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tables/table2.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4.xml" ContentType="application/vnd.ms-office.activeX+xml"/>
  <Override PartName="/xl/activeX/activeX4.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5.xml" ContentType="application/vnd.ms-office.activeX+xml"/>
  <Override PartName="/xl/activeX/activeX5.bin" ContentType="application/vnd.ms-office.activeX"/>
  <Override PartName="/xl/tables/table5.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defaultThemeVersion="124226"/>
  <bookViews>
    <workbookView xWindow="-120" yWindow="-120" windowWidth="15600" windowHeight="11160" tabRatio="915" firstSheet="2" activeTab="2"/>
  </bookViews>
  <sheets>
    <sheet name="Resumen" sheetId="40" r:id="rId1"/>
    <sheet name="Formulario PPGR1" sheetId="1" r:id="rId2"/>
    <sheet name="Formulario PPGR2" sheetId="12" r:id="rId3"/>
    <sheet name="Formulario PPGR3" sheetId="10" r:id="rId4"/>
    <sheet name="Formulario PPGR4" sheetId="13" r:id="rId5"/>
    <sheet name="Formulario PPGR5" sheetId="14" r:id="rId6"/>
    <sheet name="Formulario PPGR6" sheetId="30" r:id="rId7"/>
    <sheet name="Tablero Indicadores POA" sheetId="39" state="hidden" r:id="rId8"/>
    <sheet name="Prov" sheetId="38" state="hidden" r:id="rId9"/>
    <sheet name="Insumos" sheetId="35" state="hidden" r:id="rId10"/>
    <sheet name="LSIns" sheetId="36" state="hidden" r:id="rId11"/>
    <sheet name="Obj" sheetId="34" state="hidden" r:id="rId12"/>
    <sheet name="Catalogo" sheetId="33" state="hidden" r:id="rId13"/>
    <sheet name="Formulario PPGR7" sheetId="41" r:id="rId14"/>
    <sheet name="Formulario PPGR8" sheetId="43"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xlnm._FilterDatabase" localSheetId="9" hidden="1">Insumos!$A$1:$E$520</definedName>
    <definedName name="_xlnm.Print_Area" localSheetId="1">'Formulario PPGR1'!$A$1:$AP$7</definedName>
    <definedName name="Azua">Prov!$C$3:$C$12</definedName>
    <definedName name="Bahoruco">Prov!$C$13:$C$17</definedName>
    <definedName name="Barahona">Prov!$C$18:$C$28</definedName>
    <definedName name="CodigoActividad">Tabla2[Código]</definedName>
    <definedName name="Dajabon">Prov!$C$29:$C$33</definedName>
    <definedName name="Dajabón">Prov!$C$29:$C$33</definedName>
    <definedName name="Distrito_Nacional">Prov!$C$2</definedName>
    <definedName name="Duarte">Prov!$C$34:$C$40</definedName>
    <definedName name="El_Seibo">Prov!$C$41:$C$42</definedName>
    <definedName name="Elias_Pina">Prov!$C$43:$C$48</definedName>
    <definedName name="Elías_Piña">Prov!$C$43:$C$48</definedName>
    <definedName name="Espaillat">Prov!$C$49:$C$52</definedName>
    <definedName name="Hato_Mayor">Prov!$C$53:$C$55</definedName>
    <definedName name="Hermanas_Mirabal">Prov!$C$56:$C$58</definedName>
    <definedName name="Independencia">Prov!$C$59:$C$64</definedName>
    <definedName name="La_Altagracia">Prov!$C$65:$C$66</definedName>
    <definedName name="La_Romana">Prov!$C$67:$C$69</definedName>
    <definedName name="La_Vega">Prov!$C$70:$C$73</definedName>
    <definedName name="Le.1">Obj!$D$118:$D$119</definedName>
    <definedName name="Le.2">Obj!$D$120:$D$121</definedName>
    <definedName name="Le.3">Obj!$D$122:$D$123</definedName>
    <definedName name="Le.4">Obj!$D$124</definedName>
    <definedName name="ls_ComprayAlquiler">Catalogo!$G$33:$G$41</definedName>
    <definedName name="ls_Departamento">Catalogo!$D$36:$D$96</definedName>
    <definedName name="Ls_DepartamentosSRS">Catalogo!$G$169:$G$181</definedName>
    <definedName name="Ls_DependenciasSRS">Catalogo!$B$136:$B$141</definedName>
    <definedName name="ls_Direccion">Catalogo!$D$32:$D$33</definedName>
    <definedName name="Ls_DivisionesSRS">Catalogo!$E$144:$E$160</definedName>
    <definedName name="Ls_Estructura">Catalogo!$B$23:$B$28</definedName>
    <definedName name="Ls_GerenciasSRS">Catalogo!$E$163:$E$165</definedName>
    <definedName name="Ls_LinesEstategica">Obj!$B$6:$B$9</definedName>
    <definedName name="Ls_Medio_Verificacion">Catalogo!$B$187:$B$206</definedName>
    <definedName name="Ls_ObjEstrategico">Obj!$G$6:$G$21</definedName>
    <definedName name="Ls_Oficina">Catalogo!$D$126:$D$129</definedName>
    <definedName name="Ls_OficinasSRS">Catalogo!$E$178:$E$180</definedName>
    <definedName name="ls_Regiones">Catalogo!$B$10:$B$19</definedName>
    <definedName name="ls_SubDireccion">Catalogo!$D$99:$D$119</definedName>
    <definedName name="ls_TiposAcciones">Catalogo!$G$11:$G$14</definedName>
    <definedName name="ls_UnidadesSRS">Catalogo!$B$144:$B$172</definedName>
    <definedName name="lsAcabadosTextiles">Insumos!$C$2:$C$3</definedName>
    <definedName name="lsAireAcondicionado">Insumos!$C$333:$C$334</definedName>
    <definedName name="lsAlimentosyBebidas">Insumos!$C$4:$C$23</definedName>
    <definedName name="lsArticulosdePlastico">Insumos!$C$24:$C$30</definedName>
    <definedName name="lsElectrodomesticos">Insumos!$C$31:$C$35</definedName>
    <definedName name="lsEquiposComputos">Insumos!$C$132:$C$136</definedName>
    <definedName name="lsEquiposMedicos">Insumos!$C$44:$C$131</definedName>
    <definedName name="lsEquiposSeguridad">Insumos!$C$137:$C$138</definedName>
    <definedName name="lsEquiposTransporte">Insumos!$C$518:$C$520</definedName>
    <definedName name="lsEventosGenerales">Insumos!$C$139:$C$141</definedName>
    <definedName name="lsFuentesFinanciamiento">LSIns!$F$5:$F$8</definedName>
    <definedName name="lsGasoil">Insumos!$C$142:$C$149</definedName>
    <definedName name="lsHerramientasMenores">Insumos!$C$150:$C$179</definedName>
    <definedName name="lsImpresionyEncuadernacion">Insumos!$C$180</definedName>
    <definedName name="lsInsumos">LSIns!$B$5:$B$45</definedName>
    <definedName name="lsInsumosEquipos">LSIns!$F$16:$F$31</definedName>
    <definedName name="lsLlantasyNeumaticos">Insumos!$C$181:$C$188</definedName>
    <definedName name="lsMantenimiento">Insumos!$C$189:$C$202</definedName>
    <definedName name="lsMantenimientoyReparacion">Catalogo!$G$27:$G$30</definedName>
    <definedName name="lsMaterialesdeLimpieza">Insumos!$C$203:$C$217</definedName>
    <definedName name="lsMueblesdeAlojamiento">Insumos!$C$218:$C$219</definedName>
    <definedName name="lsMueblesdeOficina">Insumos!$C$220:$C$243</definedName>
    <definedName name="lsObrasMenoresEdificaciones">Insumos!$C$244</definedName>
    <definedName name="lsOtrosEquipos">Insumos!$C$245:$C$248</definedName>
    <definedName name="lsPeaje">Insumos!$C$249</definedName>
    <definedName name="lsPinturas">Insumos!$C$250:$C$251</definedName>
    <definedName name="lsProductosArtesGraficas">Insumos!$C$252:$C$253</definedName>
    <definedName name="lsProductosdeCemento">Insumos!$C$254</definedName>
    <definedName name="lsProductosdeLoza">Insumos!$C$255:$C$257</definedName>
    <definedName name="lsProductosdePapel">Insumos!$C$258:$C$282</definedName>
    <definedName name="lsProductosdeVidrio">Insumos!$C$283:$C$287</definedName>
    <definedName name="lsProductosElectricos">Insumos!$C$288:$C$309</definedName>
    <definedName name="lsProductosMedicinalesH">Insumos!$C$310:$C$328</definedName>
    <definedName name="lsProductosMetalicos">Insumos!$C$329</definedName>
    <definedName name="lsProductosQuimicos">Insumos!$C$330</definedName>
    <definedName name="lsPublicidadyPropaganda">Insumos!$C$331</definedName>
    <definedName name="lsServiciosTecnicosProfesionales">Insumos!$C$332</definedName>
    <definedName name="lsTelecomunicaciones">Insumos!$C$36:$C$43</definedName>
    <definedName name="LsTipoEESS">Catalogo!$D$11:$D$16</definedName>
    <definedName name="lsTipoIntervencion">Catalogo!$G$19:$G$24</definedName>
    <definedName name="lsUtilesdeCocina">Insumos!$C$335:$C$346</definedName>
    <definedName name="lsUtilesdeOficina">Insumos!$C$347:$C$475</definedName>
    <definedName name="lsUtilesMenoresMQ">Insumos!$C$476:$C$513</definedName>
    <definedName name="lsViaticosDP">Insumos!$C$514:$C$517</definedName>
    <definedName name="Maria_Trinidad_Sanchez">Prov!$C$74:$C$77</definedName>
    <definedName name="María_Trinidad_Sánchez">Prov!$C$74:$C$77</definedName>
    <definedName name="Monsenor_Nouel">Prov!$C$78:$C$80</definedName>
    <definedName name="Monseñor_Nouel">Prov!$C$78:$C$80</definedName>
    <definedName name="Monte_Plata">Prov!$C$87:$C$91</definedName>
    <definedName name="Montecristi">Prov!$C$81:$C$86</definedName>
    <definedName name="Obj1.1">Obj!$D$131:$D$135</definedName>
    <definedName name="Obj1.10">Obj!#REF!</definedName>
    <definedName name="Obj1.2">Obj!$D$136:$D$137</definedName>
    <definedName name="Obj1.3">Obj!#REF!</definedName>
    <definedName name="Obj1.4">Obj!#REF!</definedName>
    <definedName name="Obj1.5">Obj!#REF!</definedName>
    <definedName name="Obj1.6">Obj!#REF!</definedName>
    <definedName name="Obj1.7">Obj!#REF!</definedName>
    <definedName name="Obj1.8">Obj!#REF!</definedName>
    <definedName name="Obj1.9">Obj!#REF!</definedName>
    <definedName name="Obj2.1">Obj!$D$138:$D$139</definedName>
    <definedName name="Obj2.2">Obj!$D$140:$D$143</definedName>
    <definedName name="Obj2.3">Obj!$P$17</definedName>
    <definedName name="Obj3.1">Obj!$D$144</definedName>
    <definedName name="Obj3.2">Obj!$D$145:$D$147</definedName>
    <definedName name="Obj3.3">Obj!#REF!</definedName>
    <definedName name="Obj4.1">Obj!$D$148:$D$150</definedName>
    <definedName name="Pedernales">Prov!$C$92:$C$93</definedName>
    <definedName name="Peravia">Prov!$C$94:$C$95</definedName>
    <definedName name="Periodo_POA">Catalogo!$B$3:$B$6</definedName>
    <definedName name="Productos">#REF!</definedName>
    <definedName name="Provincias">Prov!$F$2:$F$33</definedName>
    <definedName name="Puerto_Plata">Prov!$C$96:$C$104</definedName>
    <definedName name="Samana">Prov!$C$105:$C$107</definedName>
    <definedName name="Samaná">Prov!$C$105:$C$107</definedName>
    <definedName name="San_Cristobal">Prov!$C$108:$C$115</definedName>
    <definedName name="San_Cristóbal">Prov!$C$108:$C$115</definedName>
    <definedName name="San_Jose_de_Ocoa">Prov!$C$116:$C$118</definedName>
    <definedName name="San_José_de_Ocoa">Prov!$C$116:$C$118</definedName>
    <definedName name="San_Juan">Prov!$C$119:$C$124</definedName>
    <definedName name="San_Pedro_de_Macoris">Prov!$C$125:$C$130</definedName>
    <definedName name="San_Pedro_de_Macorís">Prov!$C$125:$C$130</definedName>
    <definedName name="Sanchez_Ramirez">Prov!$C$131:$C$134</definedName>
    <definedName name="Sánchez_Ramírez">Prov!$C$131:$C$134</definedName>
    <definedName name="Santiago">Prov!$C$135:$C$143</definedName>
    <definedName name="Santiago_Rodriguez">Prov!$C$144:$C$146</definedName>
    <definedName name="Santiago_Rodríguez">Prov!$C$144:$C$146</definedName>
    <definedName name="Santo_Domingo">Prov!$C$147:$C$153</definedName>
    <definedName name="Valverde">Prov!$C$154:$C$156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94" i="12" l="1"/>
  <c r="C94" i="12"/>
  <c r="D94" i="12"/>
  <c r="E94" i="12"/>
  <c r="F94" i="12"/>
  <c r="V94" i="12"/>
  <c r="B61" i="12"/>
  <c r="C61" i="12"/>
  <c r="D61" i="12"/>
  <c r="E61" i="12"/>
  <c r="F61" i="12"/>
  <c r="V61" i="12"/>
  <c r="B43" i="12"/>
  <c r="C43" i="12"/>
  <c r="D43" i="12"/>
  <c r="E43" i="12"/>
  <c r="F43" i="12"/>
  <c r="V43" i="12"/>
  <c r="I82" i="1" l="1"/>
  <c r="E82" i="1"/>
  <c r="D82" i="1"/>
  <c r="C82" i="1"/>
  <c r="B82" i="1"/>
  <c r="I81" i="1"/>
  <c r="G81" i="1"/>
  <c r="E81" i="1"/>
  <c r="D81" i="1"/>
  <c r="C81" i="1"/>
  <c r="B81" i="1"/>
  <c r="I80" i="1"/>
  <c r="G80" i="1"/>
  <c r="E80" i="1"/>
  <c r="B80" i="1" s="1"/>
  <c r="D80" i="1"/>
  <c r="C80" i="1"/>
  <c r="I79" i="1"/>
  <c r="G79" i="1"/>
  <c r="E79" i="1"/>
  <c r="D79" i="1"/>
  <c r="C79" i="1"/>
  <c r="B79" i="1"/>
  <c r="I78" i="1"/>
  <c r="G78" i="1"/>
  <c r="E78" i="1"/>
  <c r="D78" i="1"/>
  <c r="C78" i="1"/>
  <c r="B78" i="1"/>
  <c r="I77" i="1"/>
  <c r="G77" i="1"/>
  <c r="E77" i="1"/>
  <c r="D77" i="1"/>
  <c r="C77" i="1"/>
  <c r="B77" i="1"/>
  <c r="I76" i="1"/>
  <c r="G76" i="1"/>
  <c r="E76" i="1"/>
  <c r="D76" i="1"/>
  <c r="C76" i="1"/>
  <c r="B76" i="1"/>
  <c r="I75" i="1"/>
  <c r="G75" i="1"/>
  <c r="E75" i="1"/>
  <c r="D75" i="1"/>
  <c r="C75" i="1"/>
  <c r="B75" i="1"/>
  <c r="I74" i="1"/>
  <c r="G74" i="1"/>
  <c r="E74" i="1"/>
  <c r="D74" i="1"/>
  <c r="C74" i="1"/>
  <c r="B74" i="1"/>
  <c r="I73" i="1"/>
  <c r="G73" i="1"/>
  <c r="E73" i="1"/>
  <c r="D73" i="1"/>
  <c r="C73" i="1"/>
  <c r="B73" i="1"/>
  <c r="I72" i="1"/>
  <c r="G72" i="1"/>
  <c r="E72" i="1"/>
  <c r="D72" i="1"/>
  <c r="C72" i="1"/>
  <c r="B72" i="1"/>
  <c r="I71" i="1"/>
  <c r="G71" i="1"/>
  <c r="E71" i="1"/>
  <c r="D71" i="1"/>
  <c r="C71" i="1"/>
  <c r="B71" i="1" s="1"/>
  <c r="I70" i="1"/>
  <c r="G70" i="1"/>
  <c r="E70" i="1"/>
  <c r="D70" i="1"/>
  <c r="C70" i="1"/>
  <c r="B70" i="1"/>
  <c r="I69" i="1"/>
  <c r="G69" i="1"/>
  <c r="E69" i="1"/>
  <c r="D69" i="1"/>
  <c r="C69" i="1"/>
  <c r="B69" i="1"/>
  <c r="I68" i="1"/>
  <c r="G68" i="1"/>
  <c r="E68" i="1"/>
  <c r="D68" i="1"/>
  <c r="C68" i="1"/>
  <c r="B68" i="1"/>
  <c r="I67" i="1"/>
  <c r="G67" i="1"/>
  <c r="E67" i="1"/>
  <c r="D67" i="1"/>
  <c r="C67" i="1"/>
  <c r="B67" i="1"/>
  <c r="I66" i="1"/>
  <c r="G66" i="1"/>
  <c r="E66" i="1"/>
  <c r="D66" i="1"/>
  <c r="C66" i="1"/>
  <c r="B66" i="1"/>
  <c r="I65" i="1"/>
  <c r="G65" i="1"/>
  <c r="E65" i="1"/>
  <c r="D65" i="1"/>
  <c r="C65" i="1"/>
  <c r="B65" i="1"/>
  <c r="I64" i="1"/>
  <c r="G64" i="1"/>
  <c r="E64" i="1"/>
  <c r="D64" i="1"/>
  <c r="C64" i="1"/>
  <c r="B64" i="1"/>
  <c r="I63" i="1"/>
  <c r="G63" i="1"/>
  <c r="E63" i="1"/>
  <c r="D63" i="1"/>
  <c r="C63" i="1"/>
  <c r="B63" i="1"/>
  <c r="I62" i="1"/>
  <c r="G62" i="1"/>
  <c r="E62" i="1"/>
  <c r="D62" i="1"/>
  <c r="C62" i="1"/>
  <c r="B62" i="1"/>
  <c r="I61" i="1"/>
  <c r="G61" i="1"/>
  <c r="E61" i="1"/>
  <c r="D61" i="1"/>
  <c r="C61" i="1"/>
  <c r="B61" i="1"/>
  <c r="I60" i="1"/>
  <c r="G60" i="1"/>
  <c r="E60" i="1"/>
  <c r="D60" i="1"/>
  <c r="C60" i="1"/>
  <c r="B60" i="1"/>
  <c r="I59" i="1"/>
  <c r="G59" i="1"/>
  <c r="E59" i="1"/>
  <c r="D59" i="1"/>
  <c r="C59" i="1"/>
  <c r="B59" i="1"/>
  <c r="I58" i="1"/>
  <c r="G58" i="1"/>
  <c r="E58" i="1"/>
  <c r="D58" i="1"/>
  <c r="C58" i="1"/>
  <c r="B58" i="1"/>
  <c r="I57" i="1"/>
  <c r="G57" i="1"/>
  <c r="E57" i="1"/>
  <c r="D57" i="1"/>
  <c r="C57" i="1"/>
  <c r="B57" i="1" s="1"/>
  <c r="I56" i="1"/>
  <c r="G56" i="1"/>
  <c r="E56" i="1"/>
  <c r="D56" i="1"/>
  <c r="C56" i="1"/>
  <c r="B56" i="1" s="1"/>
  <c r="I55" i="1"/>
  <c r="G55" i="1"/>
  <c r="E55" i="1"/>
  <c r="D55" i="1"/>
  <c r="C55" i="1"/>
  <c r="B55" i="1" s="1"/>
  <c r="I54" i="1"/>
  <c r="G54" i="1"/>
  <c r="E54" i="1"/>
  <c r="D54" i="1"/>
  <c r="C54" i="1"/>
  <c r="B54" i="1" s="1"/>
  <c r="I53" i="1"/>
  <c r="G53" i="1"/>
  <c r="E53" i="1"/>
  <c r="D53" i="1"/>
  <c r="C53" i="1"/>
  <c r="B53" i="1"/>
  <c r="I52" i="1"/>
  <c r="G52" i="1"/>
  <c r="E52" i="1"/>
  <c r="B52" i="1" s="1"/>
  <c r="D52" i="1"/>
  <c r="C52" i="1"/>
  <c r="I51" i="1"/>
  <c r="G51" i="1"/>
  <c r="E51" i="1"/>
  <c r="D51" i="1"/>
  <c r="C51" i="1"/>
  <c r="B51" i="1"/>
  <c r="I50" i="1"/>
  <c r="G50" i="1"/>
  <c r="E50" i="1"/>
  <c r="D50" i="1"/>
  <c r="C50" i="1"/>
  <c r="B50" i="1"/>
  <c r="I49" i="1"/>
  <c r="G49" i="1"/>
  <c r="E49" i="1"/>
  <c r="B49" i="1" s="1"/>
  <c r="D49" i="1"/>
  <c r="C49" i="1"/>
  <c r="I48" i="1"/>
  <c r="G48" i="1"/>
  <c r="E48" i="1"/>
  <c r="D48" i="1"/>
  <c r="C48" i="1"/>
  <c r="B48" i="1"/>
  <c r="I47" i="1"/>
  <c r="G47" i="1"/>
  <c r="E47" i="1"/>
  <c r="B47" i="1" s="1"/>
  <c r="D47" i="1"/>
  <c r="C47" i="1"/>
  <c r="I46" i="1"/>
  <c r="G46" i="1"/>
  <c r="E46" i="1"/>
  <c r="B46" i="1" s="1"/>
  <c r="D46" i="1"/>
  <c r="C46" i="1"/>
  <c r="I45" i="1"/>
  <c r="G45" i="1"/>
  <c r="E45" i="1"/>
  <c r="B45" i="1" s="1"/>
  <c r="D45" i="1"/>
  <c r="C45" i="1"/>
  <c r="I44" i="1"/>
  <c r="G44" i="1"/>
  <c r="E44" i="1"/>
  <c r="D44" i="1"/>
  <c r="C44" i="1"/>
  <c r="B44" i="1"/>
  <c r="I43" i="1"/>
  <c r="G43" i="1"/>
  <c r="E43" i="1"/>
  <c r="D43" i="1"/>
  <c r="C43" i="1"/>
  <c r="B43" i="1"/>
  <c r="I42" i="1"/>
  <c r="G42" i="1"/>
  <c r="E42" i="1"/>
  <c r="B42" i="1" s="1"/>
  <c r="D42" i="1"/>
  <c r="C42" i="1"/>
  <c r="I41" i="1"/>
  <c r="G41" i="1"/>
  <c r="E41" i="1"/>
  <c r="D41" i="1"/>
  <c r="C41" i="1"/>
  <c r="B41" i="1"/>
  <c r="I40" i="1"/>
  <c r="G40" i="1"/>
  <c r="E40" i="1"/>
  <c r="D40" i="1"/>
  <c r="C40" i="1"/>
  <c r="B40" i="1"/>
  <c r="I39" i="1"/>
  <c r="G39" i="1"/>
  <c r="E39" i="1"/>
  <c r="B39" i="1" s="1"/>
  <c r="D39" i="1"/>
  <c r="C39" i="1"/>
  <c r="I38" i="1"/>
  <c r="G38" i="1"/>
  <c r="E38" i="1"/>
  <c r="D38" i="1"/>
  <c r="C38" i="1"/>
  <c r="B38" i="1"/>
  <c r="I37" i="1"/>
  <c r="G37" i="1"/>
  <c r="E37" i="1"/>
  <c r="D37" i="1"/>
  <c r="C37" i="1"/>
  <c r="B37" i="1"/>
  <c r="I36" i="1"/>
  <c r="G36" i="1"/>
  <c r="E36" i="1"/>
  <c r="D36" i="1"/>
  <c r="C36" i="1"/>
  <c r="B36" i="1"/>
  <c r="I35" i="1"/>
  <c r="G35" i="1"/>
  <c r="E35" i="1"/>
  <c r="D35" i="1"/>
  <c r="C35" i="1"/>
  <c r="B35" i="1"/>
  <c r="I34" i="1"/>
  <c r="G34" i="1"/>
  <c r="E34" i="1"/>
  <c r="D34" i="1"/>
  <c r="C34" i="1"/>
  <c r="B34" i="1"/>
  <c r="I33" i="1"/>
  <c r="G33" i="1"/>
  <c r="E33" i="1"/>
  <c r="D33" i="1"/>
  <c r="C33" i="1"/>
  <c r="B33" i="1"/>
  <c r="I32" i="1"/>
  <c r="G32" i="1"/>
  <c r="E32" i="1"/>
  <c r="B32" i="1" s="1"/>
  <c r="D32" i="1"/>
  <c r="C32" i="1"/>
  <c r="I31" i="1"/>
  <c r="G31" i="1"/>
  <c r="E31" i="1"/>
  <c r="D31" i="1"/>
  <c r="C31" i="1"/>
  <c r="B31" i="1"/>
  <c r="I30" i="1"/>
  <c r="G30" i="1"/>
  <c r="E30" i="1"/>
  <c r="D30" i="1"/>
  <c r="C30" i="1"/>
  <c r="B30" i="1"/>
  <c r="I29" i="1"/>
  <c r="G29" i="1"/>
  <c r="E29" i="1"/>
  <c r="D29" i="1"/>
  <c r="C29" i="1"/>
  <c r="B29" i="1"/>
  <c r="I28" i="1"/>
  <c r="G28" i="1"/>
  <c r="E28" i="1"/>
  <c r="B28" i="1" s="1"/>
  <c r="D28" i="1"/>
  <c r="C28" i="1"/>
  <c r="I27" i="1"/>
  <c r="G27" i="1"/>
  <c r="E27" i="1"/>
  <c r="D27" i="1"/>
  <c r="C27" i="1"/>
  <c r="B27" i="1"/>
  <c r="I26" i="1"/>
  <c r="G26" i="1"/>
  <c r="E26" i="1"/>
  <c r="D26" i="1"/>
  <c r="C26" i="1"/>
  <c r="B26" i="1"/>
  <c r="I25" i="1"/>
  <c r="G25" i="1"/>
  <c r="E25" i="1"/>
  <c r="D25" i="1"/>
  <c r="C25" i="1"/>
  <c r="B25" i="1"/>
  <c r="I24" i="1"/>
  <c r="G24" i="1"/>
  <c r="E24" i="1"/>
  <c r="D24" i="1"/>
  <c r="C24" i="1"/>
  <c r="B24" i="1"/>
  <c r="I23" i="1"/>
  <c r="G23" i="1"/>
  <c r="E23" i="1"/>
  <c r="D23" i="1"/>
  <c r="C23" i="1"/>
  <c r="B23" i="1"/>
  <c r="I22" i="1"/>
  <c r="G22" i="1"/>
  <c r="E22" i="1"/>
  <c r="B22" i="1" s="1"/>
  <c r="D22" i="1"/>
  <c r="C22" i="1"/>
  <c r="I21" i="1"/>
  <c r="G21" i="1"/>
  <c r="E21" i="1"/>
  <c r="D21" i="1"/>
  <c r="C21" i="1"/>
  <c r="B21" i="1"/>
  <c r="I20" i="1"/>
  <c r="G20" i="1"/>
  <c r="E20" i="1"/>
  <c r="D20" i="1"/>
  <c r="C20" i="1"/>
  <c r="B20" i="1"/>
  <c r="I19" i="1"/>
  <c r="G19" i="1"/>
  <c r="E19" i="1"/>
  <c r="D19" i="1"/>
  <c r="C19" i="1"/>
  <c r="B19" i="1"/>
  <c r="I18" i="1"/>
  <c r="G18" i="1"/>
  <c r="E18" i="1"/>
  <c r="D18" i="1"/>
  <c r="C18" i="1"/>
  <c r="B18" i="1"/>
  <c r="I17" i="1"/>
  <c r="G17" i="1"/>
  <c r="E17" i="1"/>
  <c r="D17" i="1"/>
  <c r="C17" i="1"/>
  <c r="B17" i="1"/>
  <c r="I16" i="1"/>
  <c r="G16" i="1"/>
  <c r="E16" i="1"/>
  <c r="D16" i="1"/>
  <c r="C16" i="1"/>
  <c r="B16" i="1"/>
  <c r="I15" i="1"/>
  <c r="G15" i="1"/>
  <c r="E15" i="1"/>
  <c r="D15" i="1"/>
  <c r="C15" i="1"/>
  <c r="B15" i="1"/>
  <c r="I14" i="1"/>
  <c r="G14" i="1"/>
  <c r="E14" i="1"/>
  <c r="D14" i="1"/>
  <c r="C14" i="1"/>
  <c r="B14" i="1"/>
  <c r="I13" i="1"/>
  <c r="G13" i="1"/>
  <c r="E13" i="1"/>
  <c r="D13" i="1"/>
  <c r="C13" i="1"/>
  <c r="B13" i="1"/>
  <c r="I12" i="1"/>
  <c r="G12" i="1"/>
  <c r="E12" i="1"/>
  <c r="D12" i="1"/>
  <c r="C12" i="1"/>
  <c r="B12" i="1"/>
  <c r="I11" i="1"/>
  <c r="G11" i="1"/>
  <c r="E11" i="1"/>
  <c r="D11" i="1"/>
  <c r="C11" i="1"/>
  <c r="B11" i="1"/>
  <c r="I10" i="1"/>
  <c r="G10" i="1"/>
  <c r="E10" i="1"/>
  <c r="D10" i="1"/>
  <c r="C10" i="1"/>
  <c r="B10" i="1"/>
  <c r="I9" i="1"/>
  <c r="G9" i="1"/>
  <c r="E9" i="1"/>
  <c r="B9" i="1" s="1"/>
  <c r="D9" i="1"/>
  <c r="C9" i="1"/>
  <c r="B96" i="12" l="1"/>
  <c r="C96" i="12"/>
  <c r="D96" i="12"/>
  <c r="E96" i="12"/>
  <c r="F96" i="12"/>
  <c r="V96" i="12"/>
  <c r="C95" i="12"/>
  <c r="D95" i="12"/>
  <c r="E95" i="12"/>
  <c r="F95" i="12"/>
  <c r="V95" i="12"/>
  <c r="B95" i="12" l="1"/>
  <c r="J58" i="43"/>
  <c r="J46" i="43"/>
  <c r="J515" i="43" l="1"/>
  <c r="J514" i="43" s="1"/>
  <c r="I514" i="43"/>
  <c r="H514" i="43"/>
  <c r="G514" i="43"/>
  <c r="J513" i="43"/>
  <c r="J512" i="43" s="1"/>
  <c r="I512" i="43"/>
  <c r="I511" i="43" s="1"/>
  <c r="H512" i="43"/>
  <c r="H511" i="43" s="1"/>
  <c r="G512" i="43"/>
  <c r="G511" i="43" s="1"/>
  <c r="J510" i="43"/>
  <c r="J509" i="43" s="1"/>
  <c r="I509" i="43"/>
  <c r="H509" i="43"/>
  <c r="G509" i="43"/>
  <c r="J508" i="43"/>
  <c r="J507" i="43" s="1"/>
  <c r="I507" i="43"/>
  <c r="H507" i="43"/>
  <c r="G507" i="43"/>
  <c r="J506" i="43"/>
  <c r="J505" i="43" s="1"/>
  <c r="I505" i="43"/>
  <c r="H505" i="43"/>
  <c r="G505" i="43"/>
  <c r="J504" i="43"/>
  <c r="J503" i="43" s="1"/>
  <c r="I503" i="43"/>
  <c r="H503" i="43"/>
  <c r="G503" i="43"/>
  <c r="J502" i="43"/>
  <c r="J501" i="43" s="1"/>
  <c r="I501" i="43"/>
  <c r="H501" i="43"/>
  <c r="G501" i="43"/>
  <c r="J500" i="43"/>
  <c r="J499" i="43" s="1"/>
  <c r="I499" i="43"/>
  <c r="H499" i="43"/>
  <c r="G499" i="43"/>
  <c r="G498" i="43" s="1"/>
  <c r="J497" i="43"/>
  <c r="J496" i="43" s="1"/>
  <c r="I496" i="43"/>
  <c r="H496" i="43"/>
  <c r="H487" i="43" s="1"/>
  <c r="G496" i="43"/>
  <c r="J495" i="43"/>
  <c r="J494" i="43" s="1"/>
  <c r="I494" i="43"/>
  <c r="H494" i="43"/>
  <c r="G494" i="43"/>
  <c r="J493" i="43"/>
  <c r="J492" i="43" s="1"/>
  <c r="I492" i="43"/>
  <c r="H492" i="43"/>
  <c r="G492" i="43"/>
  <c r="J491" i="43"/>
  <c r="J490" i="43" s="1"/>
  <c r="I490" i="43"/>
  <c r="H490" i="43"/>
  <c r="G490" i="43"/>
  <c r="J489" i="43"/>
  <c r="J488" i="43" s="1"/>
  <c r="I488" i="43"/>
  <c r="H488" i="43"/>
  <c r="G488" i="43"/>
  <c r="G487" i="43" s="1"/>
  <c r="J485" i="43"/>
  <c r="J484" i="43" s="1"/>
  <c r="I484" i="43"/>
  <c r="H484" i="43"/>
  <c r="G484" i="43"/>
  <c r="J483" i="43"/>
  <c r="J482" i="43" s="1"/>
  <c r="I482" i="43"/>
  <c r="H482" i="43"/>
  <c r="G482" i="43"/>
  <c r="J481" i="43"/>
  <c r="J480" i="43" s="1"/>
  <c r="I480" i="43"/>
  <c r="H480" i="43"/>
  <c r="G480" i="43"/>
  <c r="G479" i="43" s="1"/>
  <c r="J478" i="43"/>
  <c r="J477" i="43"/>
  <c r="I477" i="43"/>
  <c r="H477" i="43"/>
  <c r="G477" i="43"/>
  <c r="J476" i="43"/>
  <c r="J472" i="43" s="1"/>
  <c r="J475" i="43"/>
  <c r="J474" i="43"/>
  <c r="J473" i="43"/>
  <c r="I472" i="43"/>
  <c r="H472" i="43"/>
  <c r="G472" i="43"/>
  <c r="J471" i="43"/>
  <c r="J470" i="43" s="1"/>
  <c r="I470" i="43"/>
  <c r="H470" i="43"/>
  <c r="G470" i="43"/>
  <c r="J469" i="43"/>
  <c r="J468" i="43" s="1"/>
  <c r="I468" i="43"/>
  <c r="H468" i="43"/>
  <c r="G468" i="43"/>
  <c r="J467" i="43"/>
  <c r="J466" i="43" s="1"/>
  <c r="I466" i="43"/>
  <c r="H466" i="43"/>
  <c r="G466" i="43"/>
  <c r="G460" i="43" s="1"/>
  <c r="J465" i="43"/>
  <c r="J464" i="43"/>
  <c r="I463" i="43"/>
  <c r="H463" i="43"/>
  <c r="G463" i="43"/>
  <c r="J462" i="43"/>
  <c r="J461" i="43" s="1"/>
  <c r="I461" i="43"/>
  <c r="H461" i="43"/>
  <c r="H460" i="43" s="1"/>
  <c r="G461" i="43"/>
  <c r="J459" i="43"/>
  <c r="J458" i="43" s="1"/>
  <c r="I458" i="43"/>
  <c r="H458" i="43"/>
  <c r="G458" i="43"/>
  <c r="J457" i="43"/>
  <c r="J456" i="43" s="1"/>
  <c r="I456" i="43"/>
  <c r="I455" i="43" s="1"/>
  <c r="H456" i="43"/>
  <c r="G456" i="43"/>
  <c r="J454" i="43"/>
  <c r="J453" i="43" s="1"/>
  <c r="I453" i="43"/>
  <c r="H453" i="43"/>
  <c r="G453" i="43"/>
  <c r="J452" i="43"/>
  <c r="J451" i="43"/>
  <c r="I451" i="43"/>
  <c r="H451" i="43"/>
  <c r="G451" i="43"/>
  <c r="J450" i="43"/>
  <c r="J449" i="43" s="1"/>
  <c r="I449" i="43"/>
  <c r="H449" i="43"/>
  <c r="G449" i="43"/>
  <c r="J448" i="43"/>
  <c r="J447" i="43" s="1"/>
  <c r="I447" i="43"/>
  <c r="H447" i="43"/>
  <c r="G447" i="43"/>
  <c r="J446" i="43"/>
  <c r="J445" i="43" s="1"/>
  <c r="I445" i="43"/>
  <c r="H445" i="43"/>
  <c r="G445" i="43"/>
  <c r="J444" i="43"/>
  <c r="J443" i="43" s="1"/>
  <c r="I443" i="43"/>
  <c r="H443" i="43"/>
  <c r="G443" i="43"/>
  <c r="J442" i="43"/>
  <c r="J441" i="43" s="1"/>
  <c r="I441" i="43"/>
  <c r="H441" i="43"/>
  <c r="G441" i="43"/>
  <c r="J439" i="43"/>
  <c r="J438" i="43" s="1"/>
  <c r="I438" i="43"/>
  <c r="H438" i="43"/>
  <c r="H433" i="43" s="1"/>
  <c r="G438" i="43"/>
  <c r="J437" i="43"/>
  <c r="J436" i="43"/>
  <c r="I436" i="43"/>
  <c r="H436" i="43"/>
  <c r="G436" i="43"/>
  <c r="J435" i="43"/>
  <c r="J434" i="43" s="1"/>
  <c r="I434" i="43"/>
  <c r="H434" i="43"/>
  <c r="G434" i="43"/>
  <c r="G433" i="43" s="1"/>
  <c r="J432" i="43"/>
  <c r="J431" i="43" s="1"/>
  <c r="I431" i="43"/>
  <c r="H431" i="43"/>
  <c r="G431" i="43"/>
  <c r="J430" i="43"/>
  <c r="J429" i="43" s="1"/>
  <c r="I429" i="43"/>
  <c r="H429" i="43"/>
  <c r="G429" i="43"/>
  <c r="J428" i="43"/>
  <c r="J427" i="43" s="1"/>
  <c r="I427" i="43"/>
  <c r="H427" i="43"/>
  <c r="G427" i="43"/>
  <c r="J426" i="43"/>
  <c r="J425" i="43" s="1"/>
  <c r="I425" i="43"/>
  <c r="H425" i="43"/>
  <c r="G425" i="43"/>
  <c r="I424" i="43"/>
  <c r="J423" i="43"/>
  <c r="J422" i="43" s="1"/>
  <c r="I422" i="43"/>
  <c r="H422" i="43"/>
  <c r="G422" i="43"/>
  <c r="J421" i="43"/>
  <c r="J420" i="43"/>
  <c r="I420" i="43"/>
  <c r="H420" i="43"/>
  <c r="H415" i="43" s="1"/>
  <c r="G420" i="43"/>
  <c r="J419" i="43"/>
  <c r="J418" i="43"/>
  <c r="I418" i="43"/>
  <c r="H418" i="43"/>
  <c r="G418" i="43"/>
  <c r="J417" i="43"/>
  <c r="J416" i="43" s="1"/>
  <c r="I416" i="43"/>
  <c r="H416" i="43"/>
  <c r="G416" i="43"/>
  <c r="G415" i="43" s="1"/>
  <c r="J414" i="43"/>
  <c r="J413" i="43" s="1"/>
  <c r="I413" i="43"/>
  <c r="H413" i="43"/>
  <c r="G413" i="43"/>
  <c r="J412" i="43"/>
  <c r="J411" i="43" s="1"/>
  <c r="I411" i="43"/>
  <c r="H411" i="43"/>
  <c r="G411" i="43"/>
  <c r="J410" i="43"/>
  <c r="J409" i="43" s="1"/>
  <c r="I409" i="43"/>
  <c r="H409" i="43"/>
  <c r="G409" i="43"/>
  <c r="J408" i="43"/>
  <c r="J407" i="43" s="1"/>
  <c r="I407" i="43"/>
  <c r="H407" i="43"/>
  <c r="G407" i="43"/>
  <c r="J406" i="43"/>
  <c r="J405" i="43" s="1"/>
  <c r="J404" i="43" s="1"/>
  <c r="I405" i="43"/>
  <c r="H405" i="43"/>
  <c r="H404" i="43" s="1"/>
  <c r="G405" i="43"/>
  <c r="G404" i="43" s="1"/>
  <c r="J402" i="43"/>
  <c r="J401" i="43" s="1"/>
  <c r="I401" i="43"/>
  <c r="H401" i="43"/>
  <c r="G401" i="43"/>
  <c r="J400" i="43"/>
  <c r="J399" i="43" s="1"/>
  <c r="I399" i="43"/>
  <c r="H399" i="43"/>
  <c r="G399" i="43"/>
  <c r="J398" i="43"/>
  <c r="J397" i="43"/>
  <c r="I397" i="43"/>
  <c r="H397" i="43"/>
  <c r="G397" i="43"/>
  <c r="G396" i="43"/>
  <c r="J395" i="43"/>
  <c r="J394" i="43" s="1"/>
  <c r="I394" i="43"/>
  <c r="H394" i="43"/>
  <c r="G394" i="43"/>
  <c r="J393" i="43"/>
  <c r="J392" i="43" s="1"/>
  <c r="I392" i="43"/>
  <c r="H392" i="43"/>
  <c r="G392" i="43"/>
  <c r="J391" i="43"/>
  <c r="J390" i="43" s="1"/>
  <c r="I390" i="43"/>
  <c r="H390" i="43"/>
  <c r="G390" i="43"/>
  <c r="J389" i="43"/>
  <c r="J388" i="43" s="1"/>
  <c r="I388" i="43"/>
  <c r="H388" i="43"/>
  <c r="H387" i="43" s="1"/>
  <c r="G388" i="43"/>
  <c r="J386" i="43"/>
  <c r="J385" i="43" s="1"/>
  <c r="I385" i="43"/>
  <c r="H385" i="43"/>
  <c r="G385" i="43"/>
  <c r="J384" i="43"/>
  <c r="J383" i="43" s="1"/>
  <c r="I383" i="43"/>
  <c r="H383" i="43"/>
  <c r="H380" i="43" s="1"/>
  <c r="G383" i="43"/>
  <c r="J382" i="43"/>
  <c r="J381" i="43" s="1"/>
  <c r="I381" i="43"/>
  <c r="H381" i="43"/>
  <c r="G381" i="43"/>
  <c r="J379" i="43"/>
  <c r="J378" i="43"/>
  <c r="I378" i="43"/>
  <c r="I371" i="43" s="1"/>
  <c r="H378" i="43"/>
  <c r="G378" i="43"/>
  <c r="J377" i="43"/>
  <c r="J376" i="43" s="1"/>
  <c r="I376" i="43"/>
  <c r="H376" i="43"/>
  <c r="G376" i="43"/>
  <c r="J375" i="43"/>
  <c r="J374" i="43" s="1"/>
  <c r="I374" i="43"/>
  <c r="H374" i="43"/>
  <c r="G374" i="43"/>
  <c r="J373" i="43"/>
  <c r="J372" i="43" s="1"/>
  <c r="J371" i="43" s="1"/>
  <c r="I372" i="43"/>
  <c r="H372" i="43"/>
  <c r="G372" i="43"/>
  <c r="G371" i="43" s="1"/>
  <c r="J370" i="43"/>
  <c r="J369" i="43"/>
  <c r="J368" i="43"/>
  <c r="I367" i="43"/>
  <c r="H367" i="43"/>
  <c r="H366" i="43" s="1"/>
  <c r="G367" i="43"/>
  <c r="G366" i="43" s="1"/>
  <c r="I366" i="43"/>
  <c r="J365" i="43"/>
  <c r="J364" i="43"/>
  <c r="J363" i="43"/>
  <c r="I362" i="43"/>
  <c r="H362" i="43"/>
  <c r="G362" i="43"/>
  <c r="J361" i="43"/>
  <c r="J360" i="43"/>
  <c r="J359" i="43"/>
  <c r="I358" i="43"/>
  <c r="H358" i="43"/>
  <c r="G358" i="43"/>
  <c r="J357" i="43"/>
  <c r="J356" i="43" s="1"/>
  <c r="I356" i="43"/>
  <c r="H356" i="43"/>
  <c r="G356" i="43"/>
  <c r="G355" i="43" s="1"/>
  <c r="J354" i="43"/>
  <c r="J353" i="43" s="1"/>
  <c r="I353" i="43"/>
  <c r="H353" i="43"/>
  <c r="G353" i="43"/>
  <c r="J352" i="43"/>
  <c r="J351" i="43" s="1"/>
  <c r="I351" i="43"/>
  <c r="H351" i="43"/>
  <c r="G351" i="43"/>
  <c r="J350" i="43"/>
  <c r="J349" i="43"/>
  <c r="I348" i="43"/>
  <c r="H348" i="43"/>
  <c r="G348" i="43"/>
  <c r="J347" i="43"/>
  <c r="J346" i="43"/>
  <c r="J345" i="43"/>
  <c r="I344" i="43"/>
  <c r="I339" i="43" s="1"/>
  <c r="H344" i="43"/>
  <c r="G344" i="43"/>
  <c r="J343" i="43"/>
  <c r="J342" i="43"/>
  <c r="J341" i="43"/>
  <c r="I340" i="43"/>
  <c r="H340" i="43"/>
  <c r="G340" i="43"/>
  <c r="G339" i="43" s="1"/>
  <c r="J337" i="43"/>
  <c r="J336" i="43" s="1"/>
  <c r="I336" i="43"/>
  <c r="H336" i="43"/>
  <c r="G336" i="43"/>
  <c r="J335" i="43"/>
  <c r="J334" i="43" s="1"/>
  <c r="I334" i="43"/>
  <c r="H334" i="43"/>
  <c r="G334" i="43"/>
  <c r="J333" i="43"/>
  <c r="J332" i="43"/>
  <c r="I332" i="43"/>
  <c r="H332" i="43"/>
  <c r="G332" i="43"/>
  <c r="J331" i="43"/>
  <c r="J330" i="43" s="1"/>
  <c r="I330" i="43"/>
  <c r="H330" i="43"/>
  <c r="G330" i="43"/>
  <c r="J329" i="43"/>
  <c r="J328" i="43" s="1"/>
  <c r="I328" i="43"/>
  <c r="H328" i="43"/>
  <c r="G328" i="43"/>
  <c r="J327" i="43"/>
  <c r="J326" i="43" s="1"/>
  <c r="I326" i="43"/>
  <c r="H326" i="43"/>
  <c r="G326" i="43"/>
  <c r="J325" i="43"/>
  <c r="J324" i="43" s="1"/>
  <c r="I324" i="43"/>
  <c r="H324" i="43"/>
  <c r="G324" i="43"/>
  <c r="J323" i="43"/>
  <c r="J322" i="43" s="1"/>
  <c r="I322" i="43"/>
  <c r="H322" i="43"/>
  <c r="G322" i="43"/>
  <c r="J321" i="43"/>
  <c r="J320" i="43" s="1"/>
  <c r="I320" i="43"/>
  <c r="H320" i="43"/>
  <c r="G320" i="43"/>
  <c r="J318" i="43"/>
  <c r="J317" i="43" s="1"/>
  <c r="I317" i="43"/>
  <c r="I314" i="43" s="1"/>
  <c r="H317" i="43"/>
  <c r="G317" i="43"/>
  <c r="J316" i="43"/>
  <c r="J315" i="43" s="1"/>
  <c r="I315" i="43"/>
  <c r="H315" i="43"/>
  <c r="G315" i="43"/>
  <c r="G314" i="43" s="1"/>
  <c r="J313" i="43"/>
  <c r="J312" i="43"/>
  <c r="J311" i="43"/>
  <c r="J310" i="43"/>
  <c r="J309" i="43"/>
  <c r="J308" i="43"/>
  <c r="I307" i="43"/>
  <c r="H307" i="43"/>
  <c r="G307" i="43"/>
  <c r="J306" i="43"/>
  <c r="J305" i="43"/>
  <c r="J304" i="43"/>
  <c r="J303" i="43"/>
  <c r="J302" i="43"/>
  <c r="J301" i="43"/>
  <c r="J300" i="43"/>
  <c r="I299" i="43"/>
  <c r="H299" i="43"/>
  <c r="G299" i="43"/>
  <c r="J297" i="43"/>
  <c r="J296" i="43" s="1"/>
  <c r="I296" i="43"/>
  <c r="H296" i="43"/>
  <c r="G296" i="43"/>
  <c r="J295" i="43"/>
  <c r="J294" i="43"/>
  <c r="J293" i="43"/>
  <c r="J292" i="43"/>
  <c r="J291" i="43"/>
  <c r="J290" i="43"/>
  <c r="J289" i="43"/>
  <c r="I288" i="43"/>
  <c r="H288" i="43"/>
  <c r="G288" i="43"/>
  <c r="J287" i="43"/>
  <c r="J286" i="43"/>
  <c r="J285" i="43"/>
  <c r="J284" i="43"/>
  <c r="J283" i="43"/>
  <c r="J282" i="43"/>
  <c r="I281" i="43"/>
  <c r="H281" i="43"/>
  <c r="G281" i="43"/>
  <c r="J280" i="43"/>
  <c r="J279" i="43"/>
  <c r="J278" i="43"/>
  <c r="I277" i="43"/>
  <c r="H277" i="43"/>
  <c r="G277" i="43"/>
  <c r="J276" i="43"/>
  <c r="J275" i="43"/>
  <c r="J274" i="43"/>
  <c r="J273" i="43"/>
  <c r="J272" i="43"/>
  <c r="J271" i="43" s="1"/>
  <c r="I271" i="43"/>
  <c r="H271" i="43"/>
  <c r="G271" i="43"/>
  <c r="J269" i="43"/>
  <c r="J268" i="43" s="1"/>
  <c r="I268" i="43"/>
  <c r="H268" i="43"/>
  <c r="G268" i="43"/>
  <c r="J267" i="43"/>
  <c r="J266" i="43" s="1"/>
  <c r="I266" i="43"/>
  <c r="H266" i="43"/>
  <c r="G266" i="43"/>
  <c r="J265" i="43"/>
  <c r="J264" i="43" s="1"/>
  <c r="I264" i="43"/>
  <c r="H264" i="43"/>
  <c r="G264" i="43"/>
  <c r="J263" i="43"/>
  <c r="J262" i="43"/>
  <c r="I262" i="43"/>
  <c r="H262" i="43"/>
  <c r="G262" i="43"/>
  <c r="J261" i="43"/>
  <c r="J260" i="43" s="1"/>
  <c r="I260" i="43"/>
  <c r="H260" i="43"/>
  <c r="G260" i="43"/>
  <c r="J258" i="43"/>
  <c r="J257" i="43" s="1"/>
  <c r="I257" i="43"/>
  <c r="H257" i="43"/>
  <c r="G257" i="43"/>
  <c r="J256" i="43"/>
  <c r="J255" i="43" s="1"/>
  <c r="I255" i="43"/>
  <c r="I254" i="43" s="1"/>
  <c r="H255" i="43"/>
  <c r="H254" i="43" s="1"/>
  <c r="G255" i="43"/>
  <c r="G254" i="43" s="1"/>
  <c r="J253" i="43"/>
  <c r="J252" i="43" s="1"/>
  <c r="I252" i="43"/>
  <c r="H252" i="43"/>
  <c r="G252" i="43"/>
  <c r="J251" i="43"/>
  <c r="J250" i="43" s="1"/>
  <c r="I250" i="43"/>
  <c r="H250" i="43"/>
  <c r="G250" i="43"/>
  <c r="J249" i="43"/>
  <c r="J248" i="43"/>
  <c r="I248" i="43"/>
  <c r="H248" i="43"/>
  <c r="G248" i="43"/>
  <c r="J247" i="43"/>
  <c r="J246" i="43" s="1"/>
  <c r="I246" i="43"/>
  <c r="H246" i="43"/>
  <c r="G246" i="43"/>
  <c r="J245" i="43"/>
  <c r="J244" i="43" s="1"/>
  <c r="I244" i="43"/>
  <c r="H244" i="43"/>
  <c r="G244" i="43"/>
  <c r="J243" i="43"/>
  <c r="J242" i="43" s="1"/>
  <c r="I242" i="43"/>
  <c r="H242" i="43"/>
  <c r="G242" i="43"/>
  <c r="J240" i="43"/>
  <c r="J239" i="43" s="1"/>
  <c r="I239" i="43"/>
  <c r="H239" i="43"/>
  <c r="G239" i="43"/>
  <c r="J238" i="43"/>
  <c r="J237" i="43" s="1"/>
  <c r="I237" i="43"/>
  <c r="H237" i="43"/>
  <c r="G237" i="43"/>
  <c r="J236" i="43"/>
  <c r="J235" i="43" s="1"/>
  <c r="I235" i="43"/>
  <c r="H235" i="43"/>
  <c r="G235" i="43"/>
  <c r="J234" i="43"/>
  <c r="J233" i="43" s="1"/>
  <c r="I233" i="43"/>
  <c r="H233" i="43"/>
  <c r="G233" i="43"/>
  <c r="J231" i="43"/>
  <c r="J230" i="43" s="1"/>
  <c r="I230" i="43"/>
  <c r="H230" i="43"/>
  <c r="G230" i="43"/>
  <c r="J229" i="43"/>
  <c r="J228" i="43"/>
  <c r="J227" i="43"/>
  <c r="I226" i="43"/>
  <c r="H226" i="43"/>
  <c r="G226" i="43"/>
  <c r="J225" i="43"/>
  <c r="J224" i="43" s="1"/>
  <c r="I224" i="43"/>
  <c r="H224" i="43"/>
  <c r="G224" i="43"/>
  <c r="J223" i="43"/>
  <c r="J222" i="43"/>
  <c r="J221" i="43" s="1"/>
  <c r="I221" i="43"/>
  <c r="H221" i="43"/>
  <c r="G221" i="43"/>
  <c r="H220" i="43"/>
  <c r="J218" i="43"/>
  <c r="J216" i="43"/>
  <c r="J215" i="43"/>
  <c r="J214" i="43"/>
  <c r="J213" i="43"/>
  <c r="I212" i="43"/>
  <c r="H212" i="43"/>
  <c r="G212" i="43"/>
  <c r="J211" i="43"/>
  <c r="J210" i="43"/>
  <c r="J209" i="43"/>
  <c r="I208" i="43"/>
  <c r="H208" i="43"/>
  <c r="G208" i="43"/>
  <c r="J207" i="43"/>
  <c r="J206" i="43"/>
  <c r="J205" i="43"/>
  <c r="J204" i="43"/>
  <c r="J203" i="43"/>
  <c r="J202" i="43"/>
  <c r="I201" i="43"/>
  <c r="H201" i="43"/>
  <c r="G201" i="43"/>
  <c r="J200" i="43"/>
  <c r="J199" i="43"/>
  <c r="J198" i="43"/>
  <c r="J197" i="43"/>
  <c r="I196" i="43"/>
  <c r="H196" i="43"/>
  <c r="G196" i="43"/>
  <c r="J195" i="43"/>
  <c r="J194" i="43"/>
  <c r="J193" i="43"/>
  <c r="I192" i="43"/>
  <c r="H192" i="43"/>
  <c r="G192" i="43"/>
  <c r="J191" i="43"/>
  <c r="J190" i="43" s="1"/>
  <c r="I190" i="43"/>
  <c r="H190" i="43"/>
  <c r="G190" i="43"/>
  <c r="J189" i="43"/>
  <c r="J188" i="43" s="1"/>
  <c r="I188" i="43"/>
  <c r="H188" i="43"/>
  <c r="G188" i="43"/>
  <c r="J187" i="43"/>
  <c r="J186" i="43" s="1"/>
  <c r="I186" i="43"/>
  <c r="H186" i="43"/>
  <c r="G186" i="43"/>
  <c r="J185" i="43"/>
  <c r="I184" i="43"/>
  <c r="H184" i="43"/>
  <c r="G184" i="43"/>
  <c r="J182" i="43"/>
  <c r="I181" i="43"/>
  <c r="H181" i="43"/>
  <c r="G181" i="43"/>
  <c r="J174" i="43"/>
  <c r="I174" i="43"/>
  <c r="H174" i="43"/>
  <c r="G174" i="43"/>
  <c r="J173" i="43"/>
  <c r="J172" i="43"/>
  <c r="J171" i="43"/>
  <c r="J170" i="43"/>
  <c r="J169" i="43"/>
  <c r="J168" i="43"/>
  <c r="J167" i="43"/>
  <c r="I166" i="43"/>
  <c r="H166" i="43"/>
  <c r="G166" i="43"/>
  <c r="J164" i="43"/>
  <c r="J163" i="43"/>
  <c r="I163" i="43"/>
  <c r="H163" i="43"/>
  <c r="G163" i="43"/>
  <c r="J162" i="43"/>
  <c r="J161" i="43" s="1"/>
  <c r="I161" i="43"/>
  <c r="H161" i="43"/>
  <c r="G161" i="43"/>
  <c r="J160" i="43"/>
  <c r="J159" i="43" s="1"/>
  <c r="I159" i="43"/>
  <c r="H159" i="43"/>
  <c r="G159" i="43"/>
  <c r="J158" i="43"/>
  <c r="J157" i="43" s="1"/>
  <c r="I157" i="43"/>
  <c r="H157" i="43"/>
  <c r="G157" i="43"/>
  <c r="J156" i="43"/>
  <c r="J155" i="43"/>
  <c r="I155" i="43"/>
  <c r="H155" i="43"/>
  <c r="G155" i="43"/>
  <c r="J154" i="43"/>
  <c r="J153" i="43" s="1"/>
  <c r="I153" i="43"/>
  <c r="H153" i="43"/>
  <c r="G153" i="43"/>
  <c r="J152" i="43"/>
  <c r="J151" i="43" s="1"/>
  <c r="I151" i="43"/>
  <c r="H151" i="43"/>
  <c r="G151" i="43"/>
  <c r="J150" i="43"/>
  <c r="J149" i="43" s="1"/>
  <c r="I149" i="43"/>
  <c r="H149" i="43"/>
  <c r="G149" i="43"/>
  <c r="J148" i="43"/>
  <c r="J147" i="43" s="1"/>
  <c r="I147" i="43"/>
  <c r="H147" i="43"/>
  <c r="G147" i="43"/>
  <c r="J145" i="43"/>
  <c r="J144" i="43"/>
  <c r="I144" i="43"/>
  <c r="H144" i="43"/>
  <c r="G144" i="43"/>
  <c r="J143" i="43"/>
  <c r="J142" i="43" s="1"/>
  <c r="I142" i="43"/>
  <c r="H142" i="43"/>
  <c r="G142" i="43"/>
  <c r="J141" i="43"/>
  <c r="J140" i="43" s="1"/>
  <c r="I140" i="43"/>
  <c r="H140" i="43"/>
  <c r="G140" i="43"/>
  <c r="J139" i="43"/>
  <c r="J138" i="43" s="1"/>
  <c r="I138" i="43"/>
  <c r="H138" i="43"/>
  <c r="G138" i="43"/>
  <c r="J137" i="43"/>
  <c r="J136" i="43" s="1"/>
  <c r="I136" i="43"/>
  <c r="H136" i="43"/>
  <c r="G136" i="43"/>
  <c r="J135" i="43"/>
  <c r="J134" i="43"/>
  <c r="J133" i="43"/>
  <c r="J132" i="43"/>
  <c r="J131" i="43"/>
  <c r="I130" i="43"/>
  <c r="H130" i="43"/>
  <c r="G130" i="43"/>
  <c r="J129" i="43"/>
  <c r="J128" i="43" s="1"/>
  <c r="I128" i="43"/>
  <c r="H128" i="43"/>
  <c r="G128" i="43"/>
  <c r="J127" i="43"/>
  <c r="J126" i="43" s="1"/>
  <c r="I126" i="43"/>
  <c r="I125" i="43" s="1"/>
  <c r="H126" i="43"/>
  <c r="G126" i="43"/>
  <c r="J124" i="43"/>
  <c r="J123" i="43" s="1"/>
  <c r="I123" i="43"/>
  <c r="H123" i="43"/>
  <c r="G123" i="43"/>
  <c r="J122" i="43"/>
  <c r="J121" i="43" s="1"/>
  <c r="I121" i="43"/>
  <c r="H121" i="43"/>
  <c r="G121" i="43"/>
  <c r="J120" i="43"/>
  <c r="J119" i="43" s="1"/>
  <c r="I119" i="43"/>
  <c r="I116" i="43" s="1"/>
  <c r="H119" i="43"/>
  <c r="G119" i="43"/>
  <c r="J118" i="43"/>
  <c r="I117" i="43"/>
  <c r="H117" i="43"/>
  <c r="G117" i="43"/>
  <c r="J115" i="43"/>
  <c r="I114" i="43"/>
  <c r="H114" i="43"/>
  <c r="G114" i="43"/>
  <c r="J113" i="43"/>
  <c r="J112" i="43" s="1"/>
  <c r="I112" i="43"/>
  <c r="H112" i="43"/>
  <c r="H111" i="43" s="1"/>
  <c r="G112" i="43"/>
  <c r="G111" i="43" s="1"/>
  <c r="J110" i="43"/>
  <c r="J109" i="43" s="1"/>
  <c r="I109" i="43"/>
  <c r="H109" i="43"/>
  <c r="G109" i="43"/>
  <c r="J108" i="43"/>
  <c r="J107" i="43" s="1"/>
  <c r="I107" i="43"/>
  <c r="I106" i="43" s="1"/>
  <c r="H107" i="43"/>
  <c r="G107" i="43"/>
  <c r="H106" i="43"/>
  <c r="J105" i="43"/>
  <c r="J104" i="43" s="1"/>
  <c r="I104" i="43"/>
  <c r="H104" i="43"/>
  <c r="G104" i="43"/>
  <c r="J103" i="43"/>
  <c r="I102" i="43"/>
  <c r="H102" i="43"/>
  <c r="G102" i="43"/>
  <c r="J101" i="43"/>
  <c r="J100" i="43"/>
  <c r="I99" i="43"/>
  <c r="H99" i="43"/>
  <c r="G99" i="43"/>
  <c r="J98" i="43"/>
  <c r="I97" i="43"/>
  <c r="H97" i="43"/>
  <c r="G97" i="43"/>
  <c r="J96" i="43"/>
  <c r="J95" i="43" s="1"/>
  <c r="I95" i="43"/>
  <c r="H95" i="43"/>
  <c r="G95" i="43"/>
  <c r="J94" i="43"/>
  <c r="J93" i="43" s="1"/>
  <c r="I93" i="43"/>
  <c r="H93" i="43"/>
  <c r="G93" i="43"/>
  <c r="J92" i="43"/>
  <c r="J91" i="43" s="1"/>
  <c r="I91" i="43"/>
  <c r="H91" i="43"/>
  <c r="G91" i="43"/>
  <c r="J90" i="43"/>
  <c r="I89" i="43"/>
  <c r="H89" i="43"/>
  <c r="G89" i="43"/>
  <c r="J86" i="43"/>
  <c r="J85" i="43" s="1"/>
  <c r="I85" i="43"/>
  <c r="H85" i="43"/>
  <c r="G85" i="43"/>
  <c r="J84" i="43"/>
  <c r="I83" i="43"/>
  <c r="H83" i="43"/>
  <c r="G83" i="43"/>
  <c r="J82" i="43"/>
  <c r="J81" i="43" s="1"/>
  <c r="I81" i="43"/>
  <c r="H81" i="43"/>
  <c r="G81" i="43"/>
  <c r="J80" i="43"/>
  <c r="J79" i="43" s="1"/>
  <c r="I79" i="43"/>
  <c r="H79" i="43"/>
  <c r="G79" i="43"/>
  <c r="J77" i="43"/>
  <c r="J76" i="43"/>
  <c r="J75" i="43"/>
  <c r="J74" i="43"/>
  <c r="I73" i="43"/>
  <c r="H73" i="43"/>
  <c r="G73" i="43"/>
  <c r="J72" i="43"/>
  <c r="J71" i="43" s="1"/>
  <c r="I71" i="43"/>
  <c r="H71" i="43"/>
  <c r="G71" i="43"/>
  <c r="G70" i="43" s="1"/>
  <c r="H70" i="43"/>
  <c r="J69" i="43"/>
  <c r="J68" i="43"/>
  <c r="I67" i="43"/>
  <c r="H67" i="43"/>
  <c r="G67" i="43"/>
  <c r="J66" i="43"/>
  <c r="J65" i="43"/>
  <c r="J64" i="43" s="1"/>
  <c r="I64" i="43"/>
  <c r="H64" i="43"/>
  <c r="G64" i="43"/>
  <c r="J62" i="43"/>
  <c r="J61" i="43" s="1"/>
  <c r="I61" i="43"/>
  <c r="H61" i="43"/>
  <c r="G61" i="43"/>
  <c r="J60" i="43"/>
  <c r="J59" i="43"/>
  <c r="J57" i="43"/>
  <c r="J56" i="43"/>
  <c r="J55" i="43"/>
  <c r="J54" i="43"/>
  <c r="J53" i="43"/>
  <c r="J52" i="43"/>
  <c r="I50" i="43"/>
  <c r="H50" i="43"/>
  <c r="G50" i="43"/>
  <c r="J49" i="43"/>
  <c r="I48" i="43"/>
  <c r="H48" i="43"/>
  <c r="G48" i="43"/>
  <c r="J45" i="43"/>
  <c r="I45" i="43"/>
  <c r="H45" i="43"/>
  <c r="G45" i="43"/>
  <c r="J44" i="43"/>
  <c r="J43" i="43"/>
  <c r="J42" i="43"/>
  <c r="J41" i="43"/>
  <c r="I40" i="43"/>
  <c r="H40" i="43"/>
  <c r="G40" i="43"/>
  <c r="J39" i="43"/>
  <c r="J38" i="43" s="1"/>
  <c r="I38" i="43"/>
  <c r="H38" i="43"/>
  <c r="G38" i="43"/>
  <c r="J37" i="43"/>
  <c r="J36" i="43"/>
  <c r="I36" i="43"/>
  <c r="H36" i="43"/>
  <c r="G36" i="43"/>
  <c r="J35" i="43"/>
  <c r="J34" i="43"/>
  <c r="J33" i="43"/>
  <c r="J32" i="43"/>
  <c r="J31" i="43"/>
  <c r="J30" i="43"/>
  <c r="J29" i="43"/>
  <c r="I28" i="43"/>
  <c r="H28" i="43"/>
  <c r="G28" i="43"/>
  <c r="J27" i="43"/>
  <c r="J26" i="43"/>
  <c r="J25" i="43"/>
  <c r="J24" i="43"/>
  <c r="J23" i="43"/>
  <c r="J22" i="43"/>
  <c r="I21" i="43"/>
  <c r="H21" i="43"/>
  <c r="G21" i="43"/>
  <c r="G14" i="43"/>
  <c r="J516" i="41"/>
  <c r="I515" i="41"/>
  <c r="H515" i="41"/>
  <c r="G515" i="41"/>
  <c r="J514" i="41"/>
  <c r="J513" i="41" s="1"/>
  <c r="I513" i="41"/>
  <c r="H513" i="41"/>
  <c r="H512" i="41" s="1"/>
  <c r="G513" i="41"/>
  <c r="I512" i="41"/>
  <c r="J511" i="41"/>
  <c r="J510" i="41" s="1"/>
  <c r="I510" i="41"/>
  <c r="H510" i="41"/>
  <c r="G510" i="41"/>
  <c r="J509" i="41"/>
  <c r="J508" i="41" s="1"/>
  <c r="I508" i="41"/>
  <c r="H508" i="41"/>
  <c r="G508" i="41"/>
  <c r="J507" i="41"/>
  <c r="J506" i="41" s="1"/>
  <c r="I506" i="41"/>
  <c r="H506" i="41"/>
  <c r="G506" i="41"/>
  <c r="J505" i="41"/>
  <c r="J504" i="41" s="1"/>
  <c r="I504" i="41"/>
  <c r="H504" i="41"/>
  <c r="G504" i="41"/>
  <c r="J503" i="41"/>
  <c r="J502" i="41" s="1"/>
  <c r="I502" i="41"/>
  <c r="H502" i="41"/>
  <c r="G502" i="41"/>
  <c r="J501" i="41"/>
  <c r="J500" i="41" s="1"/>
  <c r="I500" i="41"/>
  <c r="H500" i="41"/>
  <c r="G500" i="41"/>
  <c r="J498" i="41"/>
  <c r="J497" i="41" s="1"/>
  <c r="I497" i="41"/>
  <c r="H497" i="41"/>
  <c r="G497" i="41"/>
  <c r="J496" i="41"/>
  <c r="J495" i="41" s="1"/>
  <c r="I495" i="41"/>
  <c r="H495" i="41"/>
  <c r="G495" i="41"/>
  <c r="J494" i="41"/>
  <c r="J493" i="41" s="1"/>
  <c r="I493" i="41"/>
  <c r="H493" i="41"/>
  <c r="G493" i="41"/>
  <c r="J492" i="41"/>
  <c r="J491" i="41" s="1"/>
  <c r="I491" i="41"/>
  <c r="H491" i="41"/>
  <c r="G491" i="41"/>
  <c r="J490" i="41"/>
  <c r="J489" i="41" s="1"/>
  <c r="I489" i="41"/>
  <c r="I488" i="41" s="1"/>
  <c r="H489" i="41"/>
  <c r="G489" i="41"/>
  <c r="J486" i="41"/>
  <c r="J485" i="41" s="1"/>
  <c r="I485" i="41"/>
  <c r="H485" i="41"/>
  <c r="G485" i="41"/>
  <c r="J484" i="41"/>
  <c r="J483" i="41" s="1"/>
  <c r="I483" i="41"/>
  <c r="H483" i="41"/>
  <c r="G483" i="41"/>
  <c r="J482" i="41"/>
  <c r="J481" i="41" s="1"/>
  <c r="I481" i="41"/>
  <c r="H481" i="41"/>
  <c r="G481" i="41"/>
  <c r="H480" i="41"/>
  <c r="J479" i="41"/>
  <c r="J478" i="41" s="1"/>
  <c r="I478" i="41"/>
  <c r="H478" i="41"/>
  <c r="G478" i="41"/>
  <c r="J477" i="41"/>
  <c r="J476" i="41"/>
  <c r="J475" i="41"/>
  <c r="J474" i="41"/>
  <c r="I473" i="41"/>
  <c r="H473" i="41"/>
  <c r="G473" i="41"/>
  <c r="J472" i="41"/>
  <c r="J471" i="41" s="1"/>
  <c r="I471" i="41"/>
  <c r="H471" i="41"/>
  <c r="G471" i="41"/>
  <c r="J470" i="41"/>
  <c r="J469" i="41"/>
  <c r="I469" i="41"/>
  <c r="H469" i="41"/>
  <c r="G469" i="41"/>
  <c r="J468" i="41"/>
  <c r="J467" i="41" s="1"/>
  <c r="I467" i="41"/>
  <c r="H467" i="41"/>
  <c r="G467" i="41"/>
  <c r="G461" i="41" s="1"/>
  <c r="J466" i="41"/>
  <c r="J465" i="41"/>
  <c r="J464" i="41" s="1"/>
  <c r="I464" i="41"/>
  <c r="H464" i="41"/>
  <c r="G464" i="41"/>
  <c r="J463" i="41"/>
  <c r="J462" i="41" s="1"/>
  <c r="I462" i="41"/>
  <c r="H462" i="41"/>
  <c r="G462" i="41"/>
  <c r="J460" i="41"/>
  <c r="J459" i="41" s="1"/>
  <c r="I459" i="41"/>
  <c r="H459" i="41"/>
  <c r="G459" i="41"/>
  <c r="J458" i="41"/>
  <c r="J457" i="41" s="1"/>
  <c r="I457" i="41"/>
  <c r="I456" i="41" s="1"/>
  <c r="H457" i="41"/>
  <c r="G457" i="41"/>
  <c r="G456" i="41" s="1"/>
  <c r="J455" i="41"/>
  <c r="J454" i="41" s="1"/>
  <c r="I454" i="41"/>
  <c r="H454" i="41"/>
  <c r="G454" i="41"/>
  <c r="J453" i="41"/>
  <c r="J452" i="41" s="1"/>
  <c r="I452" i="41"/>
  <c r="H452" i="41"/>
  <c r="G452" i="41"/>
  <c r="J451" i="41"/>
  <c r="J450" i="41" s="1"/>
  <c r="I450" i="41"/>
  <c r="H450" i="41"/>
  <c r="G450" i="41"/>
  <c r="J449" i="41"/>
  <c r="J448" i="41"/>
  <c r="I448" i="41"/>
  <c r="H448" i="41"/>
  <c r="G448" i="41"/>
  <c r="J447" i="41"/>
  <c r="J446" i="41" s="1"/>
  <c r="I446" i="41"/>
  <c r="H446" i="41"/>
  <c r="G446" i="41"/>
  <c r="J445" i="41"/>
  <c r="J444" i="41" s="1"/>
  <c r="I444" i="41"/>
  <c r="H444" i="41"/>
  <c r="G444" i="41"/>
  <c r="J443" i="41"/>
  <c r="J442" i="41" s="1"/>
  <c r="I442" i="41"/>
  <c r="H442" i="41"/>
  <c r="G442" i="41"/>
  <c r="J440" i="41"/>
  <c r="J439" i="41" s="1"/>
  <c r="I439" i="41"/>
  <c r="H439" i="41"/>
  <c r="G439" i="41"/>
  <c r="J438" i="41"/>
  <c r="J437" i="41" s="1"/>
  <c r="I437" i="41"/>
  <c r="H437" i="41"/>
  <c r="G437" i="41"/>
  <c r="J436" i="41"/>
  <c r="J435" i="41" s="1"/>
  <c r="I435" i="41"/>
  <c r="H435" i="41"/>
  <c r="G435" i="41"/>
  <c r="J433" i="41"/>
  <c r="J432" i="41" s="1"/>
  <c r="I432" i="41"/>
  <c r="H432" i="41"/>
  <c r="G432" i="41"/>
  <c r="J431" i="41"/>
  <c r="J430" i="41" s="1"/>
  <c r="I430" i="41"/>
  <c r="H430" i="41"/>
  <c r="G430" i="41"/>
  <c r="J429" i="41"/>
  <c r="J428" i="41" s="1"/>
  <c r="I428" i="41"/>
  <c r="H428" i="41"/>
  <c r="G428" i="41"/>
  <c r="J427" i="41"/>
  <c r="J426" i="41" s="1"/>
  <c r="I426" i="41"/>
  <c r="H426" i="41"/>
  <c r="G426" i="41"/>
  <c r="J424" i="41"/>
  <c r="J423" i="41" s="1"/>
  <c r="I423" i="41"/>
  <c r="H423" i="41"/>
  <c r="G423" i="41"/>
  <c r="J422" i="41"/>
  <c r="J421" i="41" s="1"/>
  <c r="I421" i="41"/>
  <c r="H421" i="41"/>
  <c r="G421" i="41"/>
  <c r="J420" i="41"/>
  <c r="J419" i="41" s="1"/>
  <c r="I419" i="41"/>
  <c r="H419" i="41"/>
  <c r="G419" i="41"/>
  <c r="J418" i="41"/>
  <c r="J417" i="41" s="1"/>
  <c r="I417" i="41"/>
  <c r="H417" i="41"/>
  <c r="H416" i="41" s="1"/>
  <c r="G417" i="41"/>
  <c r="G416" i="41" s="1"/>
  <c r="J415" i="41"/>
  <c r="J414" i="41" s="1"/>
  <c r="I414" i="41"/>
  <c r="H414" i="41"/>
  <c r="G414" i="41"/>
  <c r="J413" i="41"/>
  <c r="J412" i="41" s="1"/>
  <c r="I412" i="41"/>
  <c r="H412" i="41"/>
  <c r="G412" i="41"/>
  <c r="J411" i="41"/>
  <c r="J410" i="41" s="1"/>
  <c r="I410" i="41"/>
  <c r="H410" i="41"/>
  <c r="G410" i="41"/>
  <c r="J409" i="41"/>
  <c r="J408" i="41" s="1"/>
  <c r="I408" i="41"/>
  <c r="H408" i="41"/>
  <c r="G408" i="41"/>
  <c r="J407" i="41"/>
  <c r="J406" i="41" s="1"/>
  <c r="I406" i="41"/>
  <c r="H406" i="41"/>
  <c r="G406" i="41"/>
  <c r="J403" i="41"/>
  <c r="J402" i="41" s="1"/>
  <c r="I402" i="41"/>
  <c r="H402" i="41"/>
  <c r="G402" i="41"/>
  <c r="J401" i="41"/>
  <c r="J400" i="41" s="1"/>
  <c r="I400" i="41"/>
  <c r="H400" i="41"/>
  <c r="G400" i="41"/>
  <c r="G397" i="41" s="1"/>
  <c r="J399" i="41"/>
  <c r="J398" i="41"/>
  <c r="I398" i="41"/>
  <c r="H398" i="41"/>
  <c r="G398" i="41"/>
  <c r="J396" i="41"/>
  <c r="J395" i="41" s="1"/>
  <c r="I395" i="41"/>
  <c r="H395" i="41"/>
  <c r="G395" i="41"/>
  <c r="J394" i="41"/>
  <c r="J393" i="41" s="1"/>
  <c r="I393" i="41"/>
  <c r="H393" i="41"/>
  <c r="G393" i="41"/>
  <c r="J392" i="41"/>
  <c r="J391" i="41" s="1"/>
  <c r="I391" i="41"/>
  <c r="H391" i="41"/>
  <c r="G391" i="41"/>
  <c r="J390" i="41"/>
  <c r="J389" i="41" s="1"/>
  <c r="I389" i="41"/>
  <c r="H389" i="41"/>
  <c r="H388" i="41" s="1"/>
  <c r="G389" i="41"/>
  <c r="J387" i="41"/>
  <c r="J386" i="41" s="1"/>
  <c r="I386" i="41"/>
  <c r="H386" i="41"/>
  <c r="G386" i="41"/>
  <c r="G381" i="41" s="1"/>
  <c r="J385" i="41"/>
  <c r="J384" i="41" s="1"/>
  <c r="I384" i="41"/>
  <c r="H384" i="41"/>
  <c r="G384" i="41"/>
  <c r="J383" i="41"/>
  <c r="J382" i="41" s="1"/>
  <c r="I382" i="41"/>
  <c r="H382" i="41"/>
  <c r="G382" i="41"/>
  <c r="J380" i="41"/>
  <c r="J379" i="41" s="1"/>
  <c r="I379" i="41"/>
  <c r="H379" i="41"/>
  <c r="G379" i="41"/>
  <c r="J378" i="41"/>
  <c r="J377" i="41" s="1"/>
  <c r="I377" i="41"/>
  <c r="H377" i="41"/>
  <c r="G377" i="41"/>
  <c r="J376" i="41"/>
  <c r="J375" i="41" s="1"/>
  <c r="I375" i="41"/>
  <c r="H375" i="41"/>
  <c r="G375" i="41"/>
  <c r="G372" i="41" s="1"/>
  <c r="J374" i="41"/>
  <c r="J373" i="41" s="1"/>
  <c r="I373" i="41"/>
  <c r="H373" i="41"/>
  <c r="G373" i="41"/>
  <c r="J371" i="41"/>
  <c r="J370" i="41"/>
  <c r="J368" i="41" s="1"/>
  <c r="J367" i="41" s="1"/>
  <c r="J369" i="41"/>
  <c r="I368" i="41"/>
  <c r="I367" i="41" s="1"/>
  <c r="H368" i="41"/>
  <c r="H367" i="41" s="1"/>
  <c r="G368" i="41"/>
  <c r="G367" i="41"/>
  <c r="J366" i="41"/>
  <c r="J365" i="41"/>
  <c r="J364" i="41"/>
  <c r="I363" i="41"/>
  <c r="H363" i="41"/>
  <c r="G363" i="41"/>
  <c r="J362" i="41"/>
  <c r="J361" i="41"/>
  <c r="J360" i="41"/>
  <c r="I359" i="41"/>
  <c r="H359" i="41"/>
  <c r="G359" i="41"/>
  <c r="J358" i="41"/>
  <c r="I357" i="41"/>
  <c r="I356" i="41" s="1"/>
  <c r="H357" i="41"/>
  <c r="G357" i="41"/>
  <c r="G356" i="41" s="1"/>
  <c r="J355" i="41"/>
  <c r="I354" i="41"/>
  <c r="H354" i="41"/>
  <c r="G354" i="41"/>
  <c r="J353" i="41"/>
  <c r="J352" i="41" s="1"/>
  <c r="I352" i="41"/>
  <c r="H352" i="41"/>
  <c r="G352" i="41"/>
  <c r="J351" i="41"/>
  <c r="J350" i="41"/>
  <c r="I349" i="41"/>
  <c r="H349" i="41"/>
  <c r="G349" i="41"/>
  <c r="J348" i="41"/>
  <c r="J347" i="41"/>
  <c r="J346" i="41"/>
  <c r="I345" i="41"/>
  <c r="H345" i="41"/>
  <c r="G345" i="41"/>
  <c r="G340" i="41" s="1"/>
  <c r="J344" i="41"/>
  <c r="J343" i="41"/>
  <c r="J342" i="41"/>
  <c r="J341" i="41" s="1"/>
  <c r="I341" i="41"/>
  <c r="H341" i="41"/>
  <c r="G341" i="41"/>
  <c r="J338" i="41"/>
  <c r="J337" i="41" s="1"/>
  <c r="I337" i="41"/>
  <c r="H337" i="41"/>
  <c r="G337" i="41"/>
  <c r="J336" i="41"/>
  <c r="J335" i="41" s="1"/>
  <c r="I335" i="41"/>
  <c r="H335" i="41"/>
  <c r="G335" i="41"/>
  <c r="J334" i="41"/>
  <c r="J333" i="41" s="1"/>
  <c r="I333" i="41"/>
  <c r="H333" i="41"/>
  <c r="G333" i="41"/>
  <c r="J332" i="41"/>
  <c r="I331" i="41"/>
  <c r="H331" i="41"/>
  <c r="G331" i="41"/>
  <c r="J330" i="41"/>
  <c r="J329" i="41" s="1"/>
  <c r="I329" i="41"/>
  <c r="H329" i="41"/>
  <c r="G329" i="41"/>
  <c r="J328" i="41"/>
  <c r="J327" i="41" s="1"/>
  <c r="I327" i="41"/>
  <c r="H327" i="41"/>
  <c r="G327" i="41"/>
  <c r="J326" i="41"/>
  <c r="J325" i="41" s="1"/>
  <c r="I325" i="41"/>
  <c r="H325" i="41"/>
  <c r="G325" i="41"/>
  <c r="J324" i="41"/>
  <c r="J323" i="41" s="1"/>
  <c r="I323" i="41"/>
  <c r="H323" i="41"/>
  <c r="G323" i="41"/>
  <c r="J322" i="41"/>
  <c r="J321" i="41" s="1"/>
  <c r="I321" i="41"/>
  <c r="H321" i="41"/>
  <c r="G321" i="41"/>
  <c r="J319" i="41"/>
  <c r="J318" i="41" s="1"/>
  <c r="I318" i="41"/>
  <c r="I315" i="41" s="1"/>
  <c r="H318" i="41"/>
  <c r="G318" i="41"/>
  <c r="J317" i="41"/>
  <c r="J316" i="41" s="1"/>
  <c r="J315" i="41" s="1"/>
  <c r="I316" i="41"/>
  <c r="H316" i="41"/>
  <c r="H315" i="41" s="1"/>
  <c r="G316" i="41"/>
  <c r="G315" i="41" s="1"/>
  <c r="J314" i="41"/>
  <c r="J313" i="41"/>
  <c r="J312" i="41"/>
  <c r="J311" i="41"/>
  <c r="J310" i="41"/>
  <c r="J309" i="41"/>
  <c r="I308" i="41"/>
  <c r="H308" i="41"/>
  <c r="G308" i="41"/>
  <c r="J307" i="41"/>
  <c r="J306" i="41"/>
  <c r="J305" i="41"/>
  <c r="J304" i="41"/>
  <c r="J303" i="41"/>
  <c r="J302" i="41"/>
  <c r="J301" i="41"/>
  <c r="I300" i="41"/>
  <c r="I299" i="41" s="1"/>
  <c r="H300" i="41"/>
  <c r="G300" i="41"/>
  <c r="J298" i="41"/>
  <c r="J297" i="41" s="1"/>
  <c r="I297" i="41"/>
  <c r="H297" i="41"/>
  <c r="G297" i="41"/>
  <c r="J296" i="41"/>
  <c r="J295" i="41"/>
  <c r="J294" i="41"/>
  <c r="J293" i="41"/>
  <c r="J292" i="41"/>
  <c r="J291" i="41"/>
  <c r="J289" i="41" s="1"/>
  <c r="J290" i="41"/>
  <c r="I289" i="41"/>
  <c r="H289" i="41"/>
  <c r="G289" i="41"/>
  <c r="J288" i="41"/>
  <c r="J287" i="41"/>
  <c r="J286" i="41"/>
  <c r="J285" i="41"/>
  <c r="J284" i="41"/>
  <c r="J283" i="41"/>
  <c r="I282" i="41"/>
  <c r="H282" i="41"/>
  <c r="G282" i="41"/>
  <c r="J281" i="41"/>
  <c r="J280" i="41"/>
  <c r="J279" i="41"/>
  <c r="I278" i="41"/>
  <c r="H278" i="41"/>
  <c r="G278" i="41"/>
  <c r="J277" i="41"/>
  <c r="J276" i="41"/>
  <c r="J275" i="41"/>
  <c r="J274" i="41"/>
  <c r="J273" i="41"/>
  <c r="I272" i="41"/>
  <c r="H272" i="41"/>
  <c r="G272" i="41"/>
  <c r="J270" i="41"/>
  <c r="J269" i="41" s="1"/>
  <c r="I269" i="41"/>
  <c r="H269" i="41"/>
  <c r="G269" i="41"/>
  <c r="J268" i="41"/>
  <c r="J267" i="41" s="1"/>
  <c r="I267" i="41"/>
  <c r="H267" i="41"/>
  <c r="G267" i="41"/>
  <c r="J266" i="41"/>
  <c r="J265" i="41" s="1"/>
  <c r="I265" i="41"/>
  <c r="H265" i="41"/>
  <c r="G265" i="41"/>
  <c r="J264" i="41"/>
  <c r="J263" i="41" s="1"/>
  <c r="I263" i="41"/>
  <c r="H263" i="41"/>
  <c r="G263" i="41"/>
  <c r="J262" i="41"/>
  <c r="J261" i="41" s="1"/>
  <c r="I261" i="41"/>
  <c r="H261" i="41"/>
  <c r="H260" i="41" s="1"/>
  <c r="G261" i="41"/>
  <c r="J259" i="41"/>
  <c r="J258" i="41" s="1"/>
  <c r="I258" i="41"/>
  <c r="H258" i="41"/>
  <c r="G258" i="41"/>
  <c r="J257" i="41"/>
  <c r="J256" i="41" s="1"/>
  <c r="I256" i="41"/>
  <c r="I255" i="41" s="1"/>
  <c r="H256" i="41"/>
  <c r="H255" i="41" s="1"/>
  <c r="G256" i="41"/>
  <c r="G255" i="41"/>
  <c r="J254" i="41"/>
  <c r="J253" i="41" s="1"/>
  <c r="I253" i="41"/>
  <c r="H253" i="41"/>
  <c r="G253" i="41"/>
  <c r="J252" i="41"/>
  <c r="J251" i="41" s="1"/>
  <c r="I251" i="41"/>
  <c r="H251" i="41"/>
  <c r="G251" i="41"/>
  <c r="J250" i="41"/>
  <c r="J249" i="41" s="1"/>
  <c r="I249" i="41"/>
  <c r="H249" i="41"/>
  <c r="G249" i="41"/>
  <c r="J248" i="41"/>
  <c r="J247" i="41" s="1"/>
  <c r="I247" i="41"/>
  <c r="H247" i="41"/>
  <c r="G247" i="41"/>
  <c r="J246" i="41"/>
  <c r="J245" i="41" s="1"/>
  <c r="I245" i="41"/>
  <c r="H245" i="41"/>
  <c r="G245" i="41"/>
  <c r="J244" i="41"/>
  <c r="J243" i="41" s="1"/>
  <c r="I243" i="41"/>
  <c r="H243" i="41"/>
  <c r="H242" i="41" s="1"/>
  <c r="G243" i="41"/>
  <c r="G242" i="41" s="1"/>
  <c r="J241" i="41"/>
  <c r="J240" i="41" s="1"/>
  <c r="I240" i="41"/>
  <c r="H240" i="41"/>
  <c r="G240" i="41"/>
  <c r="J239" i="41"/>
  <c r="J238" i="41" s="1"/>
  <c r="I238" i="41"/>
  <c r="H238" i="41"/>
  <c r="G238" i="41"/>
  <c r="J237" i="41"/>
  <c r="J236" i="41"/>
  <c r="I236" i="41"/>
  <c r="I233" i="41" s="1"/>
  <c r="H236" i="41"/>
  <c r="G236" i="41"/>
  <c r="J235" i="41"/>
  <c r="J234" i="41" s="1"/>
  <c r="I234" i="41"/>
  <c r="H234" i="41"/>
  <c r="G234" i="41"/>
  <c r="J232" i="41"/>
  <c r="J231" i="41" s="1"/>
  <c r="I231" i="41"/>
  <c r="H231" i="41"/>
  <c r="G231" i="41"/>
  <c r="J230" i="41"/>
  <c r="J229" i="41"/>
  <c r="J228" i="41"/>
  <c r="I227" i="41"/>
  <c r="H227" i="41"/>
  <c r="G227" i="41"/>
  <c r="J226" i="41"/>
  <c r="J225" i="41" s="1"/>
  <c r="I225" i="41"/>
  <c r="H225" i="41"/>
  <c r="G225" i="41"/>
  <c r="J224" i="41"/>
  <c r="J223" i="41"/>
  <c r="J222" i="41" s="1"/>
  <c r="I222" i="41"/>
  <c r="H222" i="41"/>
  <c r="G222" i="41"/>
  <c r="J219" i="41"/>
  <c r="J216" i="41"/>
  <c r="J215" i="41"/>
  <c r="J214" i="41"/>
  <c r="J213" i="41"/>
  <c r="I212" i="41"/>
  <c r="H212" i="41"/>
  <c r="G212" i="41"/>
  <c r="J211" i="41"/>
  <c r="J210" i="41"/>
  <c r="J209" i="41"/>
  <c r="I208" i="41"/>
  <c r="H208" i="41"/>
  <c r="G208" i="41"/>
  <c r="J207" i="41"/>
  <c r="J206" i="41"/>
  <c r="J205" i="41"/>
  <c r="J204" i="41"/>
  <c r="J203" i="41"/>
  <c r="J202" i="41"/>
  <c r="I201" i="41"/>
  <c r="H201" i="41"/>
  <c r="G201" i="41"/>
  <c r="J200" i="41"/>
  <c r="J199" i="41"/>
  <c r="J198" i="41"/>
  <c r="J197" i="41"/>
  <c r="I196" i="41"/>
  <c r="H196" i="41"/>
  <c r="G196" i="41"/>
  <c r="J195" i="41"/>
  <c r="J194" i="41"/>
  <c r="J193" i="41"/>
  <c r="I192" i="41"/>
  <c r="H192" i="41"/>
  <c r="G192" i="41"/>
  <c r="J191" i="41"/>
  <c r="J190" i="41" s="1"/>
  <c r="I190" i="41"/>
  <c r="H190" i="41"/>
  <c r="G190" i="41"/>
  <c r="J189" i="41"/>
  <c r="J188" i="41" s="1"/>
  <c r="I188" i="41"/>
  <c r="H188" i="41"/>
  <c r="G188" i="41"/>
  <c r="J187" i="41"/>
  <c r="J186" i="41" s="1"/>
  <c r="I186" i="41"/>
  <c r="H186" i="41"/>
  <c r="J185" i="41"/>
  <c r="J184" i="41" s="1"/>
  <c r="I184" i="41"/>
  <c r="H184" i="41"/>
  <c r="G184" i="41"/>
  <c r="J182" i="41"/>
  <c r="J181" i="41" s="1"/>
  <c r="I181" i="41"/>
  <c r="H181" i="41"/>
  <c r="G181" i="41"/>
  <c r="J180" i="41"/>
  <c r="J179" i="41"/>
  <c r="J178" i="41"/>
  <c r="J177" i="41"/>
  <c r="J176" i="41"/>
  <c r="J175" i="41"/>
  <c r="I174" i="41"/>
  <c r="H174" i="41"/>
  <c r="G174" i="41"/>
  <c r="J173" i="41"/>
  <c r="J172" i="41"/>
  <c r="J171" i="41"/>
  <c r="J170" i="41"/>
  <c r="J169" i="41"/>
  <c r="J168" i="41"/>
  <c r="J167" i="41"/>
  <c r="I166" i="41"/>
  <c r="H166" i="41"/>
  <c r="G166" i="41"/>
  <c r="J164" i="41"/>
  <c r="J163" i="41" s="1"/>
  <c r="I163" i="41"/>
  <c r="H163" i="41"/>
  <c r="G163" i="41"/>
  <c r="J162" i="41"/>
  <c r="J161" i="41" s="1"/>
  <c r="I161" i="41"/>
  <c r="H161" i="41"/>
  <c r="G161" i="41"/>
  <c r="J160" i="41"/>
  <c r="J159" i="41" s="1"/>
  <c r="I159" i="41"/>
  <c r="H159" i="41"/>
  <c r="G159" i="41"/>
  <c r="J158" i="41"/>
  <c r="J157" i="41" s="1"/>
  <c r="I157" i="41"/>
  <c r="H157" i="41"/>
  <c r="G157" i="41"/>
  <c r="J156" i="41"/>
  <c r="J155" i="41" s="1"/>
  <c r="I155" i="41"/>
  <c r="H155" i="41"/>
  <c r="G155" i="41"/>
  <c r="J154" i="41"/>
  <c r="J153" i="41" s="1"/>
  <c r="I153" i="41"/>
  <c r="H153" i="41"/>
  <c r="G153" i="41"/>
  <c r="J152" i="41"/>
  <c r="J151" i="41" s="1"/>
  <c r="I151" i="41"/>
  <c r="H151" i="41"/>
  <c r="G151" i="41"/>
  <c r="J150" i="41"/>
  <c r="J149" i="41"/>
  <c r="I149" i="41"/>
  <c r="H149" i="41"/>
  <c r="G149" i="41"/>
  <c r="J148" i="41"/>
  <c r="J147" i="41" s="1"/>
  <c r="I147" i="41"/>
  <c r="H147" i="41"/>
  <c r="G147" i="41"/>
  <c r="J145" i="41"/>
  <c r="J144" i="41" s="1"/>
  <c r="I144" i="41"/>
  <c r="H144" i="41"/>
  <c r="G144" i="41"/>
  <c r="J143" i="41"/>
  <c r="J142" i="41" s="1"/>
  <c r="I142" i="41"/>
  <c r="H142" i="41"/>
  <c r="G142" i="41"/>
  <c r="J141" i="41"/>
  <c r="J140" i="41" s="1"/>
  <c r="I140" i="41"/>
  <c r="H140" i="41"/>
  <c r="G140" i="41"/>
  <c r="J139" i="41"/>
  <c r="J138" i="41" s="1"/>
  <c r="I138" i="41"/>
  <c r="H138" i="41"/>
  <c r="G138" i="41"/>
  <c r="J137" i="41"/>
  <c r="J136" i="41" s="1"/>
  <c r="I136" i="41"/>
  <c r="H136" i="41"/>
  <c r="G136" i="41"/>
  <c r="J135" i="41"/>
  <c r="J134" i="41"/>
  <c r="J133" i="41"/>
  <c r="J132" i="41"/>
  <c r="J131" i="41"/>
  <c r="I130" i="41"/>
  <c r="H130" i="41"/>
  <c r="G130" i="41"/>
  <c r="J129" i="41"/>
  <c r="J128" i="41" s="1"/>
  <c r="I128" i="41"/>
  <c r="H128" i="41"/>
  <c r="G128" i="41"/>
  <c r="J127" i="41"/>
  <c r="J126" i="41" s="1"/>
  <c r="I126" i="41"/>
  <c r="H126" i="41"/>
  <c r="G126" i="41"/>
  <c r="J124" i="41"/>
  <c r="J123" i="41" s="1"/>
  <c r="I123" i="41"/>
  <c r="H123" i="41"/>
  <c r="G123" i="41"/>
  <c r="J122" i="41"/>
  <c r="J121" i="41" s="1"/>
  <c r="I121" i="41"/>
  <c r="H121" i="41"/>
  <c r="G121" i="41"/>
  <c r="J120" i="41"/>
  <c r="J119" i="41" s="1"/>
  <c r="I119" i="41"/>
  <c r="H119" i="41"/>
  <c r="G119" i="41"/>
  <c r="J118" i="41"/>
  <c r="J117" i="41" s="1"/>
  <c r="I117" i="41"/>
  <c r="I116" i="41" s="1"/>
  <c r="H117" i="41"/>
  <c r="H116" i="41" s="1"/>
  <c r="G117" i="41"/>
  <c r="J115" i="41"/>
  <c r="J114" i="41" s="1"/>
  <c r="I114" i="41"/>
  <c r="H114" i="41"/>
  <c r="G114" i="41"/>
  <c r="J113" i="41"/>
  <c r="J112" i="41" s="1"/>
  <c r="I112" i="41"/>
  <c r="I111" i="41" s="1"/>
  <c r="H112" i="41"/>
  <c r="G112" i="41"/>
  <c r="J110" i="41"/>
  <c r="J109" i="41" s="1"/>
  <c r="I109" i="41"/>
  <c r="H109" i="41"/>
  <c r="H106" i="41" s="1"/>
  <c r="G109" i="41"/>
  <c r="J108" i="41"/>
  <c r="J107" i="41" s="1"/>
  <c r="I107" i="41"/>
  <c r="H107" i="41"/>
  <c r="G107" i="41"/>
  <c r="J105" i="41"/>
  <c r="J104" i="41" s="1"/>
  <c r="I104" i="41"/>
  <c r="H104" i="41"/>
  <c r="G104" i="41"/>
  <c r="J103" i="41"/>
  <c r="J102" i="41" s="1"/>
  <c r="I102" i="41"/>
  <c r="H102" i="41"/>
  <c r="G102" i="41"/>
  <c r="J101" i="41"/>
  <c r="J100" i="41"/>
  <c r="I99" i="41"/>
  <c r="H99" i="41"/>
  <c r="G99" i="41"/>
  <c r="J98" i="41"/>
  <c r="J97" i="41" s="1"/>
  <c r="I97" i="41"/>
  <c r="H97" i="41"/>
  <c r="G97" i="41"/>
  <c r="J96" i="41"/>
  <c r="J95" i="41" s="1"/>
  <c r="I95" i="41"/>
  <c r="H95" i="41"/>
  <c r="G95" i="41"/>
  <c r="J94" i="41"/>
  <c r="J93" i="41" s="1"/>
  <c r="I93" i="41"/>
  <c r="H93" i="41"/>
  <c r="G93" i="41"/>
  <c r="J92" i="41"/>
  <c r="J91" i="41" s="1"/>
  <c r="I91" i="41"/>
  <c r="H91" i="41"/>
  <c r="G91" i="41"/>
  <c r="J90" i="41"/>
  <c r="J89" i="41" s="1"/>
  <c r="I89" i="41"/>
  <c r="H89" i="41"/>
  <c r="G89" i="41"/>
  <c r="J86" i="41"/>
  <c r="J85" i="41"/>
  <c r="I85" i="41"/>
  <c r="H85" i="41"/>
  <c r="G85" i="41"/>
  <c r="J84" i="41"/>
  <c r="J83" i="41" s="1"/>
  <c r="I83" i="41"/>
  <c r="H83" i="41"/>
  <c r="G83" i="41"/>
  <c r="J82" i="41"/>
  <c r="J81" i="41" s="1"/>
  <c r="I81" i="41"/>
  <c r="H81" i="41"/>
  <c r="G81" i="41"/>
  <c r="J80" i="41"/>
  <c r="J79" i="41" s="1"/>
  <c r="I79" i="41"/>
  <c r="I78" i="41" s="1"/>
  <c r="H79" i="41"/>
  <c r="H78" i="41" s="1"/>
  <c r="G79" i="41"/>
  <c r="J77" i="41"/>
  <c r="J76" i="41"/>
  <c r="J75" i="41"/>
  <c r="J74" i="41"/>
  <c r="I73" i="41"/>
  <c r="H73" i="41"/>
  <c r="G73" i="41"/>
  <c r="J72" i="41"/>
  <c r="J71" i="41" s="1"/>
  <c r="I71" i="41"/>
  <c r="I70" i="41" s="1"/>
  <c r="H71" i="41"/>
  <c r="H70" i="41" s="1"/>
  <c r="G71" i="41"/>
  <c r="G70" i="41" s="1"/>
  <c r="J69" i="41"/>
  <c r="J68" i="41"/>
  <c r="I67" i="41"/>
  <c r="I63" i="41" s="1"/>
  <c r="H67" i="41"/>
  <c r="G67" i="41"/>
  <c r="J66" i="41"/>
  <c r="J65" i="41"/>
  <c r="I64" i="41"/>
  <c r="H64" i="41"/>
  <c r="H63" i="41" s="1"/>
  <c r="G64" i="41"/>
  <c r="G63" i="41" s="1"/>
  <c r="J62" i="41"/>
  <c r="J61" i="41" s="1"/>
  <c r="I61" i="41"/>
  <c r="H61" i="41"/>
  <c r="G61" i="41"/>
  <c r="J60" i="41"/>
  <c r="J59" i="41"/>
  <c r="J58" i="41"/>
  <c r="J57" i="41"/>
  <c r="J56" i="41"/>
  <c r="J55" i="41"/>
  <c r="J54" i="41"/>
  <c r="J53" i="41"/>
  <c r="J52" i="41"/>
  <c r="J51" i="41"/>
  <c r="I50" i="41"/>
  <c r="H50" i="41"/>
  <c r="G50" i="41"/>
  <c r="J49" i="41"/>
  <c r="J48" i="41" s="1"/>
  <c r="I48" i="41"/>
  <c r="H48" i="41"/>
  <c r="G48" i="41"/>
  <c r="J46" i="41"/>
  <c r="J45" i="41" s="1"/>
  <c r="I45" i="41"/>
  <c r="H45" i="41"/>
  <c r="G45" i="41"/>
  <c r="J44" i="41"/>
  <c r="J43" i="41"/>
  <c r="J42" i="41"/>
  <c r="J41" i="41"/>
  <c r="I40" i="41"/>
  <c r="H40" i="41"/>
  <c r="G40" i="41"/>
  <c r="J39" i="41"/>
  <c r="J38" i="41" s="1"/>
  <c r="I38" i="41"/>
  <c r="H38" i="41"/>
  <c r="G38" i="41"/>
  <c r="J37" i="41"/>
  <c r="J36" i="41" s="1"/>
  <c r="I36" i="41"/>
  <c r="H36" i="41"/>
  <c r="G36" i="41"/>
  <c r="J35" i="41"/>
  <c r="J34" i="41"/>
  <c r="J33" i="41"/>
  <c r="J32" i="41"/>
  <c r="J31" i="41"/>
  <c r="J30" i="41"/>
  <c r="J29" i="41"/>
  <c r="I28" i="41"/>
  <c r="H28" i="41"/>
  <c r="G28" i="41"/>
  <c r="J27" i="41"/>
  <c r="J26" i="41"/>
  <c r="J25" i="41"/>
  <c r="J24" i="41"/>
  <c r="J23" i="41"/>
  <c r="J22" i="41"/>
  <c r="I21" i="41"/>
  <c r="H21" i="41"/>
  <c r="G21" i="41"/>
  <c r="G11" i="41"/>
  <c r="G14" i="41" s="1"/>
  <c r="J78" i="41" l="1"/>
  <c r="H125" i="41"/>
  <c r="I146" i="41"/>
  <c r="J272" i="41"/>
  <c r="I405" i="41"/>
  <c r="I425" i="41"/>
  <c r="J456" i="41"/>
  <c r="G480" i="41"/>
  <c r="G404" i="41" s="1"/>
  <c r="G488" i="41"/>
  <c r="I47" i="43"/>
  <c r="G63" i="43"/>
  <c r="H116" i="43"/>
  <c r="G220" i="43"/>
  <c r="G241" i="43"/>
  <c r="H241" i="43"/>
  <c r="H314" i="43"/>
  <c r="H319" i="43"/>
  <c r="J344" i="43"/>
  <c r="G380" i="43"/>
  <c r="G424" i="43"/>
  <c r="G403" i="43" s="1"/>
  <c r="G455" i="43"/>
  <c r="H479" i="43"/>
  <c r="J511" i="43"/>
  <c r="I47" i="41"/>
  <c r="J64" i="41"/>
  <c r="J67" i="41"/>
  <c r="J63" i="41" s="1"/>
  <c r="J99" i="41"/>
  <c r="I106" i="41"/>
  <c r="G111" i="41"/>
  <c r="J146" i="41"/>
  <c r="I242" i="41"/>
  <c r="G320" i="41"/>
  <c r="H381" i="41"/>
  <c r="G388" i="41"/>
  <c r="G339" i="41" s="1"/>
  <c r="H63" i="43"/>
  <c r="I63" i="43"/>
  <c r="I70" i="43"/>
  <c r="J99" i="43"/>
  <c r="J226" i="43"/>
  <c r="I355" i="43"/>
  <c r="J367" i="43"/>
  <c r="J366" i="43" s="1"/>
  <c r="H424" i="43"/>
  <c r="I479" i="43"/>
  <c r="I487" i="43"/>
  <c r="I486" i="43" s="1"/>
  <c r="H111" i="41"/>
  <c r="G233" i="41"/>
  <c r="H441" i="41"/>
  <c r="H461" i="41"/>
  <c r="I487" i="41"/>
  <c r="J67" i="43"/>
  <c r="J196" i="43"/>
  <c r="I396" i="43"/>
  <c r="J415" i="43"/>
  <c r="G78" i="41"/>
  <c r="J227" i="41"/>
  <c r="J221" i="41" s="1"/>
  <c r="J359" i="41"/>
  <c r="G441" i="41"/>
  <c r="J63" i="43"/>
  <c r="H88" i="43"/>
  <c r="G125" i="43"/>
  <c r="H232" i="43"/>
  <c r="J241" i="43"/>
  <c r="I387" i="43"/>
  <c r="J424" i="43"/>
  <c r="H498" i="43"/>
  <c r="H486" i="43" s="1"/>
  <c r="G47" i="41"/>
  <c r="J73" i="41"/>
  <c r="J70" i="41" s="1"/>
  <c r="G146" i="41"/>
  <c r="H221" i="41"/>
  <c r="J255" i="41"/>
  <c r="J388" i="41"/>
  <c r="I416" i="41"/>
  <c r="I434" i="41"/>
  <c r="H456" i="41"/>
  <c r="I499" i="41"/>
  <c r="G512" i="41"/>
  <c r="G487" i="41" s="1"/>
  <c r="G78" i="43"/>
  <c r="I111" i="43"/>
  <c r="J288" i="43"/>
  <c r="H298" i="43"/>
  <c r="H339" i="43"/>
  <c r="I460" i="43"/>
  <c r="I498" i="43"/>
  <c r="I125" i="41"/>
  <c r="H47" i="41"/>
  <c r="G106" i="41"/>
  <c r="H146" i="41"/>
  <c r="I165" i="41"/>
  <c r="I221" i="41"/>
  <c r="G260" i="41"/>
  <c r="I271" i="41"/>
  <c r="H271" i="41"/>
  <c r="J278" i="41"/>
  <c r="J282" i="41"/>
  <c r="J271" i="41" s="1"/>
  <c r="I372" i="41"/>
  <c r="I397" i="41"/>
  <c r="G405" i="41"/>
  <c r="H434" i="41"/>
  <c r="G434" i="41"/>
  <c r="J473" i="41"/>
  <c r="J461" i="41" s="1"/>
  <c r="J480" i="41"/>
  <c r="H488" i="41"/>
  <c r="J499" i="41"/>
  <c r="J21" i="43"/>
  <c r="G47" i="43"/>
  <c r="G106" i="43"/>
  <c r="H125" i="43"/>
  <c r="G146" i="43"/>
  <c r="J380" i="43"/>
  <c r="J455" i="43"/>
  <c r="J40" i="41"/>
  <c r="G88" i="41"/>
  <c r="G125" i="41"/>
  <c r="H233" i="41"/>
  <c r="I320" i="41"/>
  <c r="H356" i="41"/>
  <c r="J372" i="41"/>
  <c r="H372" i="41"/>
  <c r="J397" i="41"/>
  <c r="H397" i="41"/>
  <c r="G499" i="41"/>
  <c r="I165" i="43"/>
  <c r="J212" i="43"/>
  <c r="I220" i="43"/>
  <c r="J358" i="43"/>
  <c r="H371" i="43"/>
  <c r="I380" i="43"/>
  <c r="J387" i="43"/>
  <c r="G440" i="43"/>
  <c r="H455" i="43"/>
  <c r="J463" i="43"/>
  <c r="J460" i="43" s="1"/>
  <c r="G486" i="43"/>
  <c r="I88" i="41"/>
  <c r="J381" i="41"/>
  <c r="I480" i="41"/>
  <c r="G116" i="41"/>
  <c r="J196" i="41"/>
  <c r="G221" i="41"/>
  <c r="I260" i="41"/>
  <c r="G271" i="41"/>
  <c r="I340" i="41"/>
  <c r="H340" i="41"/>
  <c r="J363" i="41"/>
  <c r="I381" i="41"/>
  <c r="I388" i="41"/>
  <c r="H405" i="41"/>
  <c r="G425" i="41"/>
  <c r="J434" i="41"/>
  <c r="I441" i="41"/>
  <c r="I461" i="41"/>
  <c r="H499" i="41"/>
  <c r="H20" i="43"/>
  <c r="H47" i="43"/>
  <c r="I146" i="43"/>
  <c r="J220" i="43"/>
  <c r="J254" i="43"/>
  <c r="G270" i="43"/>
  <c r="H270" i="43"/>
  <c r="J348" i="43"/>
  <c r="G387" i="43"/>
  <c r="G338" i="43" s="1"/>
  <c r="H396" i="43"/>
  <c r="I415" i="43"/>
  <c r="I433" i="43"/>
  <c r="H440" i="43"/>
  <c r="H403" i="43" s="1"/>
  <c r="I440" i="43"/>
  <c r="I404" i="43"/>
  <c r="J208" i="41"/>
  <c r="H183" i="41"/>
  <c r="J440" i="43"/>
  <c r="J433" i="43"/>
  <c r="G319" i="43"/>
  <c r="G298" i="43"/>
  <c r="J277" i="43"/>
  <c r="G259" i="43"/>
  <c r="G232" i="43"/>
  <c r="J201" i="43"/>
  <c r="G183" i="43"/>
  <c r="G165" i="43"/>
  <c r="G116" i="43"/>
  <c r="G88" i="43"/>
  <c r="G20" i="43"/>
  <c r="J488" i="41"/>
  <c r="J260" i="41"/>
  <c r="J21" i="41"/>
  <c r="J116" i="41"/>
  <c r="J405" i="41"/>
  <c r="H425" i="41"/>
  <c r="H404" i="41" s="1"/>
  <c r="J425" i="41"/>
  <c r="H320" i="41"/>
  <c r="G299" i="41"/>
  <c r="H299" i="41"/>
  <c r="J308" i="41"/>
  <c r="J300" i="41"/>
  <c r="J242" i="41"/>
  <c r="J212" i="41"/>
  <c r="G183" i="41"/>
  <c r="J201" i="41"/>
  <c r="J192" i="41"/>
  <c r="J174" i="41"/>
  <c r="G165" i="41"/>
  <c r="J130" i="41"/>
  <c r="J125" i="41" s="1"/>
  <c r="J106" i="41"/>
  <c r="H88" i="41"/>
  <c r="J88" i="41"/>
  <c r="H20" i="41"/>
  <c r="H19" i="41" s="1"/>
  <c r="J50" i="41"/>
  <c r="J47" i="41" s="1"/>
  <c r="G20" i="41"/>
  <c r="G19" i="41" s="1"/>
  <c r="H165" i="41"/>
  <c r="J166" i="41"/>
  <c r="I319" i="43"/>
  <c r="J319" i="43"/>
  <c r="J307" i="43"/>
  <c r="I298" i="43"/>
  <c r="J299" i="43"/>
  <c r="J281" i="43"/>
  <c r="I270" i="43"/>
  <c r="I259" i="43"/>
  <c r="H259" i="43"/>
  <c r="J259" i="43"/>
  <c r="I241" i="43"/>
  <c r="I232" i="43"/>
  <c r="I183" i="43"/>
  <c r="J208" i="43"/>
  <c r="J192" i="43"/>
  <c r="H183" i="43"/>
  <c r="J166" i="43"/>
  <c r="J130" i="43"/>
  <c r="J125" i="43" s="1"/>
  <c r="J106" i="43"/>
  <c r="I88" i="43"/>
  <c r="I78" i="43"/>
  <c r="H78" i="43"/>
  <c r="J28" i="43"/>
  <c r="I20" i="43"/>
  <c r="J40" i="43"/>
  <c r="J20" i="43" s="1"/>
  <c r="J48" i="43"/>
  <c r="J73" i="43"/>
  <c r="J70" i="43" s="1"/>
  <c r="J83" i="43"/>
  <c r="J78" i="43" s="1"/>
  <c r="J89" i="43"/>
  <c r="J97" i="43"/>
  <c r="J102" i="43"/>
  <c r="J114" i="43"/>
  <c r="J111" i="43" s="1"/>
  <c r="J117" i="43"/>
  <c r="J116" i="43" s="1"/>
  <c r="H146" i="43"/>
  <c r="H165" i="43"/>
  <c r="J232" i="43"/>
  <c r="J181" i="43"/>
  <c r="J314" i="43"/>
  <c r="J146" i="43"/>
  <c r="J184" i="43"/>
  <c r="J50" i="43"/>
  <c r="J479" i="43"/>
  <c r="J498" i="43"/>
  <c r="H355" i="43"/>
  <c r="H338" i="43" s="1"/>
  <c r="J396" i="43"/>
  <c r="J487" i="43"/>
  <c r="J340" i="43"/>
  <c r="J339" i="43" s="1"/>
  <c r="J362" i="43"/>
  <c r="J355" i="43" s="1"/>
  <c r="I404" i="41"/>
  <c r="J28" i="41"/>
  <c r="J111" i="41"/>
  <c r="I20" i="41"/>
  <c r="I19" i="41" s="1"/>
  <c r="J233" i="41"/>
  <c r="I183" i="41"/>
  <c r="I87" i="41" s="1"/>
  <c r="J349" i="41"/>
  <c r="J357" i="41"/>
  <c r="J441" i="41"/>
  <c r="J354" i="41"/>
  <c r="J331" i="41"/>
  <c r="J320" i="41" s="1"/>
  <c r="J345" i="41"/>
  <c r="J340" i="41" s="1"/>
  <c r="J416" i="41"/>
  <c r="J515" i="41"/>
  <c r="J512" i="41" s="1"/>
  <c r="J487" i="41" s="1"/>
  <c r="T10" i="14"/>
  <c r="T11" i="14"/>
  <c r="T12" i="14"/>
  <c r="T13" i="14"/>
  <c r="T14" i="14"/>
  <c r="T15" i="14"/>
  <c r="T16" i="14"/>
  <c r="T17" i="14"/>
  <c r="T18" i="14"/>
  <c r="T19" i="14"/>
  <c r="T20" i="14"/>
  <c r="T21" i="14"/>
  <c r="T22" i="14"/>
  <c r="T23" i="14"/>
  <c r="T24" i="14"/>
  <c r="T25" i="14"/>
  <c r="T26" i="14"/>
  <c r="T27" i="14"/>
  <c r="T28" i="14"/>
  <c r="T29" i="14"/>
  <c r="T30" i="14"/>
  <c r="T31" i="14"/>
  <c r="T32" i="14"/>
  <c r="T33" i="14"/>
  <c r="T34" i="14"/>
  <c r="T35" i="14"/>
  <c r="T36" i="14"/>
  <c r="T37" i="14"/>
  <c r="T38" i="14"/>
  <c r="T39" i="14"/>
  <c r="T40" i="14"/>
  <c r="T41" i="14"/>
  <c r="T42" i="14"/>
  <c r="T43" i="14"/>
  <c r="T44" i="14"/>
  <c r="T45" i="14"/>
  <c r="T46" i="14"/>
  <c r="T47" i="14"/>
  <c r="T48" i="14"/>
  <c r="T49" i="14"/>
  <c r="T50" i="14"/>
  <c r="T51" i="14"/>
  <c r="T52" i="14"/>
  <c r="T53" i="14"/>
  <c r="T54" i="14"/>
  <c r="T55" i="14"/>
  <c r="T56" i="14"/>
  <c r="T57" i="14"/>
  <c r="T58" i="14"/>
  <c r="T59" i="14"/>
  <c r="T60" i="14"/>
  <c r="T61" i="14"/>
  <c r="T62" i="14"/>
  <c r="T63" i="14"/>
  <c r="T64" i="14"/>
  <c r="T65" i="14"/>
  <c r="T66" i="14"/>
  <c r="T67" i="14"/>
  <c r="T68" i="14"/>
  <c r="T69" i="14"/>
  <c r="T70" i="14"/>
  <c r="T71" i="14"/>
  <c r="T72" i="14"/>
  <c r="T73" i="14"/>
  <c r="T74" i="14"/>
  <c r="T75" i="14"/>
  <c r="T76" i="14"/>
  <c r="T77" i="14"/>
  <c r="T78" i="14"/>
  <c r="T79" i="14"/>
  <c r="T80" i="14"/>
  <c r="T81" i="14"/>
  <c r="T82" i="14"/>
  <c r="T83" i="14"/>
  <c r="T84" i="14"/>
  <c r="T85" i="14"/>
  <c r="T86" i="14"/>
  <c r="T87" i="14"/>
  <c r="T88" i="14"/>
  <c r="T89" i="14"/>
  <c r="T90" i="14"/>
  <c r="T91" i="14"/>
  <c r="T92" i="14"/>
  <c r="T93" i="14"/>
  <c r="T94" i="14"/>
  <c r="T95" i="14"/>
  <c r="T96" i="14"/>
  <c r="T97" i="14"/>
  <c r="T98" i="14"/>
  <c r="T99" i="14"/>
  <c r="T100" i="14"/>
  <c r="T101" i="14"/>
  <c r="T102" i="14"/>
  <c r="T103" i="14"/>
  <c r="T104" i="14"/>
  <c r="T105" i="14"/>
  <c r="T106" i="14"/>
  <c r="T107" i="14"/>
  <c r="T108" i="14"/>
  <c r="T109" i="14"/>
  <c r="T110" i="14"/>
  <c r="T111" i="14"/>
  <c r="T112" i="14"/>
  <c r="T113" i="14"/>
  <c r="T114" i="14"/>
  <c r="T115" i="14"/>
  <c r="T116" i="14"/>
  <c r="T117" i="14"/>
  <c r="T118" i="14"/>
  <c r="T119" i="14"/>
  <c r="T120" i="14"/>
  <c r="T121" i="14"/>
  <c r="T122" i="14"/>
  <c r="T123" i="14"/>
  <c r="T124" i="14"/>
  <c r="T125" i="14"/>
  <c r="T126" i="14"/>
  <c r="T127" i="14"/>
  <c r="T128" i="14"/>
  <c r="T129" i="14"/>
  <c r="T130" i="14"/>
  <c r="T131" i="14"/>
  <c r="T132" i="14"/>
  <c r="T133" i="14"/>
  <c r="T134" i="14"/>
  <c r="T135" i="14"/>
  <c r="T136" i="14"/>
  <c r="T137" i="14"/>
  <c r="T138" i="14"/>
  <c r="T139" i="14"/>
  <c r="T140" i="14"/>
  <c r="T141" i="14"/>
  <c r="T142" i="14"/>
  <c r="T143" i="14"/>
  <c r="T144" i="14"/>
  <c r="T145" i="14"/>
  <c r="T146" i="14"/>
  <c r="T147" i="14"/>
  <c r="T148" i="14"/>
  <c r="T149" i="14"/>
  <c r="T150" i="14"/>
  <c r="T151" i="14"/>
  <c r="T152" i="14"/>
  <c r="T153" i="14"/>
  <c r="T154" i="14"/>
  <c r="T155" i="14"/>
  <c r="T156" i="14"/>
  <c r="T157" i="14"/>
  <c r="T158" i="14"/>
  <c r="T159" i="14"/>
  <c r="T160" i="14"/>
  <c r="T161" i="14"/>
  <c r="T162" i="14"/>
  <c r="T163" i="14"/>
  <c r="T164" i="14"/>
  <c r="T165" i="14"/>
  <c r="T166" i="14"/>
  <c r="T167" i="14"/>
  <c r="T168" i="14"/>
  <c r="T169" i="14"/>
  <c r="T170" i="14"/>
  <c r="T171" i="14"/>
  <c r="T172" i="14"/>
  <c r="T173" i="14"/>
  <c r="T174" i="14"/>
  <c r="T175" i="14"/>
  <c r="T176" i="14"/>
  <c r="T177" i="14"/>
  <c r="T178" i="14"/>
  <c r="T179" i="14"/>
  <c r="T180" i="14"/>
  <c r="T181" i="14"/>
  <c r="T182" i="14"/>
  <c r="T183" i="14"/>
  <c r="T184" i="14"/>
  <c r="T185" i="14"/>
  <c r="T186" i="14"/>
  <c r="T187" i="14"/>
  <c r="T188" i="14"/>
  <c r="T189" i="14"/>
  <c r="T190" i="14"/>
  <c r="T191" i="14"/>
  <c r="T192" i="14"/>
  <c r="T193" i="14"/>
  <c r="T194" i="14"/>
  <c r="T195" i="14"/>
  <c r="T196" i="14"/>
  <c r="T197" i="14"/>
  <c r="T198" i="14"/>
  <c r="T199" i="14"/>
  <c r="T200" i="14"/>
  <c r="T201" i="14"/>
  <c r="T202" i="14"/>
  <c r="T203" i="14"/>
  <c r="T204" i="14"/>
  <c r="T205" i="14"/>
  <c r="T206" i="14"/>
  <c r="T207" i="14"/>
  <c r="T208" i="14"/>
  <c r="T209" i="14"/>
  <c r="T210" i="14"/>
  <c r="T211" i="14"/>
  <c r="T212" i="14"/>
  <c r="T213" i="14"/>
  <c r="T214" i="14"/>
  <c r="T215" i="14"/>
  <c r="T216" i="14"/>
  <c r="T217" i="14"/>
  <c r="T218" i="14"/>
  <c r="T219" i="14"/>
  <c r="T220" i="14"/>
  <c r="T221" i="14"/>
  <c r="T222" i="14"/>
  <c r="T223" i="14"/>
  <c r="T224" i="14"/>
  <c r="T225" i="14"/>
  <c r="T226" i="14"/>
  <c r="T227" i="14"/>
  <c r="T228" i="14"/>
  <c r="T229" i="14"/>
  <c r="T230" i="14"/>
  <c r="T231" i="14"/>
  <c r="T232" i="14"/>
  <c r="T233" i="14"/>
  <c r="T234" i="14"/>
  <c r="T235" i="14"/>
  <c r="T236" i="14"/>
  <c r="T237" i="14"/>
  <c r="T238" i="14"/>
  <c r="T239" i="14"/>
  <c r="T240" i="14"/>
  <c r="T241" i="14"/>
  <c r="T242" i="14"/>
  <c r="T243" i="14"/>
  <c r="T244" i="14"/>
  <c r="T245" i="14"/>
  <c r="T246" i="14"/>
  <c r="T247" i="14"/>
  <c r="T248" i="14"/>
  <c r="T249" i="14"/>
  <c r="T250" i="14"/>
  <c r="T251" i="14"/>
  <c r="T252" i="14"/>
  <c r="T253" i="14"/>
  <c r="T254" i="14"/>
  <c r="T255" i="14"/>
  <c r="T256" i="14"/>
  <c r="T257" i="14"/>
  <c r="T258" i="14"/>
  <c r="T259" i="14"/>
  <c r="T260" i="14"/>
  <c r="T261" i="14"/>
  <c r="T262" i="14"/>
  <c r="T263" i="14"/>
  <c r="T264" i="14"/>
  <c r="T265" i="14"/>
  <c r="T266" i="14"/>
  <c r="T267" i="14"/>
  <c r="T268" i="14"/>
  <c r="T269" i="14"/>
  <c r="T270" i="14"/>
  <c r="T271" i="14"/>
  <c r="T272" i="14"/>
  <c r="T273" i="14"/>
  <c r="T274" i="14"/>
  <c r="T275" i="14"/>
  <c r="T276" i="14"/>
  <c r="T277" i="14"/>
  <c r="T278" i="14"/>
  <c r="T279" i="14"/>
  <c r="T280" i="14"/>
  <c r="T281" i="14"/>
  <c r="T282" i="14"/>
  <c r="T283" i="14"/>
  <c r="T284" i="14"/>
  <c r="T285" i="14"/>
  <c r="T286" i="14"/>
  <c r="T287" i="14"/>
  <c r="T288" i="14"/>
  <c r="T289" i="14"/>
  <c r="T290" i="14"/>
  <c r="T291" i="14"/>
  <c r="T292" i="14"/>
  <c r="T293" i="14"/>
  <c r="T294" i="14"/>
  <c r="T295" i="14"/>
  <c r="T296" i="14"/>
  <c r="T297" i="14"/>
  <c r="T298" i="14"/>
  <c r="T299" i="14"/>
  <c r="T300" i="14"/>
  <c r="T301" i="14"/>
  <c r="T302" i="14"/>
  <c r="T303" i="14"/>
  <c r="T304" i="14"/>
  <c r="T305" i="14"/>
  <c r="T306" i="14"/>
  <c r="T307" i="14"/>
  <c r="T308" i="14"/>
  <c r="T309" i="14"/>
  <c r="T310" i="14"/>
  <c r="T311" i="14"/>
  <c r="T312" i="14"/>
  <c r="T313" i="14"/>
  <c r="T314" i="14"/>
  <c r="T315" i="14"/>
  <c r="T316" i="14"/>
  <c r="T317" i="14"/>
  <c r="T318" i="14"/>
  <c r="T319" i="14"/>
  <c r="T320" i="14"/>
  <c r="T321" i="14"/>
  <c r="T322" i="14"/>
  <c r="T323" i="14"/>
  <c r="T324" i="14"/>
  <c r="T325" i="14"/>
  <c r="T326" i="14"/>
  <c r="T327" i="14"/>
  <c r="T328" i="14"/>
  <c r="T329" i="14"/>
  <c r="T330" i="14"/>
  <c r="T331" i="14"/>
  <c r="T332" i="14"/>
  <c r="T333" i="14"/>
  <c r="T334" i="14"/>
  <c r="T335" i="14"/>
  <c r="T336" i="14"/>
  <c r="T337" i="14"/>
  <c r="T338" i="14"/>
  <c r="T339" i="14"/>
  <c r="T340" i="14"/>
  <c r="T341" i="14"/>
  <c r="T342" i="14"/>
  <c r="T343" i="14"/>
  <c r="T344" i="14"/>
  <c r="T345" i="14"/>
  <c r="T346" i="14"/>
  <c r="T347" i="14"/>
  <c r="T348" i="14"/>
  <c r="T349" i="14"/>
  <c r="T350" i="14"/>
  <c r="T351" i="14"/>
  <c r="T352" i="14"/>
  <c r="T353" i="14"/>
  <c r="T354" i="14"/>
  <c r="T355" i="14"/>
  <c r="T356" i="14"/>
  <c r="T357" i="14"/>
  <c r="T358" i="14"/>
  <c r="T359" i="14"/>
  <c r="T360" i="14"/>
  <c r="T361" i="14"/>
  <c r="T362" i="14"/>
  <c r="T363" i="14"/>
  <c r="T364" i="14"/>
  <c r="T365" i="14"/>
  <c r="T366" i="14"/>
  <c r="T367" i="14"/>
  <c r="T368" i="14"/>
  <c r="T369" i="14"/>
  <c r="T370" i="14"/>
  <c r="T371" i="14"/>
  <c r="T372" i="14"/>
  <c r="T373" i="14"/>
  <c r="T374" i="14"/>
  <c r="T375" i="14"/>
  <c r="T376" i="14"/>
  <c r="T377" i="14"/>
  <c r="T378" i="14"/>
  <c r="T379" i="14"/>
  <c r="T380" i="14"/>
  <c r="T381" i="14"/>
  <c r="T382" i="14"/>
  <c r="T383" i="14"/>
  <c r="T384" i="14"/>
  <c r="T385" i="14"/>
  <c r="T386" i="14"/>
  <c r="T387" i="14"/>
  <c r="T388" i="14"/>
  <c r="T389" i="14"/>
  <c r="T390" i="14"/>
  <c r="T391" i="14"/>
  <c r="T392" i="14"/>
  <c r="T393" i="14"/>
  <c r="T394" i="14"/>
  <c r="T395" i="14"/>
  <c r="T396" i="14"/>
  <c r="T397" i="14"/>
  <c r="T398" i="14"/>
  <c r="T399" i="14"/>
  <c r="T400" i="14"/>
  <c r="T401" i="14"/>
  <c r="T402" i="14"/>
  <c r="T403" i="14"/>
  <c r="T404" i="14"/>
  <c r="T405" i="14"/>
  <c r="T406" i="14"/>
  <c r="T407" i="14"/>
  <c r="T408" i="14"/>
  <c r="T409" i="14"/>
  <c r="T410" i="14"/>
  <c r="T411" i="14"/>
  <c r="T412" i="14"/>
  <c r="T413" i="14"/>
  <c r="T414" i="14"/>
  <c r="T415" i="14"/>
  <c r="T416" i="14"/>
  <c r="T417" i="14"/>
  <c r="T418" i="14"/>
  <c r="T419" i="14"/>
  <c r="T420" i="14"/>
  <c r="T421" i="14"/>
  <c r="T422" i="14"/>
  <c r="T423" i="14"/>
  <c r="T424" i="14"/>
  <c r="T425" i="14"/>
  <c r="T426" i="14"/>
  <c r="T427" i="14"/>
  <c r="T428" i="14"/>
  <c r="T429" i="14"/>
  <c r="T430" i="14"/>
  <c r="T431" i="14"/>
  <c r="T432" i="14"/>
  <c r="T433" i="14"/>
  <c r="T434" i="14"/>
  <c r="T435" i="14"/>
  <c r="T436" i="14"/>
  <c r="T437" i="14"/>
  <c r="T438" i="14"/>
  <c r="T439" i="14"/>
  <c r="T440" i="14"/>
  <c r="T441" i="14"/>
  <c r="T442" i="14"/>
  <c r="T443" i="14"/>
  <c r="T444" i="14"/>
  <c r="T445" i="14"/>
  <c r="T446" i="14"/>
  <c r="T447" i="14"/>
  <c r="T448" i="14"/>
  <c r="T449" i="14"/>
  <c r="T450" i="14"/>
  <c r="T451" i="14"/>
  <c r="T452" i="14"/>
  <c r="T453" i="14"/>
  <c r="T454" i="14"/>
  <c r="T455" i="14"/>
  <c r="T456" i="14"/>
  <c r="T457" i="14"/>
  <c r="T458" i="14"/>
  <c r="T459" i="14"/>
  <c r="T460" i="14"/>
  <c r="T461" i="14"/>
  <c r="T462" i="14"/>
  <c r="T463" i="14"/>
  <c r="T464" i="14"/>
  <c r="T465" i="14"/>
  <c r="T466" i="14"/>
  <c r="T467" i="14"/>
  <c r="T468" i="14"/>
  <c r="T469" i="14"/>
  <c r="T470" i="14"/>
  <c r="T471" i="14"/>
  <c r="T472" i="14"/>
  <c r="T473" i="14"/>
  <c r="T474" i="14"/>
  <c r="T475" i="14"/>
  <c r="T476" i="14"/>
  <c r="T477" i="14"/>
  <c r="T478" i="14"/>
  <c r="T479" i="14"/>
  <c r="T480" i="14"/>
  <c r="T481" i="14"/>
  <c r="T482" i="14"/>
  <c r="T483" i="14"/>
  <c r="T484" i="14"/>
  <c r="T485" i="14"/>
  <c r="T486" i="14"/>
  <c r="T487" i="14"/>
  <c r="T488" i="14"/>
  <c r="T489" i="14"/>
  <c r="T490" i="14"/>
  <c r="T491" i="14"/>
  <c r="T492" i="14"/>
  <c r="T493" i="14"/>
  <c r="T494" i="14"/>
  <c r="T495" i="14"/>
  <c r="T496" i="14"/>
  <c r="T497" i="14"/>
  <c r="T498" i="14"/>
  <c r="T499" i="14"/>
  <c r="T500" i="14"/>
  <c r="T501" i="14"/>
  <c r="T502" i="14"/>
  <c r="T503" i="14"/>
  <c r="T504" i="14"/>
  <c r="T505" i="14"/>
  <c r="T506" i="14"/>
  <c r="T507" i="14"/>
  <c r="T508" i="14"/>
  <c r="T509" i="14"/>
  <c r="T510" i="14"/>
  <c r="T511" i="14"/>
  <c r="T512" i="14"/>
  <c r="T513" i="14"/>
  <c r="T514" i="14"/>
  <c r="T515" i="14"/>
  <c r="T516" i="14"/>
  <c r="T517" i="14"/>
  <c r="T518" i="14"/>
  <c r="T519" i="14"/>
  <c r="T520" i="14"/>
  <c r="T521" i="14"/>
  <c r="T522" i="14"/>
  <c r="T523" i="14"/>
  <c r="T524" i="14"/>
  <c r="T525" i="14"/>
  <c r="T526" i="14"/>
  <c r="T527" i="14"/>
  <c r="T528" i="14"/>
  <c r="T529" i="14"/>
  <c r="T530" i="14"/>
  <c r="T531" i="14"/>
  <c r="T532" i="14"/>
  <c r="T533" i="14"/>
  <c r="T534" i="14"/>
  <c r="T535" i="14"/>
  <c r="T536" i="14"/>
  <c r="T537" i="14"/>
  <c r="T538" i="14"/>
  <c r="T539" i="14"/>
  <c r="T540" i="14"/>
  <c r="T541" i="14"/>
  <c r="T542" i="14"/>
  <c r="T543" i="14"/>
  <c r="T544" i="14"/>
  <c r="T545" i="14"/>
  <c r="T546" i="14"/>
  <c r="T547" i="14"/>
  <c r="T548" i="14"/>
  <c r="T549" i="14"/>
  <c r="T550" i="14"/>
  <c r="T551" i="14"/>
  <c r="T552" i="14"/>
  <c r="T553" i="14"/>
  <c r="T554" i="14"/>
  <c r="T555" i="14"/>
  <c r="T556" i="14"/>
  <c r="T557" i="14"/>
  <c r="T558" i="14"/>
  <c r="T559" i="14"/>
  <c r="T560" i="14"/>
  <c r="T561" i="14"/>
  <c r="T562" i="14"/>
  <c r="T563" i="14"/>
  <c r="T564" i="14"/>
  <c r="T565" i="14"/>
  <c r="T566" i="14"/>
  <c r="T567" i="14"/>
  <c r="T568" i="14"/>
  <c r="T569" i="14"/>
  <c r="T570" i="14"/>
  <c r="T571" i="14"/>
  <c r="T572" i="14"/>
  <c r="T573" i="14"/>
  <c r="T574" i="14"/>
  <c r="T9" i="14"/>
  <c r="H220" i="41" l="1"/>
  <c r="I339" i="41"/>
  <c r="H339" i="41"/>
  <c r="I338" i="43"/>
  <c r="J356" i="41"/>
  <c r="J183" i="43"/>
  <c r="I19" i="43"/>
  <c r="H219" i="43"/>
  <c r="G220" i="41"/>
  <c r="J165" i="43"/>
  <c r="J339" i="41"/>
  <c r="I220" i="41"/>
  <c r="I18" i="41" s="1"/>
  <c r="J298" i="43"/>
  <c r="G87" i="41"/>
  <c r="G19" i="43"/>
  <c r="J270" i="43"/>
  <c r="H19" i="43"/>
  <c r="H487" i="41"/>
  <c r="I403" i="43"/>
  <c r="J403" i="43"/>
  <c r="G219" i="43"/>
  <c r="G87" i="43"/>
  <c r="J20" i="41"/>
  <c r="J404" i="41"/>
  <c r="J299" i="41"/>
  <c r="J220" i="41" s="1"/>
  <c r="J183" i="41"/>
  <c r="J165" i="41"/>
  <c r="H87" i="41"/>
  <c r="I219" i="43"/>
  <c r="I87" i="43"/>
  <c r="H87" i="43"/>
  <c r="J88" i="43"/>
  <c r="J338" i="43"/>
  <c r="J486" i="43"/>
  <c r="J47" i="43"/>
  <c r="J19" i="43" s="1"/>
  <c r="G18" i="41"/>
  <c r="J19" i="41"/>
  <c r="C489" i="14"/>
  <c r="C490" i="14"/>
  <c r="C491" i="14"/>
  <c r="C492" i="14"/>
  <c r="C493" i="14"/>
  <c r="C494" i="14"/>
  <c r="C495" i="14"/>
  <c r="C496" i="14"/>
  <c r="C497" i="14"/>
  <c r="C498" i="14"/>
  <c r="C499" i="14"/>
  <c r="C500" i="14"/>
  <c r="C501" i="14"/>
  <c r="C502" i="14"/>
  <c r="C503" i="14"/>
  <c r="C504" i="14"/>
  <c r="C505" i="14"/>
  <c r="C506" i="14"/>
  <c r="C507" i="14"/>
  <c r="C508" i="14"/>
  <c r="C509" i="14"/>
  <c r="C510" i="14"/>
  <c r="C511" i="14"/>
  <c r="C512" i="14"/>
  <c r="C513" i="14"/>
  <c r="C514" i="14"/>
  <c r="C515" i="14"/>
  <c r="C516" i="14"/>
  <c r="C517" i="14"/>
  <c r="C518" i="14"/>
  <c r="C519" i="14"/>
  <c r="C520" i="14"/>
  <c r="C521" i="14"/>
  <c r="C522" i="14"/>
  <c r="C523" i="14"/>
  <c r="C524" i="14"/>
  <c r="C525" i="14"/>
  <c r="C526" i="14"/>
  <c r="C527" i="14"/>
  <c r="C528" i="14"/>
  <c r="C529" i="14"/>
  <c r="C530" i="14"/>
  <c r="C531" i="14"/>
  <c r="C532" i="14"/>
  <c r="C533" i="14"/>
  <c r="C534" i="14"/>
  <c r="C535" i="14"/>
  <c r="C536" i="14"/>
  <c r="C537" i="14"/>
  <c r="C538" i="14"/>
  <c r="C539" i="14"/>
  <c r="C540" i="14"/>
  <c r="C541" i="14"/>
  <c r="C542" i="14"/>
  <c r="C543" i="14"/>
  <c r="C544" i="14"/>
  <c r="C545" i="14"/>
  <c r="C546" i="14"/>
  <c r="C547" i="14"/>
  <c r="C548" i="14"/>
  <c r="C549" i="14"/>
  <c r="C550" i="14"/>
  <c r="C551" i="14"/>
  <c r="C552" i="14"/>
  <c r="C553" i="14"/>
  <c r="C554" i="14"/>
  <c r="C555" i="14"/>
  <c r="C556" i="14"/>
  <c r="C557" i="14"/>
  <c r="C558" i="14"/>
  <c r="C559" i="14"/>
  <c r="C560" i="14"/>
  <c r="C561" i="14"/>
  <c r="C562" i="14"/>
  <c r="C563" i="14"/>
  <c r="C564" i="14"/>
  <c r="C565" i="14"/>
  <c r="C566" i="14"/>
  <c r="C567" i="14"/>
  <c r="C568" i="14"/>
  <c r="C569" i="14"/>
  <c r="C570" i="14"/>
  <c r="C571" i="14"/>
  <c r="C572" i="14"/>
  <c r="C573" i="14"/>
  <c r="C574" i="14"/>
  <c r="D489" i="14"/>
  <c r="D490" i="14"/>
  <c r="D491" i="14"/>
  <c r="D492" i="14"/>
  <c r="D493" i="14"/>
  <c r="D494" i="14"/>
  <c r="D495" i="14"/>
  <c r="D496" i="14"/>
  <c r="D497" i="14"/>
  <c r="D498" i="14"/>
  <c r="D499" i="14"/>
  <c r="D500" i="14"/>
  <c r="D501" i="14"/>
  <c r="D502" i="14"/>
  <c r="D503" i="14"/>
  <c r="D504" i="14"/>
  <c r="D505" i="14"/>
  <c r="D506" i="14"/>
  <c r="D507" i="14"/>
  <c r="D508" i="14"/>
  <c r="D509" i="14"/>
  <c r="D510" i="14"/>
  <c r="D511" i="14"/>
  <c r="D512" i="14"/>
  <c r="D513" i="14"/>
  <c r="D514" i="14"/>
  <c r="D515" i="14"/>
  <c r="D516" i="14"/>
  <c r="D517" i="14"/>
  <c r="D518" i="14"/>
  <c r="D519" i="14"/>
  <c r="D520" i="14"/>
  <c r="D521" i="14"/>
  <c r="D522" i="14"/>
  <c r="D523" i="14"/>
  <c r="D524" i="14"/>
  <c r="D525" i="14"/>
  <c r="D526" i="14"/>
  <c r="D527" i="14"/>
  <c r="D528" i="14"/>
  <c r="D529" i="14"/>
  <c r="D530" i="14"/>
  <c r="D531" i="14"/>
  <c r="D532" i="14"/>
  <c r="D533" i="14"/>
  <c r="D534" i="14"/>
  <c r="D535" i="14"/>
  <c r="D536" i="14"/>
  <c r="D537" i="14"/>
  <c r="D538" i="14"/>
  <c r="D539" i="14"/>
  <c r="D540" i="14"/>
  <c r="D541" i="14"/>
  <c r="D542" i="14"/>
  <c r="D543" i="14"/>
  <c r="D544" i="14"/>
  <c r="D545" i="14"/>
  <c r="D546" i="14"/>
  <c r="D547" i="14"/>
  <c r="D548" i="14"/>
  <c r="D549" i="14"/>
  <c r="D550" i="14"/>
  <c r="D551" i="14"/>
  <c r="D552" i="14"/>
  <c r="D553" i="14"/>
  <c r="D554" i="14"/>
  <c r="D555" i="14"/>
  <c r="D556" i="14"/>
  <c r="D557" i="14"/>
  <c r="D558" i="14"/>
  <c r="D559" i="14"/>
  <c r="D560" i="14"/>
  <c r="D561" i="14"/>
  <c r="D562" i="14"/>
  <c r="D563" i="14"/>
  <c r="D564" i="14"/>
  <c r="D565" i="14"/>
  <c r="D566" i="14"/>
  <c r="D567" i="14"/>
  <c r="D568" i="14"/>
  <c r="D569" i="14"/>
  <c r="D570" i="14"/>
  <c r="D571" i="14"/>
  <c r="D572" i="14"/>
  <c r="D573" i="14"/>
  <c r="D574" i="14"/>
  <c r="E489" i="14"/>
  <c r="E490" i="14"/>
  <c r="E491" i="14"/>
  <c r="E492" i="14"/>
  <c r="E493" i="14"/>
  <c r="E494" i="14"/>
  <c r="E495" i="14"/>
  <c r="E496" i="14"/>
  <c r="E497" i="14"/>
  <c r="E498" i="14"/>
  <c r="E499" i="14"/>
  <c r="E500" i="14"/>
  <c r="E501" i="14"/>
  <c r="E502" i="14"/>
  <c r="E503" i="14"/>
  <c r="E504" i="14"/>
  <c r="E505" i="14"/>
  <c r="E506" i="14"/>
  <c r="E507" i="14"/>
  <c r="E508" i="14"/>
  <c r="E509" i="14"/>
  <c r="E510" i="14"/>
  <c r="E511" i="14"/>
  <c r="E512" i="14"/>
  <c r="E513" i="14"/>
  <c r="E514" i="14"/>
  <c r="E515" i="14"/>
  <c r="E516" i="14"/>
  <c r="E517" i="14"/>
  <c r="E518" i="14"/>
  <c r="E519" i="14"/>
  <c r="E520" i="14"/>
  <c r="E521" i="14"/>
  <c r="E522" i="14"/>
  <c r="E523" i="14"/>
  <c r="E524" i="14"/>
  <c r="E525" i="14"/>
  <c r="E526" i="14"/>
  <c r="E527" i="14"/>
  <c r="E528" i="14"/>
  <c r="E529" i="14"/>
  <c r="E530" i="14"/>
  <c r="E531" i="14"/>
  <c r="E532" i="14"/>
  <c r="E533" i="14"/>
  <c r="E534" i="14"/>
  <c r="E535" i="14"/>
  <c r="E536" i="14"/>
  <c r="E537" i="14"/>
  <c r="E538" i="14"/>
  <c r="E539" i="14"/>
  <c r="E540" i="14"/>
  <c r="E541" i="14"/>
  <c r="E542" i="14"/>
  <c r="E543" i="14"/>
  <c r="E544" i="14"/>
  <c r="E545" i="14"/>
  <c r="E546" i="14"/>
  <c r="E547" i="14"/>
  <c r="E548" i="14"/>
  <c r="E549" i="14"/>
  <c r="E550" i="14"/>
  <c r="E551" i="14"/>
  <c r="E552" i="14"/>
  <c r="E553" i="14"/>
  <c r="E554" i="14"/>
  <c r="E555" i="14"/>
  <c r="E556" i="14"/>
  <c r="E557" i="14"/>
  <c r="E558" i="14"/>
  <c r="E559" i="14"/>
  <c r="E560" i="14"/>
  <c r="E561" i="14"/>
  <c r="E562" i="14"/>
  <c r="E563" i="14"/>
  <c r="E564" i="14"/>
  <c r="E565" i="14"/>
  <c r="E566" i="14"/>
  <c r="E567" i="14"/>
  <c r="E568" i="14"/>
  <c r="E569" i="14"/>
  <c r="E570" i="14"/>
  <c r="E571" i="14"/>
  <c r="E572" i="14"/>
  <c r="E573" i="14"/>
  <c r="E574" i="14"/>
  <c r="F489" i="14"/>
  <c r="F490" i="14"/>
  <c r="F491" i="14"/>
  <c r="F492" i="14"/>
  <c r="F493" i="14"/>
  <c r="F494" i="14"/>
  <c r="F495" i="14"/>
  <c r="F496" i="14"/>
  <c r="F497" i="14"/>
  <c r="F498" i="14"/>
  <c r="F499" i="14"/>
  <c r="F500" i="14"/>
  <c r="F501" i="14"/>
  <c r="F502" i="14"/>
  <c r="F503" i="14"/>
  <c r="F504" i="14"/>
  <c r="F505" i="14"/>
  <c r="F506" i="14"/>
  <c r="F507" i="14"/>
  <c r="F508" i="14"/>
  <c r="F509" i="14"/>
  <c r="F510" i="14"/>
  <c r="F511" i="14"/>
  <c r="F512" i="14"/>
  <c r="F513" i="14"/>
  <c r="F514" i="14"/>
  <c r="F515" i="14"/>
  <c r="F516" i="14"/>
  <c r="F517" i="14"/>
  <c r="F518" i="14"/>
  <c r="F519" i="14"/>
  <c r="F520" i="14"/>
  <c r="F521" i="14"/>
  <c r="F522" i="14"/>
  <c r="F523" i="14"/>
  <c r="F524" i="14"/>
  <c r="F525" i="14"/>
  <c r="F526" i="14"/>
  <c r="F527" i="14"/>
  <c r="F528" i="14"/>
  <c r="F529" i="14"/>
  <c r="F530" i="14"/>
  <c r="F531" i="14"/>
  <c r="F532" i="14"/>
  <c r="F533" i="14"/>
  <c r="F534" i="14"/>
  <c r="F535" i="14"/>
  <c r="F536" i="14"/>
  <c r="F537" i="14"/>
  <c r="F538" i="14"/>
  <c r="F539" i="14"/>
  <c r="F540" i="14"/>
  <c r="F541" i="14"/>
  <c r="F542" i="14"/>
  <c r="F543" i="14"/>
  <c r="F544" i="14"/>
  <c r="F545" i="14"/>
  <c r="F546" i="14"/>
  <c r="F547" i="14"/>
  <c r="F548" i="14"/>
  <c r="F549" i="14"/>
  <c r="F550" i="14"/>
  <c r="F551" i="14"/>
  <c r="F552" i="14"/>
  <c r="F553" i="14"/>
  <c r="F554" i="14"/>
  <c r="F555" i="14"/>
  <c r="F556" i="14"/>
  <c r="F557" i="14"/>
  <c r="F558" i="14"/>
  <c r="F559" i="14"/>
  <c r="F560" i="14"/>
  <c r="F561" i="14"/>
  <c r="F562" i="14"/>
  <c r="F563" i="14"/>
  <c r="F564" i="14"/>
  <c r="F565" i="14"/>
  <c r="F566" i="14"/>
  <c r="F567" i="14"/>
  <c r="F568" i="14"/>
  <c r="F569" i="14"/>
  <c r="F570" i="14"/>
  <c r="F571" i="14"/>
  <c r="F572" i="14"/>
  <c r="F573" i="14"/>
  <c r="F574" i="14"/>
  <c r="C208" i="14"/>
  <c r="C209" i="14"/>
  <c r="C210" i="14"/>
  <c r="C211" i="14"/>
  <c r="C212" i="14"/>
  <c r="C213" i="14"/>
  <c r="C214" i="14"/>
  <c r="C215" i="14"/>
  <c r="C216" i="14"/>
  <c r="C217" i="14"/>
  <c r="C218" i="14"/>
  <c r="C219" i="14"/>
  <c r="C220" i="14"/>
  <c r="C221" i="14"/>
  <c r="C222" i="14"/>
  <c r="C223" i="14"/>
  <c r="C224" i="14"/>
  <c r="C225" i="14"/>
  <c r="C226" i="14"/>
  <c r="C227" i="14"/>
  <c r="C228" i="14"/>
  <c r="C229" i="14"/>
  <c r="C230" i="14"/>
  <c r="C231" i="14"/>
  <c r="C232" i="14"/>
  <c r="C233" i="14"/>
  <c r="C234" i="14"/>
  <c r="C235" i="14"/>
  <c r="C236" i="14"/>
  <c r="C237" i="14"/>
  <c r="C238" i="14"/>
  <c r="C239" i="14"/>
  <c r="C240" i="14"/>
  <c r="C241" i="14"/>
  <c r="C242" i="14"/>
  <c r="C243" i="14"/>
  <c r="C244" i="14"/>
  <c r="C245" i="14"/>
  <c r="C246" i="14"/>
  <c r="C247" i="14"/>
  <c r="C248" i="14"/>
  <c r="C249" i="14"/>
  <c r="C250" i="14"/>
  <c r="C251" i="14"/>
  <c r="C252" i="14"/>
  <c r="C253" i="14"/>
  <c r="C254" i="14"/>
  <c r="C255" i="14"/>
  <c r="C256" i="14"/>
  <c r="C257" i="14"/>
  <c r="C258" i="14"/>
  <c r="C259" i="14"/>
  <c r="C260" i="14"/>
  <c r="C261" i="14"/>
  <c r="C262" i="14"/>
  <c r="C263" i="14"/>
  <c r="C264" i="14"/>
  <c r="C265" i="14"/>
  <c r="C266" i="14"/>
  <c r="C267" i="14"/>
  <c r="C268" i="14"/>
  <c r="C269" i="14"/>
  <c r="C270" i="14"/>
  <c r="C271" i="14"/>
  <c r="C272" i="14"/>
  <c r="C273" i="14"/>
  <c r="C274" i="14"/>
  <c r="C275" i="14"/>
  <c r="C276" i="14"/>
  <c r="C277" i="14"/>
  <c r="C278" i="14"/>
  <c r="C279" i="14"/>
  <c r="C280" i="14"/>
  <c r="C281" i="14"/>
  <c r="C282" i="14"/>
  <c r="C283" i="14"/>
  <c r="C284" i="14"/>
  <c r="C285" i="14"/>
  <c r="C286" i="14"/>
  <c r="C287" i="14"/>
  <c r="C288" i="14"/>
  <c r="C289" i="14"/>
  <c r="C290" i="14"/>
  <c r="C291" i="14"/>
  <c r="C292" i="14"/>
  <c r="C293" i="14"/>
  <c r="C294" i="14"/>
  <c r="C295" i="14"/>
  <c r="C296" i="14"/>
  <c r="C297" i="14"/>
  <c r="C298" i="14"/>
  <c r="C299" i="14"/>
  <c r="C300" i="14"/>
  <c r="C301" i="14"/>
  <c r="C302" i="14"/>
  <c r="C303" i="14"/>
  <c r="C304" i="14"/>
  <c r="C305" i="14"/>
  <c r="C306" i="14"/>
  <c r="C307" i="14"/>
  <c r="C308" i="14"/>
  <c r="C309" i="14"/>
  <c r="C310" i="14"/>
  <c r="C311" i="14"/>
  <c r="C312" i="14"/>
  <c r="C313" i="14"/>
  <c r="C314" i="14"/>
  <c r="C315" i="14"/>
  <c r="C316" i="14"/>
  <c r="C317" i="14"/>
  <c r="C318" i="14"/>
  <c r="C319" i="14"/>
  <c r="C320" i="14"/>
  <c r="C321" i="14"/>
  <c r="C322" i="14"/>
  <c r="C323" i="14"/>
  <c r="C324" i="14"/>
  <c r="C325" i="14"/>
  <c r="C326" i="14"/>
  <c r="C327" i="14"/>
  <c r="C328" i="14"/>
  <c r="C329" i="14"/>
  <c r="C330" i="14"/>
  <c r="C331" i="14"/>
  <c r="C332" i="14"/>
  <c r="C333" i="14"/>
  <c r="C334" i="14"/>
  <c r="C335" i="14"/>
  <c r="C336" i="14"/>
  <c r="C337" i="14"/>
  <c r="C338" i="14"/>
  <c r="C339" i="14"/>
  <c r="C340" i="14"/>
  <c r="C341" i="14"/>
  <c r="C342" i="14"/>
  <c r="C343" i="14"/>
  <c r="C344" i="14"/>
  <c r="C345" i="14"/>
  <c r="C346" i="14"/>
  <c r="C347" i="14"/>
  <c r="C348" i="14"/>
  <c r="C349" i="14"/>
  <c r="C350" i="14"/>
  <c r="C351" i="14"/>
  <c r="C352" i="14"/>
  <c r="C353" i="14"/>
  <c r="C354" i="14"/>
  <c r="C355" i="14"/>
  <c r="C356" i="14"/>
  <c r="C357" i="14"/>
  <c r="C358" i="14"/>
  <c r="C359" i="14"/>
  <c r="C360" i="14"/>
  <c r="C361" i="14"/>
  <c r="C362" i="14"/>
  <c r="C363" i="14"/>
  <c r="C364" i="14"/>
  <c r="C365" i="14"/>
  <c r="C366" i="14"/>
  <c r="C367" i="14"/>
  <c r="C368" i="14"/>
  <c r="C369" i="14"/>
  <c r="C370" i="14"/>
  <c r="C371" i="14"/>
  <c r="C372" i="14"/>
  <c r="C373" i="14"/>
  <c r="C374" i="14"/>
  <c r="C375" i="14"/>
  <c r="C376" i="14"/>
  <c r="C377" i="14"/>
  <c r="C378" i="14"/>
  <c r="C379" i="14"/>
  <c r="C380" i="14"/>
  <c r="C381" i="14"/>
  <c r="C382" i="14"/>
  <c r="C383" i="14"/>
  <c r="C384" i="14"/>
  <c r="C385" i="14"/>
  <c r="C386" i="14"/>
  <c r="C387" i="14"/>
  <c r="C388" i="14"/>
  <c r="C389" i="14"/>
  <c r="C390" i="14"/>
  <c r="C391" i="14"/>
  <c r="C392" i="14"/>
  <c r="C393" i="14"/>
  <c r="C394" i="14"/>
  <c r="C395" i="14"/>
  <c r="C396" i="14"/>
  <c r="C397" i="14"/>
  <c r="C398" i="14"/>
  <c r="C399" i="14"/>
  <c r="C400" i="14"/>
  <c r="C401" i="14"/>
  <c r="C402" i="14"/>
  <c r="C403" i="14"/>
  <c r="C404" i="14"/>
  <c r="C405" i="14"/>
  <c r="C406" i="14"/>
  <c r="C407" i="14"/>
  <c r="C408" i="14"/>
  <c r="C409" i="14"/>
  <c r="C410" i="14"/>
  <c r="C411" i="14"/>
  <c r="C412" i="14"/>
  <c r="C413" i="14"/>
  <c r="C414" i="14"/>
  <c r="C415" i="14"/>
  <c r="C416" i="14"/>
  <c r="C417" i="14"/>
  <c r="C418" i="14"/>
  <c r="C419" i="14"/>
  <c r="C420" i="14"/>
  <c r="C421" i="14"/>
  <c r="C422" i="14"/>
  <c r="C423" i="14"/>
  <c r="C424" i="14"/>
  <c r="C425" i="14"/>
  <c r="C426" i="14"/>
  <c r="C427" i="14"/>
  <c r="C428" i="14"/>
  <c r="C429" i="14"/>
  <c r="C430" i="14"/>
  <c r="C431" i="14"/>
  <c r="C432" i="14"/>
  <c r="C433" i="14"/>
  <c r="C434" i="14"/>
  <c r="C435" i="14"/>
  <c r="C436" i="14"/>
  <c r="C437" i="14"/>
  <c r="C438" i="14"/>
  <c r="C439" i="14"/>
  <c r="C440" i="14"/>
  <c r="C441" i="14"/>
  <c r="C442" i="14"/>
  <c r="C443" i="14"/>
  <c r="C444" i="14"/>
  <c r="C445" i="14"/>
  <c r="C446" i="14"/>
  <c r="C447" i="14"/>
  <c r="C448" i="14"/>
  <c r="C449" i="14"/>
  <c r="C450" i="14"/>
  <c r="C451" i="14"/>
  <c r="C452" i="14"/>
  <c r="C453" i="14"/>
  <c r="C454" i="14"/>
  <c r="C455" i="14"/>
  <c r="C456" i="14"/>
  <c r="C457" i="14"/>
  <c r="C458" i="14"/>
  <c r="C459" i="14"/>
  <c r="C460" i="14"/>
  <c r="C461" i="14"/>
  <c r="C462" i="14"/>
  <c r="C463" i="14"/>
  <c r="C464" i="14"/>
  <c r="C465" i="14"/>
  <c r="C466" i="14"/>
  <c r="C467" i="14"/>
  <c r="C468" i="14"/>
  <c r="C469" i="14"/>
  <c r="C470" i="14"/>
  <c r="C471" i="14"/>
  <c r="C472" i="14"/>
  <c r="C473" i="14"/>
  <c r="C474" i="14"/>
  <c r="C475" i="14"/>
  <c r="C476" i="14"/>
  <c r="C477" i="14"/>
  <c r="C478" i="14"/>
  <c r="C479" i="14"/>
  <c r="C480" i="14"/>
  <c r="C481" i="14"/>
  <c r="C482" i="14"/>
  <c r="C483" i="14"/>
  <c r="C484" i="14"/>
  <c r="C485" i="14"/>
  <c r="C486" i="14"/>
  <c r="C487" i="14"/>
  <c r="C488" i="14"/>
  <c r="D208" i="14"/>
  <c r="D209" i="14"/>
  <c r="D210" i="14"/>
  <c r="D211" i="14"/>
  <c r="D212" i="14"/>
  <c r="D213" i="14"/>
  <c r="D214" i="14"/>
  <c r="D215" i="14"/>
  <c r="D216" i="14"/>
  <c r="D217" i="14"/>
  <c r="D218" i="14"/>
  <c r="D219" i="14"/>
  <c r="D220" i="14"/>
  <c r="D221" i="14"/>
  <c r="D222" i="14"/>
  <c r="D223" i="14"/>
  <c r="D224" i="14"/>
  <c r="D225" i="14"/>
  <c r="D226" i="14"/>
  <c r="D227" i="14"/>
  <c r="D228" i="14"/>
  <c r="D229" i="14"/>
  <c r="D230" i="14"/>
  <c r="D231" i="14"/>
  <c r="D232" i="14"/>
  <c r="D233" i="14"/>
  <c r="D234" i="14"/>
  <c r="D235" i="14"/>
  <c r="D236" i="14"/>
  <c r="D237" i="14"/>
  <c r="D238" i="14"/>
  <c r="D239" i="14"/>
  <c r="D240" i="14"/>
  <c r="D241" i="14"/>
  <c r="D242" i="14"/>
  <c r="D243" i="14"/>
  <c r="D244" i="14"/>
  <c r="D245" i="14"/>
  <c r="D246" i="14"/>
  <c r="D247" i="14"/>
  <c r="D248" i="14"/>
  <c r="D249" i="14"/>
  <c r="D250" i="14"/>
  <c r="D251" i="14"/>
  <c r="D252" i="14"/>
  <c r="D253" i="14"/>
  <c r="D254" i="14"/>
  <c r="D255" i="14"/>
  <c r="D256" i="14"/>
  <c r="D257" i="14"/>
  <c r="D258" i="14"/>
  <c r="D259" i="14"/>
  <c r="D260" i="14"/>
  <c r="D261" i="14"/>
  <c r="D262" i="14"/>
  <c r="D263" i="14"/>
  <c r="D264" i="14"/>
  <c r="D265" i="14"/>
  <c r="D266" i="14"/>
  <c r="D267" i="14"/>
  <c r="D268" i="14"/>
  <c r="D269" i="14"/>
  <c r="D270" i="14"/>
  <c r="D271" i="14"/>
  <c r="D272" i="14"/>
  <c r="D273" i="14"/>
  <c r="D274" i="14"/>
  <c r="D275" i="14"/>
  <c r="D276" i="14"/>
  <c r="D277" i="14"/>
  <c r="D278" i="14"/>
  <c r="D279" i="14"/>
  <c r="D280" i="14"/>
  <c r="D281" i="14"/>
  <c r="D282" i="14"/>
  <c r="D283" i="14"/>
  <c r="D284" i="14"/>
  <c r="D285" i="14"/>
  <c r="D286" i="14"/>
  <c r="D287" i="14"/>
  <c r="D288" i="14"/>
  <c r="D289" i="14"/>
  <c r="D290" i="14"/>
  <c r="D291" i="14"/>
  <c r="D292" i="14"/>
  <c r="D293" i="14"/>
  <c r="D294" i="14"/>
  <c r="D295" i="14"/>
  <c r="D296" i="14"/>
  <c r="D297" i="14"/>
  <c r="D298" i="14"/>
  <c r="D299" i="14"/>
  <c r="D300" i="14"/>
  <c r="D301" i="14"/>
  <c r="D302" i="14"/>
  <c r="D303" i="14"/>
  <c r="D304" i="14"/>
  <c r="D305" i="14"/>
  <c r="D306" i="14"/>
  <c r="D307" i="14"/>
  <c r="D308" i="14"/>
  <c r="D309" i="14"/>
  <c r="D310" i="14"/>
  <c r="D311" i="14"/>
  <c r="D312" i="14"/>
  <c r="D313" i="14"/>
  <c r="D314" i="14"/>
  <c r="D315" i="14"/>
  <c r="D316" i="14"/>
  <c r="D317" i="14"/>
  <c r="D318" i="14"/>
  <c r="D319" i="14"/>
  <c r="D320" i="14"/>
  <c r="D321" i="14"/>
  <c r="D322" i="14"/>
  <c r="D323" i="14"/>
  <c r="D324" i="14"/>
  <c r="D325" i="14"/>
  <c r="D326" i="14"/>
  <c r="D327" i="14"/>
  <c r="D328" i="14"/>
  <c r="D329" i="14"/>
  <c r="D330" i="14"/>
  <c r="D331" i="14"/>
  <c r="D332" i="14"/>
  <c r="D333" i="14"/>
  <c r="D334" i="14"/>
  <c r="D335" i="14"/>
  <c r="D336" i="14"/>
  <c r="D337" i="14"/>
  <c r="D338" i="14"/>
  <c r="D339" i="14"/>
  <c r="D340" i="14"/>
  <c r="D341" i="14"/>
  <c r="D342" i="14"/>
  <c r="D343" i="14"/>
  <c r="D344" i="14"/>
  <c r="D345" i="14"/>
  <c r="D346" i="14"/>
  <c r="D347" i="14"/>
  <c r="D348" i="14"/>
  <c r="D349" i="14"/>
  <c r="D350" i="14"/>
  <c r="D351" i="14"/>
  <c r="D352" i="14"/>
  <c r="D353" i="14"/>
  <c r="D354" i="14"/>
  <c r="D355" i="14"/>
  <c r="D356" i="14"/>
  <c r="D357" i="14"/>
  <c r="D358" i="14"/>
  <c r="D359" i="14"/>
  <c r="D360" i="14"/>
  <c r="D361" i="14"/>
  <c r="D362" i="14"/>
  <c r="D363" i="14"/>
  <c r="D364" i="14"/>
  <c r="D365" i="14"/>
  <c r="D366" i="14"/>
  <c r="D367" i="14"/>
  <c r="D368" i="14"/>
  <c r="D369" i="14"/>
  <c r="D370" i="14"/>
  <c r="D371" i="14"/>
  <c r="D372" i="14"/>
  <c r="D373" i="14"/>
  <c r="D374" i="14"/>
  <c r="D375" i="14"/>
  <c r="D376" i="14"/>
  <c r="D377" i="14"/>
  <c r="D378" i="14"/>
  <c r="D379" i="14"/>
  <c r="D380" i="14"/>
  <c r="D381" i="14"/>
  <c r="D382" i="14"/>
  <c r="D383" i="14"/>
  <c r="D384" i="14"/>
  <c r="D385" i="14"/>
  <c r="D386" i="14"/>
  <c r="D387" i="14"/>
  <c r="D388" i="14"/>
  <c r="D389" i="14"/>
  <c r="D390" i="14"/>
  <c r="D391" i="14"/>
  <c r="D392" i="14"/>
  <c r="D393" i="14"/>
  <c r="D394" i="14"/>
  <c r="D395" i="14"/>
  <c r="D396" i="14"/>
  <c r="D397" i="14"/>
  <c r="D398" i="14"/>
  <c r="D399" i="14"/>
  <c r="D400" i="14"/>
  <c r="D401" i="14"/>
  <c r="D402" i="14"/>
  <c r="D403" i="14"/>
  <c r="D404" i="14"/>
  <c r="D405" i="14"/>
  <c r="D406" i="14"/>
  <c r="D407" i="14"/>
  <c r="D408" i="14"/>
  <c r="D409" i="14"/>
  <c r="D410" i="14"/>
  <c r="D411" i="14"/>
  <c r="D412" i="14"/>
  <c r="D413" i="14"/>
  <c r="D414" i="14"/>
  <c r="D415" i="14"/>
  <c r="D416" i="14"/>
  <c r="D417" i="14"/>
  <c r="D418" i="14"/>
  <c r="D419" i="14"/>
  <c r="D420" i="14"/>
  <c r="D421" i="14"/>
  <c r="D422" i="14"/>
  <c r="D423" i="14"/>
  <c r="D424" i="14"/>
  <c r="D425" i="14"/>
  <c r="D426" i="14"/>
  <c r="D427" i="14"/>
  <c r="D428" i="14"/>
  <c r="D429" i="14"/>
  <c r="D430" i="14"/>
  <c r="D431" i="14"/>
  <c r="D432" i="14"/>
  <c r="D433" i="14"/>
  <c r="D434" i="14"/>
  <c r="D435" i="14"/>
  <c r="D436" i="14"/>
  <c r="D437" i="14"/>
  <c r="D438" i="14"/>
  <c r="D439" i="14"/>
  <c r="D440" i="14"/>
  <c r="D441" i="14"/>
  <c r="D442" i="14"/>
  <c r="D443" i="14"/>
  <c r="D444" i="14"/>
  <c r="D445" i="14"/>
  <c r="D446" i="14"/>
  <c r="D447" i="14"/>
  <c r="D448" i="14"/>
  <c r="D449" i="14"/>
  <c r="D450" i="14"/>
  <c r="D451" i="14"/>
  <c r="D452" i="14"/>
  <c r="D453" i="14"/>
  <c r="D454" i="14"/>
  <c r="D455" i="14"/>
  <c r="D456" i="14"/>
  <c r="D457" i="14"/>
  <c r="D458" i="14"/>
  <c r="D459" i="14"/>
  <c r="D460" i="14"/>
  <c r="D461" i="14"/>
  <c r="D462" i="14"/>
  <c r="D463" i="14"/>
  <c r="D464" i="14"/>
  <c r="D465" i="14"/>
  <c r="D466" i="14"/>
  <c r="D467" i="14"/>
  <c r="D468" i="14"/>
  <c r="D469" i="14"/>
  <c r="D470" i="14"/>
  <c r="D471" i="14"/>
  <c r="D472" i="14"/>
  <c r="D473" i="14"/>
  <c r="D474" i="14"/>
  <c r="D475" i="14"/>
  <c r="D476" i="14"/>
  <c r="D477" i="14"/>
  <c r="D478" i="14"/>
  <c r="D479" i="14"/>
  <c r="D480" i="14"/>
  <c r="D481" i="14"/>
  <c r="D482" i="14"/>
  <c r="D483" i="14"/>
  <c r="D484" i="14"/>
  <c r="D485" i="14"/>
  <c r="D486" i="14"/>
  <c r="D487" i="14"/>
  <c r="D488" i="14"/>
  <c r="E208" i="14"/>
  <c r="E209" i="14"/>
  <c r="E210" i="14"/>
  <c r="E211" i="14"/>
  <c r="E212" i="14"/>
  <c r="E213" i="14"/>
  <c r="E214" i="14"/>
  <c r="E215" i="14"/>
  <c r="E216" i="14"/>
  <c r="E217" i="14"/>
  <c r="E218" i="14"/>
  <c r="E219" i="14"/>
  <c r="E220" i="14"/>
  <c r="E221" i="14"/>
  <c r="E222" i="14"/>
  <c r="E223" i="14"/>
  <c r="E224" i="14"/>
  <c r="E225" i="14"/>
  <c r="E226" i="14"/>
  <c r="E227" i="14"/>
  <c r="E228" i="14"/>
  <c r="E229" i="14"/>
  <c r="E230" i="14"/>
  <c r="E231" i="14"/>
  <c r="E232" i="14"/>
  <c r="E233" i="14"/>
  <c r="E234" i="14"/>
  <c r="E235" i="14"/>
  <c r="E236" i="14"/>
  <c r="E237" i="14"/>
  <c r="E238" i="14"/>
  <c r="E239" i="14"/>
  <c r="E240" i="14"/>
  <c r="E241" i="14"/>
  <c r="E242" i="14"/>
  <c r="E243" i="14"/>
  <c r="E244" i="14"/>
  <c r="E245" i="14"/>
  <c r="E246" i="14"/>
  <c r="E247" i="14"/>
  <c r="E248" i="14"/>
  <c r="E249" i="14"/>
  <c r="E250" i="14"/>
  <c r="E251" i="14"/>
  <c r="E252" i="14"/>
  <c r="E253" i="14"/>
  <c r="E254" i="14"/>
  <c r="E255" i="14"/>
  <c r="E256" i="14"/>
  <c r="E257" i="14"/>
  <c r="E258" i="14"/>
  <c r="E259" i="14"/>
  <c r="E260" i="14"/>
  <c r="E261" i="14"/>
  <c r="E262" i="14"/>
  <c r="E263" i="14"/>
  <c r="E264" i="14"/>
  <c r="E265" i="14"/>
  <c r="E266" i="14"/>
  <c r="E267" i="14"/>
  <c r="E268" i="14"/>
  <c r="E269" i="14"/>
  <c r="E270" i="14"/>
  <c r="E271" i="14"/>
  <c r="E272" i="14"/>
  <c r="E273" i="14"/>
  <c r="E274" i="14"/>
  <c r="E275" i="14"/>
  <c r="E276" i="14"/>
  <c r="E277" i="14"/>
  <c r="E278" i="14"/>
  <c r="E279" i="14"/>
  <c r="E280" i="14"/>
  <c r="E281" i="14"/>
  <c r="E282" i="14"/>
  <c r="E283" i="14"/>
  <c r="E284" i="14"/>
  <c r="E285" i="14"/>
  <c r="E286" i="14"/>
  <c r="E287" i="14"/>
  <c r="E288" i="14"/>
  <c r="E289" i="14"/>
  <c r="E290" i="14"/>
  <c r="E291" i="14"/>
  <c r="E292" i="14"/>
  <c r="E293" i="14"/>
  <c r="E294" i="14"/>
  <c r="E295" i="14"/>
  <c r="E296" i="14"/>
  <c r="E297" i="14"/>
  <c r="E298" i="14"/>
  <c r="E299" i="14"/>
  <c r="E300" i="14"/>
  <c r="E301" i="14"/>
  <c r="E302" i="14"/>
  <c r="E303" i="14"/>
  <c r="E304" i="14"/>
  <c r="E305" i="14"/>
  <c r="E306" i="14"/>
  <c r="E307" i="14"/>
  <c r="E308" i="14"/>
  <c r="E309" i="14"/>
  <c r="E310" i="14"/>
  <c r="E311" i="14"/>
  <c r="E312" i="14"/>
  <c r="E313" i="14"/>
  <c r="E314" i="14"/>
  <c r="E315" i="14"/>
  <c r="E316" i="14"/>
  <c r="E317" i="14"/>
  <c r="E318" i="14"/>
  <c r="E319" i="14"/>
  <c r="E320" i="14"/>
  <c r="E321" i="14"/>
  <c r="E322" i="14"/>
  <c r="E323" i="14"/>
  <c r="E324" i="14"/>
  <c r="E325" i="14"/>
  <c r="E326" i="14"/>
  <c r="E327" i="14"/>
  <c r="E328" i="14"/>
  <c r="E329" i="14"/>
  <c r="E330" i="14"/>
  <c r="E331" i="14"/>
  <c r="E332" i="14"/>
  <c r="E333" i="14"/>
  <c r="E334" i="14"/>
  <c r="E335" i="14"/>
  <c r="E336" i="14"/>
  <c r="E337" i="14"/>
  <c r="E338" i="14"/>
  <c r="E339" i="14"/>
  <c r="E340" i="14"/>
  <c r="E341" i="14"/>
  <c r="E342" i="14"/>
  <c r="E343" i="14"/>
  <c r="E344" i="14"/>
  <c r="E345" i="14"/>
  <c r="E346" i="14"/>
  <c r="E347" i="14"/>
  <c r="E348" i="14"/>
  <c r="E349" i="14"/>
  <c r="E350" i="14"/>
  <c r="E351" i="14"/>
  <c r="E352" i="14"/>
  <c r="E353" i="14"/>
  <c r="E354" i="14"/>
  <c r="E355" i="14"/>
  <c r="E356" i="14"/>
  <c r="E357" i="14"/>
  <c r="E358" i="14"/>
  <c r="E359" i="14"/>
  <c r="E360" i="14"/>
  <c r="E361" i="14"/>
  <c r="E362" i="14"/>
  <c r="E363" i="14"/>
  <c r="E364" i="14"/>
  <c r="E365" i="14"/>
  <c r="E366" i="14"/>
  <c r="E367" i="14"/>
  <c r="E368" i="14"/>
  <c r="E369" i="14"/>
  <c r="E370" i="14"/>
  <c r="E371" i="14"/>
  <c r="E372" i="14"/>
  <c r="E373" i="14"/>
  <c r="E374" i="14"/>
  <c r="E375" i="14"/>
  <c r="E376" i="14"/>
  <c r="E377" i="14"/>
  <c r="E378" i="14"/>
  <c r="E379" i="14"/>
  <c r="E380" i="14"/>
  <c r="E381" i="14"/>
  <c r="E382" i="14"/>
  <c r="E383" i="14"/>
  <c r="E384" i="14"/>
  <c r="E385" i="14"/>
  <c r="E386" i="14"/>
  <c r="E387" i="14"/>
  <c r="E388" i="14"/>
  <c r="E389" i="14"/>
  <c r="E390" i="14"/>
  <c r="E391" i="14"/>
  <c r="E392" i="14"/>
  <c r="E393" i="14"/>
  <c r="E394" i="14"/>
  <c r="E395" i="14"/>
  <c r="E396" i="14"/>
  <c r="E397" i="14"/>
  <c r="E398" i="14"/>
  <c r="E399" i="14"/>
  <c r="E400" i="14"/>
  <c r="E401" i="14"/>
  <c r="E402" i="14"/>
  <c r="E403" i="14"/>
  <c r="E404" i="14"/>
  <c r="E405" i="14"/>
  <c r="E406" i="14"/>
  <c r="E407" i="14"/>
  <c r="E408" i="14"/>
  <c r="E409" i="14"/>
  <c r="E410" i="14"/>
  <c r="E411" i="14"/>
  <c r="E412" i="14"/>
  <c r="E413" i="14"/>
  <c r="E414" i="14"/>
  <c r="E415" i="14"/>
  <c r="E416" i="14"/>
  <c r="E417" i="14"/>
  <c r="E418" i="14"/>
  <c r="E419" i="14"/>
  <c r="E420" i="14"/>
  <c r="E421" i="14"/>
  <c r="E422" i="14"/>
  <c r="E423" i="14"/>
  <c r="E424" i="14"/>
  <c r="E425" i="14"/>
  <c r="E426" i="14"/>
  <c r="E427" i="14"/>
  <c r="E428" i="14"/>
  <c r="E429" i="14"/>
  <c r="E430" i="14"/>
  <c r="E431" i="14"/>
  <c r="E432" i="14"/>
  <c r="E433" i="14"/>
  <c r="E434" i="14"/>
  <c r="E435" i="14"/>
  <c r="E436" i="14"/>
  <c r="E437" i="14"/>
  <c r="E438" i="14"/>
  <c r="E439" i="14"/>
  <c r="E440" i="14"/>
  <c r="E441" i="14"/>
  <c r="E442" i="14"/>
  <c r="E443" i="14"/>
  <c r="E444" i="14"/>
  <c r="E445" i="14"/>
  <c r="E446" i="14"/>
  <c r="E447" i="14"/>
  <c r="E448" i="14"/>
  <c r="E449" i="14"/>
  <c r="E450" i="14"/>
  <c r="E451" i="14"/>
  <c r="E452" i="14"/>
  <c r="E453" i="14"/>
  <c r="E454" i="14"/>
  <c r="E455" i="14"/>
  <c r="E456" i="14"/>
  <c r="E457" i="14"/>
  <c r="E458" i="14"/>
  <c r="E459" i="14"/>
  <c r="E460" i="14"/>
  <c r="E461" i="14"/>
  <c r="E462" i="14"/>
  <c r="E463" i="14"/>
  <c r="E464" i="14"/>
  <c r="E465" i="14"/>
  <c r="E466" i="14"/>
  <c r="E467" i="14"/>
  <c r="E468" i="14"/>
  <c r="E469" i="14"/>
  <c r="E470" i="14"/>
  <c r="E471" i="14"/>
  <c r="E472" i="14"/>
  <c r="E473" i="14"/>
  <c r="E474" i="14"/>
  <c r="E475" i="14"/>
  <c r="E476" i="14"/>
  <c r="E477" i="14"/>
  <c r="E478" i="14"/>
  <c r="E479" i="14"/>
  <c r="E480" i="14"/>
  <c r="E481" i="14"/>
  <c r="E482" i="14"/>
  <c r="E483" i="14"/>
  <c r="E484" i="14"/>
  <c r="E485" i="14"/>
  <c r="E486" i="14"/>
  <c r="E487" i="14"/>
  <c r="E488" i="14"/>
  <c r="F208" i="14"/>
  <c r="F209" i="14"/>
  <c r="F210" i="14"/>
  <c r="F211" i="14"/>
  <c r="F212" i="14"/>
  <c r="F213" i="14"/>
  <c r="F214" i="14"/>
  <c r="F215" i="14"/>
  <c r="F216" i="14"/>
  <c r="F217" i="14"/>
  <c r="F218" i="14"/>
  <c r="F219" i="14"/>
  <c r="F220" i="14"/>
  <c r="F221" i="14"/>
  <c r="F222" i="14"/>
  <c r="F223" i="14"/>
  <c r="F224" i="14"/>
  <c r="F225" i="14"/>
  <c r="F226" i="14"/>
  <c r="F227" i="14"/>
  <c r="F228" i="14"/>
  <c r="F229" i="14"/>
  <c r="F230" i="14"/>
  <c r="F231" i="14"/>
  <c r="F232" i="14"/>
  <c r="F233" i="14"/>
  <c r="F234" i="14"/>
  <c r="F235" i="14"/>
  <c r="F236" i="14"/>
  <c r="F237" i="14"/>
  <c r="F238" i="14"/>
  <c r="F239" i="14"/>
  <c r="F240" i="14"/>
  <c r="F241" i="14"/>
  <c r="F242" i="14"/>
  <c r="F243" i="14"/>
  <c r="F244" i="14"/>
  <c r="F245" i="14"/>
  <c r="F246" i="14"/>
  <c r="F247" i="14"/>
  <c r="F248" i="14"/>
  <c r="F249" i="14"/>
  <c r="F250" i="14"/>
  <c r="F251" i="14"/>
  <c r="F252" i="14"/>
  <c r="F253" i="14"/>
  <c r="F254" i="14"/>
  <c r="F255" i="14"/>
  <c r="F256" i="14"/>
  <c r="F257" i="14"/>
  <c r="F258" i="14"/>
  <c r="F259" i="14"/>
  <c r="F260" i="14"/>
  <c r="F261" i="14"/>
  <c r="F262" i="14"/>
  <c r="F263" i="14"/>
  <c r="F264" i="14"/>
  <c r="F265" i="14"/>
  <c r="F266" i="14"/>
  <c r="F267" i="14"/>
  <c r="F268" i="14"/>
  <c r="F269" i="14"/>
  <c r="F270" i="14"/>
  <c r="F271" i="14"/>
  <c r="F272" i="14"/>
  <c r="F273" i="14"/>
  <c r="F274" i="14"/>
  <c r="F275" i="14"/>
  <c r="F276" i="14"/>
  <c r="F277" i="14"/>
  <c r="F278" i="14"/>
  <c r="F279" i="14"/>
  <c r="F280" i="14"/>
  <c r="F281" i="14"/>
  <c r="F282" i="14"/>
  <c r="F283" i="14"/>
  <c r="F284" i="14"/>
  <c r="F285" i="14"/>
  <c r="F286" i="14"/>
  <c r="F287" i="14"/>
  <c r="F288" i="14"/>
  <c r="F289" i="14"/>
  <c r="F290" i="14"/>
  <c r="F291" i="14"/>
  <c r="F292" i="14"/>
  <c r="F293" i="14"/>
  <c r="F294" i="14"/>
  <c r="F295" i="14"/>
  <c r="F296" i="14"/>
  <c r="F297" i="14"/>
  <c r="F298" i="14"/>
  <c r="F299" i="14"/>
  <c r="F300" i="14"/>
  <c r="F301" i="14"/>
  <c r="F302" i="14"/>
  <c r="F303" i="14"/>
  <c r="F304" i="14"/>
  <c r="F305" i="14"/>
  <c r="F306" i="14"/>
  <c r="F307" i="14"/>
  <c r="F308" i="14"/>
  <c r="F309" i="14"/>
  <c r="F310" i="14"/>
  <c r="F311" i="14"/>
  <c r="F312" i="14"/>
  <c r="F313" i="14"/>
  <c r="F314" i="14"/>
  <c r="F315" i="14"/>
  <c r="F316" i="14"/>
  <c r="F317" i="14"/>
  <c r="F318" i="14"/>
  <c r="F319" i="14"/>
  <c r="F320" i="14"/>
  <c r="F321" i="14"/>
  <c r="F322" i="14"/>
  <c r="F323" i="14"/>
  <c r="F324" i="14"/>
  <c r="F325" i="14"/>
  <c r="F326" i="14"/>
  <c r="F327" i="14"/>
  <c r="F328" i="14"/>
  <c r="F329" i="14"/>
  <c r="F330" i="14"/>
  <c r="F331" i="14"/>
  <c r="F332" i="14"/>
  <c r="F333" i="14"/>
  <c r="F334" i="14"/>
  <c r="F335" i="14"/>
  <c r="F336" i="14"/>
  <c r="F337" i="14"/>
  <c r="F338" i="14"/>
  <c r="F339" i="14"/>
  <c r="F340" i="14"/>
  <c r="F341" i="14"/>
  <c r="F342" i="14"/>
  <c r="F343" i="14"/>
  <c r="F344" i="14"/>
  <c r="F345" i="14"/>
  <c r="F346" i="14"/>
  <c r="F347" i="14"/>
  <c r="F348" i="14"/>
  <c r="F349" i="14"/>
  <c r="F350" i="14"/>
  <c r="F351" i="14"/>
  <c r="F352" i="14"/>
  <c r="F353" i="14"/>
  <c r="F354" i="14"/>
  <c r="F355" i="14"/>
  <c r="F356" i="14"/>
  <c r="F357" i="14"/>
  <c r="F358" i="14"/>
  <c r="F359" i="14"/>
  <c r="F360" i="14"/>
  <c r="F361" i="14"/>
  <c r="F362" i="14"/>
  <c r="F363" i="14"/>
  <c r="F364" i="14"/>
  <c r="F365" i="14"/>
  <c r="F366" i="14"/>
  <c r="F367" i="14"/>
  <c r="F368" i="14"/>
  <c r="F369" i="14"/>
  <c r="F370" i="14"/>
  <c r="F371" i="14"/>
  <c r="F372" i="14"/>
  <c r="F373" i="14"/>
  <c r="F374" i="14"/>
  <c r="F375" i="14"/>
  <c r="F376" i="14"/>
  <c r="F377" i="14"/>
  <c r="F378" i="14"/>
  <c r="F379" i="14"/>
  <c r="F380" i="14"/>
  <c r="F381" i="14"/>
  <c r="F382" i="14"/>
  <c r="F383" i="14"/>
  <c r="F384" i="14"/>
  <c r="F385" i="14"/>
  <c r="F386" i="14"/>
  <c r="F387" i="14"/>
  <c r="F388" i="14"/>
  <c r="F389" i="14"/>
  <c r="F390" i="14"/>
  <c r="F391" i="14"/>
  <c r="F392" i="14"/>
  <c r="F393" i="14"/>
  <c r="F394" i="14"/>
  <c r="F395" i="14"/>
  <c r="F396" i="14"/>
  <c r="F397" i="14"/>
  <c r="F398" i="14"/>
  <c r="F399" i="14"/>
  <c r="F400" i="14"/>
  <c r="F401" i="14"/>
  <c r="F402" i="14"/>
  <c r="F403" i="14"/>
  <c r="F404" i="14"/>
  <c r="F405" i="14"/>
  <c r="F406" i="14"/>
  <c r="F407" i="14"/>
  <c r="F408" i="14"/>
  <c r="F409" i="14"/>
  <c r="F410" i="14"/>
  <c r="F411" i="14"/>
  <c r="F412" i="14"/>
  <c r="F413" i="14"/>
  <c r="F414" i="14"/>
  <c r="F415" i="14"/>
  <c r="F416" i="14"/>
  <c r="F417" i="14"/>
  <c r="F418" i="14"/>
  <c r="F419" i="14"/>
  <c r="F420" i="14"/>
  <c r="F421" i="14"/>
  <c r="F422" i="14"/>
  <c r="F423" i="14"/>
  <c r="F424" i="14"/>
  <c r="F425" i="14"/>
  <c r="F426" i="14"/>
  <c r="F427" i="14"/>
  <c r="F428" i="14"/>
  <c r="F429" i="14"/>
  <c r="F430" i="14"/>
  <c r="F431" i="14"/>
  <c r="F432" i="14"/>
  <c r="F433" i="14"/>
  <c r="F434" i="14"/>
  <c r="F435" i="14"/>
  <c r="F436" i="14"/>
  <c r="F437" i="14"/>
  <c r="F438" i="14"/>
  <c r="F439" i="14"/>
  <c r="F440" i="14"/>
  <c r="F441" i="14"/>
  <c r="F442" i="14"/>
  <c r="F443" i="14"/>
  <c r="F444" i="14"/>
  <c r="F445" i="14"/>
  <c r="F446" i="14"/>
  <c r="F447" i="14"/>
  <c r="F448" i="14"/>
  <c r="F449" i="14"/>
  <c r="F450" i="14"/>
  <c r="F451" i="14"/>
  <c r="F452" i="14"/>
  <c r="F453" i="14"/>
  <c r="F454" i="14"/>
  <c r="F455" i="14"/>
  <c r="F456" i="14"/>
  <c r="F457" i="14"/>
  <c r="F458" i="14"/>
  <c r="F459" i="14"/>
  <c r="F460" i="14"/>
  <c r="F461" i="14"/>
  <c r="F462" i="14"/>
  <c r="F463" i="14"/>
  <c r="F464" i="14"/>
  <c r="F465" i="14"/>
  <c r="F466" i="14"/>
  <c r="F467" i="14"/>
  <c r="F468" i="14"/>
  <c r="F469" i="14"/>
  <c r="F470" i="14"/>
  <c r="F471" i="14"/>
  <c r="F472" i="14"/>
  <c r="F473" i="14"/>
  <c r="F474" i="14"/>
  <c r="F475" i="14"/>
  <c r="F476" i="14"/>
  <c r="F477" i="14"/>
  <c r="F478" i="14"/>
  <c r="F479" i="14"/>
  <c r="F480" i="14"/>
  <c r="F481" i="14"/>
  <c r="F482" i="14"/>
  <c r="F483" i="14"/>
  <c r="F484" i="14"/>
  <c r="F485" i="14"/>
  <c r="F486" i="14"/>
  <c r="F487" i="14"/>
  <c r="F488" i="14"/>
  <c r="C95" i="14"/>
  <c r="C96" i="14"/>
  <c r="C97" i="14"/>
  <c r="C98" i="14"/>
  <c r="C99" i="14"/>
  <c r="C100" i="14"/>
  <c r="C101" i="14"/>
  <c r="C102" i="14"/>
  <c r="C103" i="14"/>
  <c r="C104" i="14"/>
  <c r="C105" i="14"/>
  <c r="C106" i="14"/>
  <c r="C107" i="14"/>
  <c r="C108" i="14"/>
  <c r="C109" i="14"/>
  <c r="C110" i="14"/>
  <c r="C111" i="14"/>
  <c r="C112" i="14"/>
  <c r="C113" i="14"/>
  <c r="C114" i="14"/>
  <c r="C115" i="14"/>
  <c r="C116" i="14"/>
  <c r="C117" i="14"/>
  <c r="C118" i="14"/>
  <c r="C119" i="14"/>
  <c r="C120" i="14"/>
  <c r="C121" i="14"/>
  <c r="C122" i="14"/>
  <c r="C123" i="14"/>
  <c r="C124" i="14"/>
  <c r="C125" i="14"/>
  <c r="C126" i="14"/>
  <c r="C127" i="14"/>
  <c r="C128" i="14"/>
  <c r="C129" i="14"/>
  <c r="C130" i="14"/>
  <c r="C131" i="14"/>
  <c r="C132" i="14"/>
  <c r="C133" i="14"/>
  <c r="C134" i="14"/>
  <c r="C135" i="14"/>
  <c r="C136" i="14"/>
  <c r="C137" i="14"/>
  <c r="C138" i="14"/>
  <c r="C139" i="14"/>
  <c r="C140" i="14"/>
  <c r="C141" i="14"/>
  <c r="C142" i="14"/>
  <c r="C143" i="14"/>
  <c r="C144" i="14"/>
  <c r="C145" i="14"/>
  <c r="C146" i="14"/>
  <c r="C147" i="14"/>
  <c r="C148" i="14"/>
  <c r="C149" i="14"/>
  <c r="C150" i="14"/>
  <c r="C151" i="14"/>
  <c r="C152" i="14"/>
  <c r="C153" i="14"/>
  <c r="C154" i="14"/>
  <c r="C155" i="14"/>
  <c r="C156" i="14"/>
  <c r="C157" i="14"/>
  <c r="C158" i="14"/>
  <c r="C159" i="14"/>
  <c r="C160" i="14"/>
  <c r="C161" i="14"/>
  <c r="C162" i="14"/>
  <c r="C163" i="14"/>
  <c r="C164" i="14"/>
  <c r="C165" i="14"/>
  <c r="C166" i="14"/>
  <c r="C167" i="14"/>
  <c r="C168" i="14"/>
  <c r="C169" i="14"/>
  <c r="C170" i="14"/>
  <c r="C171" i="14"/>
  <c r="C172" i="14"/>
  <c r="C173" i="14"/>
  <c r="C174" i="14"/>
  <c r="C175" i="14"/>
  <c r="C176" i="14"/>
  <c r="C177" i="14"/>
  <c r="C178" i="14"/>
  <c r="C179" i="14"/>
  <c r="C180" i="14"/>
  <c r="C181" i="14"/>
  <c r="C182" i="14"/>
  <c r="C183" i="14"/>
  <c r="C184" i="14"/>
  <c r="C185" i="14"/>
  <c r="C186" i="14"/>
  <c r="C187" i="14"/>
  <c r="C188" i="14"/>
  <c r="C189" i="14"/>
  <c r="C190" i="14"/>
  <c r="C191" i="14"/>
  <c r="C192" i="14"/>
  <c r="C193" i="14"/>
  <c r="C194" i="14"/>
  <c r="C195" i="14"/>
  <c r="C196" i="14"/>
  <c r="C197" i="14"/>
  <c r="C198" i="14"/>
  <c r="C199" i="14"/>
  <c r="C200" i="14"/>
  <c r="C201" i="14"/>
  <c r="C202" i="14"/>
  <c r="C203" i="14"/>
  <c r="C204" i="14"/>
  <c r="C205" i="14"/>
  <c r="C206" i="14"/>
  <c r="C207" i="14"/>
  <c r="D95" i="14"/>
  <c r="D96" i="14"/>
  <c r="D97" i="14"/>
  <c r="D98" i="14"/>
  <c r="D99" i="14"/>
  <c r="D100" i="14"/>
  <c r="D101" i="14"/>
  <c r="D102" i="14"/>
  <c r="D103" i="14"/>
  <c r="D104" i="14"/>
  <c r="D105" i="14"/>
  <c r="D106" i="14"/>
  <c r="D107" i="14"/>
  <c r="D108" i="14"/>
  <c r="D109" i="14"/>
  <c r="D110" i="14"/>
  <c r="D111" i="14"/>
  <c r="D112" i="14"/>
  <c r="D113" i="14"/>
  <c r="D114" i="14"/>
  <c r="D115" i="14"/>
  <c r="D116" i="14"/>
  <c r="D117" i="14"/>
  <c r="D118" i="14"/>
  <c r="D119" i="14"/>
  <c r="D120" i="14"/>
  <c r="D121" i="14"/>
  <c r="D122" i="14"/>
  <c r="D123" i="14"/>
  <c r="D124" i="14"/>
  <c r="D125" i="14"/>
  <c r="D126" i="14"/>
  <c r="D127" i="14"/>
  <c r="D128" i="14"/>
  <c r="D129" i="14"/>
  <c r="D130" i="14"/>
  <c r="D131" i="14"/>
  <c r="D132" i="14"/>
  <c r="D133" i="14"/>
  <c r="D134" i="14"/>
  <c r="D135" i="14"/>
  <c r="D136" i="14"/>
  <c r="D137" i="14"/>
  <c r="D138" i="14"/>
  <c r="D139" i="14"/>
  <c r="D140" i="14"/>
  <c r="D141" i="14"/>
  <c r="D142" i="14"/>
  <c r="D143" i="14"/>
  <c r="D144" i="14"/>
  <c r="D145" i="14"/>
  <c r="D146" i="14"/>
  <c r="D147" i="14"/>
  <c r="D148" i="14"/>
  <c r="D149" i="14"/>
  <c r="D150" i="14"/>
  <c r="D151" i="14"/>
  <c r="D152" i="14"/>
  <c r="D153" i="14"/>
  <c r="D154" i="14"/>
  <c r="D155" i="14"/>
  <c r="D156" i="14"/>
  <c r="D157" i="14"/>
  <c r="D158" i="14"/>
  <c r="D159" i="14"/>
  <c r="D160" i="14"/>
  <c r="D161" i="14"/>
  <c r="D162" i="14"/>
  <c r="D163" i="14"/>
  <c r="D164" i="14"/>
  <c r="D165" i="14"/>
  <c r="D166" i="14"/>
  <c r="D167" i="14"/>
  <c r="D168" i="14"/>
  <c r="D169" i="14"/>
  <c r="D170" i="14"/>
  <c r="D171" i="14"/>
  <c r="D172" i="14"/>
  <c r="D173" i="14"/>
  <c r="D174" i="14"/>
  <c r="D175" i="14"/>
  <c r="D176" i="14"/>
  <c r="D177" i="14"/>
  <c r="D178" i="14"/>
  <c r="D179" i="14"/>
  <c r="D180" i="14"/>
  <c r="D181" i="14"/>
  <c r="D182" i="14"/>
  <c r="D183" i="14"/>
  <c r="D184" i="14"/>
  <c r="D185" i="14"/>
  <c r="D186" i="14"/>
  <c r="D187" i="14"/>
  <c r="D188" i="14"/>
  <c r="D189" i="14"/>
  <c r="D190" i="14"/>
  <c r="D191" i="14"/>
  <c r="D192" i="14"/>
  <c r="D193" i="14"/>
  <c r="D194" i="14"/>
  <c r="D195" i="14"/>
  <c r="D196" i="14"/>
  <c r="D197" i="14"/>
  <c r="D198" i="14"/>
  <c r="D199" i="14"/>
  <c r="D200" i="14"/>
  <c r="D201" i="14"/>
  <c r="D202" i="14"/>
  <c r="D203" i="14"/>
  <c r="D204" i="14"/>
  <c r="D205" i="14"/>
  <c r="D206" i="14"/>
  <c r="D207" i="14"/>
  <c r="E95" i="14"/>
  <c r="E96" i="14"/>
  <c r="E97" i="14"/>
  <c r="E98" i="14"/>
  <c r="E99" i="14"/>
  <c r="E100" i="14"/>
  <c r="E101" i="14"/>
  <c r="E102" i="14"/>
  <c r="E103" i="14"/>
  <c r="E104" i="14"/>
  <c r="E105" i="14"/>
  <c r="E106" i="14"/>
  <c r="E107" i="14"/>
  <c r="E108" i="14"/>
  <c r="E109" i="14"/>
  <c r="E110" i="14"/>
  <c r="E111" i="14"/>
  <c r="E112" i="14"/>
  <c r="E113" i="14"/>
  <c r="E114" i="14"/>
  <c r="E115" i="14"/>
  <c r="E116" i="14"/>
  <c r="E117" i="14"/>
  <c r="E118" i="14"/>
  <c r="E119" i="14"/>
  <c r="E120" i="14"/>
  <c r="E121" i="14"/>
  <c r="E122" i="14"/>
  <c r="E123" i="14"/>
  <c r="E124" i="14"/>
  <c r="E125" i="14"/>
  <c r="E126" i="14"/>
  <c r="E127" i="14"/>
  <c r="E128" i="14"/>
  <c r="E129" i="14"/>
  <c r="E130" i="14"/>
  <c r="E131" i="14"/>
  <c r="E132" i="14"/>
  <c r="E133" i="14"/>
  <c r="E134" i="14"/>
  <c r="E135" i="14"/>
  <c r="E136" i="14"/>
  <c r="E137" i="14"/>
  <c r="E138" i="14"/>
  <c r="E139" i="14"/>
  <c r="E140" i="14"/>
  <c r="E141" i="14"/>
  <c r="E142" i="14"/>
  <c r="E143" i="14"/>
  <c r="E144" i="14"/>
  <c r="E145" i="14"/>
  <c r="E146" i="14"/>
  <c r="E147" i="14"/>
  <c r="E148" i="14"/>
  <c r="E149" i="14"/>
  <c r="E150" i="14"/>
  <c r="E151" i="14"/>
  <c r="E152" i="14"/>
  <c r="E153" i="14"/>
  <c r="E154" i="14"/>
  <c r="E155" i="14"/>
  <c r="E156" i="14"/>
  <c r="E157" i="14"/>
  <c r="E158" i="14"/>
  <c r="E159" i="14"/>
  <c r="E160" i="14"/>
  <c r="E161" i="14"/>
  <c r="E162" i="14"/>
  <c r="E163" i="14"/>
  <c r="E164" i="14"/>
  <c r="E165" i="14"/>
  <c r="E166" i="14"/>
  <c r="E167" i="14"/>
  <c r="E168" i="14"/>
  <c r="E169" i="14"/>
  <c r="E170" i="14"/>
  <c r="E171" i="14"/>
  <c r="E172" i="14"/>
  <c r="E173" i="14"/>
  <c r="E174" i="14"/>
  <c r="E175" i="14"/>
  <c r="E176" i="14"/>
  <c r="E177" i="14"/>
  <c r="E178" i="14"/>
  <c r="E179" i="14"/>
  <c r="E180" i="14"/>
  <c r="E181" i="14"/>
  <c r="E182" i="14"/>
  <c r="E183" i="14"/>
  <c r="E184" i="14"/>
  <c r="E185" i="14"/>
  <c r="E186" i="14"/>
  <c r="E187" i="14"/>
  <c r="E188" i="14"/>
  <c r="E189" i="14"/>
  <c r="E190" i="14"/>
  <c r="E191" i="14"/>
  <c r="E192" i="14"/>
  <c r="E193" i="14"/>
  <c r="E194" i="14"/>
  <c r="E195" i="14"/>
  <c r="E196" i="14"/>
  <c r="E197" i="14"/>
  <c r="E198" i="14"/>
  <c r="E199" i="14"/>
  <c r="E200" i="14"/>
  <c r="E201" i="14"/>
  <c r="E202" i="14"/>
  <c r="E203" i="14"/>
  <c r="E204" i="14"/>
  <c r="E205" i="14"/>
  <c r="E206" i="14"/>
  <c r="E207" i="14"/>
  <c r="F95" i="14"/>
  <c r="F96" i="14"/>
  <c r="F97" i="14"/>
  <c r="F98" i="14"/>
  <c r="F99" i="14"/>
  <c r="F100" i="14"/>
  <c r="F101" i="14"/>
  <c r="F102" i="14"/>
  <c r="F103" i="14"/>
  <c r="F104" i="14"/>
  <c r="F105" i="14"/>
  <c r="F106" i="14"/>
  <c r="F107" i="14"/>
  <c r="F108" i="14"/>
  <c r="F109" i="14"/>
  <c r="F110" i="14"/>
  <c r="F111" i="14"/>
  <c r="F112" i="14"/>
  <c r="F113" i="14"/>
  <c r="F114" i="14"/>
  <c r="F115" i="14"/>
  <c r="F116" i="14"/>
  <c r="F117" i="14"/>
  <c r="F118" i="14"/>
  <c r="F119" i="14"/>
  <c r="F120" i="14"/>
  <c r="F121" i="14"/>
  <c r="F122" i="14"/>
  <c r="F123" i="14"/>
  <c r="F124" i="14"/>
  <c r="F125" i="14"/>
  <c r="F126" i="14"/>
  <c r="F127" i="14"/>
  <c r="F128" i="14"/>
  <c r="F129" i="14"/>
  <c r="F130" i="14"/>
  <c r="F131" i="14"/>
  <c r="F132" i="14"/>
  <c r="F133" i="14"/>
  <c r="F134" i="14"/>
  <c r="F135" i="14"/>
  <c r="F136" i="14"/>
  <c r="F137" i="14"/>
  <c r="F138" i="14"/>
  <c r="F139" i="14"/>
  <c r="F140" i="14"/>
  <c r="F141" i="14"/>
  <c r="F142" i="14"/>
  <c r="F143" i="14"/>
  <c r="F144" i="14"/>
  <c r="F145" i="14"/>
  <c r="F146" i="14"/>
  <c r="F147" i="14"/>
  <c r="F148" i="14"/>
  <c r="F149" i="14"/>
  <c r="F150" i="14"/>
  <c r="F151" i="14"/>
  <c r="F152" i="14"/>
  <c r="F153" i="14"/>
  <c r="F154" i="14"/>
  <c r="F155" i="14"/>
  <c r="F156" i="14"/>
  <c r="F157" i="14"/>
  <c r="F158" i="14"/>
  <c r="F159" i="14"/>
  <c r="F160" i="14"/>
  <c r="F161" i="14"/>
  <c r="F162" i="14"/>
  <c r="F163" i="14"/>
  <c r="F164" i="14"/>
  <c r="F165" i="14"/>
  <c r="F166" i="14"/>
  <c r="F167" i="14"/>
  <c r="F168" i="14"/>
  <c r="F169" i="14"/>
  <c r="F170" i="14"/>
  <c r="F171" i="14"/>
  <c r="F172" i="14"/>
  <c r="F173" i="14"/>
  <c r="F174" i="14"/>
  <c r="F175" i="14"/>
  <c r="F176" i="14"/>
  <c r="F177" i="14"/>
  <c r="F178" i="14"/>
  <c r="F179" i="14"/>
  <c r="F180" i="14"/>
  <c r="F181" i="14"/>
  <c r="F182" i="14"/>
  <c r="F183" i="14"/>
  <c r="F184" i="14"/>
  <c r="F185" i="14"/>
  <c r="F186" i="14"/>
  <c r="F187" i="14"/>
  <c r="F188" i="14"/>
  <c r="F189" i="14"/>
  <c r="F190" i="14"/>
  <c r="F191" i="14"/>
  <c r="F192" i="14"/>
  <c r="F193" i="14"/>
  <c r="F194" i="14"/>
  <c r="F195" i="14"/>
  <c r="F196" i="14"/>
  <c r="F197" i="14"/>
  <c r="F198" i="14"/>
  <c r="F199" i="14"/>
  <c r="F200" i="14"/>
  <c r="F201" i="14"/>
  <c r="F202" i="14"/>
  <c r="F203" i="14"/>
  <c r="F204" i="14"/>
  <c r="F205" i="14"/>
  <c r="F206" i="14"/>
  <c r="F207" i="14"/>
  <c r="C67" i="14"/>
  <c r="C68" i="14"/>
  <c r="C69" i="14"/>
  <c r="C70" i="14"/>
  <c r="C71" i="14"/>
  <c r="C72" i="14"/>
  <c r="C73" i="14"/>
  <c r="C74" i="14"/>
  <c r="C75" i="14"/>
  <c r="C76" i="14"/>
  <c r="C77" i="14"/>
  <c r="C78" i="14"/>
  <c r="C79" i="14"/>
  <c r="C80" i="14"/>
  <c r="C81" i="14"/>
  <c r="C82" i="14"/>
  <c r="C83" i="14"/>
  <c r="C84" i="14"/>
  <c r="C85" i="14"/>
  <c r="C86" i="14"/>
  <c r="C87" i="14"/>
  <c r="C88" i="14"/>
  <c r="C89" i="14"/>
  <c r="C90" i="14"/>
  <c r="C91" i="14"/>
  <c r="C92" i="14"/>
  <c r="C93" i="14"/>
  <c r="C94" i="14"/>
  <c r="D67" i="14"/>
  <c r="D68" i="14"/>
  <c r="D69" i="14"/>
  <c r="D70" i="14"/>
  <c r="D71" i="14"/>
  <c r="D72" i="14"/>
  <c r="D73" i="14"/>
  <c r="D74" i="14"/>
  <c r="D75" i="14"/>
  <c r="D76" i="14"/>
  <c r="D77" i="14"/>
  <c r="D78" i="14"/>
  <c r="D79" i="14"/>
  <c r="D80" i="14"/>
  <c r="D81" i="14"/>
  <c r="D82" i="14"/>
  <c r="D83" i="14"/>
  <c r="D84" i="14"/>
  <c r="D85" i="14"/>
  <c r="D86" i="14"/>
  <c r="D87" i="14"/>
  <c r="D88" i="14"/>
  <c r="D89" i="14"/>
  <c r="D90" i="14"/>
  <c r="D91" i="14"/>
  <c r="D92" i="14"/>
  <c r="D93" i="14"/>
  <c r="D94" i="14"/>
  <c r="E67" i="14"/>
  <c r="E68" i="14"/>
  <c r="E69" i="14"/>
  <c r="E70" i="14"/>
  <c r="E71" i="14"/>
  <c r="E72" i="14"/>
  <c r="E73" i="14"/>
  <c r="E74" i="14"/>
  <c r="E75" i="14"/>
  <c r="E76" i="14"/>
  <c r="E77" i="14"/>
  <c r="E78" i="14"/>
  <c r="E79" i="14"/>
  <c r="E80" i="14"/>
  <c r="E81" i="14"/>
  <c r="E82" i="14"/>
  <c r="E83" i="14"/>
  <c r="E84" i="14"/>
  <c r="E85" i="14"/>
  <c r="E86" i="14"/>
  <c r="E87" i="14"/>
  <c r="E88" i="14"/>
  <c r="E89" i="14"/>
  <c r="E90" i="14"/>
  <c r="E91" i="14"/>
  <c r="E92" i="14"/>
  <c r="E93" i="14"/>
  <c r="E94" i="14"/>
  <c r="F67" i="14"/>
  <c r="F68" i="14"/>
  <c r="F69" i="14"/>
  <c r="F70" i="14"/>
  <c r="F71" i="14"/>
  <c r="F72" i="14"/>
  <c r="F73" i="14"/>
  <c r="F74" i="14"/>
  <c r="F75" i="14"/>
  <c r="F76" i="14"/>
  <c r="F77" i="14"/>
  <c r="F78" i="14"/>
  <c r="F79" i="14"/>
  <c r="F80" i="14"/>
  <c r="F81" i="14"/>
  <c r="F82" i="14"/>
  <c r="F83" i="14"/>
  <c r="F84" i="14"/>
  <c r="F85" i="14"/>
  <c r="F86" i="14"/>
  <c r="F87" i="14"/>
  <c r="F88" i="14"/>
  <c r="F89" i="14"/>
  <c r="F90" i="14"/>
  <c r="F91" i="14"/>
  <c r="F92" i="14"/>
  <c r="F93" i="14"/>
  <c r="F94" i="14"/>
  <c r="K29" i="13"/>
  <c r="K28" i="13"/>
  <c r="K27" i="13"/>
  <c r="K26" i="13"/>
  <c r="K25" i="13"/>
  <c r="K24" i="13"/>
  <c r="K23" i="13"/>
  <c r="K21" i="13"/>
  <c r="K20" i="13"/>
  <c r="K19" i="13"/>
  <c r="K18" i="13"/>
  <c r="K17" i="13"/>
  <c r="H18" i="41" l="1"/>
  <c r="J219" i="43"/>
  <c r="J18" i="43" s="1"/>
  <c r="K515" i="43" s="1"/>
  <c r="K514" i="43" s="1"/>
  <c r="J87" i="43"/>
  <c r="H18" i="43"/>
  <c r="B74" i="14"/>
  <c r="G18" i="43"/>
  <c r="J87" i="41"/>
  <c r="J18" i="41" s="1"/>
  <c r="K477" i="41" s="1"/>
  <c r="I18" i="43"/>
  <c r="B355" i="14"/>
  <c r="B468" i="14"/>
  <c r="B440" i="14"/>
  <c r="B248" i="14"/>
  <c r="B270" i="14"/>
  <c r="B411" i="14"/>
  <c r="B383" i="14"/>
  <c r="B432" i="14"/>
  <c r="B404" i="14"/>
  <c r="B376" i="14"/>
  <c r="B368" i="14"/>
  <c r="B340" i="14"/>
  <c r="B312" i="14"/>
  <c r="B304" i="14"/>
  <c r="B276" i="14"/>
  <c r="B228" i="14"/>
  <c r="B81" i="14"/>
  <c r="B488" i="14"/>
  <c r="B480" i="14"/>
  <c r="B472" i="14"/>
  <c r="B464" i="14"/>
  <c r="B452" i="14"/>
  <c r="B436" i="14"/>
  <c r="B424" i="14"/>
  <c r="B416" i="14"/>
  <c r="B408" i="14"/>
  <c r="B400" i="14"/>
  <c r="B388" i="14"/>
  <c r="B372" i="14"/>
  <c r="B360" i="14"/>
  <c r="B352" i="14"/>
  <c r="B344" i="14"/>
  <c r="B336" i="14"/>
  <c r="B324" i="14"/>
  <c r="B308" i="14"/>
  <c r="B296" i="14"/>
  <c r="B288" i="14"/>
  <c r="B280" i="14"/>
  <c r="B272" i="14"/>
  <c r="B260" i="14"/>
  <c r="B244" i="14"/>
  <c r="B236" i="14"/>
  <c r="B326" i="14"/>
  <c r="B298" i="14"/>
  <c r="B574" i="14"/>
  <c r="B570" i="14"/>
  <c r="B566" i="14"/>
  <c r="B558" i="14"/>
  <c r="B550" i="14"/>
  <c r="B546" i="14"/>
  <c r="B542" i="14"/>
  <c r="B534" i="14"/>
  <c r="B530" i="14"/>
  <c r="B526" i="14"/>
  <c r="B522" i="14"/>
  <c r="B518" i="14"/>
  <c r="B510" i="14"/>
  <c r="B506" i="14"/>
  <c r="B502" i="14"/>
  <c r="B498" i="14"/>
  <c r="B494" i="14"/>
  <c r="B490" i="14"/>
  <c r="B573" i="14"/>
  <c r="B569" i="14"/>
  <c r="B565" i="14"/>
  <c r="B561" i="14"/>
  <c r="B557" i="14"/>
  <c r="B553" i="14"/>
  <c r="B549" i="14"/>
  <c r="B545" i="14"/>
  <c r="B541" i="14"/>
  <c r="B537" i="14"/>
  <c r="B533" i="14"/>
  <c r="B529" i="14"/>
  <c r="B525" i="14"/>
  <c r="B521" i="14"/>
  <c r="B517" i="14"/>
  <c r="B513" i="14"/>
  <c r="B509" i="14"/>
  <c r="B505" i="14"/>
  <c r="B501" i="14"/>
  <c r="B497" i="14"/>
  <c r="B493" i="14"/>
  <c r="B489" i="14"/>
  <c r="B524" i="14"/>
  <c r="B520" i="14"/>
  <c r="B516" i="14"/>
  <c r="B512" i="14"/>
  <c r="B508" i="14"/>
  <c r="B504" i="14"/>
  <c r="B500" i="14"/>
  <c r="B496" i="14"/>
  <c r="B492" i="14"/>
  <c r="B562" i="14"/>
  <c r="B554" i="14"/>
  <c r="B538" i="14"/>
  <c r="B514" i="14"/>
  <c r="B571" i="14"/>
  <c r="B567" i="14"/>
  <c r="B563" i="14"/>
  <c r="B559" i="14"/>
  <c r="B555" i="14"/>
  <c r="B551" i="14"/>
  <c r="B547" i="14"/>
  <c r="B543" i="14"/>
  <c r="B539" i="14"/>
  <c r="B535" i="14"/>
  <c r="B531" i="14"/>
  <c r="B527" i="14"/>
  <c r="B523" i="14"/>
  <c r="B519" i="14"/>
  <c r="B515" i="14"/>
  <c r="B511" i="14"/>
  <c r="B507" i="14"/>
  <c r="B503" i="14"/>
  <c r="B499" i="14"/>
  <c r="B495" i="14"/>
  <c r="B491" i="14"/>
  <c r="B89" i="14"/>
  <c r="B73" i="14"/>
  <c r="B197" i="14"/>
  <c r="B189" i="14"/>
  <c r="B181" i="14"/>
  <c r="B165" i="14"/>
  <c r="B157" i="14"/>
  <c r="B486" i="14"/>
  <c r="B478" i="14"/>
  <c r="B474" i="14"/>
  <c r="B470" i="14"/>
  <c r="B458" i="14"/>
  <c r="B446" i="14"/>
  <c r="B442" i="14"/>
  <c r="B438" i="14"/>
  <c r="B430" i="14"/>
  <c r="B422" i="14"/>
  <c r="B414" i="14"/>
  <c r="B410" i="14"/>
  <c r="B406" i="14"/>
  <c r="B394" i="14"/>
  <c r="B382" i="14"/>
  <c r="B378" i="14"/>
  <c r="B374" i="14"/>
  <c r="B366" i="14"/>
  <c r="B358" i="14"/>
  <c r="B350" i="14"/>
  <c r="B346" i="14"/>
  <c r="B342" i="14"/>
  <c r="B330" i="14"/>
  <c r="B318" i="14"/>
  <c r="B314" i="14"/>
  <c r="B310" i="14"/>
  <c r="B302" i="14"/>
  <c r="B294" i="14"/>
  <c r="B286" i="14"/>
  <c r="B282" i="14"/>
  <c r="B278" i="14"/>
  <c r="B266" i="14"/>
  <c r="B254" i="14"/>
  <c r="B250" i="14"/>
  <c r="B246" i="14"/>
  <c r="B487" i="14"/>
  <c r="B483" i="14"/>
  <c r="B479" i="14"/>
  <c r="B475" i="14"/>
  <c r="B447" i="14"/>
  <c r="B419" i="14"/>
  <c r="B347" i="14"/>
  <c r="B319" i="14"/>
  <c r="B291" i="14"/>
  <c r="B283" i="14"/>
  <c r="B267" i="14"/>
  <c r="B255" i="14"/>
  <c r="B239" i="14"/>
  <c r="B219" i="14"/>
  <c r="B205" i="14"/>
  <c r="B173" i="14"/>
  <c r="B75" i="14"/>
  <c r="B462" i="14"/>
  <c r="B454" i="14"/>
  <c r="B426" i="14"/>
  <c r="B398" i="14"/>
  <c r="B390" i="14"/>
  <c r="B362" i="14"/>
  <c r="B334" i="14"/>
  <c r="B262" i="14"/>
  <c r="B572" i="14"/>
  <c r="B568" i="14"/>
  <c r="B564" i="14"/>
  <c r="B560" i="14"/>
  <c r="B556" i="14"/>
  <c r="B552" i="14"/>
  <c r="B548" i="14"/>
  <c r="B544" i="14"/>
  <c r="B540" i="14"/>
  <c r="B536" i="14"/>
  <c r="B532" i="14"/>
  <c r="B528" i="14"/>
  <c r="B90" i="14"/>
  <c r="B82" i="14"/>
  <c r="B484" i="14"/>
  <c r="B456" i="14"/>
  <c r="B448" i="14"/>
  <c r="B420" i="14"/>
  <c r="B392" i="14"/>
  <c r="B384" i="14"/>
  <c r="B356" i="14"/>
  <c r="B328" i="14"/>
  <c r="B320" i="14"/>
  <c r="B292" i="14"/>
  <c r="B264" i="14"/>
  <c r="B256" i="14"/>
  <c r="B220" i="14"/>
  <c r="B212" i="14"/>
  <c r="B471" i="14"/>
  <c r="B467" i="14"/>
  <c r="B463" i="14"/>
  <c r="B459" i="14"/>
  <c r="B455" i="14"/>
  <c r="B451" i="14"/>
  <c r="B443" i="14"/>
  <c r="B439" i="14"/>
  <c r="B435" i="14"/>
  <c r="B431" i="14"/>
  <c r="B427" i="14"/>
  <c r="B423" i="14"/>
  <c r="B415" i="14"/>
  <c r="B407" i="14"/>
  <c r="B403" i="14"/>
  <c r="B399" i="14"/>
  <c r="B395" i="14"/>
  <c r="B391" i="14"/>
  <c r="B387" i="14"/>
  <c r="B379" i="14"/>
  <c r="B375" i="14"/>
  <c r="B371" i="14"/>
  <c r="B367" i="14"/>
  <c r="B363" i="14"/>
  <c r="B359" i="14"/>
  <c r="B351" i="14"/>
  <c r="B343" i="14"/>
  <c r="B339" i="14"/>
  <c r="B335" i="14"/>
  <c r="B331" i="14"/>
  <c r="B327" i="14"/>
  <c r="B323" i="14"/>
  <c r="B315" i="14"/>
  <c r="B311" i="14"/>
  <c r="B307" i="14"/>
  <c r="B303" i="14"/>
  <c r="B299" i="14"/>
  <c r="B295" i="14"/>
  <c r="B287" i="14"/>
  <c r="B279" i="14"/>
  <c r="B275" i="14"/>
  <c r="B271" i="14"/>
  <c r="B263" i="14"/>
  <c r="B259" i="14"/>
  <c r="B251" i="14"/>
  <c r="B247" i="14"/>
  <c r="B243" i="14"/>
  <c r="B235" i="14"/>
  <c r="B231" i="14"/>
  <c r="B227" i="14"/>
  <c r="B223" i="14"/>
  <c r="B215" i="14"/>
  <c r="B211" i="14"/>
  <c r="B91" i="14"/>
  <c r="B87" i="14"/>
  <c r="B83" i="14"/>
  <c r="B79" i="14"/>
  <c r="B71" i="14"/>
  <c r="B78" i="14"/>
  <c r="B70" i="14"/>
  <c r="B201" i="14"/>
  <c r="B193" i="14"/>
  <c r="B185" i="14"/>
  <c r="B177" i="14"/>
  <c r="B169" i="14"/>
  <c r="B161" i="14"/>
  <c r="B153" i="14"/>
  <c r="B206" i="14"/>
  <c r="B202" i="14"/>
  <c r="B198" i="14"/>
  <c r="B194" i="14"/>
  <c r="B190" i="14"/>
  <c r="B186" i="14"/>
  <c r="B182" i="14"/>
  <c r="B178" i="14"/>
  <c r="B174" i="14"/>
  <c r="B170" i="14"/>
  <c r="B166" i="14"/>
  <c r="B162" i="14"/>
  <c r="B158" i="14"/>
  <c r="B154" i="14"/>
  <c r="B150" i="14"/>
  <c r="B146" i="14"/>
  <c r="B142" i="14"/>
  <c r="B138" i="14"/>
  <c r="B134" i="14"/>
  <c r="B130" i="14"/>
  <c r="B126" i="14"/>
  <c r="B122" i="14"/>
  <c r="B118" i="14"/>
  <c r="B114" i="14"/>
  <c r="B110" i="14"/>
  <c r="B106" i="14"/>
  <c r="B102" i="14"/>
  <c r="B98" i="14"/>
  <c r="B204" i="14"/>
  <c r="B200" i="14"/>
  <c r="B196" i="14"/>
  <c r="B482" i="14"/>
  <c r="B466" i="14"/>
  <c r="B450" i="14"/>
  <c r="B434" i="14"/>
  <c r="B418" i="14"/>
  <c r="B402" i="14"/>
  <c r="B386" i="14"/>
  <c r="B370" i="14"/>
  <c r="B354" i="14"/>
  <c r="B338" i="14"/>
  <c r="B322" i="14"/>
  <c r="B306" i="14"/>
  <c r="B290" i="14"/>
  <c r="B274" i="14"/>
  <c r="B258" i="14"/>
  <c r="B67" i="14"/>
  <c r="B94" i="14"/>
  <c r="B86" i="14"/>
  <c r="B92" i="14"/>
  <c r="B88" i="14"/>
  <c r="B84" i="14"/>
  <c r="B80" i="14"/>
  <c r="B76" i="14"/>
  <c r="B72" i="14"/>
  <c r="B68" i="14"/>
  <c r="B476" i="14"/>
  <c r="B460" i="14"/>
  <c r="B444" i="14"/>
  <c r="B428" i="14"/>
  <c r="B412" i="14"/>
  <c r="B396" i="14"/>
  <c r="B380" i="14"/>
  <c r="B364" i="14"/>
  <c r="B348" i="14"/>
  <c r="B332" i="14"/>
  <c r="B316" i="14"/>
  <c r="B300" i="14"/>
  <c r="B284" i="14"/>
  <c r="B268" i="14"/>
  <c r="B252" i="14"/>
  <c r="B240" i="14"/>
  <c r="B232" i="14"/>
  <c r="B224" i="14"/>
  <c r="B216" i="14"/>
  <c r="B208" i="14"/>
  <c r="B485" i="14"/>
  <c r="B481" i="14"/>
  <c r="B477" i="14"/>
  <c r="B473" i="14"/>
  <c r="B469" i="14"/>
  <c r="B465" i="14"/>
  <c r="B461" i="14"/>
  <c r="B457" i="14"/>
  <c r="B453" i="14"/>
  <c r="B449" i="14"/>
  <c r="B445" i="14"/>
  <c r="B441" i="14"/>
  <c r="B437" i="14"/>
  <c r="B433" i="14"/>
  <c r="B429" i="14"/>
  <c r="B425" i="14"/>
  <c r="B421" i="14"/>
  <c r="B417" i="14"/>
  <c r="B413" i="14"/>
  <c r="B409" i="14"/>
  <c r="B405" i="14"/>
  <c r="B401" i="14"/>
  <c r="B397" i="14"/>
  <c r="B393" i="14"/>
  <c r="B389" i="14"/>
  <c r="B385" i="14"/>
  <c r="B381" i="14"/>
  <c r="B377" i="14"/>
  <c r="B373" i="14"/>
  <c r="B369" i="14"/>
  <c r="B365" i="14"/>
  <c r="B361" i="14"/>
  <c r="B357" i="14"/>
  <c r="B353" i="14"/>
  <c r="B349" i="14"/>
  <c r="B345" i="14"/>
  <c r="B341" i="14"/>
  <c r="B337" i="14"/>
  <c r="B333" i="14"/>
  <c r="B329" i="14"/>
  <c r="B325" i="14"/>
  <c r="B321" i="14"/>
  <c r="B317" i="14"/>
  <c r="B313" i="14"/>
  <c r="B309" i="14"/>
  <c r="B305" i="14"/>
  <c r="B301" i="14"/>
  <c r="B297" i="14"/>
  <c r="B293" i="14"/>
  <c r="B289" i="14"/>
  <c r="B285" i="14"/>
  <c r="B281" i="14"/>
  <c r="B277" i="14"/>
  <c r="B273" i="14"/>
  <c r="B269" i="14"/>
  <c r="B265" i="14"/>
  <c r="B261" i="14"/>
  <c r="B257" i="14"/>
  <c r="B253" i="14"/>
  <c r="B249" i="14"/>
  <c r="B245" i="14"/>
  <c r="B241" i="14"/>
  <c r="B237" i="14"/>
  <c r="B233" i="14"/>
  <c r="B229" i="14"/>
  <c r="B225" i="14"/>
  <c r="B221" i="14"/>
  <c r="B217" i="14"/>
  <c r="B213" i="14"/>
  <c r="B209" i="14"/>
  <c r="B192" i="14"/>
  <c r="B188" i="14"/>
  <c r="B184" i="14"/>
  <c r="B180" i="14"/>
  <c r="B176" i="14"/>
  <c r="B172" i="14"/>
  <c r="B168" i="14"/>
  <c r="B164" i="14"/>
  <c r="B160" i="14"/>
  <c r="B156" i="14"/>
  <c r="B152" i="14"/>
  <c r="B148" i="14"/>
  <c r="B144" i="14"/>
  <c r="B140" i="14"/>
  <c r="B136" i="14"/>
  <c r="B132" i="14"/>
  <c r="B128" i="14"/>
  <c r="B124" i="14"/>
  <c r="B120" i="14"/>
  <c r="B116" i="14"/>
  <c r="B112" i="14"/>
  <c r="B108" i="14"/>
  <c r="B104" i="14"/>
  <c r="B100" i="14"/>
  <c r="B96" i="14"/>
  <c r="B242" i="14"/>
  <c r="B238" i="14"/>
  <c r="B234" i="14"/>
  <c r="B230" i="14"/>
  <c r="B226" i="14"/>
  <c r="B222" i="14"/>
  <c r="B218" i="14"/>
  <c r="B214" i="14"/>
  <c r="B210" i="14"/>
  <c r="B93" i="14"/>
  <c r="B85" i="14"/>
  <c r="B77" i="14"/>
  <c r="B69" i="14"/>
  <c r="B207" i="14"/>
  <c r="B203" i="14"/>
  <c r="B199" i="14"/>
  <c r="B195" i="14"/>
  <c r="B191" i="14"/>
  <c r="B187" i="14"/>
  <c r="B183" i="14"/>
  <c r="B179" i="14"/>
  <c r="B175" i="14"/>
  <c r="B171" i="14"/>
  <c r="B167" i="14"/>
  <c r="B163" i="14"/>
  <c r="B159" i="14"/>
  <c r="B155" i="14"/>
  <c r="B151" i="14"/>
  <c r="B147" i="14"/>
  <c r="B143" i="14"/>
  <c r="B139" i="14"/>
  <c r="B135" i="14"/>
  <c r="B131" i="14"/>
  <c r="B127" i="14"/>
  <c r="B123" i="14"/>
  <c r="B119" i="14"/>
  <c r="B115" i="14"/>
  <c r="B111" i="14"/>
  <c r="B107" i="14"/>
  <c r="B103" i="14"/>
  <c r="B99" i="14"/>
  <c r="B95" i="14"/>
  <c r="B149" i="14"/>
  <c r="B145" i="14"/>
  <c r="B141" i="14"/>
  <c r="B137" i="14"/>
  <c r="B133" i="14"/>
  <c r="B129" i="14"/>
  <c r="B125" i="14"/>
  <c r="B121" i="14"/>
  <c r="B117" i="14"/>
  <c r="B113" i="14"/>
  <c r="B109" i="14"/>
  <c r="B105" i="14"/>
  <c r="B101" i="14"/>
  <c r="B97" i="14"/>
  <c r="K279" i="41" l="1"/>
  <c r="K235" i="41"/>
  <c r="K234" i="41" s="1"/>
  <c r="K361" i="41"/>
  <c r="K443" i="41"/>
  <c r="K442" i="41" s="1"/>
  <c r="K370" i="41"/>
  <c r="K96" i="41"/>
  <c r="K95" i="41" s="1"/>
  <c r="K392" i="41"/>
  <c r="K391" i="41" s="1"/>
  <c r="K311" i="41"/>
  <c r="K35" i="41"/>
  <c r="K195" i="41"/>
  <c r="K115" i="41"/>
  <c r="K114" i="41" s="1"/>
  <c r="K514" i="41"/>
  <c r="K513" i="41" s="1"/>
  <c r="K205" i="41"/>
  <c r="K66" i="41"/>
  <c r="K127" i="41"/>
  <c r="K126" i="41" s="1"/>
  <c r="K472" i="41"/>
  <c r="K471" i="41" s="1"/>
  <c r="K440" i="41"/>
  <c r="K439" i="41" s="1"/>
  <c r="K199" i="41"/>
  <c r="K72" i="41"/>
  <c r="K71" i="41" s="1"/>
  <c r="K453" i="41"/>
  <c r="K452" i="41" s="1"/>
  <c r="K254" i="41"/>
  <c r="K253" i="41" s="1"/>
  <c r="K479" i="41"/>
  <c r="K478" i="41" s="1"/>
  <c r="K338" i="41"/>
  <c r="K337" i="41" s="1"/>
  <c r="K390" i="41"/>
  <c r="K389" i="41" s="1"/>
  <c r="K280" i="41"/>
  <c r="K158" i="41"/>
  <c r="K157" i="41" s="1"/>
  <c r="K94" i="41"/>
  <c r="K93" i="41" s="1"/>
  <c r="K293" i="41"/>
  <c r="K62" i="41"/>
  <c r="K61" i="41" s="1"/>
  <c r="K232" i="41"/>
  <c r="K231" i="41" s="1"/>
  <c r="K76" i="41"/>
  <c r="K27" i="41"/>
  <c r="K302" i="41"/>
  <c r="K34" i="41"/>
  <c r="K458" i="41"/>
  <c r="K457" i="41" s="1"/>
  <c r="K246" i="41"/>
  <c r="K245" i="41" s="1"/>
  <c r="K176" i="41"/>
  <c r="K189" i="41"/>
  <c r="K188" i="41" s="1"/>
  <c r="K134" i="41"/>
  <c r="K455" i="41"/>
  <c r="K454" i="41" s="1"/>
  <c r="K177" i="41"/>
  <c r="K447" i="41"/>
  <c r="K446" i="41" s="1"/>
  <c r="K295" i="41"/>
  <c r="K219" i="41"/>
  <c r="K173" i="41"/>
  <c r="K431" i="41"/>
  <c r="K430" i="41" s="1"/>
  <c r="K433" i="41"/>
  <c r="K432" i="41" s="1"/>
  <c r="K407" i="41"/>
  <c r="K406" i="41" s="1"/>
  <c r="K202" i="41"/>
  <c r="K346" i="41"/>
  <c r="K296" i="41"/>
  <c r="K204" i="41"/>
  <c r="K141" i="41"/>
  <c r="K140" i="41" s="1"/>
  <c r="K77" i="41"/>
  <c r="K124" i="41"/>
  <c r="K123" i="41" s="1"/>
  <c r="K507" i="41"/>
  <c r="K506" i="41" s="1"/>
  <c r="K309" i="41"/>
  <c r="K313" i="41"/>
  <c r="K41" i="41"/>
  <c r="K496" i="41"/>
  <c r="K495" i="41" s="1"/>
  <c r="K418" i="41"/>
  <c r="K417" i="41" s="1"/>
  <c r="K415" i="41"/>
  <c r="K414" i="41" s="1"/>
  <c r="K160" i="41"/>
  <c r="K159" i="41" s="1"/>
  <c r="K348" i="41"/>
  <c r="K194" i="41"/>
  <c r="K30" i="41"/>
  <c r="K56" i="41"/>
  <c r="K90" i="41"/>
  <c r="K89" i="41" s="1"/>
  <c r="K307" i="41"/>
  <c r="K60" i="41"/>
  <c r="K197" i="41"/>
  <c r="K403" i="41"/>
  <c r="K402" i="41" s="1"/>
  <c r="K498" i="41"/>
  <c r="K497" i="41" s="1"/>
  <c r="K451" i="41"/>
  <c r="K450" i="41" s="1"/>
  <c r="K324" i="41"/>
  <c r="K323" i="41" s="1"/>
  <c r="K330" i="41"/>
  <c r="K329" i="41" s="1"/>
  <c r="K214" i="41"/>
  <c r="K317" i="41"/>
  <c r="K316" i="41" s="1"/>
  <c r="K215" i="41"/>
  <c r="K51" i="41"/>
  <c r="K113" i="41"/>
  <c r="K112" i="41" s="1"/>
  <c r="K33" i="41"/>
  <c r="K490" i="41"/>
  <c r="K489" i="41" s="1"/>
  <c r="K343" i="41"/>
  <c r="K207" i="41"/>
  <c r="K43" i="41"/>
  <c r="K484" i="41"/>
  <c r="K483" i="41" s="1"/>
  <c r="K268" i="41"/>
  <c r="K267" i="41" s="1"/>
  <c r="K281" i="41"/>
  <c r="K57" i="41"/>
  <c r="K180" i="41"/>
  <c r="K75" i="41"/>
  <c r="K169" i="41"/>
  <c r="K108" i="41"/>
  <c r="K107" i="41" s="1"/>
  <c r="K210" i="41"/>
  <c r="K306" i="41"/>
  <c r="K334" i="41"/>
  <c r="K333" i="41" s="1"/>
  <c r="K135" i="41"/>
  <c r="K262" i="41"/>
  <c r="K261" i="41" s="1"/>
  <c r="K223" i="41"/>
  <c r="K222" i="41" s="1"/>
  <c r="K137" i="41"/>
  <c r="K136" i="41" s="1"/>
  <c r="K154" i="41"/>
  <c r="K153" i="41" s="1"/>
  <c r="K273" i="41"/>
  <c r="K244" i="41"/>
  <c r="K243" i="41" s="1"/>
  <c r="K463" i="41"/>
  <c r="K462" i="41" s="1"/>
  <c r="K420" i="41"/>
  <c r="K419" i="41" s="1"/>
  <c r="K511" i="41"/>
  <c r="K510" i="41" s="1"/>
  <c r="K376" i="41"/>
  <c r="K375" i="41" s="1"/>
  <c r="K206" i="41"/>
  <c r="K312" i="41"/>
  <c r="K129" i="41"/>
  <c r="K128" i="41" s="1"/>
  <c r="K31" i="41"/>
  <c r="K65" i="41"/>
  <c r="K64" i="41" s="1"/>
  <c r="K409" i="41"/>
  <c r="K408" i="41" s="1"/>
  <c r="K411" i="41"/>
  <c r="K410" i="41" s="1"/>
  <c r="K387" i="41"/>
  <c r="K386" i="41" s="1"/>
  <c r="K476" i="41"/>
  <c r="K350" i="41"/>
  <c r="K178" i="41"/>
  <c r="K110" i="41"/>
  <c r="K109" i="41" s="1"/>
  <c r="K445" i="41"/>
  <c r="K444" i="41" s="1"/>
  <c r="K466" i="41"/>
  <c r="K291" i="41"/>
  <c r="K132" i="41"/>
  <c r="K26" i="41"/>
  <c r="K46" i="41"/>
  <c r="K45" i="41" s="1"/>
  <c r="K185" i="41"/>
  <c r="K184" i="41" s="1"/>
  <c r="K86" i="41"/>
  <c r="K85" i="41" s="1"/>
  <c r="K148" i="41"/>
  <c r="K147" i="41" s="1"/>
  <c r="K103" i="41"/>
  <c r="K102" i="41" s="1"/>
  <c r="K168" i="41"/>
  <c r="K229" i="41"/>
  <c r="K277" i="41"/>
  <c r="K336" i="41"/>
  <c r="K335" i="41" s="1"/>
  <c r="K276" i="41"/>
  <c r="K369" i="41"/>
  <c r="K465" i="41"/>
  <c r="K378" i="41"/>
  <c r="K377" i="41" s="1"/>
  <c r="K429" i="41"/>
  <c r="K428" i="41" s="1"/>
  <c r="K353" i="41"/>
  <c r="K352" i="41" s="1"/>
  <c r="K292" i="41"/>
  <c r="K264" i="41"/>
  <c r="K263" i="41" s="1"/>
  <c r="K82" i="41"/>
  <c r="K81" i="41" s="1"/>
  <c r="K101" i="41"/>
  <c r="K422" i="41"/>
  <c r="K421" i="41" s="1"/>
  <c r="K509" i="41"/>
  <c r="K508" i="41" s="1"/>
  <c r="K516" i="41"/>
  <c r="K515" i="41" s="1"/>
  <c r="K332" i="41"/>
  <c r="K331" i="41" s="1"/>
  <c r="K355" i="41"/>
  <c r="K354" i="41" s="1"/>
  <c r="K193" i="41"/>
  <c r="K257" i="41"/>
  <c r="K256" i="41" s="1"/>
  <c r="K23" i="41"/>
  <c r="K474" i="41"/>
  <c r="K358" i="41"/>
  <c r="K357" i="41" s="1"/>
  <c r="K347" i="41"/>
  <c r="K25" i="41"/>
  <c r="K37" i="41"/>
  <c r="K36" i="41" s="1"/>
  <c r="K80" i="41"/>
  <c r="K79" i="41" s="1"/>
  <c r="K52" i="41"/>
  <c r="K100" i="41"/>
  <c r="K164" i="41"/>
  <c r="K163" i="41" s="1"/>
  <c r="K131" i="41"/>
  <c r="K172" i="41"/>
  <c r="K248" i="41"/>
  <c r="K247" i="41" s="1"/>
  <c r="K286" i="41"/>
  <c r="K198" i="41"/>
  <c r="K298" i="41"/>
  <c r="K297" i="41" s="1"/>
  <c r="K396" i="41"/>
  <c r="K395" i="41" s="1"/>
  <c r="K427" i="41"/>
  <c r="K426" i="41" s="1"/>
  <c r="K314" i="41"/>
  <c r="K226" i="41"/>
  <c r="K225" i="41" s="1"/>
  <c r="K203" i="41"/>
  <c r="K74" i="41"/>
  <c r="K150" i="41"/>
  <c r="K149" i="41" s="1"/>
  <c r="K482" i="41"/>
  <c r="K481" i="41" s="1"/>
  <c r="K436" i="41"/>
  <c r="K435" i="41" s="1"/>
  <c r="K213" i="41"/>
  <c r="K250" i="41"/>
  <c r="K249" i="41" s="1"/>
  <c r="K175" i="41"/>
  <c r="K290" i="41"/>
  <c r="K69" i="41"/>
  <c r="K139" i="41"/>
  <c r="K138" i="41" s="1"/>
  <c r="K22" i="41"/>
  <c r="K42" i="41"/>
  <c r="K39" i="41"/>
  <c r="K38" i="41" s="1"/>
  <c r="K167" i="41"/>
  <c r="K182" i="41"/>
  <c r="K181" i="41" s="1"/>
  <c r="K54" i="41"/>
  <c r="K68" i="41"/>
  <c r="K67" i="41" s="1"/>
  <c r="K105" i="41"/>
  <c r="K104" i="41" s="1"/>
  <c r="K145" i="41"/>
  <c r="K144" i="41" s="1"/>
  <c r="K191" i="41"/>
  <c r="K190" i="41" s="1"/>
  <c r="K98" i="41"/>
  <c r="K97" i="41" s="1"/>
  <c r="K133" i="41"/>
  <c r="K162" i="41"/>
  <c r="K161" i="41" s="1"/>
  <c r="K187" i="41"/>
  <c r="K186" i="41" s="1"/>
  <c r="K224" i="41"/>
  <c r="K259" i="41"/>
  <c r="K258" i="41" s="1"/>
  <c r="K275" i="41"/>
  <c r="K288" i="41"/>
  <c r="K326" i="41"/>
  <c r="K325" i="41" s="1"/>
  <c r="K211" i="41"/>
  <c r="K274" i="41"/>
  <c r="K305" i="41"/>
  <c r="K366" i="41"/>
  <c r="K424" i="41"/>
  <c r="K423" i="41" s="1"/>
  <c r="K492" i="41"/>
  <c r="K491" i="41" s="1"/>
  <c r="K494" i="41"/>
  <c r="K493" i="41" s="1"/>
  <c r="K503" i="41"/>
  <c r="K502" i="41" s="1"/>
  <c r="K239" i="41"/>
  <c r="K238" i="41" s="1"/>
  <c r="K179" i="41"/>
  <c r="K294" i="41"/>
  <c r="K118" i="41"/>
  <c r="K117" i="41" s="1"/>
  <c r="K59" i="41"/>
  <c r="K29" i="41"/>
  <c r="K501" i="41"/>
  <c r="K500" i="41" s="1"/>
  <c r="K365" i="41"/>
  <c r="K401" i="41"/>
  <c r="K400" i="41" s="1"/>
  <c r="K310" i="41"/>
  <c r="K216" i="41"/>
  <c r="K152" i="41"/>
  <c r="K151" i="41" s="1"/>
  <c r="K55" i="41"/>
  <c r="K53" i="41"/>
  <c r="K24" i="41"/>
  <c r="K32" i="41"/>
  <c r="K49" i="41"/>
  <c r="K48" i="41" s="1"/>
  <c r="K171" i="41"/>
  <c r="K44" i="41"/>
  <c r="K58" i="41"/>
  <c r="K92" i="41"/>
  <c r="K91" i="41" s="1"/>
  <c r="K122" i="41"/>
  <c r="K121" i="41" s="1"/>
  <c r="K156" i="41"/>
  <c r="K155" i="41" s="1"/>
  <c r="K84" i="41"/>
  <c r="K83" i="41" s="1"/>
  <c r="K120" i="41"/>
  <c r="K119" i="41" s="1"/>
  <c r="K143" i="41"/>
  <c r="K142" i="41" s="1"/>
  <c r="K170" i="41"/>
  <c r="K362" i="41"/>
  <c r="K237" i="41"/>
  <c r="K236" i="41" s="1"/>
  <c r="K270" i="41"/>
  <c r="K269" i="41" s="1"/>
  <c r="K284" i="41"/>
  <c r="K304" i="41"/>
  <c r="K351" i="41"/>
  <c r="K241" i="41"/>
  <c r="K240" i="41" s="1"/>
  <c r="K287" i="41"/>
  <c r="K328" i="41"/>
  <c r="K327" i="41" s="1"/>
  <c r="K385" i="41"/>
  <c r="K384" i="41" s="1"/>
  <c r="K460" i="41"/>
  <c r="K459" i="41" s="1"/>
  <c r="K394" i="41"/>
  <c r="K393" i="41" s="1"/>
  <c r="K360" i="41"/>
  <c r="K200" i="41"/>
  <c r="K228" i="41"/>
  <c r="K252" i="41"/>
  <c r="K251" i="41" s="1"/>
  <c r="K283" i="41"/>
  <c r="K301" i="41"/>
  <c r="K319" i="41"/>
  <c r="K318" i="41" s="1"/>
  <c r="K342" i="41"/>
  <c r="K371" i="41"/>
  <c r="K399" i="41"/>
  <c r="K398" i="41" s="1"/>
  <c r="K438" i="41"/>
  <c r="K437" i="41" s="1"/>
  <c r="K468" i="41"/>
  <c r="K467" i="41" s="1"/>
  <c r="K380" i="41"/>
  <c r="K379" i="41" s="1"/>
  <c r="K470" i="41"/>
  <c r="K469" i="41" s="1"/>
  <c r="K505" i="41"/>
  <c r="K504" i="41" s="1"/>
  <c r="K344" i="41"/>
  <c r="K209" i="41"/>
  <c r="K230" i="41"/>
  <c r="K266" i="41"/>
  <c r="K265" i="41" s="1"/>
  <c r="K285" i="41"/>
  <c r="K303" i="41"/>
  <c r="K322" i="41"/>
  <c r="K321" i="41" s="1"/>
  <c r="K364" i="41"/>
  <c r="K374" i="41"/>
  <c r="K373" i="41" s="1"/>
  <c r="K413" i="41"/>
  <c r="K412" i="41" s="1"/>
  <c r="K449" i="41"/>
  <c r="K448" i="41" s="1"/>
  <c r="K486" i="41"/>
  <c r="K485" i="41" s="1"/>
  <c r="K480" i="41" s="1"/>
  <c r="K383" i="41"/>
  <c r="K382" i="41" s="1"/>
  <c r="K475" i="41"/>
  <c r="K473" i="41" s="1"/>
  <c r="K74" i="43"/>
  <c r="K34" i="43"/>
  <c r="K452" i="43"/>
  <c r="K451" i="43" s="1"/>
  <c r="K267" i="43"/>
  <c r="K266" i="43" s="1"/>
  <c r="K341" i="43"/>
  <c r="K370" i="43"/>
  <c r="K205" i="43"/>
  <c r="K57" i="43"/>
  <c r="K210" i="43"/>
  <c r="K185" i="43"/>
  <c r="K184" i="43" s="1"/>
  <c r="K129" i="43"/>
  <c r="K128" i="43" s="1"/>
  <c r="K313" i="43"/>
  <c r="K60" i="43"/>
  <c r="K373" i="43"/>
  <c r="K372" i="43" s="1"/>
  <c r="K311" i="43"/>
  <c r="K80" i="43"/>
  <c r="K79" i="43" s="1"/>
  <c r="K141" i="43"/>
  <c r="K140" i="43" s="1"/>
  <c r="K216" i="43"/>
  <c r="K204" i="43"/>
  <c r="K272" i="43"/>
  <c r="K349" i="43"/>
  <c r="K172" i="43"/>
  <c r="K398" i="43"/>
  <c r="K397" i="43" s="1"/>
  <c r="K510" i="43"/>
  <c r="K509" i="43" s="1"/>
  <c r="K65" i="43"/>
  <c r="K132" i="43"/>
  <c r="K243" i="43"/>
  <c r="K242" i="43" s="1"/>
  <c r="K297" i="43"/>
  <c r="K296" i="43" s="1"/>
  <c r="K377" i="43"/>
  <c r="K376" i="43" s="1"/>
  <c r="K308" i="43"/>
  <c r="K171" i="43"/>
  <c r="K182" i="43"/>
  <c r="K181" i="43" s="1"/>
  <c r="K37" i="43"/>
  <c r="K36" i="43" s="1"/>
  <c r="K408" i="43"/>
  <c r="K407" i="43" s="1"/>
  <c r="K342" i="43"/>
  <c r="K32" i="43"/>
  <c r="K231" i="43"/>
  <c r="K230" i="43" s="1"/>
  <c r="K137" i="43"/>
  <c r="K136" i="43" s="1"/>
  <c r="K423" i="43"/>
  <c r="K422" i="43" s="1"/>
  <c r="K90" i="43"/>
  <c r="K89" i="43" s="1"/>
  <c r="K143" i="43"/>
  <c r="K142" i="43" s="1"/>
  <c r="K305" i="43"/>
  <c r="K359" i="43"/>
  <c r="K459" i="43"/>
  <c r="K458" i="43" s="1"/>
  <c r="K202" i="43"/>
  <c r="K312" i="43"/>
  <c r="K292" i="43"/>
  <c r="K25" i="43"/>
  <c r="K485" i="43"/>
  <c r="K484" i="43" s="1"/>
  <c r="K294" i="43"/>
  <c r="K54" i="43"/>
  <c r="K291" i="43"/>
  <c r="K66" i="43"/>
  <c r="K323" i="43"/>
  <c r="K322" i="43" s="1"/>
  <c r="K23" i="43"/>
  <c r="K139" i="43"/>
  <c r="K138" i="43" s="1"/>
  <c r="K198" i="43"/>
  <c r="K435" i="43"/>
  <c r="K434" i="43" s="1"/>
  <c r="K489" i="43"/>
  <c r="K488" i="43" s="1"/>
  <c r="K491" i="43"/>
  <c r="K490" i="43" s="1"/>
  <c r="K444" i="43"/>
  <c r="K443" i="43" s="1"/>
  <c r="K245" i="43"/>
  <c r="K244" i="43" s="1"/>
  <c r="K437" i="43"/>
  <c r="K436" i="43" s="1"/>
  <c r="K145" i="43"/>
  <c r="K144" i="43" s="1"/>
  <c r="K152" i="43"/>
  <c r="K151" i="43" s="1"/>
  <c r="K156" i="43"/>
  <c r="K155" i="43" s="1"/>
  <c r="K82" i="43"/>
  <c r="K81" i="43" s="1"/>
  <c r="K44" i="43"/>
  <c r="K94" i="43"/>
  <c r="K93" i="43" s="1"/>
  <c r="K513" i="43"/>
  <c r="K512" i="43" s="1"/>
  <c r="K511" i="43" s="1"/>
  <c r="K369" i="43"/>
  <c r="K214" i="43"/>
  <c r="K207" i="43"/>
  <c r="K77" i="43"/>
  <c r="K426" i="43"/>
  <c r="K425" i="43" s="1"/>
  <c r="K357" i="43"/>
  <c r="K356" i="43" s="1"/>
  <c r="K327" i="43"/>
  <c r="K326" i="43" s="1"/>
  <c r="K72" i="43"/>
  <c r="K71" i="43" s="1"/>
  <c r="K76" i="43"/>
  <c r="K478" i="43"/>
  <c r="K477" i="43" s="1"/>
  <c r="K316" i="43"/>
  <c r="K315" i="43" s="1"/>
  <c r="K43" i="43"/>
  <c r="K31" i="43"/>
  <c r="K46" i="43"/>
  <c r="K45" i="43" s="1"/>
  <c r="K247" i="43"/>
  <c r="K246" i="43" s="1"/>
  <c r="K337" i="43"/>
  <c r="K336" i="43" s="1"/>
  <c r="K275" i="43"/>
  <c r="K393" i="43"/>
  <c r="K392" i="43" s="1"/>
  <c r="K375" i="43"/>
  <c r="K374" i="43" s="1"/>
  <c r="K406" i="43"/>
  <c r="K405" i="43" s="1"/>
  <c r="K430" i="43"/>
  <c r="K429" i="43" s="1"/>
  <c r="K412" i="43"/>
  <c r="K411" i="43" s="1"/>
  <c r="K350" i="43"/>
  <c r="K471" i="43"/>
  <c r="K470" i="43" s="1"/>
  <c r="K309" i="43"/>
  <c r="K238" i="43"/>
  <c r="K237" i="43" s="1"/>
  <c r="K263" i="43"/>
  <c r="K262" i="43" s="1"/>
  <c r="K215" i="43"/>
  <c r="K56" i="43"/>
  <c r="K59" i="43"/>
  <c r="K42" i="43"/>
  <c r="K448" i="43"/>
  <c r="K447" i="43" s="1"/>
  <c r="K193" i="43"/>
  <c r="K293" i="43"/>
  <c r="K39" i="43"/>
  <c r="K38" i="43" s="1"/>
  <c r="K24" i="43"/>
  <c r="K331" i="43"/>
  <c r="K330" i="43" s="1"/>
  <c r="K164" i="43"/>
  <c r="K163" i="43" s="1"/>
  <c r="K310" i="43"/>
  <c r="K27" i="43"/>
  <c r="K502" i="43"/>
  <c r="K501" i="43" s="1"/>
  <c r="K481" i="43"/>
  <c r="K480" i="43" s="1"/>
  <c r="K124" i="43"/>
  <c r="K123" i="43" s="1"/>
  <c r="K177" i="43"/>
  <c r="K100" i="43"/>
  <c r="K347" i="43"/>
  <c r="K285" i="43"/>
  <c r="K222" i="43"/>
  <c r="K221" i="43" s="1"/>
  <c r="K306" i="43"/>
  <c r="K465" i="43"/>
  <c r="K439" i="43"/>
  <c r="K438" i="43" s="1"/>
  <c r="K395" i="43"/>
  <c r="K394" i="43" s="1"/>
  <c r="K343" i="43"/>
  <c r="K364" i="43"/>
  <c r="K167" i="43"/>
  <c r="K225" i="43"/>
  <c r="K224" i="43" s="1"/>
  <c r="K168" i="43"/>
  <c r="K52" i="43"/>
  <c r="K122" i="43"/>
  <c r="K121" i="43" s="1"/>
  <c r="K402" i="43"/>
  <c r="K401" i="43" s="1"/>
  <c r="K368" i="43"/>
  <c r="K256" i="43"/>
  <c r="K255" i="43" s="1"/>
  <c r="K335" i="43"/>
  <c r="K334" i="43" s="1"/>
  <c r="K290" i="43"/>
  <c r="K289" i="43"/>
  <c r="K203" i="43"/>
  <c r="K118" i="43"/>
  <c r="K117" i="43" s="1"/>
  <c r="K101" i="43"/>
  <c r="K110" i="43"/>
  <c r="K109" i="43" s="1"/>
  <c r="K462" i="43"/>
  <c r="K461" i="43" s="1"/>
  <c r="K384" i="43"/>
  <c r="K383" i="43" s="1"/>
  <c r="K354" i="43"/>
  <c r="K353" i="43" s="1"/>
  <c r="K194" i="43"/>
  <c r="K41" i="43"/>
  <c r="K84" i="43"/>
  <c r="K83" i="43" s="1"/>
  <c r="K26" i="43"/>
  <c r="K35" i="43"/>
  <c r="K108" i="43"/>
  <c r="K107" i="43" s="1"/>
  <c r="K133" i="43"/>
  <c r="K197" i="43"/>
  <c r="K261" i="43"/>
  <c r="K260" i="43" s="1"/>
  <c r="K301" i="43"/>
  <c r="K180" i="43"/>
  <c r="K229" i="43"/>
  <c r="K284" i="43"/>
  <c r="K321" i="43"/>
  <c r="K320" i="43" s="1"/>
  <c r="K421" i="43"/>
  <c r="K420" i="43" s="1"/>
  <c r="K475" i="43"/>
  <c r="K389" i="43"/>
  <c r="K388" i="43" s="1"/>
  <c r="K450" i="43"/>
  <c r="K449" i="43" s="1"/>
  <c r="K469" i="43"/>
  <c r="K468" i="43" s="1"/>
  <c r="K419" i="43"/>
  <c r="K418" i="43" s="1"/>
  <c r="K234" i="43"/>
  <c r="K233" i="43" s="1"/>
  <c r="K295" i="43"/>
  <c r="K218" i="43"/>
  <c r="K249" i="43"/>
  <c r="K248" i="43" s="1"/>
  <c r="K96" i="43"/>
  <c r="K95" i="43" s="1"/>
  <c r="K103" i="43"/>
  <c r="K102" i="43" s="1"/>
  <c r="K75" i="43"/>
  <c r="K467" i="43"/>
  <c r="K466" i="43" s="1"/>
  <c r="K365" i="43"/>
  <c r="K506" i="43"/>
  <c r="K505" i="43" s="1"/>
  <c r="K206" i="43"/>
  <c r="K170" i="43"/>
  <c r="K173" i="43"/>
  <c r="K113" i="43"/>
  <c r="K112" i="43" s="1"/>
  <c r="K49" i="43"/>
  <c r="K48" i="43" s="1"/>
  <c r="K22" i="43"/>
  <c r="K391" i="43"/>
  <c r="K390" i="43" s="1"/>
  <c r="K495" i="43"/>
  <c r="K494" i="43" s="1"/>
  <c r="K213" i="43"/>
  <c r="K195" i="43"/>
  <c r="K189" i="43"/>
  <c r="K188" i="43" s="1"/>
  <c r="K30" i="43"/>
  <c r="K154" i="43"/>
  <c r="K153" i="43" s="1"/>
  <c r="K150" i="43"/>
  <c r="K149" i="43" s="1"/>
  <c r="K86" i="43"/>
  <c r="K85" i="43" s="1"/>
  <c r="K176" i="43"/>
  <c r="K187" i="43"/>
  <c r="K186" i="43" s="1"/>
  <c r="K228" i="43"/>
  <c r="K276" i="43"/>
  <c r="K333" i="43"/>
  <c r="K332" i="43" s="1"/>
  <c r="K209" i="43"/>
  <c r="K265" i="43"/>
  <c r="K264" i="43" s="1"/>
  <c r="K302" i="43"/>
  <c r="K379" i="43"/>
  <c r="K378" i="43" s="1"/>
  <c r="K454" i="43"/>
  <c r="K453" i="43" s="1"/>
  <c r="K500" i="43"/>
  <c r="K499" i="43" s="1"/>
  <c r="K417" i="43"/>
  <c r="K416" i="43" s="1"/>
  <c r="K476" i="43"/>
  <c r="K253" i="43"/>
  <c r="K252" i="43" s="1"/>
  <c r="K363" i="43"/>
  <c r="K148" i="43"/>
  <c r="K147" i="43" s="1"/>
  <c r="K278" i="43"/>
  <c r="K160" i="43"/>
  <c r="K159" i="43" s="1"/>
  <c r="K115" i="43"/>
  <c r="K114" i="43" s="1"/>
  <c r="K69" i="43"/>
  <c r="K53" i="43"/>
  <c r="K175" i="43"/>
  <c r="K51" i="43"/>
  <c r="K29" i="43"/>
  <c r="K58" i="43"/>
  <c r="K92" i="43"/>
  <c r="K91" i="43" s="1"/>
  <c r="K120" i="43"/>
  <c r="K119" i="43" s="1"/>
  <c r="K178" i="43"/>
  <c r="K135" i="43"/>
  <c r="K345" i="43"/>
  <c r="K199" i="43"/>
  <c r="K236" i="43"/>
  <c r="K235" i="43" s="1"/>
  <c r="K269" i="43"/>
  <c r="K268" i="43" s="1"/>
  <c r="K283" i="43"/>
  <c r="K303" i="43"/>
  <c r="K360" i="43"/>
  <c r="K191" i="43"/>
  <c r="K190" i="43" s="1"/>
  <c r="K211" i="43"/>
  <c r="K240" i="43"/>
  <c r="K239" i="43" s="1"/>
  <c r="K273" i="43"/>
  <c r="K286" i="43"/>
  <c r="K304" i="43"/>
  <c r="K329" i="43"/>
  <c r="K328" i="43" s="1"/>
  <c r="K382" i="43"/>
  <c r="K381" i="43" s="1"/>
  <c r="K432" i="43"/>
  <c r="K431" i="43" s="1"/>
  <c r="K457" i="43"/>
  <c r="K456" i="43" s="1"/>
  <c r="K483" i="43"/>
  <c r="K482" i="43" s="1"/>
  <c r="K508" i="43"/>
  <c r="K507" i="43" s="1"/>
  <c r="K400" i="43"/>
  <c r="K399" i="43" s="1"/>
  <c r="K428" i="43"/>
  <c r="K427" i="43" s="1"/>
  <c r="K464" i="43"/>
  <c r="K493" i="43"/>
  <c r="K492" i="43" s="1"/>
  <c r="K504" i="43"/>
  <c r="K503" i="43" s="1"/>
  <c r="K280" i="43"/>
  <c r="K279" i="43"/>
  <c r="K169" i="43"/>
  <c r="K62" i="43"/>
  <c r="K61" i="43" s="1"/>
  <c r="K55" i="43"/>
  <c r="K98" i="43"/>
  <c r="K97" i="43" s="1"/>
  <c r="K127" i="43"/>
  <c r="K126" i="43" s="1"/>
  <c r="K179" i="43"/>
  <c r="K134" i="43"/>
  <c r="K33" i="43"/>
  <c r="K68" i="43"/>
  <c r="K67" i="43" s="1"/>
  <c r="K105" i="43"/>
  <c r="K104" i="43" s="1"/>
  <c r="K162" i="43"/>
  <c r="K161" i="43" s="1"/>
  <c r="K131" i="43"/>
  <c r="K158" i="43"/>
  <c r="K157" i="43" s="1"/>
  <c r="K352" i="43"/>
  <c r="K351" i="43" s="1"/>
  <c r="K223" i="43"/>
  <c r="K258" i="43"/>
  <c r="K257" i="43" s="1"/>
  <c r="K274" i="43"/>
  <c r="K287" i="43"/>
  <c r="K325" i="43"/>
  <c r="K324" i="43" s="1"/>
  <c r="K346" i="43"/>
  <c r="K200" i="43"/>
  <c r="K227" i="43"/>
  <c r="K251" i="43"/>
  <c r="K250" i="43" s="1"/>
  <c r="K282" i="43"/>
  <c r="K300" i="43"/>
  <c r="K318" i="43"/>
  <c r="K317" i="43" s="1"/>
  <c r="K361" i="43"/>
  <c r="K410" i="43"/>
  <c r="K409" i="43" s="1"/>
  <c r="K446" i="43"/>
  <c r="K445" i="43" s="1"/>
  <c r="K473" i="43"/>
  <c r="K497" i="43"/>
  <c r="K496" i="43" s="1"/>
  <c r="K386" i="43"/>
  <c r="K385" i="43" s="1"/>
  <c r="K414" i="43"/>
  <c r="K413" i="43" s="1"/>
  <c r="K442" i="43"/>
  <c r="K441" i="43" s="1"/>
  <c r="K474" i="43"/>
  <c r="M41" i="10"/>
  <c r="M42" i="10"/>
  <c r="M43" i="10"/>
  <c r="M44" i="10"/>
  <c r="M45" i="10"/>
  <c r="M46" i="10"/>
  <c r="K99" i="41" l="1"/>
  <c r="K456" i="41"/>
  <c r="K174" i="41"/>
  <c r="K40" i="41"/>
  <c r="K315" i="41"/>
  <c r="K464" i="41"/>
  <c r="K192" i="41"/>
  <c r="K363" i="41"/>
  <c r="K106" i="41"/>
  <c r="K272" i="41"/>
  <c r="K512" i="41"/>
  <c r="K441" i="41"/>
  <c r="K397" i="41"/>
  <c r="K345" i="41"/>
  <c r="K405" i="41"/>
  <c r="K359" i="41"/>
  <c r="K28" i="41"/>
  <c r="K73" i="41"/>
  <c r="K70" i="41" s="1"/>
  <c r="K111" i="41"/>
  <c r="K212" i="41"/>
  <c r="K416" i="41"/>
  <c r="K201" i="41"/>
  <c r="K278" i="41"/>
  <c r="K260" i="41"/>
  <c r="K166" i="41"/>
  <c r="K146" i="41"/>
  <c r="K78" i="41"/>
  <c r="K388" i="41"/>
  <c r="K21" i="41"/>
  <c r="K488" i="41"/>
  <c r="K300" i="41"/>
  <c r="K289" i="41"/>
  <c r="K425" i="41"/>
  <c r="K130" i="41"/>
  <c r="K125" i="41" s="1"/>
  <c r="K208" i="41"/>
  <c r="K368" i="41"/>
  <c r="K367" i="41" s="1"/>
  <c r="K227" i="41"/>
  <c r="K221" i="41" s="1"/>
  <c r="K308" i="41"/>
  <c r="K434" i="41"/>
  <c r="K349" i="41"/>
  <c r="K499" i="41"/>
  <c r="K461" i="41"/>
  <c r="K320" i="41"/>
  <c r="K255" i="41"/>
  <c r="K381" i="41"/>
  <c r="K372" i="41"/>
  <c r="K282" i="41"/>
  <c r="K242" i="41"/>
  <c r="K196" i="41"/>
  <c r="K233" i="41"/>
  <c r="K116" i="41"/>
  <c r="K50" i="41"/>
  <c r="K47" i="41" s="1"/>
  <c r="K341" i="41"/>
  <c r="K88" i="41"/>
  <c r="K78" i="43"/>
  <c r="K271" i="43"/>
  <c r="K254" i="43"/>
  <c r="K463" i="43"/>
  <c r="K455" i="43"/>
  <c r="K226" i="43"/>
  <c r="K220" i="43" s="1"/>
  <c r="K367" i="43"/>
  <c r="K366" i="43" s="1"/>
  <c r="K212" i="43"/>
  <c r="K73" i="43"/>
  <c r="K70" i="43" s="1"/>
  <c r="K415" i="43"/>
  <c r="K208" i="43"/>
  <c r="K166" i="43"/>
  <c r="K479" i="43"/>
  <c r="K64" i="43"/>
  <c r="K63" i="43" s="1"/>
  <c r="K348" i="43"/>
  <c r="K371" i="43"/>
  <c r="K314" i="43"/>
  <c r="K344" i="43"/>
  <c r="K116" i="43"/>
  <c r="K106" i="43"/>
  <c r="K362" i="43"/>
  <c r="K387" i="43"/>
  <c r="K288" i="43"/>
  <c r="K99" i="43"/>
  <c r="K88" i="43" s="1"/>
  <c r="K192" i="43"/>
  <c r="K307" i="43"/>
  <c r="K433" i="43"/>
  <c r="K340" i="43"/>
  <c r="K241" i="43"/>
  <c r="K201" i="43"/>
  <c r="K130" i="43"/>
  <c r="K125" i="43" s="1"/>
  <c r="K380" i="43"/>
  <c r="K281" i="43"/>
  <c r="K319" i="43"/>
  <c r="K50" i="43"/>
  <c r="K47" i="43" s="1"/>
  <c r="K21" i="43"/>
  <c r="K358" i="43"/>
  <c r="K396" i="43"/>
  <c r="K259" i="43"/>
  <c r="K404" i="43"/>
  <c r="K440" i="43"/>
  <c r="K472" i="43"/>
  <c r="K498" i="43"/>
  <c r="K424" i="43"/>
  <c r="K487" i="43"/>
  <c r="K40" i="43"/>
  <c r="K28" i="43"/>
  <c r="K232" i="43"/>
  <c r="K299" i="43"/>
  <c r="K196" i="43"/>
  <c r="K146" i="43"/>
  <c r="K277" i="43"/>
  <c r="K174" i="43"/>
  <c r="K111" i="43"/>
  <c r="K165" i="41"/>
  <c r="K63" i="41"/>
  <c r="M9" i="10"/>
  <c r="M10" i="10"/>
  <c r="K356" i="41" l="1"/>
  <c r="K20" i="41"/>
  <c r="K19" i="41" s="1"/>
  <c r="K299" i="41"/>
  <c r="K271" i="41"/>
  <c r="K340" i="41"/>
  <c r="K183" i="41"/>
  <c r="K87" i="41" s="1"/>
  <c r="K487" i="41"/>
  <c r="K404" i="41"/>
  <c r="K355" i="43"/>
  <c r="K460" i="43"/>
  <c r="K403" i="43" s="1"/>
  <c r="K183" i="43"/>
  <c r="K20" i="43"/>
  <c r="K19" i="43" s="1"/>
  <c r="K165" i="43"/>
  <c r="K270" i="43"/>
  <c r="K339" i="43"/>
  <c r="K298" i="43"/>
  <c r="K486" i="43"/>
  <c r="H10" i="10"/>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2"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208" i="10"/>
  <c r="H209" i="10"/>
  <c r="H210" i="10"/>
  <c r="H211" i="10"/>
  <c r="H212" i="10"/>
  <c r="H213" i="10"/>
  <c r="H214" i="10"/>
  <c r="H215" i="10"/>
  <c r="H216" i="10"/>
  <c r="H217" i="10"/>
  <c r="H218" i="10"/>
  <c r="H219" i="10"/>
  <c r="H220" i="10"/>
  <c r="H221" i="10"/>
  <c r="H222" i="10"/>
  <c r="H223" i="10"/>
  <c r="H224" i="10"/>
  <c r="H225" i="10"/>
  <c r="H226" i="10"/>
  <c r="H227" i="10"/>
  <c r="H228" i="10"/>
  <c r="H229" i="10"/>
  <c r="H230" i="10"/>
  <c r="H231" i="10"/>
  <c r="H232" i="10"/>
  <c r="H233" i="10"/>
  <c r="H234" i="10"/>
  <c r="H235" i="10"/>
  <c r="H236" i="10"/>
  <c r="H237" i="10"/>
  <c r="H238" i="10"/>
  <c r="H239" i="10"/>
  <c r="H240" i="10"/>
  <c r="H241" i="10"/>
  <c r="H242" i="10"/>
  <c r="H243" i="10"/>
  <c r="H244" i="10"/>
  <c r="H245" i="10"/>
  <c r="H246" i="10"/>
  <c r="H247" i="10"/>
  <c r="H248" i="10"/>
  <c r="H249" i="10"/>
  <c r="H250" i="10"/>
  <c r="H251" i="10"/>
  <c r="H252" i="10"/>
  <c r="H253" i="10"/>
  <c r="H254" i="10"/>
  <c r="H255" i="10"/>
  <c r="H256" i="10"/>
  <c r="H257" i="10"/>
  <c r="H258" i="10"/>
  <c r="H259" i="10"/>
  <c r="H260" i="10"/>
  <c r="H261" i="10"/>
  <c r="H262" i="10"/>
  <c r="H263" i="10"/>
  <c r="H264" i="10"/>
  <c r="H265" i="10"/>
  <c r="H266" i="10"/>
  <c r="H267" i="10"/>
  <c r="H268" i="10"/>
  <c r="H269" i="10"/>
  <c r="H270" i="10"/>
  <c r="H271" i="10"/>
  <c r="H272" i="10"/>
  <c r="H273" i="10"/>
  <c r="H274" i="10"/>
  <c r="H275" i="10"/>
  <c r="H276" i="10"/>
  <c r="H277" i="10"/>
  <c r="H278" i="10"/>
  <c r="H279" i="10"/>
  <c r="H280" i="10"/>
  <c r="H281" i="10"/>
  <c r="H282" i="10"/>
  <c r="H283" i="10"/>
  <c r="H284" i="10"/>
  <c r="H285" i="10"/>
  <c r="H286" i="10"/>
  <c r="H287" i="10"/>
  <c r="H288" i="10"/>
  <c r="H289" i="10"/>
  <c r="H290" i="10"/>
  <c r="H291" i="10"/>
  <c r="H292" i="10"/>
  <c r="H293" i="10"/>
  <c r="H294" i="10"/>
  <c r="H295" i="10"/>
  <c r="H296" i="10"/>
  <c r="H297" i="10"/>
  <c r="H298" i="10"/>
  <c r="H299" i="10"/>
  <c r="H300" i="10"/>
  <c r="H301" i="10"/>
  <c r="H302" i="10"/>
  <c r="H303" i="10"/>
  <c r="H304" i="10"/>
  <c r="H305" i="10"/>
  <c r="H306" i="10"/>
  <c r="H307" i="10"/>
  <c r="H308" i="10"/>
  <c r="H309" i="10"/>
  <c r="H310" i="10"/>
  <c r="H311" i="10"/>
  <c r="H312" i="10"/>
  <c r="H313" i="10"/>
  <c r="H314" i="10"/>
  <c r="H315" i="10"/>
  <c r="H316" i="10"/>
  <c r="H317" i="10"/>
  <c r="H318" i="10"/>
  <c r="H319" i="10"/>
  <c r="H320" i="10"/>
  <c r="H321" i="10"/>
  <c r="H322" i="10"/>
  <c r="H323" i="10"/>
  <c r="H324" i="10"/>
  <c r="H325" i="10"/>
  <c r="H326" i="10"/>
  <c r="H327" i="10"/>
  <c r="H328" i="10"/>
  <c r="H329" i="10"/>
  <c r="H330" i="10"/>
  <c r="H331" i="10"/>
  <c r="H332" i="10"/>
  <c r="H333" i="10"/>
  <c r="H334" i="10"/>
  <c r="H335" i="10"/>
  <c r="H336" i="10"/>
  <c r="H337" i="10"/>
  <c r="H338" i="10"/>
  <c r="H339" i="10"/>
  <c r="H340" i="10"/>
  <c r="H341" i="10"/>
  <c r="H342" i="10"/>
  <c r="H343" i="10"/>
  <c r="H344" i="10"/>
  <c r="H345" i="10"/>
  <c r="H346" i="10"/>
  <c r="H347" i="10"/>
  <c r="H348" i="10"/>
  <c r="H349" i="10"/>
  <c r="H350" i="10"/>
  <c r="H351" i="10"/>
  <c r="H352" i="10"/>
  <c r="H353" i="10"/>
  <c r="H354" i="10"/>
  <c r="H355" i="10"/>
  <c r="H356" i="10"/>
  <c r="H357" i="10"/>
  <c r="H358" i="10"/>
  <c r="H359" i="10"/>
  <c r="H360" i="10"/>
  <c r="H361" i="10"/>
  <c r="H362" i="10"/>
  <c r="H363" i="10"/>
  <c r="H364" i="10"/>
  <c r="H365" i="10"/>
  <c r="H366" i="10"/>
  <c r="H367" i="10"/>
  <c r="H368" i="10"/>
  <c r="H369" i="10"/>
  <c r="H370" i="10"/>
  <c r="H371" i="10"/>
  <c r="H372" i="10"/>
  <c r="H373" i="10"/>
  <c r="H374" i="10"/>
  <c r="H375" i="10"/>
  <c r="H376" i="10"/>
  <c r="H377" i="10"/>
  <c r="H378" i="10"/>
  <c r="H379" i="10"/>
  <c r="H380" i="10"/>
  <c r="H381" i="10"/>
  <c r="H382" i="10"/>
  <c r="H383" i="10"/>
  <c r="H384" i="10"/>
  <c r="H385" i="10"/>
  <c r="H386" i="10"/>
  <c r="H387" i="10"/>
  <c r="H388" i="10"/>
  <c r="H389" i="10"/>
  <c r="H390" i="10"/>
  <c r="H391" i="10"/>
  <c r="H392" i="10"/>
  <c r="H393" i="10"/>
  <c r="H394" i="10"/>
  <c r="H395" i="10"/>
  <c r="H396" i="10"/>
  <c r="H397" i="10"/>
  <c r="H398" i="10"/>
  <c r="H399" i="10"/>
  <c r="H400" i="10"/>
  <c r="H401" i="10"/>
  <c r="H402" i="10"/>
  <c r="H403" i="10"/>
  <c r="H404" i="10"/>
  <c r="H405" i="10"/>
  <c r="H406" i="10"/>
  <c r="H407" i="10"/>
  <c r="H408" i="10"/>
  <c r="H409" i="10"/>
  <c r="H410" i="10"/>
  <c r="H411" i="10"/>
  <c r="H412" i="10"/>
  <c r="H413" i="10"/>
  <c r="H414" i="10"/>
  <c r="H415" i="10"/>
  <c r="H416" i="10"/>
  <c r="H417" i="10"/>
  <c r="H418" i="10"/>
  <c r="H419" i="10"/>
  <c r="H420" i="10"/>
  <c r="H421" i="10"/>
  <c r="H422" i="10"/>
  <c r="H423" i="10"/>
  <c r="H424" i="10"/>
  <c r="H425" i="10"/>
  <c r="H426" i="10"/>
  <c r="H427" i="10"/>
  <c r="H428" i="10"/>
  <c r="H429" i="10"/>
  <c r="H430" i="10"/>
  <c r="H431" i="10"/>
  <c r="H432" i="10"/>
  <c r="H433" i="10"/>
  <c r="H434" i="10"/>
  <c r="H435" i="10"/>
  <c r="H436" i="10"/>
  <c r="H437" i="10"/>
  <c r="H438" i="10"/>
  <c r="H439" i="10"/>
  <c r="H440" i="10"/>
  <c r="H441" i="10"/>
  <c r="H442" i="10"/>
  <c r="H443" i="10"/>
  <c r="H444" i="10"/>
  <c r="H445" i="10"/>
  <c r="H446" i="10"/>
  <c r="H447" i="10"/>
  <c r="H448" i="10"/>
  <c r="H449" i="10"/>
  <c r="H450" i="10"/>
  <c r="H451" i="10"/>
  <c r="H452" i="10"/>
  <c r="H453" i="10"/>
  <c r="H454" i="10"/>
  <c r="H455" i="10"/>
  <c r="H456" i="10"/>
  <c r="H457" i="10"/>
  <c r="H458" i="10"/>
  <c r="H459" i="10"/>
  <c r="H460" i="10"/>
  <c r="H461" i="10"/>
  <c r="H462" i="10"/>
  <c r="H463" i="10"/>
  <c r="H464" i="10"/>
  <c r="H465" i="10"/>
  <c r="H466" i="10"/>
  <c r="H467" i="10"/>
  <c r="H468" i="10"/>
  <c r="H469" i="10"/>
  <c r="H470" i="10"/>
  <c r="H471" i="10"/>
  <c r="H472" i="10"/>
  <c r="H473" i="10"/>
  <c r="H474" i="10"/>
  <c r="H475" i="10"/>
  <c r="H476" i="10"/>
  <c r="H477" i="10"/>
  <c r="H478" i="10"/>
  <c r="H479" i="10"/>
  <c r="H480" i="10"/>
  <c r="H481" i="10"/>
  <c r="H482" i="10"/>
  <c r="H483" i="10"/>
  <c r="H484" i="10"/>
  <c r="H485" i="10"/>
  <c r="H486" i="10"/>
  <c r="H487" i="10"/>
  <c r="H488" i="10"/>
  <c r="H489" i="10"/>
  <c r="H490" i="10"/>
  <c r="H491" i="10"/>
  <c r="H492" i="10"/>
  <c r="H493" i="10"/>
  <c r="H494" i="10"/>
  <c r="H495" i="10"/>
  <c r="H496" i="10"/>
  <c r="H497" i="10"/>
  <c r="H498" i="10"/>
  <c r="H499" i="10"/>
  <c r="H500" i="10"/>
  <c r="H501" i="10"/>
  <c r="H502" i="10"/>
  <c r="H503" i="10"/>
  <c r="H504" i="10"/>
  <c r="H505" i="10"/>
  <c r="H506" i="10"/>
  <c r="H507" i="10"/>
  <c r="H508" i="10"/>
  <c r="H509" i="10"/>
  <c r="H510" i="10"/>
  <c r="H511" i="10"/>
  <c r="H512" i="10"/>
  <c r="H513" i="10"/>
  <c r="H514" i="10"/>
  <c r="H515" i="10"/>
  <c r="H516" i="10"/>
  <c r="H517" i="10"/>
  <c r="H518" i="10"/>
  <c r="H519" i="10"/>
  <c r="H520" i="10"/>
  <c r="H521" i="10"/>
  <c r="H522" i="10"/>
  <c r="H523" i="10"/>
  <c r="H524" i="10"/>
  <c r="H525" i="10"/>
  <c r="H526" i="10"/>
  <c r="H527" i="10"/>
  <c r="H528" i="10"/>
  <c r="H529" i="10"/>
  <c r="H530" i="10"/>
  <c r="H531" i="10"/>
  <c r="H532" i="10"/>
  <c r="H533" i="10"/>
  <c r="H534" i="10"/>
  <c r="H535" i="10"/>
  <c r="H536" i="10"/>
  <c r="H537" i="10"/>
  <c r="H538" i="10"/>
  <c r="H539" i="10"/>
  <c r="H540" i="10"/>
  <c r="H541" i="10"/>
  <c r="H542" i="10"/>
  <c r="H543" i="10"/>
  <c r="H544" i="10"/>
  <c r="H545" i="10"/>
  <c r="H546" i="10"/>
  <c r="H547" i="10"/>
  <c r="H548" i="10"/>
  <c r="H549" i="10"/>
  <c r="H550" i="10"/>
  <c r="H551" i="10"/>
  <c r="H552" i="10"/>
  <c r="H553" i="10"/>
  <c r="H554" i="10"/>
  <c r="H555" i="10"/>
  <c r="H556" i="10"/>
  <c r="H557" i="10"/>
  <c r="H558" i="10"/>
  <c r="H559" i="10"/>
  <c r="H560" i="10"/>
  <c r="H561" i="10"/>
  <c r="H562" i="10"/>
  <c r="H563" i="10"/>
  <c r="H564" i="10"/>
  <c r="H565" i="10"/>
  <c r="H566" i="10"/>
  <c r="H567" i="10"/>
  <c r="H568" i="10"/>
  <c r="H569" i="10"/>
  <c r="H570" i="10"/>
  <c r="H571" i="10"/>
  <c r="H572" i="10"/>
  <c r="H573" i="10"/>
  <c r="H574" i="10"/>
  <c r="H575" i="10"/>
  <c r="H576" i="10"/>
  <c r="H577" i="10"/>
  <c r="H578" i="10"/>
  <c r="H579" i="10"/>
  <c r="H580" i="10"/>
  <c r="H581" i="10"/>
  <c r="H582" i="10"/>
  <c r="H583" i="10"/>
  <c r="H584" i="10"/>
  <c r="H585" i="10"/>
  <c r="H586" i="10"/>
  <c r="H587" i="10"/>
  <c r="H588" i="10"/>
  <c r="H589" i="10"/>
  <c r="H590" i="10"/>
  <c r="H591" i="10"/>
  <c r="H592" i="10"/>
  <c r="H593" i="10"/>
  <c r="H594" i="10"/>
  <c r="H595" i="10"/>
  <c r="H596" i="10"/>
  <c r="H597" i="10"/>
  <c r="H598" i="10"/>
  <c r="H599" i="10"/>
  <c r="H600" i="10"/>
  <c r="H601" i="10"/>
  <c r="H602" i="10"/>
  <c r="H603" i="10"/>
  <c r="H604" i="10"/>
  <c r="H605" i="10"/>
  <c r="H606" i="10"/>
  <c r="H607" i="10"/>
  <c r="H608" i="10"/>
  <c r="H609" i="10"/>
  <c r="H610" i="10"/>
  <c r="H611" i="10"/>
  <c r="H612" i="10"/>
  <c r="H613" i="10"/>
  <c r="H614" i="10"/>
  <c r="H615" i="10"/>
  <c r="H616" i="10"/>
  <c r="H617" i="10"/>
  <c r="H618" i="10"/>
  <c r="H619" i="10"/>
  <c r="H620" i="10"/>
  <c r="H621" i="10"/>
  <c r="H622" i="10"/>
  <c r="H623" i="10"/>
  <c r="H624" i="10"/>
  <c r="H625" i="10"/>
  <c r="H626" i="10"/>
  <c r="H627" i="10"/>
  <c r="H628" i="10"/>
  <c r="H629" i="10"/>
  <c r="H630" i="10"/>
  <c r="H631" i="10"/>
  <c r="H632" i="10"/>
  <c r="H633" i="10"/>
  <c r="H634" i="10"/>
  <c r="H635" i="10"/>
  <c r="H636" i="10"/>
  <c r="H637" i="10"/>
  <c r="H638" i="10"/>
  <c r="H639" i="10"/>
  <c r="H640" i="10"/>
  <c r="H641" i="10"/>
  <c r="H642" i="10"/>
  <c r="H643" i="10"/>
  <c r="H644" i="10"/>
  <c r="H645" i="10"/>
  <c r="H646" i="10"/>
  <c r="H647" i="10"/>
  <c r="H648" i="10"/>
  <c r="H649" i="10"/>
  <c r="H650" i="10"/>
  <c r="H651" i="10"/>
  <c r="H652" i="10"/>
  <c r="H653" i="10"/>
  <c r="H654" i="10"/>
  <c r="H655" i="10"/>
  <c r="H656" i="10"/>
  <c r="H657" i="10"/>
  <c r="H658" i="10"/>
  <c r="H659" i="10"/>
  <c r="H660" i="10"/>
  <c r="H661" i="10"/>
  <c r="H662" i="10"/>
  <c r="H663" i="10"/>
  <c r="H664" i="10"/>
  <c r="H665" i="10"/>
  <c r="H666" i="10"/>
  <c r="H667" i="10"/>
  <c r="H668" i="10"/>
  <c r="H669" i="10"/>
  <c r="H670" i="10"/>
  <c r="H671" i="10"/>
  <c r="H672" i="10"/>
  <c r="H673" i="10"/>
  <c r="H674" i="10"/>
  <c r="H675" i="10"/>
  <c r="H676" i="10"/>
  <c r="H677" i="10"/>
  <c r="H678" i="10"/>
  <c r="H679" i="10"/>
  <c r="H680" i="10"/>
  <c r="H681" i="10"/>
  <c r="H682" i="10"/>
  <c r="H683" i="10"/>
  <c r="H684" i="10"/>
  <c r="H685" i="10"/>
  <c r="H686" i="10"/>
  <c r="H687" i="10"/>
  <c r="H688" i="10"/>
  <c r="H689" i="10"/>
  <c r="H690" i="10"/>
  <c r="H691" i="10"/>
  <c r="H692" i="10"/>
  <c r="H693" i="10"/>
  <c r="H694" i="10"/>
  <c r="H695" i="10"/>
  <c r="H696" i="10"/>
  <c r="H697" i="10"/>
  <c r="H698" i="10"/>
  <c r="H699" i="10"/>
  <c r="H700" i="10"/>
  <c r="H701" i="10"/>
  <c r="H702" i="10"/>
  <c r="H703" i="10"/>
  <c r="H704" i="10"/>
  <c r="H705" i="10"/>
  <c r="H706" i="10"/>
  <c r="H707" i="10"/>
  <c r="H708" i="10"/>
  <c r="H709" i="10"/>
  <c r="H710" i="10"/>
  <c r="H711" i="10"/>
  <c r="H712" i="10"/>
  <c r="H713" i="10"/>
  <c r="H714" i="10"/>
  <c r="H715" i="10"/>
  <c r="H716" i="10"/>
  <c r="H717" i="10"/>
  <c r="H718" i="10"/>
  <c r="H719" i="10"/>
  <c r="H720" i="10"/>
  <c r="H721" i="10"/>
  <c r="H722" i="10"/>
  <c r="H723" i="10"/>
  <c r="H724" i="10"/>
  <c r="H725" i="10"/>
  <c r="H726" i="10"/>
  <c r="H727" i="10"/>
  <c r="H728" i="10"/>
  <c r="H729" i="10"/>
  <c r="H730" i="10"/>
  <c r="H731" i="10"/>
  <c r="H732" i="10"/>
  <c r="H733" i="10"/>
  <c r="H734" i="10"/>
  <c r="H735" i="10"/>
  <c r="H736" i="10"/>
  <c r="H737" i="10"/>
  <c r="H738" i="10"/>
  <c r="H739" i="10"/>
  <c r="H740" i="10"/>
  <c r="H741" i="10"/>
  <c r="H742" i="10"/>
  <c r="H743" i="10"/>
  <c r="H744" i="10"/>
  <c r="H745" i="10"/>
  <c r="H746" i="10"/>
  <c r="H747" i="10"/>
  <c r="H748" i="10"/>
  <c r="H749" i="10"/>
  <c r="H750" i="10"/>
  <c r="H751" i="10"/>
  <c r="H752" i="10"/>
  <c r="H753" i="10"/>
  <c r="H754" i="10"/>
  <c r="H755" i="10"/>
  <c r="H756" i="10"/>
  <c r="H757" i="10"/>
  <c r="H758" i="10"/>
  <c r="H759" i="10"/>
  <c r="H760" i="10"/>
  <c r="H761" i="10"/>
  <c r="H762" i="10"/>
  <c r="H763" i="10"/>
  <c r="H764" i="10"/>
  <c r="H765" i="10"/>
  <c r="H766" i="10"/>
  <c r="H767" i="10"/>
  <c r="H768" i="10"/>
  <c r="H769" i="10"/>
  <c r="H770" i="10"/>
  <c r="H771" i="10"/>
  <c r="H772" i="10"/>
  <c r="H773" i="10"/>
  <c r="H774" i="10"/>
  <c r="H775" i="10"/>
  <c r="H776" i="10"/>
  <c r="H777" i="10"/>
  <c r="H778" i="10"/>
  <c r="H779" i="10"/>
  <c r="H780" i="10"/>
  <c r="H781" i="10"/>
  <c r="H782" i="10"/>
  <c r="H783" i="10"/>
  <c r="H784" i="10"/>
  <c r="H785" i="10"/>
  <c r="H786" i="10"/>
  <c r="H787" i="10"/>
  <c r="H788" i="10"/>
  <c r="H789" i="10"/>
  <c r="H790" i="10"/>
  <c r="H791" i="10"/>
  <c r="H792" i="10"/>
  <c r="H793" i="10"/>
  <c r="H794" i="10"/>
  <c r="H795" i="10"/>
  <c r="H796" i="10"/>
  <c r="H797" i="10"/>
  <c r="H798" i="10"/>
  <c r="H799" i="10"/>
  <c r="H800" i="10"/>
  <c r="H801" i="10"/>
  <c r="H802" i="10"/>
  <c r="H803" i="10"/>
  <c r="H804" i="10"/>
  <c r="H805" i="10"/>
  <c r="H806" i="10"/>
  <c r="H807" i="10"/>
  <c r="H808" i="10"/>
  <c r="H809" i="10"/>
  <c r="H810" i="10"/>
  <c r="H811" i="10"/>
  <c r="H812" i="10"/>
  <c r="H813" i="10"/>
  <c r="H814" i="10"/>
  <c r="H815" i="10"/>
  <c r="H816" i="10"/>
  <c r="H817" i="10"/>
  <c r="H818" i="10"/>
  <c r="H819" i="10"/>
  <c r="H820" i="10"/>
  <c r="H821" i="10"/>
  <c r="H822" i="10"/>
  <c r="H823" i="10"/>
  <c r="H824" i="10"/>
  <c r="H825" i="10"/>
  <c r="H826" i="10"/>
  <c r="H827" i="10"/>
  <c r="H828" i="10"/>
  <c r="H829" i="10"/>
  <c r="H830" i="10"/>
  <c r="H831" i="10"/>
  <c r="H832" i="10"/>
  <c r="H833" i="10"/>
  <c r="H834" i="10"/>
  <c r="H835" i="10"/>
  <c r="H836" i="10"/>
  <c r="H837" i="10"/>
  <c r="H838" i="10"/>
  <c r="H839" i="10"/>
  <c r="H840" i="10"/>
  <c r="H841" i="10"/>
  <c r="H842" i="10"/>
  <c r="H843" i="10"/>
  <c r="H844" i="10"/>
  <c r="H845" i="10"/>
  <c r="H846" i="10"/>
  <c r="H847" i="10"/>
  <c r="H848" i="10"/>
  <c r="H849" i="10"/>
  <c r="H850" i="10"/>
  <c r="H851" i="10"/>
  <c r="H852" i="10"/>
  <c r="H853" i="10"/>
  <c r="H854" i="10"/>
  <c r="H855" i="10"/>
  <c r="H856" i="10"/>
  <c r="H857" i="10"/>
  <c r="H858" i="10"/>
  <c r="H859" i="10"/>
  <c r="H860" i="10"/>
  <c r="H861" i="10"/>
  <c r="H862" i="10"/>
  <c r="H863" i="10"/>
  <c r="H864" i="10"/>
  <c r="H865" i="10"/>
  <c r="H866" i="10"/>
  <c r="H867" i="10"/>
  <c r="H868" i="10"/>
  <c r="H869" i="10"/>
  <c r="H870" i="10"/>
  <c r="H871" i="10"/>
  <c r="H872" i="10"/>
  <c r="H873" i="10"/>
  <c r="H874" i="10"/>
  <c r="H875" i="10"/>
  <c r="H876" i="10"/>
  <c r="H877" i="10"/>
  <c r="H878" i="10"/>
  <c r="H879" i="10"/>
  <c r="H880" i="10"/>
  <c r="H881" i="10"/>
  <c r="H882" i="10"/>
  <c r="H883" i="10"/>
  <c r="H884" i="10"/>
  <c r="H885" i="10"/>
  <c r="H886" i="10"/>
  <c r="H887" i="10"/>
  <c r="H888" i="10"/>
  <c r="H889" i="10"/>
  <c r="H890" i="10"/>
  <c r="H891" i="10"/>
  <c r="H892" i="10"/>
  <c r="H893" i="10"/>
  <c r="H894" i="10"/>
  <c r="H895" i="10"/>
  <c r="H896" i="10"/>
  <c r="H897" i="10"/>
  <c r="H898" i="10"/>
  <c r="H899" i="10"/>
  <c r="H900" i="10"/>
  <c r="H901" i="10"/>
  <c r="H902" i="10"/>
  <c r="H903" i="10"/>
  <c r="H904" i="10"/>
  <c r="H905" i="10"/>
  <c r="H906" i="10"/>
  <c r="H907" i="10"/>
  <c r="H908" i="10"/>
  <c r="H909" i="10"/>
  <c r="H910" i="10"/>
  <c r="H911" i="10"/>
  <c r="H912" i="10"/>
  <c r="H913" i="10"/>
  <c r="H914" i="10"/>
  <c r="H915" i="10"/>
  <c r="H916" i="10"/>
  <c r="H917" i="10"/>
  <c r="H918" i="10"/>
  <c r="H919" i="10"/>
  <c r="H920" i="10"/>
  <c r="H921" i="10"/>
  <c r="H922" i="10"/>
  <c r="H923" i="10"/>
  <c r="H924" i="10"/>
  <c r="H925" i="10"/>
  <c r="H926" i="10"/>
  <c r="H927" i="10"/>
  <c r="H928" i="10"/>
  <c r="H929" i="10"/>
  <c r="H930" i="10"/>
  <c r="H931" i="10"/>
  <c r="H932" i="10"/>
  <c r="H933" i="10"/>
  <c r="H934" i="10"/>
  <c r="H935" i="10"/>
  <c r="H936" i="10"/>
  <c r="H937" i="10"/>
  <c r="H938" i="10"/>
  <c r="H939" i="10"/>
  <c r="H940" i="10"/>
  <c r="H941" i="10"/>
  <c r="H942" i="10"/>
  <c r="H943" i="10"/>
  <c r="H944" i="10"/>
  <c r="H945" i="10"/>
  <c r="H946" i="10"/>
  <c r="H947" i="10"/>
  <c r="H948" i="10"/>
  <c r="H949" i="10"/>
  <c r="H950" i="10"/>
  <c r="H951" i="10"/>
  <c r="H952" i="10"/>
  <c r="H953" i="10"/>
  <c r="H954" i="10"/>
  <c r="H955" i="10"/>
  <c r="H956" i="10"/>
  <c r="H957" i="10"/>
  <c r="H958" i="10"/>
  <c r="H959" i="10"/>
  <c r="H960" i="10"/>
  <c r="H961" i="10"/>
  <c r="H962" i="10"/>
  <c r="H963" i="10"/>
  <c r="H964" i="10"/>
  <c r="H965" i="10"/>
  <c r="H966" i="10"/>
  <c r="H967" i="10"/>
  <c r="H968" i="10"/>
  <c r="H969" i="10"/>
  <c r="H970" i="10"/>
  <c r="H971" i="10"/>
  <c r="H972" i="10"/>
  <c r="H973" i="10"/>
  <c r="H974" i="10"/>
  <c r="H975" i="10"/>
  <c r="H976" i="10"/>
  <c r="H977" i="10"/>
  <c r="H978" i="10"/>
  <c r="H979" i="10"/>
  <c r="H980" i="10"/>
  <c r="H981" i="10"/>
  <c r="H982" i="10"/>
  <c r="H983" i="10"/>
  <c r="H984" i="10"/>
  <c r="H985" i="10"/>
  <c r="H986" i="10"/>
  <c r="H987" i="10"/>
  <c r="H988" i="10"/>
  <c r="H989" i="10"/>
  <c r="H990" i="10"/>
  <c r="H991" i="10"/>
  <c r="H992" i="10"/>
  <c r="H993" i="10"/>
  <c r="H994" i="10"/>
  <c r="H995" i="10"/>
  <c r="H996" i="10"/>
  <c r="H997" i="10"/>
  <c r="H998" i="10"/>
  <c r="H999" i="10"/>
  <c r="H1000" i="10"/>
  <c r="H1001" i="10"/>
  <c r="H1002" i="10"/>
  <c r="H1003" i="10"/>
  <c r="H1004" i="10"/>
  <c r="H1005" i="10"/>
  <c r="H1006" i="10"/>
  <c r="H1007" i="10"/>
  <c r="H1008" i="10"/>
  <c r="H1009" i="10"/>
  <c r="H1010" i="10"/>
  <c r="H1011" i="10"/>
  <c r="H1012" i="10"/>
  <c r="H1013" i="10"/>
  <c r="H1014" i="10"/>
  <c r="H1015" i="10"/>
  <c r="H1016" i="10"/>
  <c r="H1017" i="10"/>
  <c r="H1018" i="10"/>
  <c r="H1019" i="10"/>
  <c r="H1020" i="10"/>
  <c r="H1021" i="10"/>
  <c r="H1022" i="10"/>
  <c r="H1023" i="10"/>
  <c r="H1024" i="10"/>
  <c r="H1025" i="10"/>
  <c r="H1026" i="10"/>
  <c r="H1027" i="10"/>
  <c r="H1028" i="10"/>
  <c r="H1029" i="10"/>
  <c r="H1030" i="10"/>
  <c r="H1031" i="10"/>
  <c r="H1032" i="10"/>
  <c r="H1033" i="10"/>
  <c r="H1034" i="10"/>
  <c r="H1035" i="10"/>
  <c r="H1036" i="10"/>
  <c r="H1037" i="10"/>
  <c r="H1038" i="10"/>
  <c r="H1039" i="10"/>
  <c r="H1040" i="10"/>
  <c r="H1041" i="10"/>
  <c r="H1042" i="10"/>
  <c r="H1043" i="10"/>
  <c r="H1044" i="10"/>
  <c r="H1045" i="10"/>
  <c r="H1046" i="10"/>
  <c r="H1047" i="10"/>
  <c r="H1048" i="10"/>
  <c r="H1049" i="10"/>
  <c r="H1050" i="10"/>
  <c r="H1051" i="10"/>
  <c r="H1052" i="10"/>
  <c r="H1053" i="10"/>
  <c r="H1054" i="10"/>
  <c r="H1055" i="10"/>
  <c r="H1056" i="10"/>
  <c r="H1057" i="10"/>
  <c r="H1058" i="10"/>
  <c r="H1059" i="10"/>
  <c r="H1060" i="10"/>
  <c r="H1061" i="10"/>
  <c r="H1062" i="10"/>
  <c r="H1063" i="10"/>
  <c r="H1064" i="10"/>
  <c r="H1065" i="10"/>
  <c r="H1066" i="10"/>
  <c r="H1067" i="10"/>
  <c r="H1068" i="10"/>
  <c r="H1069" i="10"/>
  <c r="H1070" i="10"/>
  <c r="H1071" i="10"/>
  <c r="H1072" i="10"/>
  <c r="H1073" i="10"/>
  <c r="H1074" i="10"/>
  <c r="H1075" i="10"/>
  <c r="H1076" i="10"/>
  <c r="H1077" i="10"/>
  <c r="H1078" i="10"/>
  <c r="H1079" i="10"/>
  <c r="H1080" i="10"/>
  <c r="H1081" i="10"/>
  <c r="H1082" i="10"/>
  <c r="H1083" i="10"/>
  <c r="H1084" i="10"/>
  <c r="H1085" i="10"/>
  <c r="H1086" i="10"/>
  <c r="H1087" i="10"/>
  <c r="H1088" i="10"/>
  <c r="H1089" i="10"/>
  <c r="H1090" i="10"/>
  <c r="H1091" i="10"/>
  <c r="H1092" i="10"/>
  <c r="H1093" i="10"/>
  <c r="H1094" i="10"/>
  <c r="H1095" i="10"/>
  <c r="H1096" i="10"/>
  <c r="H1097" i="10"/>
  <c r="H1098" i="10"/>
  <c r="H1099" i="10"/>
  <c r="H1100" i="10"/>
  <c r="H1101" i="10"/>
  <c r="H1102" i="10"/>
  <c r="H1103" i="10"/>
  <c r="H1104" i="10"/>
  <c r="H1105" i="10"/>
  <c r="H1106" i="10"/>
  <c r="H1107" i="10"/>
  <c r="H1108" i="10"/>
  <c r="H1109" i="10"/>
  <c r="H1110" i="10"/>
  <c r="H1111" i="10"/>
  <c r="H1112" i="10"/>
  <c r="H1113" i="10"/>
  <c r="H1114" i="10"/>
  <c r="H1115" i="10"/>
  <c r="H1116" i="10"/>
  <c r="H1117" i="10"/>
  <c r="H1118" i="10"/>
  <c r="H1119" i="10"/>
  <c r="H1120" i="10"/>
  <c r="H1121" i="10"/>
  <c r="H1122" i="10"/>
  <c r="H1123" i="10"/>
  <c r="H1124" i="10"/>
  <c r="H1125" i="10"/>
  <c r="H1126" i="10"/>
  <c r="H1127" i="10"/>
  <c r="H1128" i="10"/>
  <c r="H1129" i="10"/>
  <c r="H1130" i="10"/>
  <c r="H1131" i="10"/>
  <c r="H1132" i="10"/>
  <c r="H1133" i="10"/>
  <c r="H1134" i="10"/>
  <c r="H1135" i="10"/>
  <c r="H1136" i="10"/>
  <c r="H1137" i="10"/>
  <c r="H1138" i="10"/>
  <c r="H1139" i="10"/>
  <c r="H1140" i="10"/>
  <c r="H1141" i="10"/>
  <c r="H1142" i="10"/>
  <c r="H1143" i="10"/>
  <c r="H1144" i="10"/>
  <c r="H1145" i="10"/>
  <c r="H1146" i="10"/>
  <c r="H1147" i="10"/>
  <c r="H1148" i="10"/>
  <c r="H1149" i="10"/>
  <c r="H1150" i="10"/>
  <c r="H1151" i="10"/>
  <c r="H1152" i="10"/>
  <c r="H1153" i="10"/>
  <c r="H1154" i="10"/>
  <c r="H1155" i="10"/>
  <c r="H1156" i="10"/>
  <c r="H1157" i="10"/>
  <c r="H1158" i="10"/>
  <c r="H1159" i="10"/>
  <c r="H1160" i="10"/>
  <c r="H1161" i="10"/>
  <c r="H1162" i="10"/>
  <c r="H1163" i="10"/>
  <c r="H1164" i="10"/>
  <c r="H1165" i="10"/>
  <c r="H1166" i="10"/>
  <c r="H1167" i="10"/>
  <c r="H1168" i="10"/>
  <c r="H1169" i="10"/>
  <c r="H1170" i="10"/>
  <c r="H1171" i="10"/>
  <c r="H1172" i="10"/>
  <c r="H1173" i="10"/>
  <c r="H1174" i="10"/>
  <c r="H1175" i="10"/>
  <c r="H1176" i="10"/>
  <c r="H1177" i="10"/>
  <c r="H1178" i="10"/>
  <c r="H1179" i="10"/>
  <c r="H1180" i="10"/>
  <c r="H1181" i="10"/>
  <c r="H1182" i="10"/>
  <c r="H1183" i="10"/>
  <c r="H1184" i="10"/>
  <c r="H1185" i="10"/>
  <c r="H1186" i="10"/>
  <c r="H1187" i="10"/>
  <c r="H1188" i="10"/>
  <c r="H1189" i="10"/>
  <c r="H1190" i="10"/>
  <c r="H1191" i="10"/>
  <c r="H1192" i="10"/>
  <c r="H1193" i="10"/>
  <c r="H1194" i="10"/>
  <c r="H1195" i="10"/>
  <c r="H1196" i="10"/>
  <c r="H1197" i="10"/>
  <c r="H1198" i="10"/>
  <c r="H1199" i="10"/>
  <c r="H1200" i="10"/>
  <c r="H1201" i="10"/>
  <c r="H1202" i="10"/>
  <c r="H1203" i="10"/>
  <c r="H1204" i="10"/>
  <c r="H1205" i="10"/>
  <c r="H1206" i="10"/>
  <c r="H1207" i="10"/>
  <c r="H1208" i="10"/>
  <c r="H1209" i="10"/>
  <c r="H1210" i="10"/>
  <c r="H1211" i="10"/>
  <c r="H1212" i="10"/>
  <c r="H1213" i="10"/>
  <c r="H1214" i="10"/>
  <c r="H1215" i="10"/>
  <c r="H1216" i="10"/>
  <c r="H1217" i="10"/>
  <c r="H1218" i="10"/>
  <c r="H1219" i="10"/>
  <c r="H1220" i="10"/>
  <c r="H1221" i="10"/>
  <c r="H1222" i="10"/>
  <c r="H1223" i="10"/>
  <c r="H1224" i="10"/>
  <c r="H1225" i="10"/>
  <c r="H1226" i="10"/>
  <c r="H1227" i="10"/>
  <c r="H1228" i="10"/>
  <c r="H1229" i="10"/>
  <c r="H1230" i="10"/>
  <c r="H1231" i="10"/>
  <c r="H1232" i="10"/>
  <c r="H1233" i="10"/>
  <c r="H1234" i="10"/>
  <c r="H1235" i="10"/>
  <c r="H1236" i="10"/>
  <c r="H1237" i="10"/>
  <c r="H1238" i="10"/>
  <c r="H1239" i="10"/>
  <c r="H1240" i="10"/>
  <c r="H1241" i="10"/>
  <c r="H1242" i="10"/>
  <c r="H1243" i="10"/>
  <c r="H1244" i="10"/>
  <c r="H1245" i="10"/>
  <c r="H1246" i="10"/>
  <c r="H1247" i="10"/>
  <c r="H1248" i="10"/>
  <c r="H1249" i="10"/>
  <c r="H1250" i="10"/>
  <c r="H1251" i="10"/>
  <c r="H1252" i="10"/>
  <c r="H1253" i="10"/>
  <c r="H1254" i="10"/>
  <c r="H1255" i="10"/>
  <c r="H1256" i="10"/>
  <c r="H1257" i="10"/>
  <c r="H1258" i="10"/>
  <c r="H1259" i="10"/>
  <c r="H1260" i="10"/>
  <c r="H1261" i="10"/>
  <c r="H1262" i="10"/>
  <c r="H1263" i="10"/>
  <c r="H1264" i="10"/>
  <c r="H1265" i="10"/>
  <c r="H1266" i="10"/>
  <c r="H1267" i="10"/>
  <c r="H1268" i="10"/>
  <c r="H1269" i="10"/>
  <c r="H1270" i="10"/>
  <c r="H1271" i="10"/>
  <c r="H1272" i="10"/>
  <c r="H1273" i="10"/>
  <c r="H1274" i="10"/>
  <c r="H1275" i="10"/>
  <c r="H1276" i="10"/>
  <c r="H1277" i="10"/>
  <c r="H1278" i="10"/>
  <c r="H1279" i="10"/>
  <c r="H1280" i="10"/>
  <c r="H1281" i="10"/>
  <c r="H1282" i="10"/>
  <c r="H1283" i="10"/>
  <c r="H1284" i="10"/>
  <c r="H1285" i="10"/>
  <c r="H1286" i="10"/>
  <c r="H1287" i="10"/>
  <c r="H1288" i="10"/>
  <c r="H1289" i="10"/>
  <c r="H1290" i="10"/>
  <c r="H1291" i="10"/>
  <c r="H1292" i="10"/>
  <c r="H1293" i="10"/>
  <c r="H1294" i="10"/>
  <c r="H1295" i="10"/>
  <c r="H1296" i="10"/>
  <c r="H1297" i="10"/>
  <c r="H1298" i="10"/>
  <c r="H1299" i="10"/>
  <c r="H1300" i="10"/>
  <c r="H1301" i="10"/>
  <c r="H1302" i="10"/>
  <c r="H1303" i="10"/>
  <c r="H1304" i="10"/>
  <c r="H1305" i="10"/>
  <c r="H1306" i="10"/>
  <c r="H1307" i="10"/>
  <c r="H1308" i="10"/>
  <c r="H1309" i="10"/>
  <c r="H1310" i="10"/>
  <c r="H1311" i="10"/>
  <c r="H1312" i="10"/>
  <c r="H1313" i="10"/>
  <c r="H1314" i="10"/>
  <c r="H1315" i="10"/>
  <c r="H1316" i="10"/>
  <c r="H1317" i="10"/>
  <c r="H1318" i="10"/>
  <c r="H1319" i="10"/>
  <c r="H1320" i="10"/>
  <c r="H1321" i="10"/>
  <c r="H1322" i="10"/>
  <c r="H1323" i="10"/>
  <c r="H1324" i="10"/>
  <c r="H1325" i="10"/>
  <c r="H1326" i="10"/>
  <c r="H1327" i="10"/>
  <c r="H1328" i="10"/>
  <c r="H1329" i="10"/>
  <c r="H1330" i="10"/>
  <c r="H1331" i="10"/>
  <c r="H1332" i="10"/>
  <c r="H1333" i="10"/>
  <c r="H1334" i="10"/>
  <c r="H1335" i="10"/>
  <c r="H1336" i="10"/>
  <c r="H1337" i="10"/>
  <c r="H1338" i="10"/>
  <c r="H1339" i="10"/>
  <c r="H1340" i="10"/>
  <c r="H1341" i="10"/>
  <c r="H1342" i="10"/>
  <c r="H1343" i="10"/>
  <c r="H1344" i="10"/>
  <c r="H1345" i="10"/>
  <c r="H1346" i="10"/>
  <c r="H1347" i="10"/>
  <c r="H1348" i="10"/>
  <c r="H1349" i="10"/>
  <c r="H1350" i="10"/>
  <c r="H1351" i="10"/>
  <c r="H1352" i="10"/>
  <c r="H1353" i="10"/>
  <c r="H1354" i="10"/>
  <c r="H1355" i="10"/>
  <c r="H1356" i="10"/>
  <c r="H1357" i="10"/>
  <c r="H1358" i="10"/>
  <c r="H1359" i="10"/>
  <c r="H1360" i="10"/>
  <c r="H1361" i="10"/>
  <c r="H1362" i="10"/>
  <c r="H1363" i="10"/>
  <c r="H1364" i="10"/>
  <c r="H1365" i="10"/>
  <c r="H1366" i="10"/>
  <c r="H1367" i="10"/>
  <c r="H1368" i="10"/>
  <c r="H1369" i="10"/>
  <c r="H1370" i="10"/>
  <c r="H1371" i="10"/>
  <c r="H1372" i="10"/>
  <c r="H1373" i="10"/>
  <c r="H1374" i="10"/>
  <c r="H1375" i="10"/>
  <c r="H1376" i="10"/>
  <c r="H1377" i="10"/>
  <c r="H1378" i="10"/>
  <c r="H1379" i="10"/>
  <c r="H1380" i="10"/>
  <c r="H1381" i="10"/>
  <c r="H1382" i="10"/>
  <c r="H1383" i="10"/>
  <c r="H1384" i="10"/>
  <c r="H1385" i="10"/>
  <c r="H1386" i="10"/>
  <c r="H1387" i="10"/>
  <c r="H1388" i="10"/>
  <c r="H1389" i="10"/>
  <c r="H1390" i="10"/>
  <c r="H1391" i="10"/>
  <c r="H1392" i="10"/>
  <c r="H1393" i="10"/>
  <c r="H1394" i="10"/>
  <c r="H1395" i="10"/>
  <c r="H1396" i="10"/>
  <c r="H1397" i="10"/>
  <c r="H1398" i="10"/>
  <c r="H1399" i="10"/>
  <c r="H1400" i="10"/>
  <c r="H1401" i="10"/>
  <c r="H1402" i="10"/>
  <c r="H1403" i="10"/>
  <c r="H1404" i="10"/>
  <c r="H1405" i="10"/>
  <c r="H1406" i="10"/>
  <c r="H1407" i="10"/>
  <c r="H1408" i="10"/>
  <c r="H1409" i="10"/>
  <c r="H1410" i="10"/>
  <c r="H1411" i="10"/>
  <c r="H1412" i="10"/>
  <c r="H1413" i="10"/>
  <c r="H1414" i="10"/>
  <c r="H1415" i="10"/>
  <c r="H1416" i="10"/>
  <c r="H1417" i="10"/>
  <c r="H1418" i="10"/>
  <c r="H1419" i="10"/>
  <c r="H1420" i="10"/>
  <c r="H1421" i="10"/>
  <c r="H1422" i="10"/>
  <c r="H1423" i="10"/>
  <c r="H1424" i="10"/>
  <c r="H1425" i="10"/>
  <c r="H1426" i="10"/>
  <c r="H1427" i="10"/>
  <c r="H1428" i="10"/>
  <c r="H1429" i="10"/>
  <c r="H1430" i="10"/>
  <c r="H1431" i="10"/>
  <c r="H1432" i="10"/>
  <c r="H1433" i="10"/>
  <c r="H1434" i="10"/>
  <c r="H1435" i="10"/>
  <c r="H1436" i="10"/>
  <c r="H1437" i="10"/>
  <c r="H1438" i="10"/>
  <c r="H1439" i="10"/>
  <c r="H1440" i="10"/>
  <c r="H1441" i="10"/>
  <c r="H1442" i="10"/>
  <c r="H1443" i="10"/>
  <c r="H1444" i="10"/>
  <c r="H1445" i="10"/>
  <c r="H1446" i="10"/>
  <c r="H1447" i="10"/>
  <c r="H1448" i="10"/>
  <c r="H1449" i="10"/>
  <c r="H1450" i="10"/>
  <c r="H1451" i="10"/>
  <c r="H1452" i="10"/>
  <c r="H1453" i="10"/>
  <c r="H1454" i="10"/>
  <c r="H1455" i="10"/>
  <c r="H1456" i="10"/>
  <c r="H1457" i="10"/>
  <c r="H1458" i="10"/>
  <c r="H1459" i="10"/>
  <c r="H1460" i="10"/>
  <c r="H1461" i="10"/>
  <c r="H1462" i="10"/>
  <c r="H1463" i="10"/>
  <c r="H1464" i="10"/>
  <c r="H1465" i="10"/>
  <c r="H1466" i="10"/>
  <c r="H1467" i="10"/>
  <c r="H1468" i="10"/>
  <c r="H1469" i="10"/>
  <c r="H1470" i="10"/>
  <c r="H1471" i="10"/>
  <c r="H1472" i="10"/>
  <c r="H1473" i="10"/>
  <c r="H1474" i="10"/>
  <c r="H1475" i="10"/>
  <c r="H1476" i="10"/>
  <c r="H1477" i="10"/>
  <c r="H1478" i="10"/>
  <c r="H1479" i="10"/>
  <c r="H1480" i="10"/>
  <c r="H1481" i="10"/>
  <c r="H1482" i="10"/>
  <c r="H1483" i="10"/>
  <c r="H1484" i="10"/>
  <c r="H1485" i="10"/>
  <c r="H1486" i="10"/>
  <c r="H1487" i="10"/>
  <c r="H1488" i="10"/>
  <c r="H1489" i="10"/>
  <c r="H1490" i="10"/>
  <c r="H1491" i="10"/>
  <c r="H1492" i="10"/>
  <c r="H1493" i="10"/>
  <c r="H1494" i="10"/>
  <c r="H1495" i="10"/>
  <c r="H1496" i="10"/>
  <c r="H1497" i="10"/>
  <c r="H1498" i="10"/>
  <c r="H1499" i="10"/>
  <c r="H1500" i="10"/>
  <c r="H1501" i="10"/>
  <c r="H1502" i="10"/>
  <c r="H1503" i="10"/>
  <c r="H1504" i="10"/>
  <c r="H1505" i="10"/>
  <c r="H1506" i="10"/>
  <c r="H1507" i="10"/>
  <c r="H1508" i="10"/>
  <c r="H1509" i="10"/>
  <c r="H1510" i="10"/>
  <c r="H1511" i="10"/>
  <c r="H1512" i="10"/>
  <c r="H1513" i="10"/>
  <c r="H1514" i="10"/>
  <c r="H1515" i="10"/>
  <c r="H1516" i="10"/>
  <c r="H1517" i="10"/>
  <c r="H1518" i="10"/>
  <c r="H1519" i="10"/>
  <c r="H1520" i="10"/>
  <c r="H1521" i="10"/>
  <c r="H1522" i="10"/>
  <c r="H1523" i="10"/>
  <c r="H1524" i="10"/>
  <c r="H1525" i="10"/>
  <c r="H1526" i="10"/>
  <c r="H1527" i="10"/>
  <c r="H1528" i="10"/>
  <c r="H1529" i="10"/>
  <c r="H1530" i="10"/>
  <c r="H1531" i="10"/>
  <c r="H1532" i="10"/>
  <c r="H1533" i="10"/>
  <c r="H1534" i="10"/>
  <c r="H1535" i="10"/>
  <c r="H1536" i="10"/>
  <c r="H1537" i="10"/>
  <c r="H1538" i="10"/>
  <c r="H1539" i="10"/>
  <c r="H1540" i="10"/>
  <c r="H1541" i="10"/>
  <c r="H1542" i="10"/>
  <c r="H1543" i="10"/>
  <c r="H1544" i="10"/>
  <c r="H1545" i="10"/>
  <c r="H1546" i="10"/>
  <c r="H1547" i="10"/>
  <c r="H1548" i="10"/>
  <c r="H1549" i="10"/>
  <c r="H1550" i="10"/>
  <c r="H1551" i="10"/>
  <c r="H1552" i="10"/>
  <c r="H1553" i="10"/>
  <c r="H1554" i="10"/>
  <c r="H1555" i="10"/>
  <c r="H1556" i="10"/>
  <c r="H1557" i="10"/>
  <c r="H1558" i="10"/>
  <c r="H1559" i="10"/>
  <c r="H1560" i="10"/>
  <c r="H1561" i="10"/>
  <c r="H1562" i="10"/>
  <c r="H1563" i="10"/>
  <c r="H1564" i="10"/>
  <c r="H1565" i="10"/>
  <c r="H1566" i="10"/>
  <c r="H1567" i="10"/>
  <c r="H1568" i="10"/>
  <c r="H1569" i="10"/>
  <c r="H1570" i="10"/>
  <c r="H1571" i="10"/>
  <c r="H1572" i="10"/>
  <c r="H1573" i="10"/>
  <c r="H1574" i="10"/>
  <c r="H1575" i="10"/>
  <c r="H1576" i="10"/>
  <c r="H1577" i="10"/>
  <c r="H1578" i="10"/>
  <c r="H1579" i="10"/>
  <c r="H1580" i="10"/>
  <c r="H1581" i="10"/>
  <c r="H1582" i="10"/>
  <c r="H1583" i="10"/>
  <c r="H1584" i="10"/>
  <c r="H1585" i="10"/>
  <c r="H1586" i="10"/>
  <c r="H1587" i="10"/>
  <c r="H1588" i="10"/>
  <c r="H1589" i="10"/>
  <c r="H1590" i="10"/>
  <c r="H1591" i="10"/>
  <c r="H1592" i="10"/>
  <c r="H1593" i="10"/>
  <c r="H1594" i="10"/>
  <c r="H1595" i="10"/>
  <c r="H1596" i="10"/>
  <c r="H1597" i="10"/>
  <c r="H1598" i="10"/>
  <c r="H1599" i="10"/>
  <c r="H1600" i="10"/>
  <c r="H1601" i="10"/>
  <c r="H1602" i="10"/>
  <c r="H1603" i="10"/>
  <c r="H1604" i="10"/>
  <c r="H1605" i="10"/>
  <c r="H1606" i="10"/>
  <c r="H1607" i="10"/>
  <c r="H1608" i="10"/>
  <c r="H1609" i="10"/>
  <c r="H1610" i="10"/>
  <c r="H1611" i="10"/>
  <c r="H1612" i="10"/>
  <c r="H1613" i="10"/>
  <c r="H1614" i="10"/>
  <c r="H1615" i="10"/>
  <c r="H1616" i="10"/>
  <c r="H1617" i="10"/>
  <c r="H1618" i="10"/>
  <c r="H1619" i="10"/>
  <c r="H1620" i="10"/>
  <c r="H1621" i="10"/>
  <c r="H1622" i="10"/>
  <c r="H1623" i="10"/>
  <c r="H1624" i="10"/>
  <c r="H1625" i="10"/>
  <c r="H1626" i="10"/>
  <c r="H1627" i="10"/>
  <c r="H1628" i="10"/>
  <c r="H1629" i="10"/>
  <c r="H1630" i="10"/>
  <c r="H1631" i="10"/>
  <c r="H1632" i="10"/>
  <c r="H1633" i="10"/>
  <c r="H1634" i="10"/>
  <c r="H1635" i="10"/>
  <c r="H1636" i="10"/>
  <c r="H1637" i="10"/>
  <c r="H1638" i="10"/>
  <c r="H1639" i="10"/>
  <c r="H1640" i="10"/>
  <c r="H1641" i="10"/>
  <c r="H1642" i="10"/>
  <c r="H1643" i="10"/>
  <c r="H1644" i="10"/>
  <c r="H1645" i="10"/>
  <c r="H1646" i="10"/>
  <c r="H1647" i="10"/>
  <c r="H1648" i="10"/>
  <c r="H1649" i="10"/>
  <c r="H1650" i="10"/>
  <c r="H1651" i="10"/>
  <c r="H1652" i="10"/>
  <c r="H1653" i="10"/>
  <c r="H1654" i="10"/>
  <c r="H1655" i="10"/>
  <c r="H1656" i="10"/>
  <c r="H1657" i="10"/>
  <c r="H1658" i="10"/>
  <c r="H1659" i="10"/>
  <c r="H1660" i="10"/>
  <c r="H1661" i="10"/>
  <c r="H1662" i="10"/>
  <c r="H1663" i="10"/>
  <c r="H1664" i="10"/>
  <c r="H1665" i="10"/>
  <c r="H1666" i="10"/>
  <c r="H1667" i="10"/>
  <c r="H1668" i="10"/>
  <c r="H1669" i="10"/>
  <c r="H1670" i="10"/>
  <c r="H1671" i="10"/>
  <c r="H1672" i="10"/>
  <c r="H1673" i="10"/>
  <c r="H1674" i="10"/>
  <c r="H1675" i="10"/>
  <c r="H1676" i="10"/>
  <c r="H1677" i="10"/>
  <c r="H1678" i="10"/>
  <c r="H1679" i="10"/>
  <c r="H1680" i="10"/>
  <c r="H1681" i="10"/>
  <c r="H1682" i="10"/>
  <c r="H1683" i="10"/>
  <c r="H1684" i="10"/>
  <c r="H9" i="10"/>
  <c r="K339" i="41" l="1"/>
  <c r="K220" i="41"/>
  <c r="K18" i="41" s="1"/>
  <c r="K338" i="43"/>
  <c r="K87" i="43"/>
  <c r="K219" i="43"/>
  <c r="C124" i="12"/>
  <c r="D124" i="12"/>
  <c r="E124" i="12"/>
  <c r="F124" i="12"/>
  <c r="V124" i="12"/>
  <c r="B118" i="12"/>
  <c r="C118" i="12"/>
  <c r="D118" i="12"/>
  <c r="E118" i="12"/>
  <c r="F118" i="12"/>
  <c r="V118" i="12"/>
  <c r="B117" i="12"/>
  <c r="C117" i="12"/>
  <c r="D117" i="12"/>
  <c r="E117" i="12"/>
  <c r="F117" i="12"/>
  <c r="V117" i="12"/>
  <c r="B115" i="12"/>
  <c r="C115" i="12"/>
  <c r="D115" i="12"/>
  <c r="E115" i="12"/>
  <c r="F115" i="12"/>
  <c r="V115" i="12"/>
  <c r="B90" i="12"/>
  <c r="C90" i="12"/>
  <c r="D90" i="12"/>
  <c r="E90" i="12"/>
  <c r="F90" i="12"/>
  <c r="V90" i="12"/>
  <c r="B58" i="12"/>
  <c r="C58" i="12"/>
  <c r="D58" i="12"/>
  <c r="E58" i="12"/>
  <c r="F58" i="12"/>
  <c r="V58" i="12"/>
  <c r="C57" i="12"/>
  <c r="D57" i="12"/>
  <c r="E57" i="12"/>
  <c r="F57" i="12"/>
  <c r="V57" i="12"/>
  <c r="B46" i="12"/>
  <c r="C46" i="12"/>
  <c r="D46" i="12"/>
  <c r="E46" i="12"/>
  <c r="F46" i="12"/>
  <c r="V46" i="12"/>
  <c r="C32" i="12"/>
  <c r="D32" i="12"/>
  <c r="E32" i="12"/>
  <c r="F32" i="12"/>
  <c r="V32" i="12"/>
  <c r="C31" i="12"/>
  <c r="D31" i="12"/>
  <c r="E31" i="12"/>
  <c r="F31" i="12"/>
  <c r="V31" i="12"/>
  <c r="C30" i="12"/>
  <c r="D30" i="12"/>
  <c r="E30" i="12"/>
  <c r="F30" i="12"/>
  <c r="V30" i="12"/>
  <c r="C19" i="12"/>
  <c r="D19" i="12"/>
  <c r="E19" i="12"/>
  <c r="F19" i="12"/>
  <c r="V19" i="12"/>
  <c r="B20" i="12"/>
  <c r="C20" i="12"/>
  <c r="D20" i="12"/>
  <c r="E20" i="12"/>
  <c r="F20" i="12"/>
  <c r="V20" i="12"/>
  <c r="B27" i="12"/>
  <c r="C27" i="12"/>
  <c r="D27" i="12"/>
  <c r="E27" i="12"/>
  <c r="F27" i="12"/>
  <c r="V27" i="12"/>
  <c r="B109" i="12"/>
  <c r="C109" i="12"/>
  <c r="D109" i="12"/>
  <c r="E109" i="12"/>
  <c r="F109" i="12"/>
  <c r="V109" i="12"/>
  <c r="B166" i="12"/>
  <c r="C166" i="12"/>
  <c r="D166" i="12"/>
  <c r="E166" i="12"/>
  <c r="F166" i="12"/>
  <c r="V166" i="12"/>
  <c r="B164" i="12"/>
  <c r="C164" i="12"/>
  <c r="D164" i="12"/>
  <c r="E164" i="12"/>
  <c r="F164" i="12"/>
  <c r="V164" i="12"/>
  <c r="C165" i="12"/>
  <c r="D165" i="12"/>
  <c r="E165" i="12"/>
  <c r="F165" i="12"/>
  <c r="V165" i="12"/>
  <c r="C163" i="12"/>
  <c r="D163" i="12"/>
  <c r="E163" i="12"/>
  <c r="F163" i="12"/>
  <c r="V163" i="12"/>
  <c r="B158" i="12"/>
  <c r="C158" i="12"/>
  <c r="D158" i="12"/>
  <c r="E158" i="12"/>
  <c r="F158" i="12"/>
  <c r="V158" i="12"/>
  <c r="B160" i="12"/>
  <c r="C160" i="12"/>
  <c r="D160" i="12"/>
  <c r="E160" i="12"/>
  <c r="F160" i="12"/>
  <c r="V160" i="12"/>
  <c r="C145" i="12"/>
  <c r="D145" i="12"/>
  <c r="E145" i="12"/>
  <c r="F145" i="12"/>
  <c r="V145" i="12"/>
  <c r="C146" i="12"/>
  <c r="C147" i="12"/>
  <c r="D146" i="12"/>
  <c r="D147" i="12"/>
  <c r="E146" i="12"/>
  <c r="E147" i="12"/>
  <c r="F146" i="12"/>
  <c r="F147" i="12"/>
  <c r="V146" i="12"/>
  <c r="V147" i="12"/>
  <c r="B149" i="12"/>
  <c r="C149" i="12"/>
  <c r="D149" i="12"/>
  <c r="E149" i="12"/>
  <c r="F149" i="12"/>
  <c r="V149" i="12"/>
  <c r="C148" i="12"/>
  <c r="D148" i="12"/>
  <c r="E148" i="12"/>
  <c r="F148" i="12"/>
  <c r="V148" i="12"/>
  <c r="B133" i="12"/>
  <c r="C133" i="12"/>
  <c r="D133" i="12"/>
  <c r="E133" i="12"/>
  <c r="F133" i="12"/>
  <c r="V133" i="12"/>
  <c r="B142" i="12"/>
  <c r="C142" i="12"/>
  <c r="D142" i="12"/>
  <c r="E142" i="12"/>
  <c r="F142" i="12"/>
  <c r="V142" i="12"/>
  <c r="K18" i="43" l="1"/>
  <c r="B124" i="12"/>
  <c r="B57" i="12"/>
  <c r="B32" i="12"/>
  <c r="B31" i="12"/>
  <c r="B30" i="12"/>
  <c r="B19" i="12"/>
  <c r="B165" i="12"/>
  <c r="B163" i="12"/>
  <c r="B145" i="12"/>
  <c r="B147" i="12"/>
  <c r="B148" i="12"/>
  <c r="B146" i="12"/>
  <c r="V70" i="12" l="1"/>
  <c r="V69" i="12"/>
  <c r="V68" i="12"/>
  <c r="V67" i="12"/>
  <c r="V66" i="12"/>
  <c r="V64" i="12"/>
  <c r="V63" i="12"/>
  <c r="V62" i="12"/>
  <c r="V60" i="12"/>
  <c r="V59" i="12"/>
  <c r="V56" i="12"/>
  <c r="V55" i="12"/>
  <c r="V54" i="12"/>
  <c r="V53" i="12"/>
  <c r="V93" i="12"/>
  <c r="V91" i="12"/>
  <c r="V89" i="12"/>
  <c r="V92" i="12"/>
  <c r="V87" i="12"/>
  <c r="V86" i="12"/>
  <c r="V29" i="12"/>
  <c r="V28" i="12"/>
  <c r="V24" i="12"/>
  <c r="V23" i="12"/>
  <c r="V22" i="12"/>
  <c r="V21" i="12"/>
  <c r="V18" i="12"/>
  <c r="V17" i="12"/>
  <c r="V16" i="12"/>
  <c r="V15" i="12"/>
  <c r="V14" i="12"/>
  <c r="V13" i="12"/>
  <c r="V12" i="12"/>
  <c r="V11" i="12"/>
  <c r="V10" i="12"/>
  <c r="V9" i="12"/>
  <c r="V85" i="12"/>
  <c r="V84" i="12"/>
  <c r="V83" i="12"/>
  <c r="V82" i="12"/>
  <c r="U81" i="12"/>
  <c r="V81" i="12" s="1"/>
  <c r="V80" i="12"/>
  <c r="V79" i="12"/>
  <c r="V78" i="12"/>
  <c r="V77" i="12"/>
  <c r="V76" i="12"/>
  <c r="V75" i="12"/>
  <c r="V74" i="12"/>
  <c r="V73" i="12"/>
  <c r="V72" i="12"/>
  <c r="V71" i="12"/>
  <c r="V52" i="12"/>
  <c r="V51" i="12"/>
  <c r="V50" i="12"/>
  <c r="V49" i="12"/>
  <c r="V48" i="12"/>
  <c r="V47" i="12"/>
  <c r="V45" i="12"/>
  <c r="V44" i="12"/>
  <c r="V42" i="12"/>
  <c r="V41" i="12"/>
  <c r="V65" i="12"/>
  <c r="V40" i="12"/>
  <c r="V39" i="12"/>
  <c r="V38" i="12"/>
  <c r="V37" i="12"/>
  <c r="V36" i="12"/>
  <c r="V35" i="12"/>
  <c r="V34" i="12"/>
  <c r="V33" i="12"/>
  <c r="V105" i="12"/>
  <c r="V104" i="12"/>
  <c r="V103" i="12"/>
  <c r="V102" i="12"/>
  <c r="V101" i="12"/>
  <c r="V100" i="12"/>
  <c r="V99" i="12"/>
  <c r="V98" i="12"/>
  <c r="V97" i="12"/>
  <c r="V123" i="12"/>
  <c r="V122" i="12"/>
  <c r="V121" i="12"/>
  <c r="V120" i="12"/>
  <c r="V119" i="12"/>
  <c r="V116" i="12"/>
  <c r="V114" i="12"/>
  <c r="V113" i="12"/>
  <c r="V26" i="12"/>
  <c r="V25" i="12"/>
  <c r="V112" i="12"/>
  <c r="V111" i="12"/>
  <c r="V110" i="12"/>
  <c r="V162" i="12"/>
  <c r="V161" i="12"/>
  <c r="V159" i="12"/>
  <c r="V157" i="12"/>
  <c r="V156" i="12"/>
  <c r="V155" i="12"/>
  <c r="V154" i="12"/>
  <c r="V153" i="12"/>
  <c r="V152" i="12"/>
  <c r="V151" i="12"/>
  <c r="V150" i="12"/>
  <c r="V175" i="12"/>
  <c r="V174" i="12"/>
  <c r="V173" i="12"/>
  <c r="V172" i="12"/>
  <c r="V171" i="12"/>
  <c r="V170" i="12"/>
  <c r="V169" i="12"/>
  <c r="V168" i="12"/>
  <c r="V167" i="12"/>
  <c r="V107" i="12"/>
  <c r="V106" i="12"/>
  <c r="V108" i="12"/>
  <c r="V136" i="12"/>
  <c r="V135" i="12"/>
  <c r="V134" i="12"/>
  <c r="V126" i="12"/>
  <c r="V125" i="12"/>
  <c r="V144" i="12"/>
  <c r="V143" i="12"/>
  <c r="V132" i="12"/>
  <c r="V131" i="12"/>
  <c r="V130" i="12"/>
  <c r="V129" i="12"/>
  <c r="V128" i="12"/>
  <c r="V141" i="12"/>
  <c r="V127" i="12"/>
  <c r="V140" i="12"/>
  <c r="V139" i="12"/>
  <c r="V138" i="12"/>
  <c r="V137" i="12"/>
  <c r="V88" i="12" l="1"/>
  <c r="C10" i="13" l="1"/>
  <c r="D10" i="13"/>
  <c r="E10" i="13"/>
  <c r="F10" i="13"/>
  <c r="K10" i="13"/>
  <c r="O10" i="13"/>
  <c r="C11" i="13"/>
  <c r="C12" i="13"/>
  <c r="C13" i="13"/>
  <c r="C14" i="13"/>
  <c r="C15" i="13"/>
  <c r="C16" i="13"/>
  <c r="C17" i="13"/>
  <c r="C18" i="13"/>
  <c r="C19" i="13"/>
  <c r="C20" i="13"/>
  <c r="C21" i="13"/>
  <c r="C22" i="13"/>
  <c r="C23" i="13"/>
  <c r="D11" i="13"/>
  <c r="D12" i="13"/>
  <c r="D13" i="13"/>
  <c r="D14" i="13"/>
  <c r="D15" i="13"/>
  <c r="D16" i="13"/>
  <c r="D17" i="13"/>
  <c r="D18" i="13"/>
  <c r="D19" i="13"/>
  <c r="D20" i="13"/>
  <c r="D21" i="13"/>
  <c r="D22" i="13"/>
  <c r="D23" i="13"/>
  <c r="E11" i="13"/>
  <c r="E12" i="13"/>
  <c r="E13" i="13"/>
  <c r="E14" i="13"/>
  <c r="E15" i="13"/>
  <c r="E16" i="13"/>
  <c r="E17" i="13"/>
  <c r="E18" i="13"/>
  <c r="E19" i="13"/>
  <c r="E20" i="13"/>
  <c r="E21" i="13"/>
  <c r="E22" i="13"/>
  <c r="E23" i="13"/>
  <c r="F11" i="13"/>
  <c r="F12" i="13"/>
  <c r="F13" i="13"/>
  <c r="F14" i="13"/>
  <c r="F15" i="13"/>
  <c r="F16" i="13"/>
  <c r="F17" i="13"/>
  <c r="F18" i="13"/>
  <c r="F19" i="13"/>
  <c r="F20" i="13"/>
  <c r="F21" i="13"/>
  <c r="F22" i="13"/>
  <c r="F23" i="13"/>
  <c r="K11" i="13"/>
  <c r="K12" i="13"/>
  <c r="K13" i="13"/>
  <c r="K14" i="13"/>
  <c r="K15" i="13"/>
  <c r="K16" i="13"/>
  <c r="O11" i="13"/>
  <c r="O12" i="13"/>
  <c r="O13" i="13"/>
  <c r="O14" i="13"/>
  <c r="O15" i="13"/>
  <c r="O16" i="13"/>
  <c r="O17" i="13"/>
  <c r="O18" i="13"/>
  <c r="O19" i="13"/>
  <c r="O20" i="13"/>
  <c r="O21" i="13"/>
  <c r="O22" i="13"/>
  <c r="O23" i="13"/>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5" i="10"/>
  <c r="B1246" i="10"/>
  <c r="B1247"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C1033" i="10"/>
  <c r="C1034" i="10"/>
  <c r="C1035" i="10"/>
  <c r="C1036" i="10"/>
  <c r="C1037" i="10"/>
  <c r="C1038" i="10"/>
  <c r="C1039" i="10"/>
  <c r="C1040" i="10"/>
  <c r="C1041" i="10"/>
  <c r="C1042" i="10"/>
  <c r="C1043" i="10"/>
  <c r="C1044" i="10"/>
  <c r="C1045" i="10"/>
  <c r="C1046" i="10"/>
  <c r="C1047" i="10"/>
  <c r="C1048" i="10"/>
  <c r="C1049" i="10"/>
  <c r="C1050" i="10"/>
  <c r="C1051" i="10"/>
  <c r="C1052" i="10"/>
  <c r="C1053" i="10"/>
  <c r="C1054" i="10"/>
  <c r="C1055" i="10"/>
  <c r="C1056" i="10"/>
  <c r="C1057" i="10"/>
  <c r="C1058" i="10"/>
  <c r="C1059" i="10"/>
  <c r="C1060" i="10"/>
  <c r="C1061" i="10"/>
  <c r="C1062" i="10"/>
  <c r="C1063" i="10"/>
  <c r="C1064" i="10"/>
  <c r="C1065" i="10"/>
  <c r="C1066" i="10"/>
  <c r="C1067" i="10"/>
  <c r="C1068" i="10"/>
  <c r="C1069" i="10"/>
  <c r="C1070" i="10"/>
  <c r="C1071" i="10"/>
  <c r="C1072" i="10"/>
  <c r="C1073" i="10"/>
  <c r="C1074" i="10"/>
  <c r="C1075" i="10"/>
  <c r="C1076" i="10"/>
  <c r="C1077" i="10"/>
  <c r="C1078" i="10"/>
  <c r="C1079" i="10"/>
  <c r="C1080" i="10"/>
  <c r="C1081" i="10"/>
  <c r="C1082" i="10"/>
  <c r="C1083" i="10"/>
  <c r="C1084" i="10"/>
  <c r="C1085" i="10"/>
  <c r="C1086" i="10"/>
  <c r="C1087" i="10"/>
  <c r="C1088" i="10"/>
  <c r="C1089" i="10"/>
  <c r="C1090" i="10"/>
  <c r="C1091" i="10"/>
  <c r="C1092" i="10"/>
  <c r="C1093" i="10"/>
  <c r="C1094" i="10"/>
  <c r="C1095" i="10"/>
  <c r="C1096" i="10"/>
  <c r="C1097" i="10"/>
  <c r="C1098" i="10"/>
  <c r="C1099" i="10"/>
  <c r="C1100" i="10"/>
  <c r="C1101" i="10"/>
  <c r="C1102" i="10"/>
  <c r="C1103" i="10"/>
  <c r="C1104" i="10"/>
  <c r="C1105" i="10"/>
  <c r="C1106" i="10"/>
  <c r="C1107" i="10"/>
  <c r="C1108" i="10"/>
  <c r="C1109" i="10"/>
  <c r="C1110" i="10"/>
  <c r="C1111" i="10"/>
  <c r="C1112" i="10"/>
  <c r="C1113" i="10"/>
  <c r="C1114" i="10"/>
  <c r="C1115" i="10"/>
  <c r="C1116" i="10"/>
  <c r="C1117" i="10"/>
  <c r="C1118" i="10"/>
  <c r="C1119" i="10"/>
  <c r="C1120" i="10"/>
  <c r="C1121" i="10"/>
  <c r="C1122" i="10"/>
  <c r="C1123" i="10"/>
  <c r="C1124" i="10"/>
  <c r="C1125" i="10"/>
  <c r="C1126" i="10"/>
  <c r="C1127" i="10"/>
  <c r="C1128" i="10"/>
  <c r="C1129" i="10"/>
  <c r="C1130" i="10"/>
  <c r="C1131" i="10"/>
  <c r="C1132" i="10"/>
  <c r="C1133" i="10"/>
  <c r="C1134" i="10"/>
  <c r="C1135" i="10"/>
  <c r="C1136" i="10"/>
  <c r="C1137" i="10"/>
  <c r="C1138" i="10"/>
  <c r="C1139" i="10"/>
  <c r="C1140" i="10"/>
  <c r="C1141" i="10"/>
  <c r="C1142" i="10"/>
  <c r="C1143" i="10"/>
  <c r="C1144" i="10"/>
  <c r="C1145" i="10"/>
  <c r="C1146" i="10"/>
  <c r="C1147" i="10"/>
  <c r="C1148" i="10"/>
  <c r="C1149" i="10"/>
  <c r="C1150" i="10"/>
  <c r="C1151" i="10"/>
  <c r="C1152" i="10"/>
  <c r="C1153" i="10"/>
  <c r="C1154" i="10"/>
  <c r="C1155" i="10"/>
  <c r="C1156" i="10"/>
  <c r="C1157" i="10"/>
  <c r="C1158" i="10"/>
  <c r="C1159" i="10"/>
  <c r="C1160" i="10"/>
  <c r="C1161" i="10"/>
  <c r="C1162" i="10"/>
  <c r="C1163" i="10"/>
  <c r="C1164" i="10"/>
  <c r="C1165" i="10"/>
  <c r="C1166" i="10"/>
  <c r="C1167" i="10"/>
  <c r="C1168" i="10"/>
  <c r="C1169" i="10"/>
  <c r="C1170" i="10"/>
  <c r="C1171" i="10"/>
  <c r="C1172" i="10"/>
  <c r="C1173" i="10"/>
  <c r="C1174" i="10"/>
  <c r="C1175" i="10"/>
  <c r="C1176" i="10"/>
  <c r="C1177" i="10"/>
  <c r="C1178" i="10"/>
  <c r="C1179" i="10"/>
  <c r="C1180" i="10"/>
  <c r="C1181" i="10"/>
  <c r="C1182" i="10"/>
  <c r="C1183" i="10"/>
  <c r="C1184" i="10"/>
  <c r="C1185" i="10"/>
  <c r="C1186" i="10"/>
  <c r="C1187" i="10"/>
  <c r="C1188" i="10"/>
  <c r="C1189" i="10"/>
  <c r="C1190" i="10"/>
  <c r="C1191" i="10"/>
  <c r="C1192" i="10"/>
  <c r="C1193" i="10"/>
  <c r="C1194" i="10"/>
  <c r="C1195" i="10"/>
  <c r="C1196" i="10"/>
  <c r="C1197" i="10"/>
  <c r="C1198" i="10"/>
  <c r="C1199" i="10"/>
  <c r="C1200" i="10"/>
  <c r="C1201" i="10"/>
  <c r="C1202" i="10"/>
  <c r="C1203" i="10"/>
  <c r="C1204" i="10"/>
  <c r="C1205" i="10"/>
  <c r="C1206" i="10"/>
  <c r="C1207" i="10"/>
  <c r="C1208" i="10"/>
  <c r="C1209" i="10"/>
  <c r="C1210" i="10"/>
  <c r="C1211" i="10"/>
  <c r="C1212" i="10"/>
  <c r="C1213" i="10"/>
  <c r="C1214" i="10"/>
  <c r="C1215" i="10"/>
  <c r="C1216" i="10"/>
  <c r="C1217" i="10"/>
  <c r="C1218" i="10"/>
  <c r="C1219" i="10"/>
  <c r="C1220" i="10"/>
  <c r="C1221" i="10"/>
  <c r="C1222" i="10"/>
  <c r="C1223" i="10"/>
  <c r="C1224" i="10"/>
  <c r="C1225" i="10"/>
  <c r="C1226" i="10"/>
  <c r="C1227" i="10"/>
  <c r="C1228" i="10"/>
  <c r="C1229" i="10"/>
  <c r="C1230" i="10"/>
  <c r="C1231" i="10"/>
  <c r="C1232" i="10"/>
  <c r="C1233" i="10"/>
  <c r="C1234" i="10"/>
  <c r="C1235" i="10"/>
  <c r="C1236" i="10"/>
  <c r="C1237" i="10"/>
  <c r="C1238" i="10"/>
  <c r="C1239" i="10"/>
  <c r="C1240" i="10"/>
  <c r="C1241" i="10"/>
  <c r="C1242" i="10"/>
  <c r="C1243" i="10"/>
  <c r="C1244" i="10"/>
  <c r="C1245" i="10"/>
  <c r="C1246" i="10"/>
  <c r="C1247" i="10"/>
  <c r="C1248" i="10"/>
  <c r="C1249" i="10"/>
  <c r="C1250" i="10"/>
  <c r="C1251" i="10"/>
  <c r="C1252" i="10"/>
  <c r="C1253" i="10"/>
  <c r="C1254" i="10"/>
  <c r="C1255" i="10"/>
  <c r="C1256" i="10"/>
  <c r="C1257" i="10"/>
  <c r="C1258" i="10"/>
  <c r="C1259" i="10"/>
  <c r="C1260" i="10"/>
  <c r="C1261" i="10"/>
  <c r="C1262" i="10"/>
  <c r="C1263" i="10"/>
  <c r="C1264" i="10"/>
  <c r="C1265" i="10"/>
  <c r="C1266" i="10"/>
  <c r="C1267" i="10"/>
  <c r="C1268" i="10"/>
  <c r="C1269" i="10"/>
  <c r="C1270" i="10"/>
  <c r="C1271" i="10"/>
  <c r="C1272" i="10"/>
  <c r="C1273" i="10"/>
  <c r="C1274" i="10"/>
  <c r="C1275" i="10"/>
  <c r="C1276" i="10"/>
  <c r="C1277" i="10"/>
  <c r="C1278" i="10"/>
  <c r="C1279" i="10"/>
  <c r="C1280" i="10"/>
  <c r="C1281" i="10"/>
  <c r="C1282" i="10"/>
  <c r="C1283" i="10"/>
  <c r="C1284" i="10"/>
  <c r="C1285" i="10"/>
  <c r="C1286" i="10"/>
  <c r="C1287" i="10"/>
  <c r="C1288" i="10"/>
  <c r="C1289" i="10"/>
  <c r="C1290" i="10"/>
  <c r="C1291" i="10"/>
  <c r="C1292" i="10"/>
  <c r="C1293" i="10"/>
  <c r="C1294" i="10"/>
  <c r="C1295" i="10"/>
  <c r="C1296" i="10"/>
  <c r="C1297" i="10"/>
  <c r="C1298" i="10"/>
  <c r="C1299" i="10"/>
  <c r="C1300" i="10"/>
  <c r="C1301" i="10"/>
  <c r="C1302" i="10"/>
  <c r="C1303" i="10"/>
  <c r="C1304" i="10"/>
  <c r="C1305" i="10"/>
  <c r="C1306" i="10"/>
  <c r="C1307" i="10"/>
  <c r="C1308" i="10"/>
  <c r="C1309" i="10"/>
  <c r="C1310" i="10"/>
  <c r="C1311" i="10"/>
  <c r="C1312" i="10"/>
  <c r="C1313" i="10"/>
  <c r="C1314" i="10"/>
  <c r="C1315" i="10"/>
  <c r="C1316" i="10"/>
  <c r="C1317" i="10"/>
  <c r="C1318" i="10"/>
  <c r="C1319" i="10"/>
  <c r="C1320" i="10"/>
  <c r="C1321" i="10"/>
  <c r="C1322" i="10"/>
  <c r="C1323" i="10"/>
  <c r="C1324" i="10"/>
  <c r="C1325" i="10"/>
  <c r="C1326" i="10"/>
  <c r="C1327" i="10"/>
  <c r="C1328" i="10"/>
  <c r="C1329" i="10"/>
  <c r="C1330" i="10"/>
  <c r="C1331" i="10"/>
  <c r="C1332" i="10"/>
  <c r="C1333" i="10"/>
  <c r="C1334" i="10"/>
  <c r="C1335" i="10"/>
  <c r="C1336" i="10"/>
  <c r="C1337" i="10"/>
  <c r="C1338" i="10"/>
  <c r="C1339" i="10"/>
  <c r="C1340" i="10"/>
  <c r="C1341" i="10"/>
  <c r="D1033" i="10"/>
  <c r="D1034" i="10"/>
  <c r="D1035" i="10"/>
  <c r="D1036" i="10"/>
  <c r="D1037" i="10"/>
  <c r="D1038" i="10"/>
  <c r="D1039" i="10"/>
  <c r="D1040" i="10"/>
  <c r="D1041" i="10"/>
  <c r="D1042" i="10"/>
  <c r="D1043" i="10"/>
  <c r="D1044" i="10"/>
  <c r="D1045" i="10"/>
  <c r="D1046" i="10"/>
  <c r="D1047" i="10"/>
  <c r="D1048" i="10"/>
  <c r="D1049" i="10"/>
  <c r="D1050" i="10"/>
  <c r="D1051" i="10"/>
  <c r="D1052" i="10"/>
  <c r="D1053" i="10"/>
  <c r="D1054" i="10"/>
  <c r="D1055" i="10"/>
  <c r="D1056" i="10"/>
  <c r="D1057" i="10"/>
  <c r="D1058" i="10"/>
  <c r="D1059" i="10"/>
  <c r="D1060" i="10"/>
  <c r="D1061" i="10"/>
  <c r="D1062" i="10"/>
  <c r="D1063" i="10"/>
  <c r="D1064" i="10"/>
  <c r="D1065" i="10"/>
  <c r="D1066" i="10"/>
  <c r="D1067" i="10"/>
  <c r="D1068" i="10"/>
  <c r="D1069" i="10"/>
  <c r="D1070" i="10"/>
  <c r="D1071" i="10"/>
  <c r="D1072" i="10"/>
  <c r="D1073" i="10"/>
  <c r="D1074" i="10"/>
  <c r="D1075" i="10"/>
  <c r="D1076" i="10"/>
  <c r="D1077" i="10"/>
  <c r="D1078" i="10"/>
  <c r="D1079" i="10"/>
  <c r="D1080" i="10"/>
  <c r="D1081" i="10"/>
  <c r="D1082" i="10"/>
  <c r="D1083" i="10"/>
  <c r="D1084" i="10"/>
  <c r="D1085" i="10"/>
  <c r="D1086" i="10"/>
  <c r="D1087" i="10"/>
  <c r="D1088" i="10"/>
  <c r="D1089" i="10"/>
  <c r="D1090" i="10"/>
  <c r="D1091" i="10"/>
  <c r="D1092" i="10"/>
  <c r="D1093" i="10"/>
  <c r="D1094" i="10"/>
  <c r="D1095" i="10"/>
  <c r="D1096" i="10"/>
  <c r="D1097" i="10"/>
  <c r="D1098" i="10"/>
  <c r="D1099" i="10"/>
  <c r="D1100" i="10"/>
  <c r="D1101" i="10"/>
  <c r="D1102" i="10"/>
  <c r="D1103" i="10"/>
  <c r="D1104" i="10"/>
  <c r="D1105" i="10"/>
  <c r="D1106" i="10"/>
  <c r="D1107" i="10"/>
  <c r="D1108" i="10"/>
  <c r="D1109" i="10"/>
  <c r="D1110" i="10"/>
  <c r="D1111" i="10"/>
  <c r="D1112" i="10"/>
  <c r="D1113" i="10"/>
  <c r="D1114" i="10"/>
  <c r="D1115" i="10"/>
  <c r="D1116" i="10"/>
  <c r="D1117" i="10"/>
  <c r="D1118" i="10"/>
  <c r="D1119" i="10"/>
  <c r="D1120" i="10"/>
  <c r="D1121" i="10"/>
  <c r="D1122" i="10"/>
  <c r="D1123" i="10"/>
  <c r="D1124" i="10"/>
  <c r="D1125" i="10"/>
  <c r="D1126" i="10"/>
  <c r="D1127" i="10"/>
  <c r="D1128" i="10"/>
  <c r="D1129" i="10"/>
  <c r="D1130" i="10"/>
  <c r="D1131" i="10"/>
  <c r="D1132" i="10"/>
  <c r="D1133" i="10"/>
  <c r="D1134" i="10"/>
  <c r="D1135" i="10"/>
  <c r="D1136" i="10"/>
  <c r="D1137" i="10"/>
  <c r="D1138" i="10"/>
  <c r="D1139" i="10"/>
  <c r="D1140" i="10"/>
  <c r="D1141" i="10"/>
  <c r="D1142" i="10"/>
  <c r="D1143" i="10"/>
  <c r="D1144" i="10"/>
  <c r="D1145" i="10"/>
  <c r="D1146" i="10"/>
  <c r="D1147" i="10"/>
  <c r="D1148" i="10"/>
  <c r="D1149" i="10"/>
  <c r="D1150" i="10"/>
  <c r="D1151" i="10"/>
  <c r="D1152" i="10"/>
  <c r="D1153" i="10"/>
  <c r="D1154" i="10"/>
  <c r="D1155" i="10"/>
  <c r="D1156" i="10"/>
  <c r="D1157" i="10"/>
  <c r="D1158" i="10"/>
  <c r="D1159" i="10"/>
  <c r="D1160" i="10"/>
  <c r="D1161" i="10"/>
  <c r="D1162" i="10"/>
  <c r="D1163" i="10"/>
  <c r="D1164" i="10"/>
  <c r="D1165" i="10"/>
  <c r="D1166" i="10"/>
  <c r="D1167" i="10"/>
  <c r="D1168" i="10"/>
  <c r="D1169" i="10"/>
  <c r="D1170" i="10"/>
  <c r="D1171" i="10"/>
  <c r="D1172" i="10"/>
  <c r="D1173" i="10"/>
  <c r="D1174" i="10"/>
  <c r="D1175" i="10"/>
  <c r="D1176" i="10"/>
  <c r="D1177" i="10"/>
  <c r="D1178" i="10"/>
  <c r="D1179" i="10"/>
  <c r="D1180" i="10"/>
  <c r="D1181" i="10"/>
  <c r="D1182" i="10"/>
  <c r="D1183" i="10"/>
  <c r="D1184" i="10"/>
  <c r="D1185" i="10"/>
  <c r="D1186" i="10"/>
  <c r="D1187" i="10"/>
  <c r="D1188" i="10"/>
  <c r="D1189" i="10"/>
  <c r="D1190" i="10"/>
  <c r="D1191" i="10"/>
  <c r="D1192" i="10"/>
  <c r="D1193" i="10"/>
  <c r="D1194" i="10"/>
  <c r="D1195" i="10"/>
  <c r="D1196" i="10"/>
  <c r="D1197" i="10"/>
  <c r="D1198" i="10"/>
  <c r="D1199" i="10"/>
  <c r="D1200" i="10"/>
  <c r="D1201" i="10"/>
  <c r="D1202" i="10"/>
  <c r="D1203" i="10"/>
  <c r="D1204" i="10"/>
  <c r="D1205" i="10"/>
  <c r="D1206" i="10"/>
  <c r="D1207" i="10"/>
  <c r="D1208" i="10"/>
  <c r="D1209" i="10"/>
  <c r="D1210" i="10"/>
  <c r="D1211" i="10"/>
  <c r="D1212" i="10"/>
  <c r="D1213" i="10"/>
  <c r="D1214" i="10"/>
  <c r="D1215" i="10"/>
  <c r="D1216" i="10"/>
  <c r="D1217" i="10"/>
  <c r="D1218" i="10"/>
  <c r="D1219" i="10"/>
  <c r="D1220" i="10"/>
  <c r="D1221" i="10"/>
  <c r="D1222" i="10"/>
  <c r="D1223" i="10"/>
  <c r="D1224" i="10"/>
  <c r="D1225" i="10"/>
  <c r="D1226" i="10"/>
  <c r="D1227" i="10"/>
  <c r="D1228" i="10"/>
  <c r="D1229" i="10"/>
  <c r="D1230" i="10"/>
  <c r="D1231" i="10"/>
  <c r="D1232" i="10"/>
  <c r="D1233" i="10"/>
  <c r="D1234" i="10"/>
  <c r="D1235" i="10"/>
  <c r="D1236" i="10"/>
  <c r="D1237" i="10"/>
  <c r="D1238" i="10"/>
  <c r="D1239" i="10"/>
  <c r="D1240" i="10"/>
  <c r="D1241" i="10"/>
  <c r="D1242" i="10"/>
  <c r="D1243" i="10"/>
  <c r="D1244" i="10"/>
  <c r="D1245" i="10"/>
  <c r="D1246" i="10"/>
  <c r="D1247" i="10"/>
  <c r="D1248" i="10"/>
  <c r="D1249" i="10"/>
  <c r="D1250" i="10"/>
  <c r="D1251" i="10"/>
  <c r="D1252" i="10"/>
  <c r="D1253" i="10"/>
  <c r="D1254" i="10"/>
  <c r="D1255" i="10"/>
  <c r="D1256" i="10"/>
  <c r="D1257" i="10"/>
  <c r="D1258" i="10"/>
  <c r="D1259" i="10"/>
  <c r="D1260" i="10"/>
  <c r="D1261" i="10"/>
  <c r="D1262" i="10"/>
  <c r="D1263" i="10"/>
  <c r="D1264" i="10"/>
  <c r="D1265" i="10"/>
  <c r="D1266" i="10"/>
  <c r="D1267" i="10"/>
  <c r="D1268" i="10"/>
  <c r="D1269" i="10"/>
  <c r="D1270" i="10"/>
  <c r="D1271" i="10"/>
  <c r="D1272" i="10"/>
  <c r="D1273" i="10"/>
  <c r="D1274" i="10"/>
  <c r="D1275" i="10"/>
  <c r="D1276" i="10"/>
  <c r="D1277" i="10"/>
  <c r="D1278" i="10"/>
  <c r="D1279" i="10"/>
  <c r="D1280" i="10"/>
  <c r="D1281" i="10"/>
  <c r="D1282" i="10"/>
  <c r="D1283" i="10"/>
  <c r="D1284" i="10"/>
  <c r="D1285" i="10"/>
  <c r="D1286" i="10"/>
  <c r="D1287" i="10"/>
  <c r="D1288" i="10"/>
  <c r="D1289" i="10"/>
  <c r="D1290" i="10"/>
  <c r="D1291" i="10"/>
  <c r="D1292" i="10"/>
  <c r="D1293" i="10"/>
  <c r="D1294" i="10"/>
  <c r="D1295" i="10"/>
  <c r="D1296" i="10"/>
  <c r="D1297" i="10"/>
  <c r="D1298" i="10"/>
  <c r="D1299" i="10"/>
  <c r="D1300" i="10"/>
  <c r="D1301" i="10"/>
  <c r="D1302" i="10"/>
  <c r="D1303" i="10"/>
  <c r="D1304" i="10"/>
  <c r="D1305" i="10"/>
  <c r="D1306" i="10"/>
  <c r="D1307" i="10"/>
  <c r="D1308" i="10"/>
  <c r="D1309" i="10"/>
  <c r="D1310" i="10"/>
  <c r="D1311" i="10"/>
  <c r="D1312" i="10"/>
  <c r="D1313" i="10"/>
  <c r="D1314" i="10"/>
  <c r="D1315" i="10"/>
  <c r="D1316" i="10"/>
  <c r="D1317" i="10"/>
  <c r="D1318" i="10"/>
  <c r="D1319" i="10"/>
  <c r="D1320" i="10"/>
  <c r="D1321" i="10"/>
  <c r="D1322" i="10"/>
  <c r="D1323" i="10"/>
  <c r="D1324" i="10"/>
  <c r="D1325" i="10"/>
  <c r="D1326" i="10"/>
  <c r="D1327" i="10"/>
  <c r="D1328" i="10"/>
  <c r="D1329" i="10"/>
  <c r="D1330" i="10"/>
  <c r="D1331" i="10"/>
  <c r="D1332" i="10"/>
  <c r="D1333" i="10"/>
  <c r="D1334" i="10"/>
  <c r="D1335" i="10"/>
  <c r="D1336" i="10"/>
  <c r="D1337" i="10"/>
  <c r="D1338" i="10"/>
  <c r="D1339" i="10"/>
  <c r="D1340" i="10"/>
  <c r="D1341" i="10"/>
  <c r="E1033" i="10"/>
  <c r="E1034" i="10"/>
  <c r="E1035" i="10"/>
  <c r="E1036" i="10"/>
  <c r="E1037" i="10"/>
  <c r="E1038" i="10"/>
  <c r="E1039" i="10"/>
  <c r="E1040" i="10"/>
  <c r="E1041" i="10"/>
  <c r="E1042" i="10"/>
  <c r="E1043" i="10"/>
  <c r="E1044" i="10"/>
  <c r="E1045" i="10"/>
  <c r="E1046" i="10"/>
  <c r="E1047" i="10"/>
  <c r="E1048" i="10"/>
  <c r="E1049" i="10"/>
  <c r="E1050" i="10"/>
  <c r="E1051" i="10"/>
  <c r="E1052" i="10"/>
  <c r="E1053" i="10"/>
  <c r="E1054" i="10"/>
  <c r="E1055" i="10"/>
  <c r="E1056" i="10"/>
  <c r="E1057" i="10"/>
  <c r="E1058" i="10"/>
  <c r="E1059" i="10"/>
  <c r="E1060" i="10"/>
  <c r="E1061" i="10"/>
  <c r="E1062" i="10"/>
  <c r="E1063" i="10"/>
  <c r="E1064" i="10"/>
  <c r="E1065" i="10"/>
  <c r="E1066" i="10"/>
  <c r="E1067" i="10"/>
  <c r="E1068" i="10"/>
  <c r="E1069" i="10"/>
  <c r="E1070" i="10"/>
  <c r="E1071" i="10"/>
  <c r="E1072" i="10"/>
  <c r="E1073" i="10"/>
  <c r="E1074" i="10"/>
  <c r="E1075" i="10"/>
  <c r="E1076" i="10"/>
  <c r="E1077" i="10"/>
  <c r="E1078" i="10"/>
  <c r="E1079" i="10"/>
  <c r="E1080" i="10"/>
  <c r="E1081" i="10"/>
  <c r="E1082" i="10"/>
  <c r="E1083" i="10"/>
  <c r="E1084" i="10"/>
  <c r="E1085" i="10"/>
  <c r="E1086" i="10"/>
  <c r="E1087" i="10"/>
  <c r="E1088" i="10"/>
  <c r="E1089" i="10"/>
  <c r="E1090" i="10"/>
  <c r="E1091" i="10"/>
  <c r="E1092" i="10"/>
  <c r="E1093" i="10"/>
  <c r="E1094" i="10"/>
  <c r="E1095" i="10"/>
  <c r="E1096" i="10"/>
  <c r="E1097" i="10"/>
  <c r="E1098" i="10"/>
  <c r="E1099" i="10"/>
  <c r="E1100" i="10"/>
  <c r="E1101" i="10"/>
  <c r="E1102" i="10"/>
  <c r="E1103" i="10"/>
  <c r="E1104" i="10"/>
  <c r="E1105" i="10"/>
  <c r="E1106" i="10"/>
  <c r="E1107" i="10"/>
  <c r="E1108" i="10"/>
  <c r="E1109" i="10"/>
  <c r="E1110" i="10"/>
  <c r="E1111" i="10"/>
  <c r="E1112" i="10"/>
  <c r="E1113" i="10"/>
  <c r="E1114" i="10"/>
  <c r="E1115" i="10"/>
  <c r="E1116" i="10"/>
  <c r="E1117" i="10"/>
  <c r="E1118" i="10"/>
  <c r="E1119" i="10"/>
  <c r="E1120" i="10"/>
  <c r="E1121" i="10"/>
  <c r="E1122" i="10"/>
  <c r="E1123" i="10"/>
  <c r="E1124" i="10"/>
  <c r="E1125" i="10"/>
  <c r="E1126" i="10"/>
  <c r="E1127" i="10"/>
  <c r="E1128" i="10"/>
  <c r="E1129" i="10"/>
  <c r="E1130" i="10"/>
  <c r="E1131" i="10"/>
  <c r="E1132" i="10"/>
  <c r="E1133" i="10"/>
  <c r="E1134" i="10"/>
  <c r="E1135" i="10"/>
  <c r="E1136" i="10"/>
  <c r="E1137" i="10"/>
  <c r="E1138" i="10"/>
  <c r="E1139" i="10"/>
  <c r="E1140" i="10"/>
  <c r="E1141" i="10"/>
  <c r="E1142" i="10"/>
  <c r="E1143" i="10"/>
  <c r="E1144" i="10"/>
  <c r="E1145" i="10"/>
  <c r="E1146" i="10"/>
  <c r="E1147" i="10"/>
  <c r="E1148" i="10"/>
  <c r="E1149" i="10"/>
  <c r="E1150" i="10"/>
  <c r="E1151" i="10"/>
  <c r="E1152" i="10"/>
  <c r="E1153" i="10"/>
  <c r="E1154" i="10"/>
  <c r="E1155" i="10"/>
  <c r="E1156" i="10"/>
  <c r="E1157" i="10"/>
  <c r="E1158" i="10"/>
  <c r="E1159" i="10"/>
  <c r="E1160" i="10"/>
  <c r="E1161" i="10"/>
  <c r="E1162" i="10"/>
  <c r="E1163" i="10"/>
  <c r="E1164" i="10"/>
  <c r="E1165" i="10"/>
  <c r="E1166" i="10"/>
  <c r="E1167" i="10"/>
  <c r="E1168" i="10"/>
  <c r="E1169" i="10"/>
  <c r="E1170" i="10"/>
  <c r="E1171" i="10"/>
  <c r="E1172" i="10"/>
  <c r="E1173" i="10"/>
  <c r="E1174" i="10"/>
  <c r="E1175" i="10"/>
  <c r="E1176" i="10"/>
  <c r="E1177" i="10"/>
  <c r="E1178" i="10"/>
  <c r="E1179" i="10"/>
  <c r="E1180" i="10"/>
  <c r="E1181" i="10"/>
  <c r="E1182" i="10"/>
  <c r="E1183" i="10"/>
  <c r="E1184" i="10"/>
  <c r="E1185" i="10"/>
  <c r="E1186" i="10"/>
  <c r="E1187" i="10"/>
  <c r="E1188" i="10"/>
  <c r="E1189" i="10"/>
  <c r="E1190" i="10"/>
  <c r="E1191" i="10"/>
  <c r="E1192" i="10"/>
  <c r="E1193" i="10"/>
  <c r="E1194" i="10"/>
  <c r="E1195" i="10"/>
  <c r="E1196" i="10"/>
  <c r="E1197" i="10"/>
  <c r="E1198" i="10"/>
  <c r="E1199" i="10"/>
  <c r="E1200" i="10"/>
  <c r="E1201" i="10"/>
  <c r="E1202" i="10"/>
  <c r="E1203" i="10"/>
  <c r="E1204" i="10"/>
  <c r="E1205" i="10"/>
  <c r="E1206" i="10"/>
  <c r="E1207" i="10"/>
  <c r="E1208" i="10"/>
  <c r="E1209" i="10"/>
  <c r="E1210" i="10"/>
  <c r="E1211" i="10"/>
  <c r="E1212" i="10"/>
  <c r="E1213" i="10"/>
  <c r="E1214" i="10"/>
  <c r="E1215" i="10"/>
  <c r="E1216" i="10"/>
  <c r="E1217" i="10"/>
  <c r="E1218" i="10"/>
  <c r="E1219" i="10"/>
  <c r="E1220" i="10"/>
  <c r="E1221" i="10"/>
  <c r="E1222" i="10"/>
  <c r="E1223" i="10"/>
  <c r="E1224" i="10"/>
  <c r="E1225" i="10"/>
  <c r="E1226" i="10"/>
  <c r="E1227" i="10"/>
  <c r="E1228" i="10"/>
  <c r="E1229" i="10"/>
  <c r="E1230" i="10"/>
  <c r="E1231" i="10"/>
  <c r="E1232" i="10"/>
  <c r="E1233" i="10"/>
  <c r="E1234" i="10"/>
  <c r="E1235" i="10"/>
  <c r="E1236" i="10"/>
  <c r="E1237" i="10"/>
  <c r="E1238" i="10"/>
  <c r="E1239" i="10"/>
  <c r="E1240" i="10"/>
  <c r="E1241" i="10"/>
  <c r="E1242" i="10"/>
  <c r="E1243" i="10"/>
  <c r="E1244" i="10"/>
  <c r="E1245" i="10"/>
  <c r="E1246" i="10"/>
  <c r="E1247" i="10"/>
  <c r="E1248" i="10"/>
  <c r="E1249" i="10"/>
  <c r="E1250" i="10"/>
  <c r="E1251" i="10"/>
  <c r="E1252" i="10"/>
  <c r="E1253" i="10"/>
  <c r="E1254" i="10"/>
  <c r="E1255" i="10"/>
  <c r="E1256" i="10"/>
  <c r="E1257" i="10"/>
  <c r="E1258" i="10"/>
  <c r="E1259" i="10"/>
  <c r="E1260" i="10"/>
  <c r="E1261" i="10"/>
  <c r="E1262" i="10"/>
  <c r="E1263" i="10"/>
  <c r="E1264" i="10"/>
  <c r="E1265" i="10"/>
  <c r="E1266" i="10"/>
  <c r="E1267" i="10"/>
  <c r="E1268" i="10"/>
  <c r="E1269" i="10"/>
  <c r="E1270" i="10"/>
  <c r="E1271" i="10"/>
  <c r="E1272" i="10"/>
  <c r="E1273" i="10"/>
  <c r="E1274" i="10"/>
  <c r="E1275" i="10"/>
  <c r="E1276" i="10"/>
  <c r="E1277" i="10"/>
  <c r="E1278" i="10"/>
  <c r="E1279" i="10"/>
  <c r="E1280" i="10"/>
  <c r="E1281" i="10"/>
  <c r="E1282" i="10"/>
  <c r="E1283" i="10"/>
  <c r="E1284" i="10"/>
  <c r="E1285" i="10"/>
  <c r="E1286" i="10"/>
  <c r="E1287" i="10"/>
  <c r="E1288" i="10"/>
  <c r="E1289" i="10"/>
  <c r="E1290" i="10"/>
  <c r="E1291" i="10"/>
  <c r="E1292" i="10"/>
  <c r="E1293" i="10"/>
  <c r="E1294" i="10"/>
  <c r="E1295" i="10"/>
  <c r="E1296" i="10"/>
  <c r="E1297" i="10"/>
  <c r="E1298" i="10"/>
  <c r="E1299" i="10"/>
  <c r="E1300" i="10"/>
  <c r="E1301" i="10"/>
  <c r="E1302" i="10"/>
  <c r="E1303" i="10"/>
  <c r="E1304" i="10"/>
  <c r="E1305" i="10"/>
  <c r="E1306" i="10"/>
  <c r="E1307" i="10"/>
  <c r="E1308" i="10"/>
  <c r="E1309" i="10"/>
  <c r="E1310" i="10"/>
  <c r="E1311" i="10"/>
  <c r="E1312" i="10"/>
  <c r="E1313" i="10"/>
  <c r="E1314" i="10"/>
  <c r="E1315" i="10"/>
  <c r="E1316" i="10"/>
  <c r="E1317" i="10"/>
  <c r="E1318" i="10"/>
  <c r="E1319" i="10"/>
  <c r="E1320" i="10"/>
  <c r="E1321" i="10"/>
  <c r="E1322" i="10"/>
  <c r="E1323" i="10"/>
  <c r="E1324" i="10"/>
  <c r="E1325" i="10"/>
  <c r="E1326" i="10"/>
  <c r="E1327" i="10"/>
  <c r="E1328" i="10"/>
  <c r="E1329" i="10"/>
  <c r="E1330" i="10"/>
  <c r="E1331" i="10"/>
  <c r="E1332" i="10"/>
  <c r="E1333" i="10"/>
  <c r="E1334" i="10"/>
  <c r="E1335" i="10"/>
  <c r="E1336" i="10"/>
  <c r="E1337" i="10"/>
  <c r="E1338" i="10"/>
  <c r="E1339" i="10"/>
  <c r="E1340" i="10"/>
  <c r="E1341" i="10"/>
  <c r="F1033" i="10"/>
  <c r="F1034" i="10"/>
  <c r="F1035" i="10"/>
  <c r="F1036" i="10"/>
  <c r="F1037" i="10"/>
  <c r="F1038" i="10"/>
  <c r="F1039" i="10"/>
  <c r="F1040" i="10"/>
  <c r="F1041" i="10"/>
  <c r="F1042" i="10"/>
  <c r="F1043" i="10"/>
  <c r="F1044" i="10"/>
  <c r="F1045" i="10"/>
  <c r="F1046" i="10"/>
  <c r="F1047" i="10"/>
  <c r="F1048" i="10"/>
  <c r="F1049" i="10"/>
  <c r="F1050" i="10"/>
  <c r="F1051" i="10"/>
  <c r="F1052" i="10"/>
  <c r="F1053" i="10"/>
  <c r="F1054" i="10"/>
  <c r="F1055" i="10"/>
  <c r="F1056" i="10"/>
  <c r="F1057" i="10"/>
  <c r="F1058" i="10"/>
  <c r="F1059" i="10"/>
  <c r="F1060" i="10"/>
  <c r="F1061" i="10"/>
  <c r="F1062" i="10"/>
  <c r="F1063" i="10"/>
  <c r="F1064" i="10"/>
  <c r="F1065" i="10"/>
  <c r="F1066" i="10"/>
  <c r="F1067" i="10"/>
  <c r="F1068" i="10"/>
  <c r="F1069" i="10"/>
  <c r="F1070" i="10"/>
  <c r="F1071" i="10"/>
  <c r="F1072" i="10"/>
  <c r="F1073" i="10"/>
  <c r="F1074" i="10"/>
  <c r="F1075" i="10"/>
  <c r="F1076" i="10"/>
  <c r="F1077" i="10"/>
  <c r="F1078" i="10"/>
  <c r="F1079" i="10"/>
  <c r="F1080" i="10"/>
  <c r="F1081" i="10"/>
  <c r="F1082" i="10"/>
  <c r="F1083" i="10"/>
  <c r="F1084" i="10"/>
  <c r="F1085" i="10"/>
  <c r="F1086" i="10"/>
  <c r="F1087" i="10"/>
  <c r="F1088" i="10"/>
  <c r="F1089" i="10"/>
  <c r="F1090" i="10"/>
  <c r="F1091" i="10"/>
  <c r="F1092" i="10"/>
  <c r="F1093" i="10"/>
  <c r="F1094" i="10"/>
  <c r="F1095" i="10"/>
  <c r="F1096" i="10"/>
  <c r="F1097" i="10"/>
  <c r="F1098" i="10"/>
  <c r="F1099" i="10"/>
  <c r="F1100" i="10"/>
  <c r="F1101" i="10"/>
  <c r="F1102" i="10"/>
  <c r="F1103" i="10"/>
  <c r="F1104" i="10"/>
  <c r="F1105" i="10"/>
  <c r="F1106" i="10"/>
  <c r="F1107" i="10"/>
  <c r="F1108" i="10"/>
  <c r="F1109" i="10"/>
  <c r="F1110" i="10"/>
  <c r="F1111" i="10"/>
  <c r="F1112" i="10"/>
  <c r="F1113" i="10"/>
  <c r="F1114" i="10"/>
  <c r="F1115" i="10"/>
  <c r="F1116" i="10"/>
  <c r="F1117" i="10"/>
  <c r="F1118" i="10"/>
  <c r="F1119" i="10"/>
  <c r="F1120" i="10"/>
  <c r="F1121" i="10"/>
  <c r="F1122" i="10"/>
  <c r="F1123" i="10"/>
  <c r="F1124" i="10"/>
  <c r="F1125" i="10"/>
  <c r="F1126" i="10"/>
  <c r="F1127" i="10"/>
  <c r="F1128" i="10"/>
  <c r="F1129" i="10"/>
  <c r="F1130" i="10"/>
  <c r="F1131" i="10"/>
  <c r="F1132" i="10"/>
  <c r="F1133" i="10"/>
  <c r="F1134" i="10"/>
  <c r="F1135" i="10"/>
  <c r="F1136" i="10"/>
  <c r="F1137" i="10"/>
  <c r="F1138" i="10"/>
  <c r="F1139" i="10"/>
  <c r="F1140" i="10"/>
  <c r="F1141" i="10"/>
  <c r="F1142" i="10"/>
  <c r="F1143" i="10"/>
  <c r="F1144" i="10"/>
  <c r="F1145" i="10"/>
  <c r="F1146" i="10"/>
  <c r="F1147" i="10"/>
  <c r="F1148" i="10"/>
  <c r="F1149" i="10"/>
  <c r="F1150" i="10"/>
  <c r="F1151" i="10"/>
  <c r="F1152" i="10"/>
  <c r="F1153" i="10"/>
  <c r="F1154" i="10"/>
  <c r="F1155" i="10"/>
  <c r="F1156" i="10"/>
  <c r="F1157" i="10"/>
  <c r="F1158" i="10"/>
  <c r="F1159" i="10"/>
  <c r="F1160" i="10"/>
  <c r="F1161" i="10"/>
  <c r="F1162" i="10"/>
  <c r="F1163" i="10"/>
  <c r="F1164" i="10"/>
  <c r="F1165" i="10"/>
  <c r="F1166" i="10"/>
  <c r="F1167" i="10"/>
  <c r="F1168" i="10"/>
  <c r="F1169" i="10"/>
  <c r="F1170" i="10"/>
  <c r="F1171" i="10"/>
  <c r="F1172" i="10"/>
  <c r="F1173" i="10"/>
  <c r="F1174" i="10"/>
  <c r="F1175" i="10"/>
  <c r="F1176" i="10"/>
  <c r="F1177" i="10"/>
  <c r="F1178" i="10"/>
  <c r="F1179" i="10"/>
  <c r="F1180" i="10"/>
  <c r="F1181" i="10"/>
  <c r="F1182" i="10"/>
  <c r="F1183" i="10"/>
  <c r="F1184" i="10"/>
  <c r="F1185" i="10"/>
  <c r="F1186" i="10"/>
  <c r="F1187" i="10"/>
  <c r="F1188" i="10"/>
  <c r="F1189" i="10"/>
  <c r="F1190" i="10"/>
  <c r="F1191" i="10"/>
  <c r="F1192" i="10"/>
  <c r="F1193" i="10"/>
  <c r="F1194" i="10"/>
  <c r="F1195" i="10"/>
  <c r="F1196" i="10"/>
  <c r="F1197" i="10"/>
  <c r="F1198" i="10"/>
  <c r="F1199" i="10"/>
  <c r="F1200" i="10"/>
  <c r="F1201" i="10"/>
  <c r="F1202" i="10"/>
  <c r="F1203" i="10"/>
  <c r="F1204" i="10"/>
  <c r="F1205" i="10"/>
  <c r="F1206" i="10"/>
  <c r="F1207" i="10"/>
  <c r="F1208" i="10"/>
  <c r="F1209" i="10"/>
  <c r="F1210" i="10"/>
  <c r="F1211" i="10"/>
  <c r="F1212" i="10"/>
  <c r="F1213" i="10"/>
  <c r="F1214" i="10"/>
  <c r="F1215" i="10"/>
  <c r="F1216" i="10"/>
  <c r="F1217" i="10"/>
  <c r="F1218" i="10"/>
  <c r="F1219" i="10"/>
  <c r="F1220" i="10"/>
  <c r="F1221" i="10"/>
  <c r="F1222" i="10"/>
  <c r="F1223" i="10"/>
  <c r="F1224" i="10"/>
  <c r="F1225" i="10"/>
  <c r="F1226" i="10"/>
  <c r="F1227" i="10"/>
  <c r="F1228" i="10"/>
  <c r="F1229" i="10"/>
  <c r="F1230" i="10"/>
  <c r="F1231" i="10"/>
  <c r="F1232" i="10"/>
  <c r="F1233" i="10"/>
  <c r="F1234" i="10"/>
  <c r="F1235" i="10"/>
  <c r="F1236" i="10"/>
  <c r="F1237" i="10"/>
  <c r="F1238" i="10"/>
  <c r="F1239" i="10"/>
  <c r="F1240" i="10"/>
  <c r="F1241" i="10"/>
  <c r="F1242" i="10"/>
  <c r="F1243" i="10"/>
  <c r="F1244" i="10"/>
  <c r="F1245" i="10"/>
  <c r="F1246" i="10"/>
  <c r="F1247" i="10"/>
  <c r="F1248" i="10"/>
  <c r="F1249" i="10"/>
  <c r="F1250" i="10"/>
  <c r="F1251" i="10"/>
  <c r="F1252" i="10"/>
  <c r="F1253" i="10"/>
  <c r="F1254" i="10"/>
  <c r="F1255" i="10"/>
  <c r="F1256" i="10"/>
  <c r="F1257" i="10"/>
  <c r="F1258" i="10"/>
  <c r="F1259" i="10"/>
  <c r="F1260" i="10"/>
  <c r="F1261" i="10"/>
  <c r="F1262" i="10"/>
  <c r="F1263" i="10"/>
  <c r="F1264" i="10"/>
  <c r="F1265" i="10"/>
  <c r="F1266" i="10"/>
  <c r="F1267" i="10"/>
  <c r="F1268" i="10"/>
  <c r="F1269" i="10"/>
  <c r="F1270" i="10"/>
  <c r="F1271" i="10"/>
  <c r="F1272" i="10"/>
  <c r="F1273" i="10"/>
  <c r="F1274" i="10"/>
  <c r="F1275" i="10"/>
  <c r="F1276" i="10"/>
  <c r="F1277" i="10"/>
  <c r="F1278" i="10"/>
  <c r="F1279" i="10"/>
  <c r="F1280" i="10"/>
  <c r="F1281" i="10"/>
  <c r="F1282" i="10"/>
  <c r="F1283" i="10"/>
  <c r="F1284" i="10"/>
  <c r="F1285" i="10"/>
  <c r="F1286" i="10"/>
  <c r="F1287" i="10"/>
  <c r="F1288" i="10"/>
  <c r="F1289" i="10"/>
  <c r="F1290" i="10"/>
  <c r="F1291" i="10"/>
  <c r="F1292" i="10"/>
  <c r="F1293" i="10"/>
  <c r="F1294" i="10"/>
  <c r="F1295" i="10"/>
  <c r="F1296" i="10"/>
  <c r="F1297" i="10"/>
  <c r="F1298" i="10"/>
  <c r="F1299" i="10"/>
  <c r="F1300" i="10"/>
  <c r="F1301" i="10"/>
  <c r="F1302" i="10"/>
  <c r="F1303" i="10"/>
  <c r="F1304" i="10"/>
  <c r="F1305" i="10"/>
  <c r="F1306" i="10"/>
  <c r="F1307" i="10"/>
  <c r="F1308" i="10"/>
  <c r="F1309" i="10"/>
  <c r="F1310" i="10"/>
  <c r="F1311" i="10"/>
  <c r="F1312" i="10"/>
  <c r="F1313" i="10"/>
  <c r="F1314" i="10"/>
  <c r="F1315" i="10"/>
  <c r="F1316" i="10"/>
  <c r="F1317" i="10"/>
  <c r="F1318" i="10"/>
  <c r="F1319" i="10"/>
  <c r="F1320" i="10"/>
  <c r="F1321" i="10"/>
  <c r="F1322" i="10"/>
  <c r="F1323" i="10"/>
  <c r="F1324" i="10"/>
  <c r="F1325" i="10"/>
  <c r="F1326" i="10"/>
  <c r="F1327" i="10"/>
  <c r="F1328" i="10"/>
  <c r="F1329" i="10"/>
  <c r="F1330" i="10"/>
  <c r="F1331" i="10"/>
  <c r="F1332" i="10"/>
  <c r="F1333" i="10"/>
  <c r="F1334" i="10"/>
  <c r="F1335" i="10"/>
  <c r="F1336" i="10"/>
  <c r="F1337" i="10"/>
  <c r="F1338" i="10"/>
  <c r="F1339" i="10"/>
  <c r="F1340" i="10"/>
  <c r="F1341" i="10"/>
  <c r="I1033" i="10"/>
  <c r="I1034" i="10"/>
  <c r="I1035" i="10"/>
  <c r="I1036" i="10"/>
  <c r="I1037" i="10"/>
  <c r="I1038" i="10"/>
  <c r="I1039" i="10"/>
  <c r="I1040" i="10"/>
  <c r="I1041" i="10"/>
  <c r="I1042" i="10"/>
  <c r="I1043" i="10"/>
  <c r="I1044" i="10"/>
  <c r="I1045" i="10"/>
  <c r="I1046" i="10"/>
  <c r="I1047" i="10"/>
  <c r="I1048" i="10"/>
  <c r="I1049" i="10"/>
  <c r="I1050" i="10"/>
  <c r="I1051" i="10"/>
  <c r="I1052" i="10"/>
  <c r="I1053" i="10"/>
  <c r="I1054" i="10"/>
  <c r="I1055" i="10"/>
  <c r="I1056" i="10"/>
  <c r="I1057" i="10"/>
  <c r="I1058" i="10"/>
  <c r="I1059" i="10"/>
  <c r="I1060" i="10"/>
  <c r="I1061" i="10"/>
  <c r="I1062" i="10"/>
  <c r="I1063" i="10"/>
  <c r="I1064" i="10"/>
  <c r="I1065" i="10"/>
  <c r="I1066" i="10"/>
  <c r="I1067" i="10"/>
  <c r="I1068" i="10"/>
  <c r="I1069" i="10"/>
  <c r="I1070" i="10"/>
  <c r="I1071" i="10"/>
  <c r="I1072" i="10"/>
  <c r="I1073" i="10"/>
  <c r="I1074" i="10"/>
  <c r="I1075" i="10"/>
  <c r="I1076" i="10"/>
  <c r="I1077" i="10"/>
  <c r="I1078" i="10"/>
  <c r="I1079" i="10"/>
  <c r="I1080" i="10"/>
  <c r="I1081" i="10"/>
  <c r="I1082" i="10"/>
  <c r="I1083" i="10"/>
  <c r="I1084" i="10"/>
  <c r="I1085" i="10"/>
  <c r="I1086" i="10"/>
  <c r="I1087" i="10"/>
  <c r="I1088" i="10"/>
  <c r="I1089" i="10"/>
  <c r="I1090" i="10"/>
  <c r="I1091" i="10"/>
  <c r="I1092" i="10"/>
  <c r="I1093" i="10"/>
  <c r="I1094" i="10"/>
  <c r="I1095" i="10"/>
  <c r="I1096" i="10"/>
  <c r="I1097" i="10"/>
  <c r="I1098" i="10"/>
  <c r="I1099" i="10"/>
  <c r="I1100" i="10"/>
  <c r="I1101" i="10"/>
  <c r="I1102" i="10"/>
  <c r="I1103" i="10"/>
  <c r="I1104" i="10"/>
  <c r="I1105" i="10"/>
  <c r="I1106" i="10"/>
  <c r="I1107" i="10"/>
  <c r="I1108" i="10"/>
  <c r="I1109" i="10"/>
  <c r="I1110" i="10"/>
  <c r="I1111" i="10"/>
  <c r="I1112" i="10"/>
  <c r="I1113" i="10"/>
  <c r="I1114" i="10"/>
  <c r="I1115" i="10"/>
  <c r="I1116" i="10"/>
  <c r="I1117" i="10"/>
  <c r="I1118" i="10"/>
  <c r="I1119" i="10"/>
  <c r="I1120" i="10"/>
  <c r="I1121" i="10"/>
  <c r="I1122" i="10"/>
  <c r="I1123" i="10"/>
  <c r="I1124" i="10"/>
  <c r="I1125" i="10"/>
  <c r="I1126" i="10"/>
  <c r="I1127" i="10"/>
  <c r="I1128" i="10"/>
  <c r="I1129" i="10"/>
  <c r="I1130" i="10"/>
  <c r="I1131" i="10"/>
  <c r="I1132" i="10"/>
  <c r="I1133" i="10"/>
  <c r="I1134" i="10"/>
  <c r="I1135" i="10"/>
  <c r="I1136" i="10"/>
  <c r="I1137" i="10"/>
  <c r="I1138" i="10"/>
  <c r="I1139" i="10"/>
  <c r="I1140" i="10"/>
  <c r="I1141" i="10"/>
  <c r="I1142" i="10"/>
  <c r="I1143" i="10"/>
  <c r="I1144" i="10"/>
  <c r="I1145" i="10"/>
  <c r="I1146" i="10"/>
  <c r="I1147" i="10"/>
  <c r="I1148" i="10"/>
  <c r="I1149" i="10"/>
  <c r="I1150" i="10"/>
  <c r="I1151" i="10"/>
  <c r="I1152" i="10"/>
  <c r="I1153" i="10"/>
  <c r="I1154" i="10"/>
  <c r="I1155" i="10"/>
  <c r="I1156" i="10"/>
  <c r="I1157" i="10"/>
  <c r="I1158" i="10"/>
  <c r="I1159" i="10"/>
  <c r="I1160" i="10"/>
  <c r="I1161" i="10"/>
  <c r="I1162" i="10"/>
  <c r="I1163" i="10"/>
  <c r="I1164" i="10"/>
  <c r="I1165" i="10"/>
  <c r="I1166" i="10"/>
  <c r="I1167" i="10"/>
  <c r="I1168" i="10"/>
  <c r="I1169" i="10"/>
  <c r="I1170" i="10"/>
  <c r="I1171" i="10"/>
  <c r="I1172" i="10"/>
  <c r="I1173" i="10"/>
  <c r="I1174" i="10"/>
  <c r="I1175" i="10"/>
  <c r="I1176" i="10"/>
  <c r="I1177" i="10"/>
  <c r="I1178" i="10"/>
  <c r="I1179" i="10"/>
  <c r="I1180" i="10"/>
  <c r="I1181" i="10"/>
  <c r="I1182" i="10"/>
  <c r="I1183" i="10"/>
  <c r="I1184" i="10"/>
  <c r="I1185" i="10"/>
  <c r="I1186" i="10"/>
  <c r="I1187" i="10"/>
  <c r="I1188" i="10"/>
  <c r="I1189" i="10"/>
  <c r="I1190" i="10"/>
  <c r="I1191" i="10"/>
  <c r="I1192" i="10"/>
  <c r="I1193" i="10"/>
  <c r="I1194" i="10"/>
  <c r="I1195" i="10"/>
  <c r="I1196" i="10"/>
  <c r="I1197" i="10"/>
  <c r="I1198" i="10"/>
  <c r="I1199" i="10"/>
  <c r="I1200" i="10"/>
  <c r="I1201" i="10"/>
  <c r="I1202" i="10"/>
  <c r="I1203" i="10"/>
  <c r="I1204" i="10"/>
  <c r="I1205" i="10"/>
  <c r="I1206" i="10"/>
  <c r="I1207" i="10"/>
  <c r="I1208" i="10"/>
  <c r="I1209" i="10"/>
  <c r="I1210" i="10"/>
  <c r="I1211" i="10"/>
  <c r="I1212" i="10"/>
  <c r="I1213" i="10"/>
  <c r="I1214" i="10"/>
  <c r="I1215" i="10"/>
  <c r="I1216" i="10"/>
  <c r="I1217" i="10"/>
  <c r="I1218" i="10"/>
  <c r="I1219" i="10"/>
  <c r="I1220" i="10"/>
  <c r="I1221" i="10"/>
  <c r="I1222" i="10"/>
  <c r="I1223" i="10"/>
  <c r="I1224" i="10"/>
  <c r="I1225" i="10"/>
  <c r="I1226" i="10"/>
  <c r="I1227" i="10"/>
  <c r="I1228" i="10"/>
  <c r="I1229" i="10"/>
  <c r="I1230" i="10"/>
  <c r="I1231" i="10"/>
  <c r="I1232" i="10"/>
  <c r="I1233" i="10"/>
  <c r="I1234" i="10"/>
  <c r="I1235" i="10"/>
  <c r="I1236" i="10"/>
  <c r="I1237" i="10"/>
  <c r="I1238" i="10"/>
  <c r="I1239" i="10"/>
  <c r="I1240" i="10"/>
  <c r="I1241" i="10"/>
  <c r="I1242" i="10"/>
  <c r="I1243" i="10"/>
  <c r="I1244" i="10"/>
  <c r="I1245" i="10"/>
  <c r="I1246" i="10"/>
  <c r="I1247" i="10"/>
  <c r="I1248" i="10"/>
  <c r="I1249" i="10"/>
  <c r="I1250" i="10"/>
  <c r="I1251" i="10"/>
  <c r="I1252" i="10"/>
  <c r="I1253" i="10"/>
  <c r="I1254" i="10"/>
  <c r="I1255" i="10"/>
  <c r="I1256" i="10"/>
  <c r="I1257" i="10"/>
  <c r="I1258" i="10"/>
  <c r="I1259" i="10"/>
  <c r="I1260" i="10"/>
  <c r="I1261" i="10"/>
  <c r="I1262" i="10"/>
  <c r="I1263" i="10"/>
  <c r="I1264" i="10"/>
  <c r="I1265" i="10"/>
  <c r="I1266" i="10"/>
  <c r="I1267" i="10"/>
  <c r="I1268" i="10"/>
  <c r="I1269" i="10"/>
  <c r="I1270" i="10"/>
  <c r="I1271" i="10"/>
  <c r="I1272" i="10"/>
  <c r="I1273" i="10"/>
  <c r="I1274" i="10"/>
  <c r="I1275" i="10"/>
  <c r="I1276" i="10"/>
  <c r="I1277" i="10"/>
  <c r="I1278" i="10"/>
  <c r="I1279" i="10"/>
  <c r="I1280" i="10"/>
  <c r="I1281" i="10"/>
  <c r="I1282" i="10"/>
  <c r="I1283" i="10"/>
  <c r="I1284" i="10"/>
  <c r="I1285" i="10"/>
  <c r="I1286" i="10"/>
  <c r="I1287" i="10"/>
  <c r="I1288" i="10"/>
  <c r="I1289" i="10"/>
  <c r="I1290" i="10"/>
  <c r="I1291" i="10"/>
  <c r="I1292" i="10"/>
  <c r="I1293" i="10"/>
  <c r="I1294" i="10"/>
  <c r="I1295" i="10"/>
  <c r="I1296" i="10"/>
  <c r="I1297" i="10"/>
  <c r="I1298" i="10"/>
  <c r="I1299" i="10"/>
  <c r="I1300" i="10"/>
  <c r="I1301" i="10"/>
  <c r="I1302" i="10"/>
  <c r="I1303" i="10"/>
  <c r="I1304" i="10"/>
  <c r="I1305" i="10"/>
  <c r="I1306" i="10"/>
  <c r="I1307" i="10"/>
  <c r="I1308" i="10"/>
  <c r="I1309" i="10"/>
  <c r="I1310" i="10"/>
  <c r="I1311" i="10"/>
  <c r="I1312" i="10"/>
  <c r="I1313" i="10"/>
  <c r="I1314" i="10"/>
  <c r="I1315" i="10"/>
  <c r="I1316" i="10"/>
  <c r="I1317" i="10"/>
  <c r="I1318" i="10"/>
  <c r="I1319" i="10"/>
  <c r="I1320" i="10"/>
  <c r="I1321" i="10"/>
  <c r="I1322" i="10"/>
  <c r="I1323" i="10"/>
  <c r="I1324" i="10"/>
  <c r="I1325" i="10"/>
  <c r="I1326" i="10"/>
  <c r="I1327" i="10"/>
  <c r="I1328" i="10"/>
  <c r="I1329" i="10"/>
  <c r="I1330" i="10"/>
  <c r="I1331" i="10"/>
  <c r="I1332" i="10"/>
  <c r="I1333" i="10"/>
  <c r="I1334" i="10"/>
  <c r="I1335" i="10"/>
  <c r="I1336" i="10"/>
  <c r="I1337" i="10"/>
  <c r="I1338" i="10"/>
  <c r="I1339" i="10"/>
  <c r="I1340" i="10"/>
  <c r="I1341" i="10"/>
  <c r="K1033" i="10"/>
  <c r="K1034" i="10"/>
  <c r="K1035" i="10"/>
  <c r="K1036" i="10"/>
  <c r="K1037" i="10"/>
  <c r="K1038" i="10"/>
  <c r="K1039" i="10"/>
  <c r="K1040" i="10"/>
  <c r="K1041" i="10"/>
  <c r="K1042" i="10"/>
  <c r="K1043" i="10"/>
  <c r="K1044" i="10"/>
  <c r="K1045" i="10"/>
  <c r="K1046" i="10"/>
  <c r="K1047" i="10"/>
  <c r="K1048" i="10"/>
  <c r="K1049" i="10"/>
  <c r="K1050" i="10"/>
  <c r="K1051" i="10"/>
  <c r="K1052" i="10"/>
  <c r="K1053" i="10"/>
  <c r="K1054" i="10"/>
  <c r="K1055" i="10"/>
  <c r="K1056" i="10"/>
  <c r="K1057" i="10"/>
  <c r="K1058" i="10"/>
  <c r="K1059" i="10"/>
  <c r="K1060" i="10"/>
  <c r="K1061" i="10"/>
  <c r="K1062" i="10"/>
  <c r="K1063" i="10"/>
  <c r="K1064" i="10"/>
  <c r="K1065" i="10"/>
  <c r="K1066" i="10"/>
  <c r="K1067" i="10"/>
  <c r="K1068" i="10"/>
  <c r="K1069" i="10"/>
  <c r="K1070" i="10"/>
  <c r="K1071" i="10"/>
  <c r="K1072" i="10"/>
  <c r="K1073" i="10"/>
  <c r="K1074" i="10"/>
  <c r="K1075" i="10"/>
  <c r="K1076" i="10"/>
  <c r="K1077" i="10"/>
  <c r="K1078" i="10"/>
  <c r="K1079" i="10"/>
  <c r="K1080" i="10"/>
  <c r="K1081" i="10"/>
  <c r="K1082" i="10"/>
  <c r="K1083" i="10"/>
  <c r="K1084" i="10"/>
  <c r="K1085" i="10"/>
  <c r="K1086" i="10"/>
  <c r="K1087" i="10"/>
  <c r="K1088" i="10"/>
  <c r="K1089" i="10"/>
  <c r="K1090" i="10"/>
  <c r="K1091" i="10"/>
  <c r="K1092" i="10"/>
  <c r="K1093" i="10"/>
  <c r="K1094" i="10"/>
  <c r="K1095" i="10"/>
  <c r="K1096" i="10"/>
  <c r="K1097" i="10"/>
  <c r="K1098" i="10"/>
  <c r="K1099" i="10"/>
  <c r="K1100" i="10"/>
  <c r="K1101" i="10"/>
  <c r="K1102" i="10"/>
  <c r="K1103" i="10"/>
  <c r="K1104" i="10"/>
  <c r="K1105" i="10"/>
  <c r="K1106" i="10"/>
  <c r="K1107" i="10"/>
  <c r="K1108" i="10"/>
  <c r="K1109" i="10"/>
  <c r="K1110" i="10"/>
  <c r="K1111" i="10"/>
  <c r="K1112" i="10"/>
  <c r="K1113" i="10"/>
  <c r="K1114" i="10"/>
  <c r="K1115" i="10"/>
  <c r="K1116" i="10"/>
  <c r="K1117" i="10"/>
  <c r="K1118" i="10"/>
  <c r="K1119" i="10"/>
  <c r="K1120" i="10"/>
  <c r="K1121" i="10"/>
  <c r="K1122" i="10"/>
  <c r="K1123" i="10"/>
  <c r="K1124" i="10"/>
  <c r="K1125" i="10"/>
  <c r="K1126" i="10"/>
  <c r="K1127" i="10"/>
  <c r="K1128" i="10"/>
  <c r="K1129" i="10"/>
  <c r="K1130" i="10"/>
  <c r="K1131" i="10"/>
  <c r="K1132" i="10"/>
  <c r="K1133" i="10"/>
  <c r="K1134" i="10"/>
  <c r="K1135" i="10"/>
  <c r="K1136" i="10"/>
  <c r="K1137" i="10"/>
  <c r="K1138" i="10"/>
  <c r="K1139" i="10"/>
  <c r="K1140" i="10"/>
  <c r="K1141" i="10"/>
  <c r="K1142" i="10"/>
  <c r="K1143" i="10"/>
  <c r="K1144" i="10"/>
  <c r="K1145" i="10"/>
  <c r="K1146" i="10"/>
  <c r="K1147" i="10"/>
  <c r="K1148" i="10"/>
  <c r="K1149" i="10"/>
  <c r="K1150" i="10"/>
  <c r="K1151" i="10"/>
  <c r="K1152" i="10"/>
  <c r="K1153" i="10"/>
  <c r="K1154" i="10"/>
  <c r="K1155" i="10"/>
  <c r="K1156" i="10"/>
  <c r="K1157" i="10"/>
  <c r="K1158" i="10"/>
  <c r="K1159" i="10"/>
  <c r="K1160" i="10"/>
  <c r="K1161" i="10"/>
  <c r="K1162" i="10"/>
  <c r="K1163" i="10"/>
  <c r="K1164" i="10"/>
  <c r="K1165" i="10"/>
  <c r="K1166" i="10"/>
  <c r="K1167" i="10"/>
  <c r="K1168" i="10"/>
  <c r="K1169" i="10"/>
  <c r="K1170" i="10"/>
  <c r="K1171" i="10"/>
  <c r="K1172" i="10"/>
  <c r="K1173" i="10"/>
  <c r="K1174" i="10"/>
  <c r="K1175" i="10"/>
  <c r="K1176" i="10"/>
  <c r="K1177" i="10"/>
  <c r="K1178" i="10"/>
  <c r="K1179" i="10"/>
  <c r="K1180" i="10"/>
  <c r="K1181" i="10"/>
  <c r="K1182" i="10"/>
  <c r="K1183" i="10"/>
  <c r="K1184" i="10"/>
  <c r="K1185" i="10"/>
  <c r="K1186" i="10"/>
  <c r="K1187" i="10"/>
  <c r="K1188" i="10"/>
  <c r="K1189" i="10"/>
  <c r="K1190" i="10"/>
  <c r="K1191" i="10"/>
  <c r="K1192" i="10"/>
  <c r="K1193" i="10"/>
  <c r="K1194" i="10"/>
  <c r="K1195" i="10"/>
  <c r="K1196" i="10"/>
  <c r="K1197" i="10"/>
  <c r="K1198" i="10"/>
  <c r="K1199" i="10"/>
  <c r="K1200" i="10"/>
  <c r="K1201" i="10"/>
  <c r="K1202" i="10"/>
  <c r="K1203" i="10"/>
  <c r="K1204" i="10"/>
  <c r="K1205" i="10"/>
  <c r="K1206" i="10"/>
  <c r="K1207" i="10"/>
  <c r="K1208" i="10"/>
  <c r="K1209" i="10"/>
  <c r="K1210" i="10"/>
  <c r="K1211" i="10"/>
  <c r="K1212" i="10"/>
  <c r="K1213" i="10"/>
  <c r="K1214" i="10"/>
  <c r="K1215" i="10"/>
  <c r="K1216" i="10"/>
  <c r="K1217" i="10"/>
  <c r="K1218" i="10"/>
  <c r="K1219" i="10"/>
  <c r="K1220" i="10"/>
  <c r="K1221" i="10"/>
  <c r="K1222" i="10"/>
  <c r="K1223" i="10"/>
  <c r="K1224" i="10"/>
  <c r="K1225" i="10"/>
  <c r="K1226" i="10"/>
  <c r="K1227" i="10"/>
  <c r="K1228" i="10"/>
  <c r="K1229" i="10"/>
  <c r="K1230" i="10"/>
  <c r="K1231" i="10"/>
  <c r="K1232" i="10"/>
  <c r="K1233" i="10"/>
  <c r="K1234" i="10"/>
  <c r="K1235" i="10"/>
  <c r="K1236" i="10"/>
  <c r="K1237" i="10"/>
  <c r="K1238" i="10"/>
  <c r="K1239" i="10"/>
  <c r="K1240" i="10"/>
  <c r="K1241" i="10"/>
  <c r="K1242" i="10"/>
  <c r="K1243" i="10"/>
  <c r="K1244" i="10"/>
  <c r="K1245" i="10"/>
  <c r="K1246" i="10"/>
  <c r="K1247" i="10"/>
  <c r="K1248" i="10"/>
  <c r="K1249" i="10"/>
  <c r="K1250" i="10"/>
  <c r="K1251" i="10"/>
  <c r="K1252" i="10"/>
  <c r="K1253" i="10"/>
  <c r="K1254" i="10"/>
  <c r="K1255" i="10"/>
  <c r="K1256" i="10"/>
  <c r="K1257" i="10"/>
  <c r="K1258" i="10"/>
  <c r="K1259" i="10"/>
  <c r="K1260" i="10"/>
  <c r="K1261" i="10"/>
  <c r="K1262" i="10"/>
  <c r="K1263" i="10"/>
  <c r="K1264" i="10"/>
  <c r="K1265" i="10"/>
  <c r="K1266" i="10"/>
  <c r="K1267" i="10"/>
  <c r="K1268" i="10"/>
  <c r="K1269" i="10"/>
  <c r="K1270" i="10"/>
  <c r="K1271" i="10"/>
  <c r="K1272" i="10"/>
  <c r="K1273" i="10"/>
  <c r="K1274" i="10"/>
  <c r="K1275" i="10"/>
  <c r="K1276" i="10"/>
  <c r="K1277" i="10"/>
  <c r="K1278" i="10"/>
  <c r="K1279" i="10"/>
  <c r="K1280" i="10"/>
  <c r="K1281" i="10"/>
  <c r="K1282" i="10"/>
  <c r="K1283" i="10"/>
  <c r="K1284" i="10"/>
  <c r="K1285" i="10"/>
  <c r="K1286" i="10"/>
  <c r="K1287" i="10"/>
  <c r="K1288" i="10"/>
  <c r="K1289" i="10"/>
  <c r="K1290" i="10"/>
  <c r="K1291" i="10"/>
  <c r="K1292" i="10"/>
  <c r="K1293" i="10"/>
  <c r="K1294" i="10"/>
  <c r="K1295" i="10"/>
  <c r="K1296" i="10"/>
  <c r="K1297" i="10"/>
  <c r="K1298" i="10"/>
  <c r="K1299" i="10"/>
  <c r="K1300" i="10"/>
  <c r="K1301" i="10"/>
  <c r="K1302" i="10"/>
  <c r="K1303" i="10"/>
  <c r="K1304" i="10"/>
  <c r="K1305" i="10"/>
  <c r="K1306" i="10"/>
  <c r="K1307" i="10"/>
  <c r="K1308" i="10"/>
  <c r="K1309" i="10"/>
  <c r="K1310" i="10"/>
  <c r="K1311" i="10"/>
  <c r="K1312" i="10"/>
  <c r="K1313" i="10"/>
  <c r="K1314" i="10"/>
  <c r="K1315" i="10"/>
  <c r="K1316" i="10"/>
  <c r="K1317" i="10"/>
  <c r="K1318" i="10"/>
  <c r="K1319" i="10"/>
  <c r="K1320" i="10"/>
  <c r="K1321" i="10"/>
  <c r="K1322" i="10"/>
  <c r="K1323" i="10"/>
  <c r="K1324" i="10"/>
  <c r="K1325" i="10"/>
  <c r="K1326" i="10"/>
  <c r="K1327" i="10"/>
  <c r="K1328" i="10"/>
  <c r="K1329" i="10"/>
  <c r="K1330" i="10"/>
  <c r="K1331" i="10"/>
  <c r="K1332" i="10"/>
  <c r="K1333" i="10"/>
  <c r="K1334" i="10"/>
  <c r="K1335" i="10"/>
  <c r="K1336" i="10"/>
  <c r="K1337" i="10"/>
  <c r="K1338" i="10"/>
  <c r="K1339" i="10"/>
  <c r="K1340" i="10"/>
  <c r="K1341" i="10"/>
  <c r="M1033" i="10"/>
  <c r="M1034" i="10"/>
  <c r="M1035" i="10"/>
  <c r="M1036" i="10"/>
  <c r="M1037" i="10"/>
  <c r="M1038" i="10"/>
  <c r="M1039" i="10"/>
  <c r="M1040" i="10"/>
  <c r="M1041" i="10"/>
  <c r="M1042" i="10"/>
  <c r="M1043" i="10"/>
  <c r="M1044" i="10"/>
  <c r="M1045" i="10"/>
  <c r="M1046" i="10"/>
  <c r="M1047" i="10"/>
  <c r="M1048" i="10"/>
  <c r="M1049" i="10"/>
  <c r="M1050" i="10"/>
  <c r="M1051" i="10"/>
  <c r="M1052" i="10"/>
  <c r="M1053" i="10"/>
  <c r="M1054" i="10"/>
  <c r="M1055" i="10"/>
  <c r="M1056" i="10"/>
  <c r="M1057" i="10"/>
  <c r="M1058" i="10"/>
  <c r="M1059" i="10"/>
  <c r="M1060" i="10"/>
  <c r="M1061" i="10"/>
  <c r="M1062" i="10"/>
  <c r="M1063" i="10"/>
  <c r="M1064" i="10"/>
  <c r="M1065" i="10"/>
  <c r="M1066" i="10"/>
  <c r="M1067" i="10"/>
  <c r="M1068" i="10"/>
  <c r="M1069" i="10"/>
  <c r="M1070" i="10"/>
  <c r="M1071" i="10"/>
  <c r="M1072" i="10"/>
  <c r="M1073" i="10"/>
  <c r="M1074" i="10"/>
  <c r="M1075" i="10"/>
  <c r="M1076" i="10"/>
  <c r="M1077" i="10"/>
  <c r="M1078" i="10"/>
  <c r="M1079" i="10"/>
  <c r="M1080" i="10"/>
  <c r="M1081" i="10"/>
  <c r="M1082" i="10"/>
  <c r="M1083" i="10"/>
  <c r="M1084" i="10"/>
  <c r="M1085" i="10"/>
  <c r="M1086" i="10"/>
  <c r="M1087" i="10"/>
  <c r="M1088" i="10"/>
  <c r="M1089" i="10"/>
  <c r="M1090" i="10"/>
  <c r="M1091" i="10"/>
  <c r="M1092" i="10"/>
  <c r="M1093" i="10"/>
  <c r="M1094" i="10"/>
  <c r="M1095" i="10"/>
  <c r="M1096" i="10"/>
  <c r="M1097" i="10"/>
  <c r="M1098" i="10"/>
  <c r="M1099" i="10"/>
  <c r="M1100" i="10"/>
  <c r="M1101" i="10"/>
  <c r="M1102" i="10"/>
  <c r="M1103" i="10"/>
  <c r="M1104" i="10"/>
  <c r="M1105" i="10"/>
  <c r="M1106" i="10"/>
  <c r="M1107" i="10"/>
  <c r="M1108" i="10"/>
  <c r="M1109" i="10"/>
  <c r="M1110" i="10"/>
  <c r="M1111" i="10"/>
  <c r="M1112" i="10"/>
  <c r="M1113" i="10"/>
  <c r="M1114" i="10"/>
  <c r="M1115" i="10"/>
  <c r="M1116" i="10"/>
  <c r="M1117" i="10"/>
  <c r="M1118" i="10"/>
  <c r="M1119" i="10"/>
  <c r="M1120" i="10"/>
  <c r="M1121" i="10"/>
  <c r="M1122" i="10"/>
  <c r="M1123" i="10"/>
  <c r="M1124" i="10"/>
  <c r="M1125" i="10"/>
  <c r="M1126" i="10"/>
  <c r="M1127" i="10"/>
  <c r="M1128" i="10"/>
  <c r="M1129" i="10"/>
  <c r="M1130" i="10"/>
  <c r="M1131" i="10"/>
  <c r="M1132" i="10"/>
  <c r="M1133" i="10"/>
  <c r="M1134" i="10"/>
  <c r="M1135" i="10"/>
  <c r="M1136" i="10"/>
  <c r="M1137" i="10"/>
  <c r="M1138" i="10"/>
  <c r="M1139" i="10"/>
  <c r="M1140" i="10"/>
  <c r="M1141" i="10"/>
  <c r="M1142" i="10"/>
  <c r="M1143" i="10"/>
  <c r="M1144" i="10"/>
  <c r="M1145" i="10"/>
  <c r="M1146" i="10"/>
  <c r="M1147" i="10"/>
  <c r="M1148" i="10"/>
  <c r="M1149" i="10"/>
  <c r="M1150" i="10"/>
  <c r="M1151" i="10"/>
  <c r="M1152" i="10"/>
  <c r="M1153" i="10"/>
  <c r="M1154" i="10"/>
  <c r="M1155" i="10"/>
  <c r="M1156" i="10"/>
  <c r="M1157" i="10"/>
  <c r="M1158" i="10"/>
  <c r="M1159" i="10"/>
  <c r="M1160" i="10"/>
  <c r="M1161" i="10"/>
  <c r="M1162" i="10"/>
  <c r="M1163" i="10"/>
  <c r="M1164" i="10"/>
  <c r="M1165" i="10"/>
  <c r="M1166" i="10"/>
  <c r="M1167" i="10"/>
  <c r="M1168" i="10"/>
  <c r="M1169" i="10"/>
  <c r="M1170" i="10"/>
  <c r="M1171" i="10"/>
  <c r="M1172" i="10"/>
  <c r="M1173" i="10"/>
  <c r="M1174" i="10"/>
  <c r="M1175" i="10"/>
  <c r="M1176" i="10"/>
  <c r="M1177" i="10"/>
  <c r="M1178" i="10"/>
  <c r="M1179" i="10"/>
  <c r="M1180" i="10"/>
  <c r="M1181" i="10"/>
  <c r="M1182" i="10"/>
  <c r="M1183" i="10"/>
  <c r="M1184" i="10"/>
  <c r="M1185" i="10"/>
  <c r="M1186" i="10"/>
  <c r="M1187" i="10"/>
  <c r="M1188" i="10"/>
  <c r="M1189" i="10"/>
  <c r="M1190" i="10"/>
  <c r="M1191" i="10"/>
  <c r="M1192" i="10"/>
  <c r="M1193" i="10"/>
  <c r="M1194" i="10"/>
  <c r="M1195" i="10"/>
  <c r="M1196" i="10"/>
  <c r="M1197" i="10"/>
  <c r="M1198" i="10"/>
  <c r="M1199" i="10"/>
  <c r="M1200" i="10"/>
  <c r="M1201" i="10"/>
  <c r="M1202" i="10"/>
  <c r="M1203" i="10"/>
  <c r="M1204" i="10"/>
  <c r="M1205" i="10"/>
  <c r="M1206" i="10"/>
  <c r="M1207" i="10"/>
  <c r="M1208" i="10"/>
  <c r="M1209" i="10"/>
  <c r="M1210" i="10"/>
  <c r="M1211" i="10"/>
  <c r="M1212" i="10"/>
  <c r="M1213" i="10"/>
  <c r="M1214" i="10"/>
  <c r="M1215" i="10"/>
  <c r="M1216" i="10"/>
  <c r="M1217" i="10"/>
  <c r="M1218" i="10"/>
  <c r="M1219" i="10"/>
  <c r="M1220" i="10"/>
  <c r="M1221" i="10"/>
  <c r="M1222" i="10"/>
  <c r="M1223" i="10"/>
  <c r="M1224" i="10"/>
  <c r="M1225" i="10"/>
  <c r="M1226" i="10"/>
  <c r="M1227" i="10"/>
  <c r="M1228" i="10"/>
  <c r="M1229" i="10"/>
  <c r="M1230" i="10"/>
  <c r="M1231" i="10"/>
  <c r="M1232" i="10"/>
  <c r="M1233" i="10"/>
  <c r="M1234" i="10"/>
  <c r="M1235" i="10"/>
  <c r="M1236" i="10"/>
  <c r="M1237" i="10"/>
  <c r="M1238" i="10"/>
  <c r="M1239" i="10"/>
  <c r="M1240" i="10"/>
  <c r="M1241" i="10"/>
  <c r="M1242" i="10"/>
  <c r="M1243" i="10"/>
  <c r="M1244" i="10"/>
  <c r="M1245" i="10"/>
  <c r="M1246" i="10"/>
  <c r="M1247" i="10"/>
  <c r="M1248" i="10"/>
  <c r="M1249" i="10"/>
  <c r="M1250" i="10"/>
  <c r="M1251" i="10"/>
  <c r="M1252" i="10"/>
  <c r="M1253" i="10"/>
  <c r="M1254" i="10"/>
  <c r="M1255" i="10"/>
  <c r="M1256" i="10"/>
  <c r="M1257" i="10"/>
  <c r="M1258" i="10"/>
  <c r="M1259" i="10"/>
  <c r="M1260" i="10"/>
  <c r="M1261" i="10"/>
  <c r="M1262" i="10"/>
  <c r="M1263" i="10"/>
  <c r="M1264" i="10"/>
  <c r="M1265" i="10"/>
  <c r="M1266" i="10"/>
  <c r="M1267" i="10"/>
  <c r="M1268" i="10"/>
  <c r="M1269" i="10"/>
  <c r="M1270" i="10"/>
  <c r="M1271" i="10"/>
  <c r="M1272" i="10"/>
  <c r="M1273" i="10"/>
  <c r="M1274" i="10"/>
  <c r="M1275" i="10"/>
  <c r="M1276" i="10"/>
  <c r="M1277" i="10"/>
  <c r="M1278" i="10"/>
  <c r="M1279" i="10"/>
  <c r="M1280" i="10"/>
  <c r="M1281" i="10"/>
  <c r="M1282" i="10"/>
  <c r="M1283" i="10"/>
  <c r="M1284" i="10"/>
  <c r="M1285" i="10"/>
  <c r="M1286" i="10"/>
  <c r="M1287" i="10"/>
  <c r="M1288" i="10"/>
  <c r="M1289" i="10"/>
  <c r="M1290" i="10"/>
  <c r="M1291" i="10"/>
  <c r="M1292" i="10"/>
  <c r="M1293" i="10"/>
  <c r="M1294" i="10"/>
  <c r="M1295" i="10"/>
  <c r="M1296" i="10"/>
  <c r="M1297" i="10"/>
  <c r="M1298" i="10"/>
  <c r="M1299" i="10"/>
  <c r="M1300" i="10"/>
  <c r="M1301" i="10"/>
  <c r="M1302" i="10"/>
  <c r="M1303" i="10"/>
  <c r="M1304" i="10"/>
  <c r="M1305" i="10"/>
  <c r="M1306" i="10"/>
  <c r="M1307" i="10"/>
  <c r="M1308" i="10"/>
  <c r="M1309" i="10"/>
  <c r="M1310" i="10"/>
  <c r="M1311" i="10"/>
  <c r="M1312" i="10"/>
  <c r="M1313" i="10"/>
  <c r="M1314" i="10"/>
  <c r="M1315" i="10"/>
  <c r="M1316" i="10"/>
  <c r="M1317" i="10"/>
  <c r="M1318" i="10"/>
  <c r="M1319" i="10"/>
  <c r="M1320" i="10"/>
  <c r="M1321" i="10"/>
  <c r="M1322" i="10"/>
  <c r="M1323" i="10"/>
  <c r="M1324" i="10"/>
  <c r="M1325" i="10"/>
  <c r="M1326" i="10"/>
  <c r="M1327" i="10"/>
  <c r="M1328" i="10"/>
  <c r="M1329" i="10"/>
  <c r="M1330" i="10"/>
  <c r="M1331" i="10"/>
  <c r="M1332" i="10"/>
  <c r="M1333" i="10"/>
  <c r="M1334" i="10"/>
  <c r="M1335" i="10"/>
  <c r="M1336" i="10"/>
  <c r="M1337" i="10"/>
  <c r="M1338" i="10"/>
  <c r="M1339" i="10"/>
  <c r="M1340" i="10"/>
  <c r="M1341" i="10"/>
  <c r="O1033" i="10"/>
  <c r="P1033" i="10" s="1"/>
  <c r="O1034" i="10"/>
  <c r="O1035" i="10"/>
  <c r="P1035" i="10" s="1"/>
  <c r="O1036" i="10"/>
  <c r="P1036" i="10" s="1"/>
  <c r="O1037" i="10"/>
  <c r="P1037" i="10" s="1"/>
  <c r="O1038" i="10"/>
  <c r="P1038" i="10" s="1"/>
  <c r="O1039" i="10"/>
  <c r="P1039" i="10" s="1"/>
  <c r="O1040" i="10"/>
  <c r="P1040" i="10" s="1"/>
  <c r="O1041" i="10"/>
  <c r="P1041" i="10" s="1"/>
  <c r="O1042" i="10"/>
  <c r="P1042" i="10" s="1"/>
  <c r="O1043" i="10"/>
  <c r="P1043" i="10" s="1"/>
  <c r="O1044" i="10"/>
  <c r="P1044" i="10" s="1"/>
  <c r="O1045" i="10"/>
  <c r="P1045" i="10" s="1"/>
  <c r="O1046" i="10"/>
  <c r="P1046" i="10" s="1"/>
  <c r="O1047" i="10"/>
  <c r="P1047" i="10" s="1"/>
  <c r="O1048" i="10"/>
  <c r="P1048" i="10" s="1"/>
  <c r="O1049" i="10"/>
  <c r="P1049" i="10" s="1"/>
  <c r="O1050" i="10"/>
  <c r="P1050" i="10" s="1"/>
  <c r="O1051" i="10"/>
  <c r="P1051" i="10" s="1"/>
  <c r="O1052" i="10"/>
  <c r="P1052" i="10" s="1"/>
  <c r="O1053" i="10"/>
  <c r="P1053" i="10" s="1"/>
  <c r="O1054" i="10"/>
  <c r="P1054" i="10" s="1"/>
  <c r="O1055" i="10"/>
  <c r="P1055" i="10" s="1"/>
  <c r="O1056" i="10"/>
  <c r="P1056" i="10" s="1"/>
  <c r="O1057" i="10"/>
  <c r="P1057" i="10" s="1"/>
  <c r="O1058" i="10"/>
  <c r="P1058" i="10" s="1"/>
  <c r="O1059" i="10"/>
  <c r="P1059" i="10" s="1"/>
  <c r="O1060" i="10"/>
  <c r="P1060" i="10" s="1"/>
  <c r="O1061" i="10"/>
  <c r="P1061" i="10" s="1"/>
  <c r="O1062" i="10"/>
  <c r="P1062" i="10" s="1"/>
  <c r="O1063" i="10"/>
  <c r="P1063" i="10" s="1"/>
  <c r="O1064" i="10"/>
  <c r="P1064" i="10" s="1"/>
  <c r="O1065" i="10"/>
  <c r="P1065" i="10" s="1"/>
  <c r="O1066" i="10"/>
  <c r="P1066" i="10" s="1"/>
  <c r="O1067" i="10"/>
  <c r="P1067" i="10" s="1"/>
  <c r="O1068" i="10"/>
  <c r="P1068" i="10" s="1"/>
  <c r="O1069" i="10"/>
  <c r="P1069" i="10" s="1"/>
  <c r="O1070" i="10"/>
  <c r="P1070" i="10" s="1"/>
  <c r="O1071" i="10"/>
  <c r="P1071" i="10" s="1"/>
  <c r="O1072" i="10"/>
  <c r="P1072" i="10" s="1"/>
  <c r="O1073" i="10"/>
  <c r="P1073" i="10" s="1"/>
  <c r="O1074" i="10"/>
  <c r="P1074" i="10" s="1"/>
  <c r="O1075" i="10"/>
  <c r="P1075" i="10" s="1"/>
  <c r="O1076" i="10"/>
  <c r="P1076" i="10" s="1"/>
  <c r="O1077" i="10"/>
  <c r="P1077" i="10" s="1"/>
  <c r="O1078" i="10"/>
  <c r="P1078" i="10" s="1"/>
  <c r="O1079" i="10"/>
  <c r="P1079" i="10" s="1"/>
  <c r="O1080" i="10"/>
  <c r="P1080" i="10" s="1"/>
  <c r="O1081" i="10"/>
  <c r="P1081" i="10" s="1"/>
  <c r="O1082" i="10"/>
  <c r="P1082" i="10" s="1"/>
  <c r="O1083" i="10"/>
  <c r="P1083" i="10" s="1"/>
  <c r="O1084" i="10"/>
  <c r="P1084" i="10" s="1"/>
  <c r="O1085" i="10"/>
  <c r="P1085" i="10" s="1"/>
  <c r="O1086" i="10"/>
  <c r="P1086" i="10" s="1"/>
  <c r="O1087" i="10"/>
  <c r="P1087" i="10" s="1"/>
  <c r="O1088" i="10"/>
  <c r="P1088" i="10" s="1"/>
  <c r="O1089" i="10"/>
  <c r="P1089" i="10" s="1"/>
  <c r="O1090" i="10"/>
  <c r="P1090" i="10" s="1"/>
  <c r="O1091" i="10"/>
  <c r="P1091" i="10" s="1"/>
  <c r="O1092" i="10"/>
  <c r="P1092" i="10" s="1"/>
  <c r="O1093" i="10"/>
  <c r="P1093" i="10" s="1"/>
  <c r="O1094" i="10"/>
  <c r="P1094" i="10" s="1"/>
  <c r="O1095" i="10"/>
  <c r="P1095" i="10" s="1"/>
  <c r="O1096" i="10"/>
  <c r="P1096" i="10" s="1"/>
  <c r="O1097" i="10"/>
  <c r="P1097" i="10" s="1"/>
  <c r="O1098" i="10"/>
  <c r="P1098" i="10" s="1"/>
  <c r="O1099" i="10"/>
  <c r="P1099" i="10" s="1"/>
  <c r="O1100" i="10"/>
  <c r="P1100" i="10" s="1"/>
  <c r="O1101" i="10"/>
  <c r="P1101" i="10" s="1"/>
  <c r="O1102" i="10"/>
  <c r="P1102" i="10" s="1"/>
  <c r="O1103" i="10"/>
  <c r="P1103" i="10" s="1"/>
  <c r="O1104" i="10"/>
  <c r="P1104" i="10" s="1"/>
  <c r="O1105" i="10"/>
  <c r="P1105" i="10" s="1"/>
  <c r="O1106" i="10"/>
  <c r="P1106" i="10" s="1"/>
  <c r="O1107" i="10"/>
  <c r="P1107" i="10" s="1"/>
  <c r="O1108" i="10"/>
  <c r="P1108" i="10" s="1"/>
  <c r="O1109" i="10"/>
  <c r="P1109" i="10" s="1"/>
  <c r="O1110" i="10"/>
  <c r="P1110" i="10" s="1"/>
  <c r="O1111" i="10"/>
  <c r="P1111" i="10" s="1"/>
  <c r="O1112" i="10"/>
  <c r="P1112" i="10" s="1"/>
  <c r="O1113" i="10"/>
  <c r="P1113" i="10" s="1"/>
  <c r="O1114" i="10"/>
  <c r="P1114" i="10" s="1"/>
  <c r="O1115" i="10"/>
  <c r="P1115" i="10" s="1"/>
  <c r="O1116" i="10"/>
  <c r="P1116" i="10" s="1"/>
  <c r="O1117" i="10"/>
  <c r="P1117" i="10" s="1"/>
  <c r="O1118" i="10"/>
  <c r="P1118" i="10" s="1"/>
  <c r="O1119" i="10"/>
  <c r="P1119" i="10" s="1"/>
  <c r="O1120" i="10"/>
  <c r="P1120" i="10" s="1"/>
  <c r="O1121" i="10"/>
  <c r="P1121" i="10" s="1"/>
  <c r="O1122" i="10"/>
  <c r="P1122" i="10" s="1"/>
  <c r="O1123" i="10"/>
  <c r="P1123" i="10" s="1"/>
  <c r="O1124" i="10"/>
  <c r="P1124" i="10" s="1"/>
  <c r="O1125" i="10"/>
  <c r="P1125" i="10" s="1"/>
  <c r="O1126" i="10"/>
  <c r="P1126" i="10" s="1"/>
  <c r="O1127" i="10"/>
  <c r="P1127" i="10" s="1"/>
  <c r="O1128" i="10"/>
  <c r="P1128" i="10" s="1"/>
  <c r="O1129" i="10"/>
  <c r="P1129" i="10" s="1"/>
  <c r="O1130" i="10"/>
  <c r="O1131" i="10"/>
  <c r="P1131" i="10" s="1"/>
  <c r="O1132" i="10"/>
  <c r="P1132" i="10" s="1"/>
  <c r="O1133" i="10"/>
  <c r="P1133" i="10" s="1"/>
  <c r="O1134" i="10"/>
  <c r="P1134" i="10" s="1"/>
  <c r="O1135" i="10"/>
  <c r="P1135" i="10" s="1"/>
  <c r="O1136" i="10"/>
  <c r="P1136" i="10" s="1"/>
  <c r="O1137" i="10"/>
  <c r="P1137" i="10" s="1"/>
  <c r="O1138" i="10"/>
  <c r="P1138" i="10" s="1"/>
  <c r="O1139" i="10"/>
  <c r="P1139" i="10" s="1"/>
  <c r="O1140" i="10"/>
  <c r="P1140" i="10" s="1"/>
  <c r="O1141" i="10"/>
  <c r="P1141" i="10" s="1"/>
  <c r="O1142" i="10"/>
  <c r="P1142" i="10" s="1"/>
  <c r="O1143" i="10"/>
  <c r="P1143" i="10" s="1"/>
  <c r="O1144" i="10"/>
  <c r="P1144" i="10" s="1"/>
  <c r="O1145" i="10"/>
  <c r="P1145" i="10" s="1"/>
  <c r="O1146" i="10"/>
  <c r="P1146" i="10" s="1"/>
  <c r="O1147" i="10"/>
  <c r="P1147" i="10" s="1"/>
  <c r="O1148" i="10"/>
  <c r="P1148" i="10" s="1"/>
  <c r="O1149" i="10"/>
  <c r="P1149" i="10" s="1"/>
  <c r="O1150" i="10"/>
  <c r="P1150" i="10" s="1"/>
  <c r="O1151" i="10"/>
  <c r="P1151" i="10" s="1"/>
  <c r="O1152" i="10"/>
  <c r="P1152" i="10" s="1"/>
  <c r="O1153" i="10"/>
  <c r="P1153" i="10" s="1"/>
  <c r="O1154" i="10"/>
  <c r="P1154" i="10" s="1"/>
  <c r="O1155" i="10"/>
  <c r="P1155" i="10" s="1"/>
  <c r="O1156" i="10"/>
  <c r="P1156" i="10" s="1"/>
  <c r="O1157" i="10"/>
  <c r="P1157" i="10" s="1"/>
  <c r="O1158" i="10"/>
  <c r="P1158" i="10" s="1"/>
  <c r="O1159" i="10"/>
  <c r="P1159" i="10" s="1"/>
  <c r="O1160" i="10"/>
  <c r="P1160" i="10" s="1"/>
  <c r="O1161" i="10"/>
  <c r="P1161" i="10" s="1"/>
  <c r="O1162" i="10"/>
  <c r="P1162" i="10" s="1"/>
  <c r="O1163" i="10"/>
  <c r="P1163" i="10" s="1"/>
  <c r="O1164" i="10"/>
  <c r="P1164" i="10" s="1"/>
  <c r="O1165" i="10"/>
  <c r="P1165" i="10" s="1"/>
  <c r="O1166" i="10"/>
  <c r="P1166" i="10" s="1"/>
  <c r="O1167" i="10"/>
  <c r="P1167" i="10" s="1"/>
  <c r="O1168" i="10"/>
  <c r="P1168" i="10" s="1"/>
  <c r="O1169" i="10"/>
  <c r="P1169" i="10" s="1"/>
  <c r="O1170" i="10"/>
  <c r="P1170" i="10" s="1"/>
  <c r="O1171" i="10"/>
  <c r="P1171" i="10" s="1"/>
  <c r="O1172" i="10"/>
  <c r="P1172" i="10" s="1"/>
  <c r="O1173" i="10"/>
  <c r="P1173" i="10" s="1"/>
  <c r="O1174" i="10"/>
  <c r="P1174" i="10" s="1"/>
  <c r="O1175" i="10"/>
  <c r="P1175" i="10" s="1"/>
  <c r="O1176" i="10"/>
  <c r="P1176" i="10" s="1"/>
  <c r="O1177" i="10"/>
  <c r="P1177" i="10" s="1"/>
  <c r="O1178" i="10"/>
  <c r="P1178" i="10" s="1"/>
  <c r="O1179" i="10"/>
  <c r="P1179" i="10" s="1"/>
  <c r="O1180" i="10"/>
  <c r="P1180" i="10" s="1"/>
  <c r="O1181" i="10"/>
  <c r="P1181" i="10" s="1"/>
  <c r="O1182" i="10"/>
  <c r="P1182" i="10" s="1"/>
  <c r="O1183" i="10"/>
  <c r="P1183" i="10" s="1"/>
  <c r="O1184" i="10"/>
  <c r="P1184" i="10" s="1"/>
  <c r="O1185" i="10"/>
  <c r="P1185" i="10" s="1"/>
  <c r="O1186" i="10"/>
  <c r="P1186" i="10" s="1"/>
  <c r="O1187" i="10"/>
  <c r="P1187" i="10" s="1"/>
  <c r="O1188" i="10"/>
  <c r="P1188" i="10" s="1"/>
  <c r="O1189" i="10"/>
  <c r="P1189" i="10" s="1"/>
  <c r="O1190" i="10"/>
  <c r="P1190" i="10" s="1"/>
  <c r="O1191" i="10"/>
  <c r="P1191" i="10" s="1"/>
  <c r="O1192" i="10"/>
  <c r="P1192" i="10" s="1"/>
  <c r="O1193" i="10"/>
  <c r="P1193" i="10" s="1"/>
  <c r="O1194" i="10"/>
  <c r="P1194" i="10" s="1"/>
  <c r="O1195" i="10"/>
  <c r="P1195" i="10" s="1"/>
  <c r="O1196" i="10"/>
  <c r="P1196" i="10" s="1"/>
  <c r="O1197" i="10"/>
  <c r="P1197" i="10" s="1"/>
  <c r="O1198" i="10"/>
  <c r="P1198" i="10" s="1"/>
  <c r="O1199" i="10"/>
  <c r="P1199" i="10" s="1"/>
  <c r="O1200" i="10"/>
  <c r="P1200" i="10" s="1"/>
  <c r="O1201" i="10"/>
  <c r="P1201" i="10" s="1"/>
  <c r="O1202" i="10"/>
  <c r="P1202" i="10" s="1"/>
  <c r="O1203" i="10"/>
  <c r="P1203" i="10" s="1"/>
  <c r="O1204" i="10"/>
  <c r="P1204" i="10" s="1"/>
  <c r="O1205" i="10"/>
  <c r="P1205" i="10" s="1"/>
  <c r="O1206" i="10"/>
  <c r="P1206" i="10" s="1"/>
  <c r="O1207" i="10"/>
  <c r="P1207" i="10" s="1"/>
  <c r="O1208" i="10"/>
  <c r="P1208" i="10" s="1"/>
  <c r="O1209" i="10"/>
  <c r="P1209" i="10" s="1"/>
  <c r="O1210" i="10"/>
  <c r="P1210" i="10" s="1"/>
  <c r="O1211" i="10"/>
  <c r="P1211" i="10" s="1"/>
  <c r="O1212" i="10"/>
  <c r="P1212" i="10" s="1"/>
  <c r="O1213" i="10"/>
  <c r="P1213" i="10" s="1"/>
  <c r="O1214" i="10"/>
  <c r="P1214" i="10" s="1"/>
  <c r="O1215" i="10"/>
  <c r="P1215" i="10" s="1"/>
  <c r="O1216" i="10"/>
  <c r="P1216" i="10" s="1"/>
  <c r="O1217" i="10"/>
  <c r="P1217" i="10" s="1"/>
  <c r="O1218" i="10"/>
  <c r="P1218" i="10" s="1"/>
  <c r="O1219" i="10"/>
  <c r="P1219" i="10" s="1"/>
  <c r="O1220" i="10"/>
  <c r="P1220" i="10" s="1"/>
  <c r="O1221" i="10"/>
  <c r="P1221" i="10" s="1"/>
  <c r="O1222" i="10"/>
  <c r="P1222" i="10" s="1"/>
  <c r="O1223" i="10"/>
  <c r="P1223" i="10" s="1"/>
  <c r="O1224" i="10"/>
  <c r="P1224" i="10" s="1"/>
  <c r="O1225" i="10"/>
  <c r="P1225" i="10" s="1"/>
  <c r="O1226" i="10"/>
  <c r="P1226" i="10" s="1"/>
  <c r="O1227" i="10"/>
  <c r="P1227" i="10" s="1"/>
  <c r="O1228" i="10"/>
  <c r="P1228" i="10" s="1"/>
  <c r="O1229" i="10"/>
  <c r="P1229" i="10" s="1"/>
  <c r="O1230" i="10"/>
  <c r="P1230" i="10" s="1"/>
  <c r="O1231" i="10"/>
  <c r="P1231" i="10" s="1"/>
  <c r="O1232" i="10"/>
  <c r="P1232" i="10" s="1"/>
  <c r="O1233" i="10"/>
  <c r="P1233" i="10" s="1"/>
  <c r="O1234" i="10"/>
  <c r="P1234" i="10" s="1"/>
  <c r="O1235" i="10"/>
  <c r="P1235" i="10" s="1"/>
  <c r="O1236" i="10"/>
  <c r="P1236" i="10" s="1"/>
  <c r="O1237" i="10"/>
  <c r="P1237" i="10" s="1"/>
  <c r="O1238" i="10"/>
  <c r="P1238" i="10" s="1"/>
  <c r="O1239" i="10"/>
  <c r="P1239" i="10" s="1"/>
  <c r="O1240" i="10"/>
  <c r="P1240" i="10" s="1"/>
  <c r="O1241" i="10"/>
  <c r="P1241" i="10" s="1"/>
  <c r="O1242" i="10"/>
  <c r="P1242" i="10" s="1"/>
  <c r="O1243" i="10"/>
  <c r="P1243" i="10" s="1"/>
  <c r="O1244" i="10"/>
  <c r="P1244" i="10" s="1"/>
  <c r="O1245" i="10"/>
  <c r="P1245" i="10" s="1"/>
  <c r="O1246" i="10"/>
  <c r="P1246" i="10" s="1"/>
  <c r="O1247" i="10"/>
  <c r="P1247" i="10" s="1"/>
  <c r="O1248" i="10"/>
  <c r="P1248" i="10" s="1"/>
  <c r="O1249" i="10"/>
  <c r="P1249" i="10" s="1"/>
  <c r="O1250" i="10"/>
  <c r="P1250" i="10" s="1"/>
  <c r="O1251" i="10"/>
  <c r="P1251" i="10" s="1"/>
  <c r="O1252" i="10"/>
  <c r="P1252" i="10" s="1"/>
  <c r="O1253" i="10"/>
  <c r="P1253" i="10" s="1"/>
  <c r="O1254" i="10"/>
  <c r="P1254" i="10" s="1"/>
  <c r="O1255" i="10"/>
  <c r="P1255" i="10" s="1"/>
  <c r="O1256" i="10"/>
  <c r="P1256" i="10" s="1"/>
  <c r="O1257" i="10"/>
  <c r="P1257" i="10" s="1"/>
  <c r="O1258" i="10"/>
  <c r="P1258" i="10" s="1"/>
  <c r="O1259" i="10"/>
  <c r="P1259" i="10" s="1"/>
  <c r="O1260" i="10"/>
  <c r="P1260" i="10" s="1"/>
  <c r="O1261" i="10"/>
  <c r="P1261" i="10" s="1"/>
  <c r="O1262" i="10"/>
  <c r="P1262" i="10" s="1"/>
  <c r="O1263" i="10"/>
  <c r="P1263" i="10" s="1"/>
  <c r="O1264" i="10"/>
  <c r="P1264" i="10" s="1"/>
  <c r="O1265" i="10"/>
  <c r="P1265" i="10" s="1"/>
  <c r="O1266" i="10"/>
  <c r="P1266" i="10" s="1"/>
  <c r="O1267" i="10"/>
  <c r="P1267" i="10" s="1"/>
  <c r="O1268" i="10"/>
  <c r="P1268" i="10" s="1"/>
  <c r="O1269" i="10"/>
  <c r="P1269" i="10" s="1"/>
  <c r="O1270" i="10"/>
  <c r="P1270" i="10" s="1"/>
  <c r="O1271" i="10"/>
  <c r="P1271" i="10" s="1"/>
  <c r="O1272" i="10"/>
  <c r="P1272" i="10" s="1"/>
  <c r="O1273" i="10"/>
  <c r="P1273" i="10" s="1"/>
  <c r="O1274" i="10"/>
  <c r="P1274" i="10" s="1"/>
  <c r="O1275" i="10"/>
  <c r="P1275" i="10" s="1"/>
  <c r="O1276" i="10"/>
  <c r="P1276" i="10" s="1"/>
  <c r="O1277" i="10"/>
  <c r="P1277" i="10" s="1"/>
  <c r="O1278" i="10"/>
  <c r="P1278" i="10" s="1"/>
  <c r="O1279" i="10"/>
  <c r="P1279" i="10" s="1"/>
  <c r="O1280" i="10"/>
  <c r="P1280" i="10" s="1"/>
  <c r="O1281" i="10"/>
  <c r="P1281" i="10" s="1"/>
  <c r="O1282" i="10"/>
  <c r="P1282" i="10" s="1"/>
  <c r="O1283" i="10"/>
  <c r="P1283" i="10" s="1"/>
  <c r="O1284" i="10"/>
  <c r="P1284" i="10" s="1"/>
  <c r="O1285" i="10"/>
  <c r="P1285" i="10" s="1"/>
  <c r="O1286" i="10"/>
  <c r="P1286" i="10" s="1"/>
  <c r="O1287" i="10"/>
  <c r="P1287" i="10" s="1"/>
  <c r="O1288" i="10"/>
  <c r="P1288" i="10" s="1"/>
  <c r="O1289" i="10"/>
  <c r="P1289" i="10" s="1"/>
  <c r="O1290" i="10"/>
  <c r="P1290" i="10" s="1"/>
  <c r="O1291" i="10"/>
  <c r="P1291" i="10" s="1"/>
  <c r="O1292" i="10"/>
  <c r="P1292" i="10" s="1"/>
  <c r="O1293" i="10"/>
  <c r="P1293" i="10" s="1"/>
  <c r="O1294" i="10"/>
  <c r="P1294" i="10" s="1"/>
  <c r="O1295" i="10"/>
  <c r="P1295" i="10" s="1"/>
  <c r="O1296" i="10"/>
  <c r="P1296" i="10" s="1"/>
  <c r="O1297" i="10"/>
  <c r="P1297" i="10" s="1"/>
  <c r="O1298" i="10"/>
  <c r="P1298" i="10" s="1"/>
  <c r="O1299" i="10"/>
  <c r="P1299" i="10" s="1"/>
  <c r="O1300" i="10"/>
  <c r="P1300" i="10" s="1"/>
  <c r="O1301" i="10"/>
  <c r="P1301" i="10" s="1"/>
  <c r="O1302" i="10"/>
  <c r="P1302" i="10" s="1"/>
  <c r="O1303" i="10"/>
  <c r="P1303" i="10" s="1"/>
  <c r="O1304" i="10"/>
  <c r="P1304" i="10" s="1"/>
  <c r="O1305" i="10"/>
  <c r="P1305" i="10" s="1"/>
  <c r="O1306" i="10"/>
  <c r="P1306" i="10" s="1"/>
  <c r="O1307" i="10"/>
  <c r="P1307" i="10" s="1"/>
  <c r="O1308" i="10"/>
  <c r="P1308" i="10" s="1"/>
  <c r="O1309" i="10"/>
  <c r="P1309" i="10" s="1"/>
  <c r="O1310" i="10"/>
  <c r="P1310" i="10" s="1"/>
  <c r="O1311" i="10"/>
  <c r="P1311" i="10" s="1"/>
  <c r="O1312" i="10"/>
  <c r="P1312" i="10" s="1"/>
  <c r="O1313" i="10"/>
  <c r="P1313" i="10" s="1"/>
  <c r="O1314" i="10"/>
  <c r="P1314" i="10" s="1"/>
  <c r="O1315" i="10"/>
  <c r="P1315" i="10" s="1"/>
  <c r="O1316" i="10"/>
  <c r="P1316" i="10" s="1"/>
  <c r="O1317" i="10"/>
  <c r="P1317" i="10" s="1"/>
  <c r="O1318" i="10"/>
  <c r="P1318" i="10" s="1"/>
  <c r="O1319" i="10"/>
  <c r="P1319" i="10" s="1"/>
  <c r="O1320" i="10"/>
  <c r="P1320" i="10" s="1"/>
  <c r="O1321" i="10"/>
  <c r="P1321" i="10" s="1"/>
  <c r="O1322" i="10"/>
  <c r="P1322" i="10" s="1"/>
  <c r="O1323" i="10"/>
  <c r="P1323" i="10" s="1"/>
  <c r="O1324" i="10"/>
  <c r="P1324" i="10" s="1"/>
  <c r="O1325" i="10"/>
  <c r="P1325" i="10" s="1"/>
  <c r="O1326" i="10"/>
  <c r="P1326" i="10" s="1"/>
  <c r="O1327" i="10"/>
  <c r="P1327" i="10" s="1"/>
  <c r="O1328" i="10"/>
  <c r="P1328" i="10" s="1"/>
  <c r="O1329" i="10"/>
  <c r="P1329" i="10" s="1"/>
  <c r="O1330" i="10"/>
  <c r="P1330" i="10" s="1"/>
  <c r="O1331" i="10"/>
  <c r="P1331" i="10" s="1"/>
  <c r="O1332" i="10"/>
  <c r="P1332" i="10" s="1"/>
  <c r="O1333" i="10"/>
  <c r="P1333" i="10" s="1"/>
  <c r="O1334" i="10"/>
  <c r="P1334" i="10" s="1"/>
  <c r="O1335" i="10"/>
  <c r="P1335" i="10" s="1"/>
  <c r="O1336" i="10"/>
  <c r="P1336" i="10" s="1"/>
  <c r="O1337" i="10"/>
  <c r="P1337" i="10" s="1"/>
  <c r="O1338" i="10"/>
  <c r="P1338" i="10" s="1"/>
  <c r="O1339" i="10"/>
  <c r="P1339" i="10" s="1"/>
  <c r="O1340" i="10"/>
  <c r="P1340" i="10" s="1"/>
  <c r="O1341" i="10"/>
  <c r="P1341" i="10" s="1"/>
  <c r="P1034" i="10"/>
  <c r="P1130" i="10"/>
  <c r="Q1033" i="10"/>
  <c r="Q1034" i="10"/>
  <c r="Q1035" i="10"/>
  <c r="Q1036" i="10"/>
  <c r="Q1037" i="10"/>
  <c r="Q1038" i="10"/>
  <c r="Q1039" i="10"/>
  <c r="Q1040" i="10"/>
  <c r="Q1041" i="10"/>
  <c r="Q1042" i="10"/>
  <c r="Q1043" i="10"/>
  <c r="Q1044" i="10"/>
  <c r="Q1045" i="10"/>
  <c r="Q1046" i="10"/>
  <c r="Q1047" i="10"/>
  <c r="Q1048" i="10"/>
  <c r="Q1049" i="10"/>
  <c r="Q1050" i="10"/>
  <c r="Q1051" i="10"/>
  <c r="Q1052" i="10"/>
  <c r="Q1053" i="10"/>
  <c r="Q1054" i="10"/>
  <c r="Q1055" i="10"/>
  <c r="Q1056" i="10"/>
  <c r="Q1057" i="10"/>
  <c r="Q1058" i="10"/>
  <c r="Q1059" i="10"/>
  <c r="Q1060" i="10"/>
  <c r="Q1061" i="10"/>
  <c r="Q1062" i="10"/>
  <c r="Q1063" i="10"/>
  <c r="Q1064" i="10"/>
  <c r="Q1065" i="10"/>
  <c r="Q1066" i="10"/>
  <c r="Q1067" i="10"/>
  <c r="Q1068" i="10"/>
  <c r="Q1069" i="10"/>
  <c r="Q1070" i="10"/>
  <c r="Q1071" i="10"/>
  <c r="Q1072" i="10"/>
  <c r="Q1073" i="10"/>
  <c r="Q1074" i="10"/>
  <c r="Q1075" i="10"/>
  <c r="Q1076" i="10"/>
  <c r="Q1077" i="10"/>
  <c r="Q1078" i="10"/>
  <c r="Q1079" i="10"/>
  <c r="Q1080" i="10"/>
  <c r="Q1081" i="10"/>
  <c r="Q1082" i="10"/>
  <c r="Q1083" i="10"/>
  <c r="Q1084" i="10"/>
  <c r="Q1085" i="10"/>
  <c r="Q1086" i="10"/>
  <c r="Q1087" i="10"/>
  <c r="Q1088" i="10"/>
  <c r="Q1089" i="10"/>
  <c r="Q1090" i="10"/>
  <c r="Q1091" i="10"/>
  <c r="Q1092" i="10"/>
  <c r="Q1093" i="10"/>
  <c r="Q1094" i="10"/>
  <c r="Q1095" i="10"/>
  <c r="Q1096" i="10"/>
  <c r="Q1097" i="10"/>
  <c r="Q1098" i="10"/>
  <c r="Q1099" i="10"/>
  <c r="Q1100" i="10"/>
  <c r="Q1101" i="10"/>
  <c r="Q1102" i="10"/>
  <c r="Q1103" i="10"/>
  <c r="Q1104" i="10"/>
  <c r="Q1105" i="10"/>
  <c r="Q1106" i="10"/>
  <c r="Q1107" i="10"/>
  <c r="Q1108" i="10"/>
  <c r="Q1109" i="10"/>
  <c r="Q1110" i="10"/>
  <c r="Q1111" i="10"/>
  <c r="Q1112" i="10"/>
  <c r="Q1113" i="10"/>
  <c r="Q1114" i="10"/>
  <c r="Q1115" i="10"/>
  <c r="Q1116" i="10"/>
  <c r="Q1117" i="10"/>
  <c r="Q1118" i="10"/>
  <c r="Q1119" i="10"/>
  <c r="Q1120" i="10"/>
  <c r="Q1121" i="10"/>
  <c r="Q1122" i="10"/>
  <c r="Q1123" i="10"/>
  <c r="Q1124" i="10"/>
  <c r="Q1125" i="10"/>
  <c r="Q1126" i="10"/>
  <c r="Q1127" i="10"/>
  <c r="Q1128" i="10"/>
  <c r="Q1129" i="10"/>
  <c r="Q1130" i="10"/>
  <c r="Q1131" i="10"/>
  <c r="Q1132" i="10"/>
  <c r="Q1133" i="10"/>
  <c r="Q1134" i="10"/>
  <c r="Q1135" i="10"/>
  <c r="Q1136" i="10"/>
  <c r="Q1137" i="10"/>
  <c r="Q1138" i="10"/>
  <c r="Q1139" i="10"/>
  <c r="Q1140" i="10"/>
  <c r="Q1141" i="10"/>
  <c r="Q1142" i="10"/>
  <c r="Q1143" i="10"/>
  <c r="Q1144" i="10"/>
  <c r="Q1145" i="10"/>
  <c r="Q1146" i="10"/>
  <c r="Q1147" i="10"/>
  <c r="Q1148" i="10"/>
  <c r="Q1149" i="10"/>
  <c r="Q1150" i="10"/>
  <c r="Q1151" i="10"/>
  <c r="Q1152" i="10"/>
  <c r="Q1153" i="10"/>
  <c r="Q1154" i="10"/>
  <c r="Q1155" i="10"/>
  <c r="Q1156" i="10"/>
  <c r="Q1157" i="10"/>
  <c r="Q1158" i="10"/>
  <c r="Q1159" i="10"/>
  <c r="Q1160" i="10"/>
  <c r="Q1161" i="10"/>
  <c r="Q1162" i="10"/>
  <c r="Q1163" i="10"/>
  <c r="Q1164" i="10"/>
  <c r="Q1165" i="10"/>
  <c r="Q1166" i="10"/>
  <c r="Q1167" i="10"/>
  <c r="Q1168" i="10"/>
  <c r="Q1169" i="10"/>
  <c r="Q1170" i="10"/>
  <c r="Q1171" i="10"/>
  <c r="Q1172" i="10"/>
  <c r="Q1173" i="10"/>
  <c r="Q1174" i="10"/>
  <c r="Q1175" i="10"/>
  <c r="Q1176" i="10"/>
  <c r="Q1177" i="10"/>
  <c r="Q1178" i="10"/>
  <c r="Q1179" i="10"/>
  <c r="Q1180" i="10"/>
  <c r="Q1181" i="10"/>
  <c r="Q1182" i="10"/>
  <c r="Q1183" i="10"/>
  <c r="Q1184" i="10"/>
  <c r="Q1185" i="10"/>
  <c r="Q1186" i="10"/>
  <c r="Q1187" i="10"/>
  <c r="Q1188" i="10"/>
  <c r="Q1189" i="10"/>
  <c r="Q1190" i="10"/>
  <c r="Q1191" i="10"/>
  <c r="Q1192" i="10"/>
  <c r="Q1193" i="10"/>
  <c r="Q1194" i="10"/>
  <c r="Q1195" i="10"/>
  <c r="Q1196" i="10"/>
  <c r="Q1197" i="10"/>
  <c r="Q1198" i="10"/>
  <c r="Q1199" i="10"/>
  <c r="Q1200" i="10"/>
  <c r="Q1201" i="10"/>
  <c r="Q1202" i="10"/>
  <c r="Q1203" i="10"/>
  <c r="Q1204" i="10"/>
  <c r="Q1205" i="10"/>
  <c r="Q1206" i="10"/>
  <c r="Q1207" i="10"/>
  <c r="Q1208" i="10"/>
  <c r="Q1209" i="10"/>
  <c r="Q1210" i="10"/>
  <c r="Q1211" i="10"/>
  <c r="Q1212" i="10"/>
  <c r="Q1213" i="10"/>
  <c r="Q1214" i="10"/>
  <c r="Q1215" i="10"/>
  <c r="Q1216" i="10"/>
  <c r="Q1217" i="10"/>
  <c r="Q1218" i="10"/>
  <c r="Q1219" i="10"/>
  <c r="Q1220" i="10"/>
  <c r="Q1221" i="10"/>
  <c r="Q1222" i="10"/>
  <c r="Q1223" i="10"/>
  <c r="Q1224" i="10"/>
  <c r="Q1225" i="10"/>
  <c r="Q1226" i="10"/>
  <c r="Q1227" i="10"/>
  <c r="Q1228" i="10"/>
  <c r="Q1229" i="10"/>
  <c r="Q1230" i="10"/>
  <c r="Q1231" i="10"/>
  <c r="Q1232" i="10"/>
  <c r="Q1233" i="10"/>
  <c r="Q1234" i="10"/>
  <c r="Q1235" i="10"/>
  <c r="Q1236" i="10"/>
  <c r="Q1237" i="10"/>
  <c r="Q1238" i="10"/>
  <c r="Q1239" i="10"/>
  <c r="Q1240" i="10"/>
  <c r="Q1241" i="10"/>
  <c r="Q1242" i="10"/>
  <c r="Q1243" i="10"/>
  <c r="Q1244" i="10"/>
  <c r="Q1245" i="10"/>
  <c r="Q1246" i="10"/>
  <c r="Q1247" i="10"/>
  <c r="Q1248" i="10"/>
  <c r="Q1249" i="10"/>
  <c r="Q1250" i="10"/>
  <c r="Q1251" i="10"/>
  <c r="Q1252" i="10"/>
  <c r="Q1253" i="10"/>
  <c r="Q1254" i="10"/>
  <c r="Q1255" i="10"/>
  <c r="Q1256" i="10"/>
  <c r="Q1257" i="10"/>
  <c r="Q1258" i="10"/>
  <c r="Q1259" i="10"/>
  <c r="Q1260" i="10"/>
  <c r="Q1261" i="10"/>
  <c r="Q1262" i="10"/>
  <c r="Q1263" i="10"/>
  <c r="Q1264" i="10"/>
  <c r="Q1265" i="10"/>
  <c r="Q1266" i="10"/>
  <c r="Q1267" i="10"/>
  <c r="Q1268" i="10"/>
  <c r="Q1269" i="10"/>
  <c r="Q1270" i="10"/>
  <c r="Q1271" i="10"/>
  <c r="Q1272" i="10"/>
  <c r="Q1273" i="10"/>
  <c r="Q1274" i="10"/>
  <c r="Q1275" i="10"/>
  <c r="Q1276" i="10"/>
  <c r="Q1277" i="10"/>
  <c r="Q1278" i="10"/>
  <c r="Q1279" i="10"/>
  <c r="Q1280" i="10"/>
  <c r="Q1281" i="10"/>
  <c r="Q1282" i="10"/>
  <c r="Q1283" i="10"/>
  <c r="Q1284" i="10"/>
  <c r="Q1285" i="10"/>
  <c r="Q1286" i="10"/>
  <c r="Q1287" i="10"/>
  <c r="Q1288" i="10"/>
  <c r="Q1289" i="10"/>
  <c r="Q1290" i="10"/>
  <c r="Q1291" i="10"/>
  <c r="Q1292" i="10"/>
  <c r="Q1293" i="10"/>
  <c r="Q1294" i="10"/>
  <c r="Q1295" i="10"/>
  <c r="Q1296" i="10"/>
  <c r="Q1297" i="10"/>
  <c r="Q1298" i="10"/>
  <c r="Q1299" i="10"/>
  <c r="Q1300" i="10"/>
  <c r="Q1301" i="10"/>
  <c r="Q1302" i="10"/>
  <c r="Q1303" i="10"/>
  <c r="Q1304" i="10"/>
  <c r="Q1305" i="10"/>
  <c r="Q1306" i="10"/>
  <c r="Q1307" i="10"/>
  <c r="Q1308" i="10"/>
  <c r="Q1309" i="10"/>
  <c r="Q1310" i="10"/>
  <c r="Q1311" i="10"/>
  <c r="Q1312" i="10"/>
  <c r="Q1313" i="10"/>
  <c r="Q1314" i="10"/>
  <c r="Q1315" i="10"/>
  <c r="Q1316" i="10"/>
  <c r="Q1317" i="10"/>
  <c r="Q1318" i="10"/>
  <c r="Q1319" i="10"/>
  <c r="Q1320" i="10"/>
  <c r="Q1321" i="10"/>
  <c r="Q1322" i="10"/>
  <c r="Q1323" i="10"/>
  <c r="Q1324" i="10"/>
  <c r="Q1325" i="10"/>
  <c r="Q1326" i="10"/>
  <c r="Q1327" i="10"/>
  <c r="Q1328" i="10"/>
  <c r="Q1329" i="10"/>
  <c r="Q1330" i="10"/>
  <c r="Q1331" i="10"/>
  <c r="Q1332" i="10"/>
  <c r="Q1333" i="10"/>
  <c r="Q1334" i="10"/>
  <c r="Q1335" i="10"/>
  <c r="Q1336" i="10"/>
  <c r="Q1337" i="10"/>
  <c r="Q1338" i="10"/>
  <c r="Q1339" i="10"/>
  <c r="Q1340" i="10"/>
  <c r="Q1341" i="10"/>
  <c r="B277" i="10"/>
  <c r="B278" i="10"/>
  <c r="B283" i="10"/>
  <c r="B285" i="10"/>
  <c r="B286" i="10"/>
  <c r="B287" i="10"/>
  <c r="B288" i="10"/>
  <c r="B290" i="10"/>
  <c r="B291" i="10"/>
  <c r="B296" i="10"/>
  <c r="B303" i="10"/>
  <c r="B304" i="10"/>
  <c r="B311" i="10"/>
  <c r="B313" i="10"/>
  <c r="B314" i="10"/>
  <c r="B317" i="10"/>
  <c r="B318" i="10"/>
  <c r="B323" i="10"/>
  <c r="B324" i="10"/>
  <c r="B327" i="10"/>
  <c r="B328" i="10"/>
  <c r="B329" i="10"/>
  <c r="B333" i="10"/>
  <c r="B336" i="10"/>
  <c r="B340" i="10"/>
  <c r="B341" i="10"/>
  <c r="B343" i="10"/>
  <c r="B344" i="10"/>
  <c r="B346" i="10"/>
  <c r="B347"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C274" i="10"/>
  <c r="C275" i="10"/>
  <c r="C276" i="10"/>
  <c r="C277" i="10"/>
  <c r="C278" i="10"/>
  <c r="C279" i="10"/>
  <c r="C280"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C304" i="10"/>
  <c r="C305" i="10"/>
  <c r="C306" i="10"/>
  <c r="C307" i="10"/>
  <c r="C308" i="10"/>
  <c r="C309" i="10"/>
  <c r="C310" i="10"/>
  <c r="C311" i="10"/>
  <c r="C312" i="10"/>
  <c r="C313" i="10"/>
  <c r="C314" i="10"/>
  <c r="C315" i="10"/>
  <c r="C316" i="10"/>
  <c r="C317" i="10"/>
  <c r="C318" i="10"/>
  <c r="C319" i="10"/>
  <c r="C320" i="10"/>
  <c r="C321" i="10"/>
  <c r="C322" i="10"/>
  <c r="C323"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386" i="10"/>
  <c r="C387" i="10"/>
  <c r="C388" i="10"/>
  <c r="C389" i="10"/>
  <c r="C390" i="10"/>
  <c r="C391" i="10"/>
  <c r="C392" i="10"/>
  <c r="C393" i="10"/>
  <c r="C394" i="10"/>
  <c r="C395" i="10"/>
  <c r="C396" i="10"/>
  <c r="C397" i="10"/>
  <c r="C398" i="10"/>
  <c r="C399" i="10"/>
  <c r="C400" i="10"/>
  <c r="C401" i="10"/>
  <c r="C402" i="10"/>
  <c r="C403" i="10"/>
  <c r="C404" i="10"/>
  <c r="C405" i="10"/>
  <c r="C406" i="10"/>
  <c r="C407" i="10"/>
  <c r="C408" i="10"/>
  <c r="C409" i="10"/>
  <c r="C410" i="10"/>
  <c r="C411" i="10"/>
  <c r="C412" i="10"/>
  <c r="C413" i="10"/>
  <c r="C414" i="10"/>
  <c r="C415" i="10"/>
  <c r="C416" i="10"/>
  <c r="C417" i="10"/>
  <c r="C418" i="10"/>
  <c r="C419" i="10"/>
  <c r="C420" i="10"/>
  <c r="C421" i="10"/>
  <c r="C422" i="10"/>
  <c r="C423" i="10"/>
  <c r="C424" i="10"/>
  <c r="C425" i="10"/>
  <c r="C426" i="10"/>
  <c r="C427" i="10"/>
  <c r="C428" i="10"/>
  <c r="C429" i="10"/>
  <c r="C430" i="10"/>
  <c r="C431" i="10"/>
  <c r="C432" i="10"/>
  <c r="C433" i="10"/>
  <c r="C434" i="10"/>
  <c r="C435" i="10"/>
  <c r="C436" i="10"/>
  <c r="C437" i="10"/>
  <c r="C438" i="10"/>
  <c r="C439" i="10"/>
  <c r="C440" i="10"/>
  <c r="C441" i="10"/>
  <c r="C442" i="10"/>
  <c r="C443" i="10"/>
  <c r="C444" i="10"/>
  <c r="C445" i="10"/>
  <c r="C446" i="10"/>
  <c r="C447" i="10"/>
  <c r="C448" i="10"/>
  <c r="C449" i="10"/>
  <c r="C450" i="10"/>
  <c r="C451" i="10"/>
  <c r="C452" i="10"/>
  <c r="C453" i="10"/>
  <c r="C454" i="10"/>
  <c r="C455" i="10"/>
  <c r="C456" i="10"/>
  <c r="C457" i="10"/>
  <c r="C458" i="10"/>
  <c r="C459" i="10"/>
  <c r="C460" i="10"/>
  <c r="C461" i="10"/>
  <c r="C462" i="10"/>
  <c r="C463" i="10"/>
  <c r="C464" i="10"/>
  <c r="C465" i="10"/>
  <c r="C466" i="10"/>
  <c r="C467" i="10"/>
  <c r="C468" i="10"/>
  <c r="C469" i="10"/>
  <c r="C470" i="10"/>
  <c r="C471" i="10"/>
  <c r="C472" i="10"/>
  <c r="C473" i="10"/>
  <c r="C474" i="10"/>
  <c r="C475" i="10"/>
  <c r="C476" i="10"/>
  <c r="C477" i="10"/>
  <c r="C478" i="10"/>
  <c r="C479" i="10"/>
  <c r="C480" i="10"/>
  <c r="C481" i="10"/>
  <c r="C482" i="10"/>
  <c r="C483" i="10"/>
  <c r="C484" i="10"/>
  <c r="C485" i="10"/>
  <c r="C486" i="10"/>
  <c r="C487" i="10"/>
  <c r="C488" i="10"/>
  <c r="C489" i="10"/>
  <c r="C490" i="10"/>
  <c r="C491" i="10"/>
  <c r="C492" i="10"/>
  <c r="C493" i="10"/>
  <c r="C494" i="10"/>
  <c r="C495" i="10"/>
  <c r="C496" i="10"/>
  <c r="C497" i="10"/>
  <c r="C498" i="10"/>
  <c r="C499" i="10"/>
  <c r="C500" i="10"/>
  <c r="D274" i="10"/>
  <c r="D275" i="10"/>
  <c r="D276" i="10"/>
  <c r="D277" i="10"/>
  <c r="D278" i="10"/>
  <c r="D279" i="10"/>
  <c r="D280"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D304" i="10"/>
  <c r="D305" i="10"/>
  <c r="D306" i="10"/>
  <c r="D307" i="10"/>
  <c r="D308" i="10"/>
  <c r="D309" i="10"/>
  <c r="D310" i="10"/>
  <c r="D311" i="10"/>
  <c r="D312" i="10"/>
  <c r="D313" i="10"/>
  <c r="D314" i="10"/>
  <c r="D315" i="10"/>
  <c r="D316" i="10"/>
  <c r="D317" i="10"/>
  <c r="D318" i="10"/>
  <c r="D319" i="10"/>
  <c r="D320" i="10"/>
  <c r="D321" i="10"/>
  <c r="D322" i="10"/>
  <c r="D323" i="10"/>
  <c r="D324" i="10"/>
  <c r="D325" i="10"/>
  <c r="D326" i="10"/>
  <c r="D327" i="10"/>
  <c r="D328" i="10"/>
  <c r="D329" i="10"/>
  <c r="D330" i="10"/>
  <c r="D331" i="10"/>
  <c r="D332" i="10"/>
  <c r="D333" i="10"/>
  <c r="D334" i="10"/>
  <c r="D335" i="10"/>
  <c r="D336" i="10"/>
  <c r="D337" i="10"/>
  <c r="D338" i="10"/>
  <c r="D339" i="10"/>
  <c r="D340" i="10"/>
  <c r="D341" i="10"/>
  <c r="D342" i="10"/>
  <c r="D343" i="10"/>
  <c r="D344" i="10"/>
  <c r="D345" i="10"/>
  <c r="D346" i="10"/>
  <c r="D347" i="10"/>
  <c r="D348" i="10"/>
  <c r="D349" i="10"/>
  <c r="D350" i="10"/>
  <c r="D351" i="10"/>
  <c r="D352" i="10"/>
  <c r="D353" i="10"/>
  <c r="D354" i="10"/>
  <c r="D355" i="10"/>
  <c r="D356" i="10"/>
  <c r="D357" i="10"/>
  <c r="D358" i="10"/>
  <c r="D359" i="10"/>
  <c r="D360" i="10"/>
  <c r="D361" i="10"/>
  <c r="D362" i="10"/>
  <c r="D363" i="10"/>
  <c r="D364" i="10"/>
  <c r="D365" i="10"/>
  <c r="D366" i="10"/>
  <c r="D367" i="10"/>
  <c r="D368" i="10"/>
  <c r="D369" i="10"/>
  <c r="D370" i="10"/>
  <c r="D371" i="10"/>
  <c r="D372" i="10"/>
  <c r="D373" i="10"/>
  <c r="D374" i="10"/>
  <c r="D375" i="10"/>
  <c r="D376" i="10"/>
  <c r="D377" i="10"/>
  <c r="D378" i="10"/>
  <c r="D379" i="10"/>
  <c r="D380" i="10"/>
  <c r="D381" i="10"/>
  <c r="D382" i="10"/>
  <c r="D383" i="10"/>
  <c r="D384" i="10"/>
  <c r="D385" i="10"/>
  <c r="D386" i="10"/>
  <c r="D387" i="10"/>
  <c r="D388" i="10"/>
  <c r="D389" i="10"/>
  <c r="D390" i="10"/>
  <c r="D391" i="10"/>
  <c r="D392" i="10"/>
  <c r="D393" i="10"/>
  <c r="D394" i="10"/>
  <c r="D395" i="10"/>
  <c r="D396" i="10"/>
  <c r="D397" i="10"/>
  <c r="D398" i="10"/>
  <c r="D399" i="10"/>
  <c r="D400" i="10"/>
  <c r="D401" i="10"/>
  <c r="D402" i="10"/>
  <c r="D403" i="10"/>
  <c r="D404" i="10"/>
  <c r="D405" i="10"/>
  <c r="D406" i="10"/>
  <c r="D407" i="10"/>
  <c r="D408" i="10"/>
  <c r="D409" i="10"/>
  <c r="D410" i="10"/>
  <c r="D411" i="10"/>
  <c r="D412" i="10"/>
  <c r="D413" i="10"/>
  <c r="D414" i="10"/>
  <c r="D415" i="10"/>
  <c r="D416" i="10"/>
  <c r="D417" i="10"/>
  <c r="D418" i="10"/>
  <c r="D419" i="10"/>
  <c r="D420" i="10"/>
  <c r="D421" i="10"/>
  <c r="D422" i="10"/>
  <c r="D423" i="10"/>
  <c r="D424" i="10"/>
  <c r="D425" i="10"/>
  <c r="D426" i="10"/>
  <c r="D427" i="10"/>
  <c r="D428" i="10"/>
  <c r="D429" i="10"/>
  <c r="D430" i="10"/>
  <c r="D431" i="10"/>
  <c r="D432" i="10"/>
  <c r="D433" i="10"/>
  <c r="D434" i="10"/>
  <c r="D435" i="10"/>
  <c r="D436" i="10"/>
  <c r="D437" i="10"/>
  <c r="D438" i="10"/>
  <c r="D439" i="10"/>
  <c r="D440" i="10"/>
  <c r="D441" i="10"/>
  <c r="D442" i="10"/>
  <c r="D443" i="10"/>
  <c r="D444" i="10"/>
  <c r="D445" i="10"/>
  <c r="D446" i="10"/>
  <c r="D447" i="10"/>
  <c r="D448" i="10"/>
  <c r="D449" i="10"/>
  <c r="D450" i="10"/>
  <c r="D451" i="10"/>
  <c r="D452" i="10"/>
  <c r="D453" i="10"/>
  <c r="D454" i="10"/>
  <c r="D455" i="10"/>
  <c r="D456" i="10"/>
  <c r="D457" i="10"/>
  <c r="D458" i="10"/>
  <c r="D459" i="10"/>
  <c r="D460" i="10"/>
  <c r="D461" i="10"/>
  <c r="D462" i="10"/>
  <c r="D463" i="10"/>
  <c r="D464" i="10"/>
  <c r="D465" i="10"/>
  <c r="D466" i="10"/>
  <c r="D467" i="10"/>
  <c r="D468" i="10"/>
  <c r="D469" i="10"/>
  <c r="D470" i="10"/>
  <c r="D471" i="10"/>
  <c r="D472" i="10"/>
  <c r="D473" i="10"/>
  <c r="D474" i="10"/>
  <c r="D475" i="10"/>
  <c r="D476" i="10"/>
  <c r="D477" i="10"/>
  <c r="D478" i="10"/>
  <c r="D479" i="10"/>
  <c r="D480" i="10"/>
  <c r="D481" i="10"/>
  <c r="D482" i="10"/>
  <c r="D483" i="10"/>
  <c r="D484" i="10"/>
  <c r="D485" i="10"/>
  <c r="D486" i="10"/>
  <c r="D487" i="10"/>
  <c r="D488" i="10"/>
  <c r="D489" i="10"/>
  <c r="D490" i="10"/>
  <c r="D491" i="10"/>
  <c r="D492" i="10"/>
  <c r="D493" i="10"/>
  <c r="D494" i="10"/>
  <c r="D495" i="10"/>
  <c r="D496" i="10"/>
  <c r="D497" i="10"/>
  <c r="D498" i="10"/>
  <c r="D499" i="10"/>
  <c r="D500" i="10"/>
  <c r="E274" i="10"/>
  <c r="E275" i="10"/>
  <c r="E276" i="10"/>
  <c r="E277" i="10"/>
  <c r="E278" i="10"/>
  <c r="E279" i="10"/>
  <c r="E280"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E304" i="10"/>
  <c r="E305" i="10"/>
  <c r="E306" i="10"/>
  <c r="E307" i="10"/>
  <c r="E308" i="10"/>
  <c r="E309" i="10"/>
  <c r="E310" i="10"/>
  <c r="E311" i="10"/>
  <c r="E312" i="10"/>
  <c r="E313" i="10"/>
  <c r="E314" i="10"/>
  <c r="E315" i="10"/>
  <c r="E316" i="10"/>
  <c r="E317" i="10"/>
  <c r="E318" i="10"/>
  <c r="E319" i="10"/>
  <c r="E320" i="10"/>
  <c r="E321" i="10"/>
  <c r="E322" i="10"/>
  <c r="E323" i="10"/>
  <c r="E324" i="10"/>
  <c r="E325" i="10"/>
  <c r="E326" i="10"/>
  <c r="E327" i="10"/>
  <c r="E328" i="10"/>
  <c r="E329" i="10"/>
  <c r="E330" i="10"/>
  <c r="E331" i="10"/>
  <c r="E332" i="10"/>
  <c r="E333" i="10"/>
  <c r="E334" i="10"/>
  <c r="E335" i="10"/>
  <c r="E336" i="10"/>
  <c r="E337" i="10"/>
  <c r="E338" i="10"/>
  <c r="E339" i="10"/>
  <c r="E340" i="10"/>
  <c r="E341" i="10"/>
  <c r="E342" i="10"/>
  <c r="E343" i="10"/>
  <c r="E344" i="10"/>
  <c r="E345" i="10"/>
  <c r="E346" i="10"/>
  <c r="E347" i="10"/>
  <c r="E348" i="10"/>
  <c r="E349" i="10"/>
  <c r="E350" i="10"/>
  <c r="E351" i="10"/>
  <c r="E352" i="10"/>
  <c r="E353" i="10"/>
  <c r="E354" i="10"/>
  <c r="E355" i="10"/>
  <c r="E356" i="10"/>
  <c r="E357" i="10"/>
  <c r="E358" i="10"/>
  <c r="E359" i="10"/>
  <c r="E360" i="10"/>
  <c r="E361" i="10"/>
  <c r="E362" i="10"/>
  <c r="E363" i="10"/>
  <c r="E364" i="10"/>
  <c r="E365" i="10"/>
  <c r="E366" i="10"/>
  <c r="E367" i="10"/>
  <c r="E368" i="10"/>
  <c r="E369" i="10"/>
  <c r="E370" i="10"/>
  <c r="E371" i="10"/>
  <c r="E372" i="10"/>
  <c r="E373" i="10"/>
  <c r="E374" i="10"/>
  <c r="E375" i="10"/>
  <c r="E376" i="10"/>
  <c r="E377" i="10"/>
  <c r="E378" i="10"/>
  <c r="E379" i="10"/>
  <c r="E380" i="10"/>
  <c r="E381" i="10"/>
  <c r="E382" i="10"/>
  <c r="E383" i="10"/>
  <c r="E384" i="10"/>
  <c r="E385" i="10"/>
  <c r="E386" i="10"/>
  <c r="E387" i="10"/>
  <c r="E388" i="10"/>
  <c r="E389" i="10"/>
  <c r="E390" i="10"/>
  <c r="E391" i="10"/>
  <c r="E392" i="10"/>
  <c r="E393" i="10"/>
  <c r="E394" i="10"/>
  <c r="E395" i="10"/>
  <c r="E396" i="10"/>
  <c r="E397" i="10"/>
  <c r="E398" i="10"/>
  <c r="E399" i="10"/>
  <c r="E400" i="10"/>
  <c r="E401" i="10"/>
  <c r="E402" i="10"/>
  <c r="E403" i="10"/>
  <c r="E404" i="10"/>
  <c r="E405" i="10"/>
  <c r="E406" i="10"/>
  <c r="E407" i="10"/>
  <c r="E408" i="10"/>
  <c r="E409" i="10"/>
  <c r="E410" i="10"/>
  <c r="E411" i="10"/>
  <c r="E412" i="10"/>
  <c r="E413" i="10"/>
  <c r="E414" i="10"/>
  <c r="E415" i="10"/>
  <c r="E416" i="10"/>
  <c r="E417" i="10"/>
  <c r="E418" i="10"/>
  <c r="E419" i="10"/>
  <c r="E420" i="10"/>
  <c r="E421" i="10"/>
  <c r="E422" i="10"/>
  <c r="E423" i="10"/>
  <c r="E424" i="10"/>
  <c r="E425" i="10"/>
  <c r="E426" i="10"/>
  <c r="E427" i="10"/>
  <c r="E428" i="10"/>
  <c r="E429" i="10"/>
  <c r="E430" i="10"/>
  <c r="E431" i="10"/>
  <c r="E432" i="10"/>
  <c r="E433" i="10"/>
  <c r="E434" i="10"/>
  <c r="E435" i="10"/>
  <c r="E436" i="10"/>
  <c r="E437" i="10"/>
  <c r="E438" i="10"/>
  <c r="E439" i="10"/>
  <c r="E440" i="10"/>
  <c r="E441" i="10"/>
  <c r="E442" i="10"/>
  <c r="E443" i="10"/>
  <c r="E444" i="10"/>
  <c r="E445" i="10"/>
  <c r="E446" i="10"/>
  <c r="E447" i="10"/>
  <c r="E448" i="10"/>
  <c r="E449" i="10"/>
  <c r="E450" i="10"/>
  <c r="E451" i="10"/>
  <c r="E452" i="10"/>
  <c r="E453" i="10"/>
  <c r="E454" i="10"/>
  <c r="E455" i="10"/>
  <c r="E456" i="10"/>
  <c r="E457" i="10"/>
  <c r="E458" i="10"/>
  <c r="E459" i="10"/>
  <c r="E460" i="10"/>
  <c r="E461" i="10"/>
  <c r="E462" i="10"/>
  <c r="E463" i="10"/>
  <c r="E464" i="10"/>
  <c r="E465" i="10"/>
  <c r="E466" i="10"/>
  <c r="E467" i="10"/>
  <c r="E468" i="10"/>
  <c r="E469" i="10"/>
  <c r="E470" i="10"/>
  <c r="E471" i="10"/>
  <c r="E472" i="10"/>
  <c r="E473" i="10"/>
  <c r="E474" i="10"/>
  <c r="E475" i="10"/>
  <c r="E476" i="10"/>
  <c r="E477" i="10"/>
  <c r="E478" i="10"/>
  <c r="E479" i="10"/>
  <c r="E480" i="10"/>
  <c r="E481" i="10"/>
  <c r="E482" i="10"/>
  <c r="E483" i="10"/>
  <c r="E484" i="10"/>
  <c r="E485" i="10"/>
  <c r="E486" i="10"/>
  <c r="E487" i="10"/>
  <c r="E488" i="10"/>
  <c r="E489" i="10"/>
  <c r="E490" i="10"/>
  <c r="E491" i="10"/>
  <c r="E492" i="10"/>
  <c r="E493" i="10"/>
  <c r="E494" i="10"/>
  <c r="E495" i="10"/>
  <c r="E496" i="10"/>
  <c r="E497" i="10"/>
  <c r="E498" i="10"/>
  <c r="E499" i="10"/>
  <c r="E500" i="10"/>
  <c r="F274" i="10"/>
  <c r="F275" i="10"/>
  <c r="F276" i="10"/>
  <c r="F277" i="10"/>
  <c r="F278" i="10"/>
  <c r="F279" i="10"/>
  <c r="F280" i="10"/>
  <c r="F281" i="10"/>
  <c r="F282" i="10"/>
  <c r="F283" i="10"/>
  <c r="F284" i="10"/>
  <c r="F285" i="10"/>
  <c r="F286" i="10"/>
  <c r="F287" i="10"/>
  <c r="F288" i="10"/>
  <c r="F289" i="10"/>
  <c r="F290" i="10"/>
  <c r="F291" i="10"/>
  <c r="F292" i="10"/>
  <c r="F293" i="10"/>
  <c r="F294" i="10"/>
  <c r="F295" i="10"/>
  <c r="F296" i="10"/>
  <c r="F297" i="10"/>
  <c r="F298" i="10"/>
  <c r="F299" i="10"/>
  <c r="F300" i="10"/>
  <c r="F301" i="10"/>
  <c r="F302" i="10"/>
  <c r="F303" i="10"/>
  <c r="F304" i="10"/>
  <c r="F305" i="10"/>
  <c r="F306" i="10"/>
  <c r="F307" i="10"/>
  <c r="F308" i="10"/>
  <c r="F309" i="10"/>
  <c r="F310" i="10"/>
  <c r="F311" i="10"/>
  <c r="F312" i="10"/>
  <c r="F313" i="10"/>
  <c r="F314" i="10"/>
  <c r="F315" i="10"/>
  <c r="F316" i="10"/>
  <c r="F317" i="10"/>
  <c r="F318" i="10"/>
  <c r="F319" i="10"/>
  <c r="F320" i="10"/>
  <c r="F321" i="10"/>
  <c r="F322" i="10"/>
  <c r="F323" i="10"/>
  <c r="F324" i="10"/>
  <c r="F325" i="10"/>
  <c r="F326" i="10"/>
  <c r="F327" i="10"/>
  <c r="F328" i="10"/>
  <c r="F329" i="10"/>
  <c r="F330" i="10"/>
  <c r="F331" i="10"/>
  <c r="F332" i="10"/>
  <c r="F333" i="10"/>
  <c r="F334" i="10"/>
  <c r="F335" i="10"/>
  <c r="F336" i="10"/>
  <c r="F337" i="10"/>
  <c r="F338" i="10"/>
  <c r="F339" i="10"/>
  <c r="F340" i="10"/>
  <c r="F341" i="10"/>
  <c r="F342" i="10"/>
  <c r="F343" i="10"/>
  <c r="F344" i="10"/>
  <c r="F345" i="10"/>
  <c r="F346" i="10"/>
  <c r="F347" i="10"/>
  <c r="F348" i="10"/>
  <c r="F349" i="10"/>
  <c r="F350" i="10"/>
  <c r="F351" i="10"/>
  <c r="F352" i="10"/>
  <c r="F353" i="10"/>
  <c r="F354" i="10"/>
  <c r="F355" i="10"/>
  <c r="F356" i="10"/>
  <c r="F357" i="10"/>
  <c r="F358" i="10"/>
  <c r="F359" i="10"/>
  <c r="F360" i="10"/>
  <c r="F361" i="10"/>
  <c r="F362" i="10"/>
  <c r="F363" i="10"/>
  <c r="F364" i="10"/>
  <c r="F365" i="10"/>
  <c r="F366" i="10"/>
  <c r="F367" i="10"/>
  <c r="F368" i="10"/>
  <c r="F369" i="10"/>
  <c r="F370" i="10"/>
  <c r="F371" i="10"/>
  <c r="F372" i="10"/>
  <c r="F373" i="10"/>
  <c r="F374" i="10"/>
  <c r="F375" i="10"/>
  <c r="F376" i="10"/>
  <c r="F377" i="10"/>
  <c r="F378" i="10"/>
  <c r="F379" i="10"/>
  <c r="F380" i="10"/>
  <c r="F381" i="10"/>
  <c r="F382" i="10"/>
  <c r="F383" i="10"/>
  <c r="F384" i="10"/>
  <c r="F385" i="10"/>
  <c r="F386" i="10"/>
  <c r="F387" i="10"/>
  <c r="F388" i="10"/>
  <c r="F389" i="10"/>
  <c r="F390" i="10"/>
  <c r="F391" i="10"/>
  <c r="F392" i="10"/>
  <c r="F393" i="10"/>
  <c r="F394" i="10"/>
  <c r="F395" i="10"/>
  <c r="F396" i="10"/>
  <c r="F397" i="10"/>
  <c r="F398" i="10"/>
  <c r="F399" i="10"/>
  <c r="F400" i="10"/>
  <c r="F401" i="10"/>
  <c r="F402" i="10"/>
  <c r="F403" i="10"/>
  <c r="F404" i="10"/>
  <c r="F405" i="10"/>
  <c r="F406" i="10"/>
  <c r="F407" i="10"/>
  <c r="F408" i="10"/>
  <c r="F409" i="10"/>
  <c r="F410" i="10"/>
  <c r="F411" i="10"/>
  <c r="F412" i="10"/>
  <c r="F413" i="10"/>
  <c r="F414" i="10"/>
  <c r="F415" i="10"/>
  <c r="F416" i="10"/>
  <c r="F417" i="10"/>
  <c r="F418" i="10"/>
  <c r="F419" i="10"/>
  <c r="F420" i="10"/>
  <c r="F421" i="10"/>
  <c r="F422" i="10"/>
  <c r="F423" i="10"/>
  <c r="F424" i="10"/>
  <c r="F425" i="10"/>
  <c r="F426" i="10"/>
  <c r="F427" i="10"/>
  <c r="F428" i="10"/>
  <c r="F429" i="10"/>
  <c r="F430" i="10"/>
  <c r="F431" i="10"/>
  <c r="F432" i="10"/>
  <c r="F433" i="10"/>
  <c r="F434" i="10"/>
  <c r="F435" i="10"/>
  <c r="F436" i="10"/>
  <c r="F437" i="10"/>
  <c r="F438" i="10"/>
  <c r="F439" i="10"/>
  <c r="F440" i="10"/>
  <c r="F441" i="10"/>
  <c r="F442" i="10"/>
  <c r="F443" i="10"/>
  <c r="F444" i="10"/>
  <c r="F445" i="10"/>
  <c r="F446" i="10"/>
  <c r="F447" i="10"/>
  <c r="F448" i="10"/>
  <c r="F449" i="10"/>
  <c r="F450" i="10"/>
  <c r="F451" i="10"/>
  <c r="F452" i="10"/>
  <c r="F453" i="10"/>
  <c r="F454" i="10"/>
  <c r="F455" i="10"/>
  <c r="F456" i="10"/>
  <c r="F457" i="10"/>
  <c r="F458" i="10"/>
  <c r="F459" i="10"/>
  <c r="F460" i="10"/>
  <c r="F461" i="10"/>
  <c r="F462" i="10"/>
  <c r="F463" i="10"/>
  <c r="F464" i="10"/>
  <c r="F465" i="10"/>
  <c r="F466" i="10"/>
  <c r="F467" i="10"/>
  <c r="F468" i="10"/>
  <c r="F469" i="10"/>
  <c r="F470" i="10"/>
  <c r="F471" i="10"/>
  <c r="F472" i="10"/>
  <c r="F473" i="10"/>
  <c r="F474" i="10"/>
  <c r="F475" i="10"/>
  <c r="F476" i="10"/>
  <c r="F477" i="10"/>
  <c r="F478" i="10"/>
  <c r="F479" i="10"/>
  <c r="F480" i="10"/>
  <c r="F481" i="10"/>
  <c r="F482" i="10"/>
  <c r="F483" i="10"/>
  <c r="F484" i="10"/>
  <c r="F485" i="10"/>
  <c r="F486" i="10"/>
  <c r="F487" i="10"/>
  <c r="F488" i="10"/>
  <c r="F489" i="10"/>
  <c r="F490" i="10"/>
  <c r="F491" i="10"/>
  <c r="F492" i="10"/>
  <c r="F493" i="10"/>
  <c r="F494" i="10"/>
  <c r="F495" i="10"/>
  <c r="F496" i="10"/>
  <c r="F497" i="10"/>
  <c r="F498" i="10"/>
  <c r="F499" i="10"/>
  <c r="F500" i="10"/>
  <c r="I274" i="10"/>
  <c r="I275" i="10"/>
  <c r="I276" i="10"/>
  <c r="I277" i="10"/>
  <c r="I278" i="10"/>
  <c r="I279" i="10"/>
  <c r="I280" i="10"/>
  <c r="I281" i="10"/>
  <c r="I282" i="10"/>
  <c r="I283" i="10"/>
  <c r="I284" i="10"/>
  <c r="I285" i="10"/>
  <c r="I286" i="10"/>
  <c r="I287" i="10"/>
  <c r="I288" i="10"/>
  <c r="I289" i="10"/>
  <c r="I290" i="10"/>
  <c r="I291" i="10"/>
  <c r="I292" i="10"/>
  <c r="I293" i="10"/>
  <c r="I294" i="10"/>
  <c r="I295" i="10"/>
  <c r="I296" i="10"/>
  <c r="I297" i="10"/>
  <c r="I298" i="10"/>
  <c r="I299" i="10"/>
  <c r="I300" i="10"/>
  <c r="I301" i="10"/>
  <c r="I302" i="10"/>
  <c r="I303" i="10"/>
  <c r="I304" i="10"/>
  <c r="I305" i="10"/>
  <c r="I306" i="10"/>
  <c r="I307" i="10"/>
  <c r="I308" i="10"/>
  <c r="I309" i="10"/>
  <c r="I310" i="10"/>
  <c r="I311" i="10"/>
  <c r="I312" i="10"/>
  <c r="I313" i="10"/>
  <c r="I314" i="10"/>
  <c r="I315" i="10"/>
  <c r="I316" i="10"/>
  <c r="I317" i="10"/>
  <c r="I318" i="10"/>
  <c r="I319" i="10"/>
  <c r="I320" i="10"/>
  <c r="I321" i="10"/>
  <c r="I322" i="10"/>
  <c r="I323" i="10"/>
  <c r="I324" i="10"/>
  <c r="I325" i="10"/>
  <c r="I326" i="10"/>
  <c r="I327" i="10"/>
  <c r="I328" i="10"/>
  <c r="I329" i="10"/>
  <c r="I330" i="10"/>
  <c r="I331" i="10"/>
  <c r="I332" i="10"/>
  <c r="I333" i="10"/>
  <c r="I334" i="10"/>
  <c r="I335" i="10"/>
  <c r="I336" i="10"/>
  <c r="I337" i="10"/>
  <c r="I338" i="10"/>
  <c r="I339" i="10"/>
  <c r="I340" i="10"/>
  <c r="I341" i="10"/>
  <c r="I342" i="10"/>
  <c r="I343" i="10"/>
  <c r="I344" i="10"/>
  <c r="I345" i="10"/>
  <c r="I346" i="10"/>
  <c r="I347" i="10"/>
  <c r="I348" i="10"/>
  <c r="I349" i="10"/>
  <c r="I350" i="10"/>
  <c r="I351" i="10"/>
  <c r="I352" i="10"/>
  <c r="I353" i="10"/>
  <c r="I354" i="10"/>
  <c r="I355" i="10"/>
  <c r="I356" i="10"/>
  <c r="I357" i="10"/>
  <c r="I358" i="10"/>
  <c r="I359" i="10"/>
  <c r="I360" i="10"/>
  <c r="I361" i="10"/>
  <c r="I362" i="10"/>
  <c r="I363" i="10"/>
  <c r="I364" i="10"/>
  <c r="I365" i="10"/>
  <c r="I366" i="10"/>
  <c r="I367" i="10"/>
  <c r="I368" i="10"/>
  <c r="I369" i="10"/>
  <c r="I370" i="10"/>
  <c r="I371" i="10"/>
  <c r="I372" i="10"/>
  <c r="I373" i="10"/>
  <c r="I374" i="10"/>
  <c r="I375" i="10"/>
  <c r="I376" i="10"/>
  <c r="I377" i="10"/>
  <c r="I378" i="10"/>
  <c r="I379" i="10"/>
  <c r="I380" i="10"/>
  <c r="I381" i="10"/>
  <c r="I382" i="10"/>
  <c r="I383" i="10"/>
  <c r="I384" i="10"/>
  <c r="I385" i="10"/>
  <c r="I386" i="10"/>
  <c r="I387" i="10"/>
  <c r="I388" i="10"/>
  <c r="I389" i="10"/>
  <c r="I390" i="10"/>
  <c r="I391" i="10"/>
  <c r="I392" i="10"/>
  <c r="I393" i="10"/>
  <c r="I394" i="10"/>
  <c r="I395" i="10"/>
  <c r="I396" i="10"/>
  <c r="I397" i="10"/>
  <c r="I398" i="10"/>
  <c r="I399" i="10"/>
  <c r="I400" i="10"/>
  <c r="I401" i="10"/>
  <c r="I402" i="10"/>
  <c r="I403" i="10"/>
  <c r="I404" i="10"/>
  <c r="I405" i="10"/>
  <c r="I406" i="10"/>
  <c r="I407" i="10"/>
  <c r="I408" i="10"/>
  <c r="I409" i="10"/>
  <c r="I410" i="10"/>
  <c r="I411" i="10"/>
  <c r="I412" i="10"/>
  <c r="I413" i="10"/>
  <c r="I414" i="10"/>
  <c r="I415" i="10"/>
  <c r="I416" i="10"/>
  <c r="I417" i="10"/>
  <c r="I418" i="10"/>
  <c r="I419" i="10"/>
  <c r="I420" i="10"/>
  <c r="I421" i="10"/>
  <c r="I422" i="10"/>
  <c r="I423" i="10"/>
  <c r="I424" i="10"/>
  <c r="I425" i="10"/>
  <c r="I426" i="10"/>
  <c r="I427" i="10"/>
  <c r="I428" i="10"/>
  <c r="I429" i="10"/>
  <c r="I430" i="10"/>
  <c r="I431" i="10"/>
  <c r="I432" i="10"/>
  <c r="I433" i="10"/>
  <c r="I434" i="10"/>
  <c r="I435" i="10"/>
  <c r="I436" i="10"/>
  <c r="I437" i="10"/>
  <c r="I438" i="10"/>
  <c r="I439" i="10"/>
  <c r="I440" i="10"/>
  <c r="I441" i="10"/>
  <c r="I442" i="10"/>
  <c r="I443" i="10"/>
  <c r="I444" i="10"/>
  <c r="I445" i="10"/>
  <c r="I446" i="10"/>
  <c r="I447" i="10"/>
  <c r="I448" i="10"/>
  <c r="I449" i="10"/>
  <c r="I450" i="10"/>
  <c r="I451" i="10"/>
  <c r="I452" i="10"/>
  <c r="I453" i="10"/>
  <c r="I454" i="10"/>
  <c r="I455" i="10"/>
  <c r="I456" i="10"/>
  <c r="I457" i="10"/>
  <c r="I458" i="10"/>
  <c r="I459" i="10"/>
  <c r="I460" i="10"/>
  <c r="I461" i="10"/>
  <c r="I462" i="10"/>
  <c r="I463" i="10"/>
  <c r="I464" i="10"/>
  <c r="I465" i="10"/>
  <c r="I466" i="10"/>
  <c r="I467" i="10"/>
  <c r="I468" i="10"/>
  <c r="I469" i="10"/>
  <c r="I470" i="10"/>
  <c r="I471" i="10"/>
  <c r="I472" i="10"/>
  <c r="I473" i="10"/>
  <c r="I474" i="10"/>
  <c r="I475" i="10"/>
  <c r="I476" i="10"/>
  <c r="I477" i="10"/>
  <c r="I478" i="10"/>
  <c r="I479" i="10"/>
  <c r="I480" i="10"/>
  <c r="I481" i="10"/>
  <c r="I482" i="10"/>
  <c r="I483" i="10"/>
  <c r="I484" i="10"/>
  <c r="I485" i="10"/>
  <c r="I486" i="10"/>
  <c r="I487" i="10"/>
  <c r="I488" i="10"/>
  <c r="I489" i="10"/>
  <c r="I490" i="10"/>
  <c r="I491" i="10"/>
  <c r="I492" i="10"/>
  <c r="I493" i="10"/>
  <c r="I494" i="10"/>
  <c r="I495" i="10"/>
  <c r="I496" i="10"/>
  <c r="I497" i="10"/>
  <c r="I498" i="10"/>
  <c r="I499" i="10"/>
  <c r="I500" i="10"/>
  <c r="K274" i="10"/>
  <c r="K275" i="10"/>
  <c r="K276" i="10"/>
  <c r="K277" i="10"/>
  <c r="K278" i="10"/>
  <c r="K279" i="10"/>
  <c r="K280" i="10"/>
  <c r="K281" i="10"/>
  <c r="K282" i="10"/>
  <c r="K283" i="10"/>
  <c r="K284" i="10"/>
  <c r="K285" i="10"/>
  <c r="K286" i="10"/>
  <c r="K287" i="10"/>
  <c r="K288" i="10"/>
  <c r="K289" i="10"/>
  <c r="K290" i="10"/>
  <c r="K291" i="10"/>
  <c r="K292" i="10"/>
  <c r="K293" i="10"/>
  <c r="K294" i="10"/>
  <c r="K295" i="10"/>
  <c r="K296" i="10"/>
  <c r="K297" i="10"/>
  <c r="K298" i="10"/>
  <c r="K299" i="10"/>
  <c r="K300" i="10"/>
  <c r="K301" i="10"/>
  <c r="K302" i="10"/>
  <c r="K303" i="10"/>
  <c r="K304" i="10"/>
  <c r="K305" i="10"/>
  <c r="K306" i="10"/>
  <c r="K307" i="10"/>
  <c r="K308" i="10"/>
  <c r="K309" i="10"/>
  <c r="K310" i="10"/>
  <c r="K311" i="10"/>
  <c r="K312" i="10"/>
  <c r="K313" i="10"/>
  <c r="K314" i="10"/>
  <c r="K315" i="10"/>
  <c r="K316" i="10"/>
  <c r="K317" i="10"/>
  <c r="K318" i="10"/>
  <c r="K319" i="10"/>
  <c r="K320" i="10"/>
  <c r="K321" i="10"/>
  <c r="K322" i="10"/>
  <c r="K323" i="10"/>
  <c r="K324" i="10"/>
  <c r="K325" i="10"/>
  <c r="K326" i="10"/>
  <c r="K327" i="10"/>
  <c r="K328" i="10"/>
  <c r="K329" i="10"/>
  <c r="K330" i="10"/>
  <c r="K331" i="10"/>
  <c r="K332" i="10"/>
  <c r="K333" i="10"/>
  <c r="K334" i="10"/>
  <c r="K335" i="10"/>
  <c r="K336" i="10"/>
  <c r="K337" i="10"/>
  <c r="K338" i="10"/>
  <c r="K339" i="10"/>
  <c r="K340" i="10"/>
  <c r="K341" i="10"/>
  <c r="K342" i="10"/>
  <c r="K343" i="10"/>
  <c r="K344" i="10"/>
  <c r="K345" i="10"/>
  <c r="K346" i="10"/>
  <c r="K347" i="10"/>
  <c r="K348" i="10"/>
  <c r="K349" i="10"/>
  <c r="K350" i="10"/>
  <c r="K351" i="10"/>
  <c r="K352" i="10"/>
  <c r="K353" i="10"/>
  <c r="K354" i="10"/>
  <c r="K355" i="10"/>
  <c r="K356" i="10"/>
  <c r="K357" i="10"/>
  <c r="K358" i="10"/>
  <c r="K359" i="10"/>
  <c r="K360" i="10"/>
  <c r="K361" i="10"/>
  <c r="K362" i="10"/>
  <c r="K363" i="10"/>
  <c r="K364" i="10"/>
  <c r="K365" i="10"/>
  <c r="K366" i="10"/>
  <c r="K367" i="10"/>
  <c r="K368" i="10"/>
  <c r="K369" i="10"/>
  <c r="K370" i="10"/>
  <c r="K371" i="10"/>
  <c r="K372" i="10"/>
  <c r="K373" i="10"/>
  <c r="K374" i="10"/>
  <c r="K375" i="10"/>
  <c r="K376" i="10"/>
  <c r="K377" i="10"/>
  <c r="K378" i="10"/>
  <c r="K379" i="10"/>
  <c r="K380" i="10"/>
  <c r="K381" i="10"/>
  <c r="K382" i="10"/>
  <c r="K383" i="10"/>
  <c r="K384" i="10"/>
  <c r="K385" i="10"/>
  <c r="K386" i="10"/>
  <c r="K387" i="10"/>
  <c r="K388" i="10"/>
  <c r="K389" i="10"/>
  <c r="K390" i="10"/>
  <c r="K391" i="10"/>
  <c r="K392" i="10"/>
  <c r="K393" i="10"/>
  <c r="K394" i="10"/>
  <c r="K395" i="10"/>
  <c r="K396" i="10"/>
  <c r="K397" i="10"/>
  <c r="K398" i="10"/>
  <c r="K399" i="10"/>
  <c r="K400" i="10"/>
  <c r="K401" i="10"/>
  <c r="K402" i="10"/>
  <c r="K403" i="10"/>
  <c r="K404" i="10"/>
  <c r="K405" i="10"/>
  <c r="K406" i="10"/>
  <c r="K407" i="10"/>
  <c r="K408" i="10"/>
  <c r="K409" i="10"/>
  <c r="K410" i="10"/>
  <c r="K411" i="10"/>
  <c r="K412" i="10"/>
  <c r="K413" i="10"/>
  <c r="K414" i="10"/>
  <c r="K415" i="10"/>
  <c r="K416" i="10"/>
  <c r="K417" i="10"/>
  <c r="K418" i="10"/>
  <c r="K419" i="10"/>
  <c r="K420" i="10"/>
  <c r="K421" i="10"/>
  <c r="K422" i="10"/>
  <c r="K423" i="10"/>
  <c r="K424" i="10"/>
  <c r="K425" i="10"/>
  <c r="K426" i="10"/>
  <c r="K427" i="10"/>
  <c r="K428" i="10"/>
  <c r="K429" i="10"/>
  <c r="K430" i="10"/>
  <c r="K431" i="10"/>
  <c r="K432" i="10"/>
  <c r="K433" i="10"/>
  <c r="K434" i="10"/>
  <c r="K435" i="10"/>
  <c r="K436" i="10"/>
  <c r="K437" i="10"/>
  <c r="K438" i="10"/>
  <c r="K439" i="10"/>
  <c r="K440" i="10"/>
  <c r="K441" i="10"/>
  <c r="K442" i="10"/>
  <c r="K443" i="10"/>
  <c r="K444" i="10"/>
  <c r="K445" i="10"/>
  <c r="K446" i="10"/>
  <c r="K447" i="10"/>
  <c r="K448" i="10"/>
  <c r="K449" i="10"/>
  <c r="K450" i="10"/>
  <c r="K451" i="10"/>
  <c r="K452" i="10"/>
  <c r="K453" i="10"/>
  <c r="K454" i="10"/>
  <c r="K455" i="10"/>
  <c r="K456" i="10"/>
  <c r="K457" i="10"/>
  <c r="K458" i="10"/>
  <c r="K459" i="10"/>
  <c r="K460" i="10"/>
  <c r="K461" i="10"/>
  <c r="K462" i="10"/>
  <c r="K463" i="10"/>
  <c r="K464" i="10"/>
  <c r="K465" i="10"/>
  <c r="K466" i="10"/>
  <c r="K467" i="10"/>
  <c r="K468" i="10"/>
  <c r="K469" i="10"/>
  <c r="K470" i="10"/>
  <c r="K471" i="10"/>
  <c r="K472" i="10"/>
  <c r="K473" i="10"/>
  <c r="K474" i="10"/>
  <c r="K475" i="10"/>
  <c r="K476" i="10"/>
  <c r="K477" i="10"/>
  <c r="K478" i="10"/>
  <c r="K479" i="10"/>
  <c r="K480" i="10"/>
  <c r="K481" i="10"/>
  <c r="K482" i="10"/>
  <c r="K483" i="10"/>
  <c r="K484" i="10"/>
  <c r="K485" i="10"/>
  <c r="K486" i="10"/>
  <c r="K487" i="10"/>
  <c r="K488" i="10"/>
  <c r="K489" i="10"/>
  <c r="K490" i="10"/>
  <c r="K491" i="10"/>
  <c r="K492" i="10"/>
  <c r="K493" i="10"/>
  <c r="K494" i="10"/>
  <c r="K495" i="10"/>
  <c r="K496" i="10"/>
  <c r="K497" i="10"/>
  <c r="K498" i="10"/>
  <c r="K499" i="10"/>
  <c r="K500" i="10"/>
  <c r="M274" i="10"/>
  <c r="M275" i="10"/>
  <c r="M276" i="10"/>
  <c r="M277" i="10"/>
  <c r="M278" i="10"/>
  <c r="M279" i="10"/>
  <c r="M280" i="10"/>
  <c r="M281" i="10"/>
  <c r="M282" i="10"/>
  <c r="M283" i="10"/>
  <c r="M284" i="10"/>
  <c r="M285" i="10"/>
  <c r="M286" i="10"/>
  <c r="M287" i="10"/>
  <c r="M288" i="10"/>
  <c r="M289" i="10"/>
  <c r="M290" i="10"/>
  <c r="M291" i="10"/>
  <c r="M292" i="10"/>
  <c r="M293" i="10"/>
  <c r="M294" i="10"/>
  <c r="M295" i="10"/>
  <c r="M296" i="10"/>
  <c r="M297" i="10"/>
  <c r="M298" i="10"/>
  <c r="M299" i="10"/>
  <c r="M300" i="10"/>
  <c r="M301" i="10"/>
  <c r="M302" i="10"/>
  <c r="M303" i="10"/>
  <c r="M304" i="10"/>
  <c r="M305" i="10"/>
  <c r="M306" i="10"/>
  <c r="M307" i="10"/>
  <c r="M308" i="10"/>
  <c r="M309" i="10"/>
  <c r="M310" i="10"/>
  <c r="M311" i="10"/>
  <c r="M312" i="10"/>
  <c r="M313" i="10"/>
  <c r="M314" i="10"/>
  <c r="M315" i="10"/>
  <c r="M316" i="10"/>
  <c r="M317" i="10"/>
  <c r="M318" i="10"/>
  <c r="M319" i="10"/>
  <c r="M320" i="10"/>
  <c r="M321" i="10"/>
  <c r="M322" i="10"/>
  <c r="M323" i="10"/>
  <c r="M324" i="10"/>
  <c r="M325" i="10"/>
  <c r="M326" i="10"/>
  <c r="M327" i="10"/>
  <c r="M328" i="10"/>
  <c r="M329" i="10"/>
  <c r="M330" i="10"/>
  <c r="M331" i="10"/>
  <c r="M332" i="10"/>
  <c r="M333" i="10"/>
  <c r="M334" i="10"/>
  <c r="M335" i="10"/>
  <c r="M336" i="10"/>
  <c r="M337" i="10"/>
  <c r="M338" i="10"/>
  <c r="M339" i="10"/>
  <c r="M340" i="10"/>
  <c r="M341" i="10"/>
  <c r="M342" i="10"/>
  <c r="M343" i="10"/>
  <c r="M344" i="10"/>
  <c r="M345" i="10"/>
  <c r="M346" i="10"/>
  <c r="M347" i="10"/>
  <c r="M348" i="10"/>
  <c r="M349" i="10"/>
  <c r="M350" i="10"/>
  <c r="M351" i="10"/>
  <c r="M352" i="10"/>
  <c r="M353" i="10"/>
  <c r="M354" i="10"/>
  <c r="M355" i="10"/>
  <c r="M356" i="10"/>
  <c r="M357" i="10"/>
  <c r="M358" i="10"/>
  <c r="M359" i="10"/>
  <c r="M360" i="10"/>
  <c r="M361" i="10"/>
  <c r="M362" i="10"/>
  <c r="M363" i="10"/>
  <c r="M364" i="10"/>
  <c r="M365" i="10"/>
  <c r="M366" i="10"/>
  <c r="M367" i="10"/>
  <c r="M368" i="10"/>
  <c r="M369" i="10"/>
  <c r="M370" i="10"/>
  <c r="M371" i="10"/>
  <c r="M372" i="10"/>
  <c r="M373" i="10"/>
  <c r="M374" i="10"/>
  <c r="M375" i="10"/>
  <c r="M376" i="10"/>
  <c r="M377" i="10"/>
  <c r="M378" i="10"/>
  <c r="M379" i="10"/>
  <c r="M380" i="10"/>
  <c r="M381" i="10"/>
  <c r="M382" i="10"/>
  <c r="M383" i="10"/>
  <c r="M384" i="10"/>
  <c r="M385" i="10"/>
  <c r="M386" i="10"/>
  <c r="M387" i="10"/>
  <c r="M388" i="10"/>
  <c r="M389" i="10"/>
  <c r="M390" i="10"/>
  <c r="M391" i="10"/>
  <c r="M392" i="10"/>
  <c r="M393" i="10"/>
  <c r="M394" i="10"/>
  <c r="M395" i="10"/>
  <c r="M396" i="10"/>
  <c r="M397" i="10"/>
  <c r="M398" i="10"/>
  <c r="M399" i="10"/>
  <c r="M400" i="10"/>
  <c r="M401" i="10"/>
  <c r="M402" i="10"/>
  <c r="M403" i="10"/>
  <c r="M404" i="10"/>
  <c r="M405" i="10"/>
  <c r="M406" i="10"/>
  <c r="M407" i="10"/>
  <c r="M408" i="10"/>
  <c r="M409" i="10"/>
  <c r="M410" i="10"/>
  <c r="M411" i="10"/>
  <c r="M412" i="10"/>
  <c r="M413" i="10"/>
  <c r="M414" i="10"/>
  <c r="M415" i="10"/>
  <c r="M416" i="10"/>
  <c r="M417" i="10"/>
  <c r="M418" i="10"/>
  <c r="M419" i="10"/>
  <c r="M420" i="10"/>
  <c r="M421" i="10"/>
  <c r="M422" i="10"/>
  <c r="M423" i="10"/>
  <c r="M424" i="10"/>
  <c r="M425" i="10"/>
  <c r="M426" i="10"/>
  <c r="M427" i="10"/>
  <c r="M428" i="10"/>
  <c r="M429" i="10"/>
  <c r="M430" i="10"/>
  <c r="M431" i="10"/>
  <c r="M432" i="10"/>
  <c r="M433" i="10"/>
  <c r="M434" i="10"/>
  <c r="M435" i="10"/>
  <c r="M436" i="10"/>
  <c r="M437" i="10"/>
  <c r="M438" i="10"/>
  <c r="M439" i="10"/>
  <c r="M440" i="10"/>
  <c r="M441" i="10"/>
  <c r="M442" i="10"/>
  <c r="M443" i="10"/>
  <c r="M444" i="10"/>
  <c r="M445" i="10"/>
  <c r="M446" i="10"/>
  <c r="M447" i="10"/>
  <c r="M448" i="10"/>
  <c r="M449" i="10"/>
  <c r="M450" i="10"/>
  <c r="M451" i="10"/>
  <c r="M452" i="10"/>
  <c r="M453" i="10"/>
  <c r="M454" i="10"/>
  <c r="M455" i="10"/>
  <c r="M456" i="10"/>
  <c r="M457" i="10"/>
  <c r="M458" i="10"/>
  <c r="M459" i="10"/>
  <c r="M460" i="10"/>
  <c r="M461" i="10"/>
  <c r="M462" i="10"/>
  <c r="M463" i="10"/>
  <c r="M464" i="10"/>
  <c r="M465" i="10"/>
  <c r="M466" i="10"/>
  <c r="M467" i="10"/>
  <c r="M468" i="10"/>
  <c r="M469" i="10"/>
  <c r="M470" i="10"/>
  <c r="M471" i="10"/>
  <c r="M472" i="10"/>
  <c r="M473" i="10"/>
  <c r="M474" i="10"/>
  <c r="M475" i="10"/>
  <c r="M476" i="10"/>
  <c r="M477" i="10"/>
  <c r="M478" i="10"/>
  <c r="M479" i="10"/>
  <c r="M480" i="10"/>
  <c r="M481" i="10"/>
  <c r="M482" i="10"/>
  <c r="M483" i="10"/>
  <c r="M484" i="10"/>
  <c r="M485" i="10"/>
  <c r="M486" i="10"/>
  <c r="M487" i="10"/>
  <c r="M488" i="10"/>
  <c r="M489" i="10"/>
  <c r="M490" i="10"/>
  <c r="M491" i="10"/>
  <c r="M492" i="10"/>
  <c r="M493" i="10"/>
  <c r="M494" i="10"/>
  <c r="M495" i="10"/>
  <c r="M496" i="10"/>
  <c r="M497" i="10"/>
  <c r="M498" i="10"/>
  <c r="M499" i="10"/>
  <c r="M500" i="10"/>
  <c r="O274" i="10"/>
  <c r="P274" i="10" s="1"/>
  <c r="O275" i="10"/>
  <c r="P275" i="10" s="1"/>
  <c r="O276" i="10"/>
  <c r="P276" i="10" s="1"/>
  <c r="O277" i="10"/>
  <c r="P277" i="10" s="1"/>
  <c r="O278" i="10"/>
  <c r="P278" i="10" s="1"/>
  <c r="O279" i="10"/>
  <c r="P279" i="10" s="1"/>
  <c r="O280" i="10"/>
  <c r="P280" i="10" s="1"/>
  <c r="O281" i="10"/>
  <c r="P281" i="10" s="1"/>
  <c r="O282" i="10"/>
  <c r="P282" i="10" s="1"/>
  <c r="O283" i="10"/>
  <c r="P283" i="10" s="1"/>
  <c r="O284" i="10"/>
  <c r="P284" i="10" s="1"/>
  <c r="O285" i="10"/>
  <c r="P285" i="10" s="1"/>
  <c r="O286" i="10"/>
  <c r="P286" i="10" s="1"/>
  <c r="O287" i="10"/>
  <c r="P287" i="10" s="1"/>
  <c r="O288" i="10"/>
  <c r="P288" i="10" s="1"/>
  <c r="O289" i="10"/>
  <c r="P289" i="10" s="1"/>
  <c r="O290" i="10"/>
  <c r="P290" i="10" s="1"/>
  <c r="O291" i="10"/>
  <c r="P291" i="10" s="1"/>
  <c r="O292" i="10"/>
  <c r="P292" i="10" s="1"/>
  <c r="O293" i="10"/>
  <c r="P293" i="10" s="1"/>
  <c r="O294" i="10"/>
  <c r="P294" i="10" s="1"/>
  <c r="O295" i="10"/>
  <c r="P295" i="10" s="1"/>
  <c r="O296" i="10"/>
  <c r="P296" i="10" s="1"/>
  <c r="O297" i="10"/>
  <c r="P297" i="10" s="1"/>
  <c r="O298" i="10"/>
  <c r="P298" i="10" s="1"/>
  <c r="O299" i="10"/>
  <c r="P299" i="10" s="1"/>
  <c r="O300" i="10"/>
  <c r="O301" i="10"/>
  <c r="P301" i="10" s="1"/>
  <c r="O302" i="10"/>
  <c r="P302" i="10" s="1"/>
  <c r="O303" i="10"/>
  <c r="P303" i="10" s="1"/>
  <c r="O304" i="10"/>
  <c r="P304" i="10" s="1"/>
  <c r="O305" i="10"/>
  <c r="P305" i="10" s="1"/>
  <c r="O306" i="10"/>
  <c r="P306" i="10" s="1"/>
  <c r="O307" i="10"/>
  <c r="P307" i="10" s="1"/>
  <c r="O308" i="10"/>
  <c r="P308" i="10" s="1"/>
  <c r="O309" i="10"/>
  <c r="P309" i="10" s="1"/>
  <c r="O310" i="10"/>
  <c r="P310" i="10" s="1"/>
  <c r="O311" i="10"/>
  <c r="P311" i="10" s="1"/>
  <c r="O312" i="10"/>
  <c r="P312" i="10" s="1"/>
  <c r="O313" i="10"/>
  <c r="P313" i="10" s="1"/>
  <c r="O314" i="10"/>
  <c r="P314" i="10" s="1"/>
  <c r="O315" i="10"/>
  <c r="P315" i="10" s="1"/>
  <c r="O316" i="10"/>
  <c r="P316" i="10" s="1"/>
  <c r="O317" i="10"/>
  <c r="P317" i="10" s="1"/>
  <c r="O318" i="10"/>
  <c r="P318" i="10" s="1"/>
  <c r="O319" i="10"/>
  <c r="P319" i="10" s="1"/>
  <c r="O320" i="10"/>
  <c r="P320" i="10" s="1"/>
  <c r="O321" i="10"/>
  <c r="P321" i="10" s="1"/>
  <c r="O322" i="10"/>
  <c r="P322" i="10" s="1"/>
  <c r="O323" i="10"/>
  <c r="P323" i="10" s="1"/>
  <c r="O324" i="10"/>
  <c r="P324" i="10" s="1"/>
  <c r="O325" i="10"/>
  <c r="P325" i="10" s="1"/>
  <c r="O326" i="10"/>
  <c r="P326" i="10" s="1"/>
  <c r="O327" i="10"/>
  <c r="P327" i="10" s="1"/>
  <c r="O328" i="10"/>
  <c r="P328" i="10" s="1"/>
  <c r="O329" i="10"/>
  <c r="P329" i="10" s="1"/>
  <c r="O330" i="10"/>
  <c r="P330" i="10" s="1"/>
  <c r="O331" i="10"/>
  <c r="P331" i="10" s="1"/>
  <c r="O332" i="10"/>
  <c r="P332" i="10" s="1"/>
  <c r="O333" i="10"/>
  <c r="P333" i="10" s="1"/>
  <c r="O334" i="10"/>
  <c r="P334" i="10" s="1"/>
  <c r="O335" i="10"/>
  <c r="P335" i="10" s="1"/>
  <c r="O336" i="10"/>
  <c r="P336" i="10" s="1"/>
  <c r="O337" i="10"/>
  <c r="P337" i="10" s="1"/>
  <c r="O338" i="10"/>
  <c r="P338" i="10" s="1"/>
  <c r="O339" i="10"/>
  <c r="P339" i="10" s="1"/>
  <c r="O340" i="10"/>
  <c r="P340" i="10" s="1"/>
  <c r="O341" i="10"/>
  <c r="P341" i="10" s="1"/>
  <c r="O342" i="10"/>
  <c r="P342" i="10" s="1"/>
  <c r="O343" i="10"/>
  <c r="P343" i="10" s="1"/>
  <c r="O344" i="10"/>
  <c r="P344" i="10" s="1"/>
  <c r="O345" i="10"/>
  <c r="P345" i="10" s="1"/>
  <c r="O346" i="10"/>
  <c r="P346" i="10" s="1"/>
  <c r="O347" i="10"/>
  <c r="P347" i="10" s="1"/>
  <c r="O348" i="10"/>
  <c r="P348" i="10" s="1"/>
  <c r="O349" i="10"/>
  <c r="P349" i="10" s="1"/>
  <c r="O350" i="10"/>
  <c r="P350" i="10" s="1"/>
  <c r="O351" i="10"/>
  <c r="P351" i="10" s="1"/>
  <c r="O352" i="10"/>
  <c r="P352" i="10" s="1"/>
  <c r="O353" i="10"/>
  <c r="P353" i="10" s="1"/>
  <c r="O354" i="10"/>
  <c r="P354" i="10" s="1"/>
  <c r="O355" i="10"/>
  <c r="P355" i="10" s="1"/>
  <c r="O356" i="10"/>
  <c r="P356" i="10" s="1"/>
  <c r="O357" i="10"/>
  <c r="P357" i="10" s="1"/>
  <c r="O358" i="10"/>
  <c r="P358" i="10" s="1"/>
  <c r="O359" i="10"/>
  <c r="P359" i="10" s="1"/>
  <c r="O360" i="10"/>
  <c r="P360" i="10" s="1"/>
  <c r="O361" i="10"/>
  <c r="P361" i="10" s="1"/>
  <c r="O362" i="10"/>
  <c r="P362" i="10" s="1"/>
  <c r="O363" i="10"/>
  <c r="P363" i="10" s="1"/>
  <c r="O364" i="10"/>
  <c r="O365" i="10"/>
  <c r="P365" i="10" s="1"/>
  <c r="O366" i="10"/>
  <c r="P366" i="10" s="1"/>
  <c r="O367" i="10"/>
  <c r="P367" i="10" s="1"/>
  <c r="O368" i="10"/>
  <c r="P368" i="10" s="1"/>
  <c r="O369" i="10"/>
  <c r="P369" i="10" s="1"/>
  <c r="O370" i="10"/>
  <c r="P370" i="10" s="1"/>
  <c r="O371" i="10"/>
  <c r="P371" i="10" s="1"/>
  <c r="O372" i="10"/>
  <c r="P372" i="10" s="1"/>
  <c r="O373" i="10"/>
  <c r="P373" i="10" s="1"/>
  <c r="O374" i="10"/>
  <c r="P374" i="10" s="1"/>
  <c r="O375" i="10"/>
  <c r="P375" i="10" s="1"/>
  <c r="O376" i="10"/>
  <c r="P376" i="10" s="1"/>
  <c r="O377" i="10"/>
  <c r="P377" i="10" s="1"/>
  <c r="O378" i="10"/>
  <c r="P378" i="10" s="1"/>
  <c r="O379" i="10"/>
  <c r="P379" i="10" s="1"/>
  <c r="O380" i="10"/>
  <c r="P380" i="10" s="1"/>
  <c r="O381" i="10"/>
  <c r="P381" i="10" s="1"/>
  <c r="O382" i="10"/>
  <c r="P382" i="10" s="1"/>
  <c r="O383" i="10"/>
  <c r="P383" i="10" s="1"/>
  <c r="O384" i="10"/>
  <c r="P384" i="10" s="1"/>
  <c r="O385" i="10"/>
  <c r="P385" i="10" s="1"/>
  <c r="O386" i="10"/>
  <c r="P386" i="10" s="1"/>
  <c r="O387" i="10"/>
  <c r="P387" i="10" s="1"/>
  <c r="O388" i="10"/>
  <c r="P388" i="10" s="1"/>
  <c r="O389" i="10"/>
  <c r="P389" i="10" s="1"/>
  <c r="O390" i="10"/>
  <c r="P390" i="10" s="1"/>
  <c r="O391" i="10"/>
  <c r="P391" i="10" s="1"/>
  <c r="O392" i="10"/>
  <c r="P392" i="10" s="1"/>
  <c r="O393" i="10"/>
  <c r="P393" i="10" s="1"/>
  <c r="O394" i="10"/>
  <c r="P394" i="10" s="1"/>
  <c r="O395" i="10"/>
  <c r="P395" i="10" s="1"/>
  <c r="O396" i="10"/>
  <c r="P396" i="10" s="1"/>
  <c r="O397" i="10"/>
  <c r="P397" i="10" s="1"/>
  <c r="O398" i="10"/>
  <c r="P398" i="10" s="1"/>
  <c r="O399" i="10"/>
  <c r="O400" i="10"/>
  <c r="P400" i="10" s="1"/>
  <c r="O401" i="10"/>
  <c r="P401" i="10" s="1"/>
  <c r="O402" i="10"/>
  <c r="P402" i="10" s="1"/>
  <c r="O403" i="10"/>
  <c r="P403" i="10" s="1"/>
  <c r="O404" i="10"/>
  <c r="O405" i="10"/>
  <c r="P405" i="10" s="1"/>
  <c r="O406" i="10"/>
  <c r="P406" i="10" s="1"/>
  <c r="O407" i="10"/>
  <c r="P407" i="10" s="1"/>
  <c r="O408" i="10"/>
  <c r="P408" i="10" s="1"/>
  <c r="O409" i="10"/>
  <c r="P409" i="10" s="1"/>
  <c r="O410" i="10"/>
  <c r="P410" i="10" s="1"/>
  <c r="O411" i="10"/>
  <c r="P411" i="10" s="1"/>
  <c r="O412" i="10"/>
  <c r="P412" i="10" s="1"/>
  <c r="O413" i="10"/>
  <c r="P413" i="10" s="1"/>
  <c r="O414" i="10"/>
  <c r="P414" i="10" s="1"/>
  <c r="O415" i="10"/>
  <c r="P415" i="10" s="1"/>
  <c r="O416" i="10"/>
  <c r="P416" i="10" s="1"/>
  <c r="O417" i="10"/>
  <c r="P417" i="10" s="1"/>
  <c r="O418" i="10"/>
  <c r="P418" i="10" s="1"/>
  <c r="O419" i="10"/>
  <c r="P419" i="10" s="1"/>
  <c r="O420" i="10"/>
  <c r="P420" i="10" s="1"/>
  <c r="O421" i="10"/>
  <c r="P421" i="10" s="1"/>
  <c r="O422" i="10"/>
  <c r="P422" i="10" s="1"/>
  <c r="O423" i="10"/>
  <c r="P423" i="10" s="1"/>
  <c r="O424" i="10"/>
  <c r="P424" i="10" s="1"/>
  <c r="O425" i="10"/>
  <c r="P425" i="10" s="1"/>
  <c r="O426" i="10"/>
  <c r="P426" i="10" s="1"/>
  <c r="O427" i="10"/>
  <c r="P427" i="10" s="1"/>
  <c r="O428" i="10"/>
  <c r="P428" i="10" s="1"/>
  <c r="O429" i="10"/>
  <c r="P429" i="10" s="1"/>
  <c r="O430" i="10"/>
  <c r="P430" i="10" s="1"/>
  <c r="O431" i="10"/>
  <c r="P431" i="10" s="1"/>
  <c r="O432" i="10"/>
  <c r="P432" i="10" s="1"/>
  <c r="O433" i="10"/>
  <c r="P433" i="10" s="1"/>
  <c r="O434" i="10"/>
  <c r="P434" i="10" s="1"/>
  <c r="O435" i="10"/>
  <c r="P435" i="10" s="1"/>
  <c r="O436" i="10"/>
  <c r="P436" i="10" s="1"/>
  <c r="O437" i="10"/>
  <c r="P437" i="10" s="1"/>
  <c r="O438" i="10"/>
  <c r="P438" i="10" s="1"/>
  <c r="O439" i="10"/>
  <c r="P439" i="10" s="1"/>
  <c r="O440" i="10"/>
  <c r="P440" i="10" s="1"/>
  <c r="O441" i="10"/>
  <c r="P441" i="10" s="1"/>
  <c r="O442" i="10"/>
  <c r="P442" i="10" s="1"/>
  <c r="O443" i="10"/>
  <c r="P443" i="10" s="1"/>
  <c r="O444" i="10"/>
  <c r="P444" i="10" s="1"/>
  <c r="O445" i="10"/>
  <c r="P445" i="10" s="1"/>
  <c r="O446" i="10"/>
  <c r="P446" i="10" s="1"/>
  <c r="O447" i="10"/>
  <c r="P447" i="10" s="1"/>
  <c r="O448" i="10"/>
  <c r="P448" i="10" s="1"/>
  <c r="O449" i="10"/>
  <c r="P449" i="10" s="1"/>
  <c r="O450" i="10"/>
  <c r="P450" i="10" s="1"/>
  <c r="O451" i="10"/>
  <c r="P451" i="10" s="1"/>
  <c r="O452" i="10"/>
  <c r="P452" i="10" s="1"/>
  <c r="O453" i="10"/>
  <c r="P453" i="10" s="1"/>
  <c r="O454" i="10"/>
  <c r="P454" i="10" s="1"/>
  <c r="O455" i="10"/>
  <c r="P455" i="10" s="1"/>
  <c r="O456" i="10"/>
  <c r="P456" i="10" s="1"/>
  <c r="O457" i="10"/>
  <c r="P457" i="10" s="1"/>
  <c r="O458" i="10"/>
  <c r="P458" i="10" s="1"/>
  <c r="O459" i="10"/>
  <c r="P459" i="10" s="1"/>
  <c r="O460" i="10"/>
  <c r="P460" i="10" s="1"/>
  <c r="O461" i="10"/>
  <c r="P461" i="10" s="1"/>
  <c r="O462" i="10"/>
  <c r="P462" i="10" s="1"/>
  <c r="O463" i="10"/>
  <c r="P463" i="10" s="1"/>
  <c r="O464" i="10"/>
  <c r="P464" i="10" s="1"/>
  <c r="O465" i="10"/>
  <c r="P465" i="10" s="1"/>
  <c r="O466" i="10"/>
  <c r="P466" i="10" s="1"/>
  <c r="O467" i="10"/>
  <c r="P467" i="10" s="1"/>
  <c r="O468" i="10"/>
  <c r="P468" i="10" s="1"/>
  <c r="O469" i="10"/>
  <c r="P469" i="10" s="1"/>
  <c r="O470" i="10"/>
  <c r="P470" i="10" s="1"/>
  <c r="O471" i="10"/>
  <c r="P471" i="10" s="1"/>
  <c r="O472" i="10"/>
  <c r="P472" i="10" s="1"/>
  <c r="O473" i="10"/>
  <c r="P473" i="10" s="1"/>
  <c r="O474" i="10"/>
  <c r="P474" i="10" s="1"/>
  <c r="O475" i="10"/>
  <c r="P475" i="10" s="1"/>
  <c r="O476" i="10"/>
  <c r="P476" i="10" s="1"/>
  <c r="O477" i="10"/>
  <c r="P477" i="10" s="1"/>
  <c r="O478" i="10"/>
  <c r="P478" i="10" s="1"/>
  <c r="O479" i="10"/>
  <c r="P479" i="10" s="1"/>
  <c r="O480" i="10"/>
  <c r="P480" i="10" s="1"/>
  <c r="O481" i="10"/>
  <c r="P481" i="10" s="1"/>
  <c r="O482" i="10"/>
  <c r="P482" i="10" s="1"/>
  <c r="O483" i="10"/>
  <c r="P483" i="10" s="1"/>
  <c r="O484" i="10"/>
  <c r="P484" i="10" s="1"/>
  <c r="O485" i="10"/>
  <c r="P485" i="10" s="1"/>
  <c r="O486" i="10"/>
  <c r="P486" i="10" s="1"/>
  <c r="O487" i="10"/>
  <c r="P487" i="10" s="1"/>
  <c r="O488" i="10"/>
  <c r="P488" i="10" s="1"/>
  <c r="O489" i="10"/>
  <c r="P489" i="10" s="1"/>
  <c r="O490" i="10"/>
  <c r="P490" i="10" s="1"/>
  <c r="O491" i="10"/>
  <c r="P491" i="10" s="1"/>
  <c r="O492" i="10"/>
  <c r="P492" i="10" s="1"/>
  <c r="O493" i="10"/>
  <c r="P493" i="10" s="1"/>
  <c r="O494" i="10"/>
  <c r="P494" i="10" s="1"/>
  <c r="O495" i="10"/>
  <c r="P495" i="10" s="1"/>
  <c r="O496" i="10"/>
  <c r="P496" i="10" s="1"/>
  <c r="O497" i="10"/>
  <c r="P497" i="10" s="1"/>
  <c r="O498" i="10"/>
  <c r="P498" i="10" s="1"/>
  <c r="O499" i="10"/>
  <c r="P499" i="10" s="1"/>
  <c r="O500" i="10"/>
  <c r="P500" i="10" s="1"/>
  <c r="P300" i="10"/>
  <c r="P364" i="10"/>
  <c r="P399" i="10"/>
  <c r="P404" i="10"/>
  <c r="Q274" i="10"/>
  <c r="Q275" i="10"/>
  <c r="Q276" i="10"/>
  <c r="Q277" i="10"/>
  <c r="Q278" i="10"/>
  <c r="Q279" i="10"/>
  <c r="Q280" i="10"/>
  <c r="Q281" i="10"/>
  <c r="Q282" i="10"/>
  <c r="Q283" i="10"/>
  <c r="Q284" i="10"/>
  <c r="Q285" i="10"/>
  <c r="Q286" i="10"/>
  <c r="Q287" i="10"/>
  <c r="Q288" i="10"/>
  <c r="Q289" i="10"/>
  <c r="Q290" i="10"/>
  <c r="Q291" i="10"/>
  <c r="Q292" i="10"/>
  <c r="Q293" i="10"/>
  <c r="Q294" i="10"/>
  <c r="Q295" i="10"/>
  <c r="Q296" i="10"/>
  <c r="Q297" i="10"/>
  <c r="Q298" i="10"/>
  <c r="Q299" i="10"/>
  <c r="Q300" i="10"/>
  <c r="Q301" i="10"/>
  <c r="Q302" i="10"/>
  <c r="Q303" i="10"/>
  <c r="Q304" i="10"/>
  <c r="Q305" i="10"/>
  <c r="Q306" i="10"/>
  <c r="Q307" i="10"/>
  <c r="Q308" i="10"/>
  <c r="Q309" i="10"/>
  <c r="Q310" i="10"/>
  <c r="Q311" i="10"/>
  <c r="Q312" i="10"/>
  <c r="Q313" i="10"/>
  <c r="Q314" i="10"/>
  <c r="Q315" i="10"/>
  <c r="Q316" i="10"/>
  <c r="Q317" i="10"/>
  <c r="Q318" i="10"/>
  <c r="Q319" i="10"/>
  <c r="Q320" i="10"/>
  <c r="Q321" i="10"/>
  <c r="Q322" i="10"/>
  <c r="Q323" i="10"/>
  <c r="Q324" i="10"/>
  <c r="Q325" i="10"/>
  <c r="Q326" i="10"/>
  <c r="Q327" i="10"/>
  <c r="Q328" i="10"/>
  <c r="Q329" i="10"/>
  <c r="Q330" i="10"/>
  <c r="Q331" i="10"/>
  <c r="Q332" i="10"/>
  <c r="Q333" i="10"/>
  <c r="Q334" i="10"/>
  <c r="Q335" i="10"/>
  <c r="Q336" i="10"/>
  <c r="Q337" i="10"/>
  <c r="Q338" i="10"/>
  <c r="Q339" i="10"/>
  <c r="Q340" i="10"/>
  <c r="Q341" i="10"/>
  <c r="Q342" i="10"/>
  <c r="Q343" i="10"/>
  <c r="Q344" i="10"/>
  <c r="Q345" i="10"/>
  <c r="Q346" i="10"/>
  <c r="Q347" i="10"/>
  <c r="Q348" i="10"/>
  <c r="Q349" i="10"/>
  <c r="Q350" i="10"/>
  <c r="Q351" i="10"/>
  <c r="Q352" i="10"/>
  <c r="Q353" i="10"/>
  <c r="Q354" i="10"/>
  <c r="Q355" i="10"/>
  <c r="Q356" i="10"/>
  <c r="Q357" i="10"/>
  <c r="Q358" i="10"/>
  <c r="Q359" i="10"/>
  <c r="Q360" i="10"/>
  <c r="Q361" i="10"/>
  <c r="Q362" i="10"/>
  <c r="Q363" i="10"/>
  <c r="Q364" i="10"/>
  <c r="Q365" i="10"/>
  <c r="Q366" i="10"/>
  <c r="Q367" i="10"/>
  <c r="Q368" i="10"/>
  <c r="Q369" i="10"/>
  <c r="Q370" i="10"/>
  <c r="Q371" i="10"/>
  <c r="Q372" i="10"/>
  <c r="Q373" i="10"/>
  <c r="Q374" i="10"/>
  <c r="Q375" i="10"/>
  <c r="Q376" i="10"/>
  <c r="Q377" i="10"/>
  <c r="Q378" i="10"/>
  <c r="Q379" i="10"/>
  <c r="Q380" i="10"/>
  <c r="Q381" i="10"/>
  <c r="Q382" i="10"/>
  <c r="Q383" i="10"/>
  <c r="Q384" i="10"/>
  <c r="Q385" i="10"/>
  <c r="Q386" i="10"/>
  <c r="Q387" i="10"/>
  <c r="Q388" i="10"/>
  <c r="Q389" i="10"/>
  <c r="Q390" i="10"/>
  <c r="Q391" i="10"/>
  <c r="Q392" i="10"/>
  <c r="Q393" i="10"/>
  <c r="Q394" i="10"/>
  <c r="Q395" i="10"/>
  <c r="Q396" i="10"/>
  <c r="Q397" i="10"/>
  <c r="Q398" i="10"/>
  <c r="Q399" i="10"/>
  <c r="Q400" i="10"/>
  <c r="Q401" i="10"/>
  <c r="Q402" i="10"/>
  <c r="Q403" i="10"/>
  <c r="Q404" i="10"/>
  <c r="Q405" i="10"/>
  <c r="Q406" i="10"/>
  <c r="Q407" i="10"/>
  <c r="Q408" i="10"/>
  <c r="Q409" i="10"/>
  <c r="Q410" i="10"/>
  <c r="Q411" i="10"/>
  <c r="Q412" i="10"/>
  <c r="Q413" i="10"/>
  <c r="Q414" i="10"/>
  <c r="Q415" i="10"/>
  <c r="Q416" i="10"/>
  <c r="Q417" i="10"/>
  <c r="Q418" i="10"/>
  <c r="Q419" i="10"/>
  <c r="Q420" i="10"/>
  <c r="Q421" i="10"/>
  <c r="Q422" i="10"/>
  <c r="Q423" i="10"/>
  <c r="Q424" i="10"/>
  <c r="Q425" i="10"/>
  <c r="Q426" i="10"/>
  <c r="Q427" i="10"/>
  <c r="Q428" i="10"/>
  <c r="Q429" i="10"/>
  <c r="Q430" i="10"/>
  <c r="Q431" i="10"/>
  <c r="Q432" i="10"/>
  <c r="Q433" i="10"/>
  <c r="Q434" i="10"/>
  <c r="Q435" i="10"/>
  <c r="Q436" i="10"/>
  <c r="Q437" i="10"/>
  <c r="Q438" i="10"/>
  <c r="Q439" i="10"/>
  <c r="Q440" i="10"/>
  <c r="Q441" i="10"/>
  <c r="Q442" i="10"/>
  <c r="Q443" i="10"/>
  <c r="Q444" i="10"/>
  <c r="Q445" i="10"/>
  <c r="Q446" i="10"/>
  <c r="Q447" i="10"/>
  <c r="Q448" i="10"/>
  <c r="Q449" i="10"/>
  <c r="Q450" i="10"/>
  <c r="Q451" i="10"/>
  <c r="Q452" i="10"/>
  <c r="Q453" i="10"/>
  <c r="Q454" i="10"/>
  <c r="Q455" i="10"/>
  <c r="Q456" i="10"/>
  <c r="Q457" i="10"/>
  <c r="Q458" i="10"/>
  <c r="Q459" i="10"/>
  <c r="Q460" i="10"/>
  <c r="Q461" i="10"/>
  <c r="Q462" i="10"/>
  <c r="Q463" i="10"/>
  <c r="Q464" i="10"/>
  <c r="Q465" i="10"/>
  <c r="Q466" i="10"/>
  <c r="Q467" i="10"/>
  <c r="Q468" i="10"/>
  <c r="Q469" i="10"/>
  <c r="Q470" i="10"/>
  <c r="Q471" i="10"/>
  <c r="Q472" i="10"/>
  <c r="Q473" i="10"/>
  <c r="Q474" i="10"/>
  <c r="Q475" i="10"/>
  <c r="Q476" i="10"/>
  <c r="Q477" i="10"/>
  <c r="Q478" i="10"/>
  <c r="Q479" i="10"/>
  <c r="Q480" i="10"/>
  <c r="Q481" i="10"/>
  <c r="Q482" i="10"/>
  <c r="Q483" i="10"/>
  <c r="Q484" i="10"/>
  <c r="Q485" i="10"/>
  <c r="Q486" i="10"/>
  <c r="Q487" i="10"/>
  <c r="Q488" i="10"/>
  <c r="Q489" i="10"/>
  <c r="Q490" i="10"/>
  <c r="Q491" i="10"/>
  <c r="Q492" i="10"/>
  <c r="Q493" i="10"/>
  <c r="Q494" i="10"/>
  <c r="Q495" i="10"/>
  <c r="Q496" i="10"/>
  <c r="Q497" i="10"/>
  <c r="Q498" i="10"/>
  <c r="Q499" i="10"/>
  <c r="Q500" i="10"/>
  <c r="B22" i="10"/>
  <c r="B23" i="10"/>
  <c r="B25" i="10"/>
  <c r="B28" i="10"/>
  <c r="B29" i="10"/>
  <c r="B31" i="10"/>
  <c r="B32" i="10"/>
  <c r="B34" i="10"/>
  <c r="B35" i="10"/>
  <c r="B42" i="10"/>
  <c r="B43" i="10"/>
  <c r="B44" i="10"/>
  <c r="B45" i="10"/>
  <c r="B49" i="10"/>
  <c r="B51" i="10"/>
  <c r="B52" i="10"/>
  <c r="B55" i="10"/>
  <c r="B56" i="10"/>
  <c r="B58" i="10"/>
  <c r="B63" i="10"/>
  <c r="B66" i="10"/>
  <c r="B69" i="10"/>
  <c r="B70" i="10"/>
  <c r="B72" i="10"/>
  <c r="B75" i="10"/>
  <c r="B76" i="10"/>
  <c r="B78" i="10"/>
  <c r="B79" i="10"/>
  <c r="B81" i="10"/>
  <c r="B82" i="10"/>
  <c r="B85" i="10"/>
  <c r="B86" i="10"/>
  <c r="B89" i="10"/>
  <c r="B91" i="10"/>
  <c r="B92" i="10"/>
  <c r="B93" i="10"/>
  <c r="B95" i="10"/>
  <c r="B96" i="10"/>
  <c r="B98" i="10"/>
  <c r="B99" i="10"/>
  <c r="B100" i="10"/>
  <c r="B104" i="10"/>
  <c r="B106" i="10"/>
  <c r="B107" i="10"/>
  <c r="B108" i="10"/>
  <c r="B110" i="10"/>
  <c r="B111" i="10"/>
  <c r="B112" i="10"/>
  <c r="B115" i="10"/>
  <c r="B116" i="10"/>
  <c r="B119" i="10"/>
  <c r="B120" i="10"/>
  <c r="B123" i="10"/>
  <c r="B124" i="10"/>
  <c r="B125" i="10"/>
  <c r="B127" i="10"/>
  <c r="B129" i="10"/>
  <c r="B130" i="10"/>
  <c r="B131" i="10"/>
  <c r="B133" i="10"/>
  <c r="B134" i="10"/>
  <c r="B135" i="10"/>
  <c r="B137" i="10"/>
  <c r="B139" i="10"/>
  <c r="B140" i="10"/>
  <c r="B142" i="10"/>
  <c r="B143" i="10"/>
  <c r="B144" i="10"/>
  <c r="B145" i="10"/>
  <c r="B147" i="10"/>
  <c r="B148" i="10"/>
  <c r="B150" i="10"/>
  <c r="B151" i="10"/>
  <c r="B153" i="10"/>
  <c r="B154" i="10"/>
  <c r="B156" i="10"/>
  <c r="B160" i="10"/>
  <c r="B162" i="10"/>
  <c r="B163" i="10"/>
  <c r="B165" i="10"/>
  <c r="B166" i="10"/>
  <c r="B168" i="10"/>
  <c r="B170" i="10"/>
  <c r="B171" i="10"/>
  <c r="B172" i="10"/>
  <c r="B174" i="10"/>
  <c r="B175" i="10"/>
  <c r="B177" i="10"/>
  <c r="B178" i="10"/>
  <c r="B180" i="10"/>
  <c r="B181" i="10"/>
  <c r="B183" i="10"/>
  <c r="B184" i="10"/>
  <c r="B186" i="10"/>
  <c r="B187" i="10"/>
  <c r="B189" i="10"/>
  <c r="B190" i="10"/>
  <c r="B192" i="10"/>
  <c r="B193" i="10"/>
  <c r="B195" i="10"/>
  <c r="B196" i="10"/>
  <c r="B198" i="10"/>
  <c r="B199" i="10"/>
  <c r="B200" i="10"/>
  <c r="B202" i="10"/>
  <c r="B203" i="10"/>
  <c r="B204" i="10"/>
  <c r="B206" i="10"/>
  <c r="B207" i="10"/>
  <c r="B208" i="10"/>
  <c r="B210" i="10"/>
  <c r="B212" i="10"/>
  <c r="B215" i="10"/>
  <c r="B217" i="10"/>
  <c r="B219" i="10"/>
  <c r="B220" i="10"/>
  <c r="B222" i="10"/>
  <c r="B223" i="10"/>
  <c r="B225" i="10"/>
  <c r="B227" i="10"/>
  <c r="B228" i="10"/>
  <c r="B229" i="10"/>
  <c r="B232" i="10"/>
  <c r="B233" i="10"/>
  <c r="B237" i="10"/>
  <c r="B238" i="10"/>
  <c r="B242" i="10"/>
  <c r="B244" i="10"/>
  <c r="B251" i="10"/>
  <c r="B253" i="10"/>
  <c r="B254" i="10"/>
  <c r="B257" i="10"/>
  <c r="B258" i="10"/>
  <c r="B261" i="10"/>
  <c r="B262" i="10"/>
  <c r="B269" i="10"/>
  <c r="B270" i="10"/>
  <c r="B272" i="10"/>
  <c r="B273" i="10"/>
  <c r="B501" i="10"/>
  <c r="B502" i="10"/>
  <c r="B503" i="10"/>
  <c r="B504" i="10"/>
  <c r="B505" i="10"/>
  <c r="B506" i="10"/>
  <c r="B507" i="10"/>
  <c r="B508" i="10"/>
  <c r="B509" i="10"/>
  <c r="B510" i="10"/>
  <c r="B511" i="10"/>
  <c r="B512" i="10"/>
  <c r="B513"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216" i="10"/>
  <c r="C217" i="10"/>
  <c r="C218" i="10"/>
  <c r="C219" i="10"/>
  <c r="C220" i="10"/>
  <c r="C221" i="10"/>
  <c r="C222" i="10"/>
  <c r="C223" i="10"/>
  <c r="C224" i="10"/>
  <c r="C225" i="10"/>
  <c r="C226" i="10"/>
  <c r="C227" i="10"/>
  <c r="C228" i="10"/>
  <c r="C229" i="10"/>
  <c r="C230" i="10"/>
  <c r="C231" i="10"/>
  <c r="C232" i="10"/>
  <c r="C233" i="10"/>
  <c r="C234" i="10"/>
  <c r="C235" i="10"/>
  <c r="C236" i="10"/>
  <c r="C237" i="10"/>
  <c r="C238" i="10"/>
  <c r="C239" i="10"/>
  <c r="C240" i="10"/>
  <c r="C241" i="10"/>
  <c r="C242" i="10"/>
  <c r="C243" i="10"/>
  <c r="C244" i="10"/>
  <c r="C245" i="10"/>
  <c r="C246" i="10"/>
  <c r="C247" i="10"/>
  <c r="C248" i="10"/>
  <c r="C249" i="10"/>
  <c r="C250" i="10"/>
  <c r="C251" i="10"/>
  <c r="C252" i="10"/>
  <c r="C253" i="10"/>
  <c r="C254" i="10"/>
  <c r="C255" i="10"/>
  <c r="C256" i="10"/>
  <c r="C257" i="10"/>
  <c r="C258" i="10"/>
  <c r="C259" i="10"/>
  <c r="C260" i="10"/>
  <c r="C261" i="10"/>
  <c r="C262" i="10"/>
  <c r="C263" i="10"/>
  <c r="C264" i="10"/>
  <c r="C265" i="10"/>
  <c r="C266" i="10"/>
  <c r="C267" i="10"/>
  <c r="C268" i="10"/>
  <c r="C269" i="10"/>
  <c r="C270" i="10"/>
  <c r="C271" i="10"/>
  <c r="C272" i="10"/>
  <c r="C273" i="10"/>
  <c r="C501" i="10"/>
  <c r="C502" i="10"/>
  <c r="C503" i="10"/>
  <c r="C504" i="10"/>
  <c r="C505" i="10"/>
  <c r="C506" i="10"/>
  <c r="C507" i="10"/>
  <c r="C508" i="10"/>
  <c r="C509" i="10"/>
  <c r="C510" i="10"/>
  <c r="C511" i="10"/>
  <c r="C512" i="10"/>
  <c r="C513" i="10"/>
  <c r="D20" i="10"/>
  <c r="D21" i="10"/>
  <c r="D22" i="10"/>
  <c r="D23" i="10"/>
  <c r="D24" i="10"/>
  <c r="D25" i="10"/>
  <c r="D26" i="10"/>
  <c r="D27" i="10"/>
  <c r="D28" i="10"/>
  <c r="D29" i="10"/>
  <c r="D30" i="10"/>
  <c r="D31" i="10"/>
  <c r="D32" i="10"/>
  <c r="D33" i="10"/>
  <c r="D34" i="10"/>
  <c r="D35" i="10"/>
  <c r="D36" i="10"/>
  <c r="D37"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6" i="10"/>
  <c r="D67" i="10"/>
  <c r="D68"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3" i="10"/>
  <c r="D114" i="10"/>
  <c r="D115" i="10"/>
  <c r="D116" i="10"/>
  <c r="D117" i="10"/>
  <c r="D118" i="10"/>
  <c r="D119" i="10"/>
  <c r="D120" i="10"/>
  <c r="D121" i="10"/>
  <c r="D122" i="10"/>
  <c r="D123" i="10"/>
  <c r="D124" i="10"/>
  <c r="D125" i="10"/>
  <c r="D126" i="10"/>
  <c r="D127" i="10"/>
  <c r="D128" i="10"/>
  <c r="D129" i="10"/>
  <c r="D130" i="10"/>
  <c r="D131" i="10"/>
  <c r="D132" i="10"/>
  <c r="D133" i="10"/>
  <c r="D134" i="10"/>
  <c r="D135" i="10"/>
  <c r="D136" i="10"/>
  <c r="D137" i="10"/>
  <c r="D138" i="10"/>
  <c r="D139" i="10"/>
  <c r="D140" i="10"/>
  <c r="D141" i="10"/>
  <c r="D142" i="10"/>
  <c r="D143" i="10"/>
  <c r="D144" i="10"/>
  <c r="D145" i="10"/>
  <c r="D146" i="10"/>
  <c r="D147" i="10"/>
  <c r="D148" i="10"/>
  <c r="D149" i="10"/>
  <c r="D150" i="10"/>
  <c r="D151" i="10"/>
  <c r="D152" i="10"/>
  <c r="D153" i="10"/>
  <c r="D154" i="10"/>
  <c r="D155" i="10"/>
  <c r="D156" i="10"/>
  <c r="D157" i="10"/>
  <c r="D158" i="10"/>
  <c r="D159" i="10"/>
  <c r="D160" i="10"/>
  <c r="D161" i="10"/>
  <c r="D162" i="10"/>
  <c r="D163" i="10"/>
  <c r="D164" i="10"/>
  <c r="D165" i="10"/>
  <c r="D166" i="10"/>
  <c r="D167" i="10"/>
  <c r="D168" i="10"/>
  <c r="D169" i="10"/>
  <c r="D170" i="10"/>
  <c r="D171" i="10"/>
  <c r="D172" i="10"/>
  <c r="D173" i="10"/>
  <c r="D174" i="10"/>
  <c r="D175" i="10"/>
  <c r="D176" i="10"/>
  <c r="D177" i="10"/>
  <c r="D178" i="10"/>
  <c r="D179" i="10"/>
  <c r="D180" i="10"/>
  <c r="D181" i="10"/>
  <c r="D182" i="10"/>
  <c r="D183" i="10"/>
  <c r="D184" i="10"/>
  <c r="D185" i="10"/>
  <c r="D186" i="10"/>
  <c r="D187" i="10"/>
  <c r="D188" i="10"/>
  <c r="D189" i="10"/>
  <c r="D190" i="10"/>
  <c r="D191" i="10"/>
  <c r="D192" i="10"/>
  <c r="D193" i="10"/>
  <c r="D194" i="10"/>
  <c r="D195" i="10"/>
  <c r="D196" i="10"/>
  <c r="D197" i="10"/>
  <c r="D198" i="10"/>
  <c r="D199" i="10"/>
  <c r="D200" i="10"/>
  <c r="D201" i="10"/>
  <c r="D202" i="10"/>
  <c r="D203" i="10"/>
  <c r="D204" i="10"/>
  <c r="D205" i="10"/>
  <c r="D206" i="10"/>
  <c r="D207" i="10"/>
  <c r="D208" i="10"/>
  <c r="D209" i="10"/>
  <c r="D210" i="10"/>
  <c r="D211" i="10"/>
  <c r="D212" i="10"/>
  <c r="D213" i="10"/>
  <c r="D214" i="10"/>
  <c r="D215" i="10"/>
  <c r="D216" i="10"/>
  <c r="D217" i="10"/>
  <c r="D218" i="10"/>
  <c r="D219" i="10"/>
  <c r="D220" i="10"/>
  <c r="D221" i="10"/>
  <c r="D222" i="10"/>
  <c r="D223" i="10"/>
  <c r="D224" i="10"/>
  <c r="D225" i="10"/>
  <c r="D226" i="10"/>
  <c r="D227" i="10"/>
  <c r="D228" i="10"/>
  <c r="D229" i="10"/>
  <c r="D230" i="10"/>
  <c r="D231" i="10"/>
  <c r="D232" i="10"/>
  <c r="D233" i="10"/>
  <c r="D234" i="10"/>
  <c r="D235" i="10"/>
  <c r="D236" i="10"/>
  <c r="D237" i="10"/>
  <c r="D238" i="10"/>
  <c r="D239" i="10"/>
  <c r="D240" i="10"/>
  <c r="D241" i="10"/>
  <c r="D242" i="10"/>
  <c r="D243" i="10"/>
  <c r="D244" i="10"/>
  <c r="D245" i="10"/>
  <c r="D246" i="10"/>
  <c r="D247" i="10"/>
  <c r="D248" i="10"/>
  <c r="D249" i="10"/>
  <c r="D250" i="10"/>
  <c r="D251" i="10"/>
  <c r="D252" i="10"/>
  <c r="D253" i="10"/>
  <c r="D254" i="10"/>
  <c r="D255" i="10"/>
  <c r="D256" i="10"/>
  <c r="D257" i="10"/>
  <c r="D258" i="10"/>
  <c r="D259" i="10"/>
  <c r="D260" i="10"/>
  <c r="D261" i="10"/>
  <c r="D262" i="10"/>
  <c r="D263" i="10"/>
  <c r="D264" i="10"/>
  <c r="D265" i="10"/>
  <c r="D266" i="10"/>
  <c r="D267" i="10"/>
  <c r="D268" i="10"/>
  <c r="D269" i="10"/>
  <c r="D270" i="10"/>
  <c r="D271" i="10"/>
  <c r="D272" i="10"/>
  <c r="D273" i="10"/>
  <c r="D501" i="10"/>
  <c r="D502" i="10"/>
  <c r="D503" i="10"/>
  <c r="D504" i="10"/>
  <c r="D505" i="10"/>
  <c r="D506" i="10"/>
  <c r="D507" i="10"/>
  <c r="D508" i="10"/>
  <c r="D509" i="10"/>
  <c r="D510" i="10"/>
  <c r="D511" i="10"/>
  <c r="D512" i="10"/>
  <c r="D513"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2"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0"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257" i="10"/>
  <c r="E258" i="10"/>
  <c r="E259" i="10"/>
  <c r="E260" i="10"/>
  <c r="E261" i="10"/>
  <c r="E262" i="10"/>
  <c r="E263" i="10"/>
  <c r="E264" i="10"/>
  <c r="E265" i="10"/>
  <c r="E266" i="10"/>
  <c r="E267" i="10"/>
  <c r="E268" i="10"/>
  <c r="E269" i="10"/>
  <c r="E270" i="10"/>
  <c r="E271" i="10"/>
  <c r="E272" i="10"/>
  <c r="E273" i="10"/>
  <c r="E501" i="10"/>
  <c r="E502" i="10"/>
  <c r="E503" i="10"/>
  <c r="E504" i="10"/>
  <c r="E505" i="10"/>
  <c r="E506" i="10"/>
  <c r="E507" i="10"/>
  <c r="E508" i="10"/>
  <c r="E509" i="10"/>
  <c r="E510" i="10"/>
  <c r="E511" i="10"/>
  <c r="E512" i="10"/>
  <c r="E513" i="10"/>
  <c r="F20" i="10"/>
  <c r="F21" i="10"/>
  <c r="F22" i="10"/>
  <c r="F23" i="10"/>
  <c r="F24" i="10"/>
  <c r="F25" i="10"/>
  <c r="F26" i="10"/>
  <c r="F27" i="10"/>
  <c r="F28" i="10"/>
  <c r="F29" i="10"/>
  <c r="F30" i="10"/>
  <c r="F31" i="10"/>
  <c r="F32" i="10"/>
  <c r="F33" i="10"/>
  <c r="F34" i="10"/>
  <c r="F35" i="10"/>
  <c r="F36" i="10"/>
  <c r="F37" i="10"/>
  <c r="F38" i="10"/>
  <c r="F39" i="10"/>
  <c r="F40" i="10"/>
  <c r="F41" i="10"/>
  <c r="F42" i="10"/>
  <c r="F43" i="10"/>
  <c r="F44" i="10"/>
  <c r="F45" i="10"/>
  <c r="F46" i="10"/>
  <c r="F47" i="10"/>
  <c r="F48" i="10"/>
  <c r="F49" i="10"/>
  <c r="F50" i="10"/>
  <c r="F51" i="10"/>
  <c r="F52" i="10"/>
  <c r="F53" i="10"/>
  <c r="F54" i="10"/>
  <c r="F55" i="10"/>
  <c r="F56" i="10"/>
  <c r="F57" i="10"/>
  <c r="F58" i="10"/>
  <c r="F59" i="10"/>
  <c r="F60" i="10"/>
  <c r="F61" i="10"/>
  <c r="F62" i="10"/>
  <c r="F63" i="10"/>
  <c r="F64" i="10"/>
  <c r="F65" i="10"/>
  <c r="F66" i="10"/>
  <c r="F67" i="10"/>
  <c r="F68" i="10"/>
  <c r="F69" i="10"/>
  <c r="F70" i="10"/>
  <c r="F71" i="10"/>
  <c r="F72" i="10"/>
  <c r="F73" i="10"/>
  <c r="F74" i="10"/>
  <c r="F75" i="10"/>
  <c r="F76" i="10"/>
  <c r="F77" i="10"/>
  <c r="F78" i="10"/>
  <c r="F79" i="10"/>
  <c r="F80" i="10"/>
  <c r="F81" i="10"/>
  <c r="F82" i="10"/>
  <c r="F83" i="10"/>
  <c r="F84" i="10"/>
  <c r="F85" i="10"/>
  <c r="F86" i="10"/>
  <c r="F87" i="10"/>
  <c r="F88" i="10"/>
  <c r="F89" i="10"/>
  <c r="F90" i="10"/>
  <c r="F91" i="10"/>
  <c r="F92" i="10"/>
  <c r="F93" i="10"/>
  <c r="F94" i="10"/>
  <c r="F95" i="10"/>
  <c r="F96" i="10"/>
  <c r="F97" i="10"/>
  <c r="F98" i="10"/>
  <c r="F99" i="10"/>
  <c r="F100" i="10"/>
  <c r="F101" i="10"/>
  <c r="F102" i="10"/>
  <c r="F103" i="10"/>
  <c r="F104" i="10"/>
  <c r="F105" i="10"/>
  <c r="F106" i="10"/>
  <c r="F107" i="10"/>
  <c r="F108" i="10"/>
  <c r="F109" i="10"/>
  <c r="F110" i="10"/>
  <c r="F111" i="10"/>
  <c r="F112" i="10"/>
  <c r="F113" i="10"/>
  <c r="F114" i="10"/>
  <c r="F115" i="10"/>
  <c r="F116" i="10"/>
  <c r="F117" i="10"/>
  <c r="F118" i="10"/>
  <c r="F119" i="10"/>
  <c r="F120" i="10"/>
  <c r="F121" i="10"/>
  <c r="F122" i="10"/>
  <c r="F123" i="10"/>
  <c r="F124" i="10"/>
  <c r="F125" i="10"/>
  <c r="F126" i="10"/>
  <c r="F127" i="10"/>
  <c r="F128" i="10"/>
  <c r="F129" i="10"/>
  <c r="F130" i="10"/>
  <c r="F131" i="10"/>
  <c r="F132" i="10"/>
  <c r="F133" i="10"/>
  <c r="F134" i="10"/>
  <c r="F135" i="10"/>
  <c r="F136" i="10"/>
  <c r="F137" i="10"/>
  <c r="F138" i="10"/>
  <c r="F139" i="10"/>
  <c r="F140" i="10"/>
  <c r="F141" i="10"/>
  <c r="F142" i="10"/>
  <c r="F143" i="10"/>
  <c r="F144" i="10"/>
  <c r="F145" i="10"/>
  <c r="F146" i="10"/>
  <c r="F147" i="10"/>
  <c r="F148" i="10"/>
  <c r="F149" i="10"/>
  <c r="F150" i="10"/>
  <c r="F151" i="10"/>
  <c r="F152" i="10"/>
  <c r="F153" i="10"/>
  <c r="F154" i="10"/>
  <c r="F155" i="10"/>
  <c r="F156" i="10"/>
  <c r="F157" i="10"/>
  <c r="F158" i="10"/>
  <c r="F159" i="10"/>
  <c r="F160" i="10"/>
  <c r="F161" i="10"/>
  <c r="F162" i="10"/>
  <c r="F163" i="10"/>
  <c r="F164" i="10"/>
  <c r="F165" i="10"/>
  <c r="F166" i="10"/>
  <c r="F167" i="10"/>
  <c r="F168" i="10"/>
  <c r="F169" i="10"/>
  <c r="F170" i="10"/>
  <c r="F171" i="10"/>
  <c r="F172" i="10"/>
  <c r="F173" i="10"/>
  <c r="F174" i="10"/>
  <c r="F175" i="10"/>
  <c r="F176" i="10"/>
  <c r="F177" i="10"/>
  <c r="F178" i="10"/>
  <c r="F179" i="10"/>
  <c r="F180" i="10"/>
  <c r="F181" i="10"/>
  <c r="F182" i="10"/>
  <c r="F183" i="10"/>
  <c r="F184" i="10"/>
  <c r="F185" i="10"/>
  <c r="F186" i="10"/>
  <c r="F187" i="10"/>
  <c r="F188" i="10"/>
  <c r="F189" i="10"/>
  <c r="F190" i="10"/>
  <c r="F191" i="10"/>
  <c r="F192" i="10"/>
  <c r="F193" i="10"/>
  <c r="F194" i="10"/>
  <c r="F195" i="10"/>
  <c r="F196" i="10"/>
  <c r="F197" i="10"/>
  <c r="F198" i="10"/>
  <c r="F199" i="10"/>
  <c r="F200" i="10"/>
  <c r="F201" i="10"/>
  <c r="F202" i="10"/>
  <c r="F203" i="10"/>
  <c r="F204" i="10"/>
  <c r="F205" i="10"/>
  <c r="F206" i="10"/>
  <c r="F207" i="10"/>
  <c r="F208" i="10"/>
  <c r="F209" i="10"/>
  <c r="F210" i="10"/>
  <c r="F211" i="10"/>
  <c r="F212" i="10"/>
  <c r="F213" i="10"/>
  <c r="F214" i="10"/>
  <c r="F215" i="10"/>
  <c r="F216" i="10"/>
  <c r="F217" i="10"/>
  <c r="F218" i="10"/>
  <c r="F219" i="10"/>
  <c r="F220" i="10"/>
  <c r="F221" i="10"/>
  <c r="F222" i="10"/>
  <c r="F223" i="10"/>
  <c r="F224" i="10"/>
  <c r="F225" i="10"/>
  <c r="F226" i="10"/>
  <c r="F227" i="10"/>
  <c r="F228" i="10"/>
  <c r="F229" i="10"/>
  <c r="F230" i="10"/>
  <c r="F231" i="10"/>
  <c r="F232" i="10"/>
  <c r="F233" i="10"/>
  <c r="F234" i="10"/>
  <c r="F235" i="10"/>
  <c r="F236" i="10"/>
  <c r="F237" i="10"/>
  <c r="F238" i="10"/>
  <c r="F239" i="10"/>
  <c r="F240" i="10"/>
  <c r="F241" i="10"/>
  <c r="F242" i="10"/>
  <c r="F243" i="10"/>
  <c r="F244" i="10"/>
  <c r="F245" i="10"/>
  <c r="F246" i="10"/>
  <c r="F247" i="10"/>
  <c r="F248" i="10"/>
  <c r="F249" i="10"/>
  <c r="F250" i="10"/>
  <c r="F251" i="10"/>
  <c r="F252" i="10"/>
  <c r="F253" i="10"/>
  <c r="F254" i="10"/>
  <c r="F255" i="10"/>
  <c r="F256" i="10"/>
  <c r="F257" i="10"/>
  <c r="F258" i="10"/>
  <c r="F259" i="10"/>
  <c r="F260" i="10"/>
  <c r="F261" i="10"/>
  <c r="F262" i="10"/>
  <c r="F263" i="10"/>
  <c r="F264" i="10"/>
  <c r="F265" i="10"/>
  <c r="F266" i="10"/>
  <c r="F267" i="10"/>
  <c r="F268" i="10"/>
  <c r="F269" i="10"/>
  <c r="F270" i="10"/>
  <c r="F271" i="10"/>
  <c r="F272" i="10"/>
  <c r="F273" i="10"/>
  <c r="F501" i="10"/>
  <c r="F502" i="10"/>
  <c r="F503" i="10"/>
  <c r="F504" i="10"/>
  <c r="F505" i="10"/>
  <c r="F506" i="10"/>
  <c r="F507" i="10"/>
  <c r="F508" i="10"/>
  <c r="F509" i="10"/>
  <c r="F510" i="10"/>
  <c r="F511" i="10"/>
  <c r="F512" i="10"/>
  <c r="F513"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I61" i="10"/>
  <c r="I62" i="10"/>
  <c r="I63" i="10"/>
  <c r="I64" i="10"/>
  <c r="I65" i="10"/>
  <c r="I66" i="10"/>
  <c r="I67" i="10"/>
  <c r="I68" i="10"/>
  <c r="I69" i="10"/>
  <c r="I70" i="10"/>
  <c r="I71" i="10"/>
  <c r="I72" i="10"/>
  <c r="I73" i="10"/>
  <c r="I74" i="10"/>
  <c r="I75" i="10"/>
  <c r="I76" i="10"/>
  <c r="I77" i="10"/>
  <c r="I78" i="10"/>
  <c r="I79" i="10"/>
  <c r="I80" i="10"/>
  <c r="I81" i="10"/>
  <c r="I82" i="10"/>
  <c r="I83" i="10"/>
  <c r="I84" i="10"/>
  <c r="I85" i="10"/>
  <c r="I86" i="10"/>
  <c r="I87" i="10"/>
  <c r="I88" i="10"/>
  <c r="I89" i="10"/>
  <c r="I90" i="10"/>
  <c r="I91" i="10"/>
  <c r="I92" i="10"/>
  <c r="I93" i="10"/>
  <c r="I94" i="10"/>
  <c r="I95" i="10"/>
  <c r="I96" i="10"/>
  <c r="I97" i="10"/>
  <c r="I98" i="10"/>
  <c r="I99" i="10"/>
  <c r="I100" i="10"/>
  <c r="I101" i="10"/>
  <c r="I102" i="10"/>
  <c r="I103" i="10"/>
  <c r="I104" i="10"/>
  <c r="I105" i="10"/>
  <c r="I106" i="10"/>
  <c r="I107" i="10"/>
  <c r="I108" i="10"/>
  <c r="I109" i="10"/>
  <c r="I110" i="10"/>
  <c r="I111" i="10"/>
  <c r="I112" i="10"/>
  <c r="I113" i="10"/>
  <c r="I114" i="10"/>
  <c r="I115" i="10"/>
  <c r="I116" i="10"/>
  <c r="I117" i="10"/>
  <c r="I118" i="10"/>
  <c r="I119" i="10"/>
  <c r="I120" i="10"/>
  <c r="I121" i="10"/>
  <c r="I122" i="10"/>
  <c r="I123" i="10"/>
  <c r="I124" i="10"/>
  <c r="I125" i="10"/>
  <c r="I126" i="10"/>
  <c r="I127" i="10"/>
  <c r="I128" i="10"/>
  <c r="I129" i="10"/>
  <c r="I130" i="10"/>
  <c r="I131" i="10"/>
  <c r="I132" i="10"/>
  <c r="I133" i="10"/>
  <c r="I134" i="10"/>
  <c r="I135" i="10"/>
  <c r="I136" i="10"/>
  <c r="I137" i="10"/>
  <c r="I138" i="10"/>
  <c r="I139" i="10"/>
  <c r="I140" i="10"/>
  <c r="I141" i="10"/>
  <c r="I142" i="10"/>
  <c r="I143" i="10"/>
  <c r="I144" i="10"/>
  <c r="I145" i="10"/>
  <c r="I146" i="10"/>
  <c r="I147" i="10"/>
  <c r="I148" i="10"/>
  <c r="I149" i="10"/>
  <c r="I150" i="10"/>
  <c r="I151" i="10"/>
  <c r="I152" i="10"/>
  <c r="I153" i="10"/>
  <c r="I154" i="10"/>
  <c r="I155" i="10"/>
  <c r="I156" i="10"/>
  <c r="I157" i="10"/>
  <c r="I158" i="10"/>
  <c r="I159" i="10"/>
  <c r="I160" i="10"/>
  <c r="I161" i="10"/>
  <c r="I162" i="10"/>
  <c r="I163" i="10"/>
  <c r="I164" i="10"/>
  <c r="I165" i="10"/>
  <c r="I166" i="10"/>
  <c r="I167" i="10"/>
  <c r="I168" i="10"/>
  <c r="I169" i="10"/>
  <c r="I170" i="10"/>
  <c r="I171" i="10"/>
  <c r="I172" i="10"/>
  <c r="I173" i="10"/>
  <c r="I174" i="10"/>
  <c r="I175" i="10"/>
  <c r="I176" i="10"/>
  <c r="I177" i="10"/>
  <c r="I178" i="10"/>
  <c r="I179" i="10"/>
  <c r="I180" i="10"/>
  <c r="I181" i="10"/>
  <c r="I182" i="10"/>
  <c r="I183" i="10"/>
  <c r="I184" i="10"/>
  <c r="I185" i="10"/>
  <c r="I186" i="10"/>
  <c r="I187" i="10"/>
  <c r="I188" i="10"/>
  <c r="I189" i="10"/>
  <c r="I190" i="10"/>
  <c r="I191" i="10"/>
  <c r="I192" i="10"/>
  <c r="I193" i="10"/>
  <c r="I194" i="10"/>
  <c r="I195" i="10"/>
  <c r="I196" i="10"/>
  <c r="I197" i="10"/>
  <c r="I198" i="10"/>
  <c r="I199" i="10"/>
  <c r="I200" i="10"/>
  <c r="I201" i="10"/>
  <c r="I202" i="10"/>
  <c r="I203" i="10"/>
  <c r="I204" i="10"/>
  <c r="I205" i="10"/>
  <c r="I206" i="10"/>
  <c r="I207" i="10"/>
  <c r="I208" i="10"/>
  <c r="I209" i="10"/>
  <c r="I210" i="10"/>
  <c r="I211" i="10"/>
  <c r="I212" i="10"/>
  <c r="I213" i="10"/>
  <c r="I214" i="10"/>
  <c r="I215" i="10"/>
  <c r="I216" i="10"/>
  <c r="I217" i="10"/>
  <c r="I218" i="10"/>
  <c r="I219" i="10"/>
  <c r="I220" i="10"/>
  <c r="I221" i="10"/>
  <c r="I222" i="10"/>
  <c r="I223" i="10"/>
  <c r="I224" i="10"/>
  <c r="I225" i="10"/>
  <c r="I226" i="10"/>
  <c r="I227" i="10"/>
  <c r="I228" i="10"/>
  <c r="I229" i="10"/>
  <c r="I230" i="10"/>
  <c r="I231" i="10"/>
  <c r="I232" i="10"/>
  <c r="I233" i="10"/>
  <c r="I234" i="10"/>
  <c r="I235" i="10"/>
  <c r="I236" i="10"/>
  <c r="I237" i="10"/>
  <c r="I238" i="10"/>
  <c r="I239" i="10"/>
  <c r="I240" i="10"/>
  <c r="I241" i="10"/>
  <c r="I242" i="10"/>
  <c r="I243" i="10"/>
  <c r="I244" i="10"/>
  <c r="I245" i="10"/>
  <c r="I246" i="10"/>
  <c r="I247" i="10"/>
  <c r="I248" i="10"/>
  <c r="I249" i="10"/>
  <c r="I250" i="10"/>
  <c r="I251" i="10"/>
  <c r="I252" i="10"/>
  <c r="I253" i="10"/>
  <c r="I254" i="10"/>
  <c r="I255" i="10"/>
  <c r="I256" i="10"/>
  <c r="I257" i="10"/>
  <c r="I258" i="10"/>
  <c r="I259" i="10"/>
  <c r="I260" i="10"/>
  <c r="I261" i="10"/>
  <c r="I262" i="10"/>
  <c r="I263" i="10"/>
  <c r="I264" i="10"/>
  <c r="I265" i="10"/>
  <c r="I266" i="10"/>
  <c r="I267" i="10"/>
  <c r="I268" i="10"/>
  <c r="I269" i="10"/>
  <c r="I270" i="10"/>
  <c r="I271" i="10"/>
  <c r="I272" i="10"/>
  <c r="I273" i="10"/>
  <c r="I501" i="10"/>
  <c r="I502" i="10"/>
  <c r="I503" i="10"/>
  <c r="I504" i="10"/>
  <c r="I505" i="10"/>
  <c r="I506" i="10"/>
  <c r="I507" i="10"/>
  <c r="I508" i="10"/>
  <c r="I509" i="10"/>
  <c r="I510" i="10"/>
  <c r="I511" i="10"/>
  <c r="I512" i="10"/>
  <c r="I513"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K183" i="10"/>
  <c r="K184" i="10"/>
  <c r="K185" i="10"/>
  <c r="K186" i="10"/>
  <c r="K187" i="10"/>
  <c r="K188" i="10"/>
  <c r="K189" i="10"/>
  <c r="K190" i="10"/>
  <c r="K191" i="10"/>
  <c r="K192" i="10"/>
  <c r="K193" i="10"/>
  <c r="K194" i="10"/>
  <c r="K195" i="10"/>
  <c r="K196" i="10"/>
  <c r="K197" i="10"/>
  <c r="K198" i="10"/>
  <c r="K199" i="10"/>
  <c r="K200" i="10"/>
  <c r="K201" i="10"/>
  <c r="K202" i="10"/>
  <c r="K203" i="10"/>
  <c r="K204" i="10"/>
  <c r="K205" i="10"/>
  <c r="K206" i="10"/>
  <c r="K207" i="10"/>
  <c r="K208" i="10"/>
  <c r="K209" i="10"/>
  <c r="K210" i="10"/>
  <c r="K211" i="10"/>
  <c r="K212" i="10"/>
  <c r="K213" i="10"/>
  <c r="K214" i="10"/>
  <c r="K215" i="10"/>
  <c r="K216" i="10"/>
  <c r="K217" i="10"/>
  <c r="K218" i="10"/>
  <c r="K219" i="10"/>
  <c r="K220" i="10"/>
  <c r="K221" i="10"/>
  <c r="K222" i="10"/>
  <c r="K223" i="10"/>
  <c r="K224" i="10"/>
  <c r="K225" i="10"/>
  <c r="K226" i="10"/>
  <c r="K227" i="10"/>
  <c r="K228" i="10"/>
  <c r="K229" i="10"/>
  <c r="K230" i="10"/>
  <c r="K231" i="10"/>
  <c r="K232" i="10"/>
  <c r="K233" i="10"/>
  <c r="K234" i="10"/>
  <c r="K235" i="10"/>
  <c r="K236" i="10"/>
  <c r="K237" i="10"/>
  <c r="K238" i="10"/>
  <c r="K239" i="10"/>
  <c r="K240" i="10"/>
  <c r="K241" i="10"/>
  <c r="K242" i="10"/>
  <c r="K243" i="10"/>
  <c r="K244" i="10"/>
  <c r="K245" i="10"/>
  <c r="K246" i="10"/>
  <c r="K247" i="10"/>
  <c r="K248" i="10"/>
  <c r="K249" i="10"/>
  <c r="K250" i="10"/>
  <c r="K251" i="10"/>
  <c r="K252" i="10"/>
  <c r="K253" i="10"/>
  <c r="K254" i="10"/>
  <c r="K255" i="10"/>
  <c r="K256" i="10"/>
  <c r="K257" i="10"/>
  <c r="K258" i="10"/>
  <c r="K259" i="10"/>
  <c r="K260" i="10"/>
  <c r="K261" i="10"/>
  <c r="K262" i="10"/>
  <c r="K263" i="10"/>
  <c r="K264" i="10"/>
  <c r="K265" i="10"/>
  <c r="K266" i="10"/>
  <c r="K267" i="10"/>
  <c r="K268" i="10"/>
  <c r="K269" i="10"/>
  <c r="K270" i="10"/>
  <c r="K271" i="10"/>
  <c r="K272" i="10"/>
  <c r="K273" i="10"/>
  <c r="K501" i="10"/>
  <c r="K502" i="10"/>
  <c r="K503" i="10"/>
  <c r="K504" i="10"/>
  <c r="K505" i="10"/>
  <c r="K506" i="10"/>
  <c r="K507" i="10"/>
  <c r="K508" i="10"/>
  <c r="K509" i="10"/>
  <c r="K510" i="10"/>
  <c r="K511" i="10"/>
  <c r="K512" i="10"/>
  <c r="K513" i="10"/>
  <c r="M20" i="10"/>
  <c r="M21" i="10"/>
  <c r="M22" i="10"/>
  <c r="M23" i="10"/>
  <c r="M24" i="10"/>
  <c r="M25" i="10"/>
  <c r="M26" i="10"/>
  <c r="M27" i="10"/>
  <c r="M28" i="10"/>
  <c r="M29" i="10"/>
  <c r="M30" i="10"/>
  <c r="M31" i="10"/>
  <c r="M32" i="10"/>
  <c r="M33" i="10"/>
  <c r="M34" i="10"/>
  <c r="M35" i="10"/>
  <c r="M36" i="10"/>
  <c r="M37" i="10"/>
  <c r="M38" i="10"/>
  <c r="M39" i="10"/>
  <c r="M40"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M108" i="10"/>
  <c r="M109" i="10"/>
  <c r="M110" i="10"/>
  <c r="M111" i="10"/>
  <c r="M112" i="10"/>
  <c r="M113" i="10"/>
  <c r="M114" i="10"/>
  <c r="M115" i="10"/>
  <c r="M116" i="10"/>
  <c r="M117" i="10"/>
  <c r="M118" i="10"/>
  <c r="M119" i="10"/>
  <c r="M120" i="10"/>
  <c r="M121" i="10"/>
  <c r="M122" i="10"/>
  <c r="M123" i="10"/>
  <c r="M124" i="10"/>
  <c r="M125" i="10"/>
  <c r="M126" i="10"/>
  <c r="M127" i="10"/>
  <c r="M128" i="10"/>
  <c r="M129" i="10"/>
  <c r="M130" i="10"/>
  <c r="M131" i="10"/>
  <c r="M132" i="10"/>
  <c r="M133" i="10"/>
  <c r="M134" i="10"/>
  <c r="M135" i="10"/>
  <c r="M136" i="10"/>
  <c r="M137" i="10"/>
  <c r="M138" i="10"/>
  <c r="M139" i="10"/>
  <c r="M140" i="10"/>
  <c r="M141" i="10"/>
  <c r="M142" i="10"/>
  <c r="M143" i="10"/>
  <c r="M144" i="10"/>
  <c r="M145" i="10"/>
  <c r="M146" i="10"/>
  <c r="M147" i="10"/>
  <c r="M148" i="10"/>
  <c r="M149" i="10"/>
  <c r="M150" i="10"/>
  <c r="M151" i="10"/>
  <c r="M152" i="10"/>
  <c r="M153" i="10"/>
  <c r="M154" i="10"/>
  <c r="M155" i="10"/>
  <c r="M156" i="10"/>
  <c r="M157" i="10"/>
  <c r="M158" i="10"/>
  <c r="M159" i="10"/>
  <c r="M160" i="10"/>
  <c r="M161" i="10"/>
  <c r="M162" i="10"/>
  <c r="M163" i="10"/>
  <c r="M164" i="10"/>
  <c r="M165" i="10"/>
  <c r="M166" i="10"/>
  <c r="M167" i="10"/>
  <c r="M168" i="10"/>
  <c r="M169" i="10"/>
  <c r="M170" i="10"/>
  <c r="M171" i="10"/>
  <c r="M172" i="10"/>
  <c r="M173" i="10"/>
  <c r="M174" i="10"/>
  <c r="M175" i="10"/>
  <c r="M176" i="10"/>
  <c r="M177" i="10"/>
  <c r="M178" i="10"/>
  <c r="M179" i="10"/>
  <c r="M180" i="10"/>
  <c r="M181" i="10"/>
  <c r="M182" i="10"/>
  <c r="M183" i="10"/>
  <c r="M184" i="10"/>
  <c r="M185" i="10"/>
  <c r="M186" i="10"/>
  <c r="M187" i="10"/>
  <c r="M188" i="10"/>
  <c r="M189" i="10"/>
  <c r="M190" i="10"/>
  <c r="M191" i="10"/>
  <c r="M192" i="10"/>
  <c r="M193" i="10"/>
  <c r="M194" i="10"/>
  <c r="M195" i="10"/>
  <c r="M196" i="10"/>
  <c r="M197" i="10"/>
  <c r="M198" i="10"/>
  <c r="M199" i="10"/>
  <c r="M200" i="10"/>
  <c r="M201" i="10"/>
  <c r="M202" i="10"/>
  <c r="M203" i="10"/>
  <c r="M204" i="10"/>
  <c r="M205" i="10"/>
  <c r="M206" i="10"/>
  <c r="M207" i="10"/>
  <c r="M208" i="10"/>
  <c r="M209" i="10"/>
  <c r="M210" i="10"/>
  <c r="M211" i="10"/>
  <c r="M212" i="10"/>
  <c r="M213" i="10"/>
  <c r="M214" i="10"/>
  <c r="M215" i="10"/>
  <c r="M216" i="10"/>
  <c r="M217" i="10"/>
  <c r="M218" i="10"/>
  <c r="M219" i="10"/>
  <c r="M220" i="10"/>
  <c r="M221" i="10"/>
  <c r="M222" i="10"/>
  <c r="M223" i="10"/>
  <c r="M224" i="10"/>
  <c r="M225" i="10"/>
  <c r="M226" i="10"/>
  <c r="M227" i="10"/>
  <c r="M228" i="10"/>
  <c r="M229" i="10"/>
  <c r="M230" i="10"/>
  <c r="M231" i="10"/>
  <c r="M232" i="10"/>
  <c r="M233" i="10"/>
  <c r="M234" i="10"/>
  <c r="M235" i="10"/>
  <c r="M236" i="10"/>
  <c r="M237" i="10"/>
  <c r="M238" i="10"/>
  <c r="M239" i="10"/>
  <c r="M240" i="10"/>
  <c r="M241" i="10"/>
  <c r="M242" i="10"/>
  <c r="M243" i="10"/>
  <c r="M244" i="10"/>
  <c r="M245" i="10"/>
  <c r="M246" i="10"/>
  <c r="M247" i="10"/>
  <c r="M248" i="10"/>
  <c r="M249" i="10"/>
  <c r="M250" i="10"/>
  <c r="M251" i="10"/>
  <c r="M252" i="10"/>
  <c r="M253" i="10"/>
  <c r="M254" i="10"/>
  <c r="M255" i="10"/>
  <c r="M256" i="10"/>
  <c r="M257" i="10"/>
  <c r="M258" i="10"/>
  <c r="M259" i="10"/>
  <c r="M260" i="10"/>
  <c r="M261" i="10"/>
  <c r="M262" i="10"/>
  <c r="M263" i="10"/>
  <c r="M264" i="10"/>
  <c r="M265" i="10"/>
  <c r="M266" i="10"/>
  <c r="M267" i="10"/>
  <c r="M268" i="10"/>
  <c r="M269" i="10"/>
  <c r="M270" i="10"/>
  <c r="M271" i="10"/>
  <c r="M272" i="10"/>
  <c r="M273" i="10"/>
  <c r="M501" i="10"/>
  <c r="M502" i="10"/>
  <c r="M503" i="10"/>
  <c r="M504" i="10"/>
  <c r="M505" i="10"/>
  <c r="M506" i="10"/>
  <c r="M507" i="10"/>
  <c r="M508" i="10"/>
  <c r="M509" i="10"/>
  <c r="M510" i="10"/>
  <c r="M511" i="10"/>
  <c r="M512" i="10"/>
  <c r="M513" i="10"/>
  <c r="O20" i="10"/>
  <c r="P20" i="10" s="1"/>
  <c r="O21" i="10"/>
  <c r="P21" i="10" s="1"/>
  <c r="O22" i="10"/>
  <c r="P22" i="10" s="1"/>
  <c r="O23" i="10"/>
  <c r="O24" i="10"/>
  <c r="P24" i="10" s="1"/>
  <c r="O25" i="10"/>
  <c r="P25" i="10" s="1"/>
  <c r="O26" i="10"/>
  <c r="P26" i="10" s="1"/>
  <c r="O27" i="10"/>
  <c r="P27" i="10" s="1"/>
  <c r="O28" i="10"/>
  <c r="P28" i="10" s="1"/>
  <c r="O29" i="10"/>
  <c r="P29" i="10" s="1"/>
  <c r="O30" i="10"/>
  <c r="P30" i="10" s="1"/>
  <c r="O31" i="10"/>
  <c r="P31" i="10" s="1"/>
  <c r="O32" i="10"/>
  <c r="P32" i="10" s="1"/>
  <c r="O33" i="10"/>
  <c r="P33" i="10" s="1"/>
  <c r="O34" i="10"/>
  <c r="P34" i="10" s="1"/>
  <c r="O35" i="10"/>
  <c r="P35" i="10" s="1"/>
  <c r="O36" i="10"/>
  <c r="P36" i="10" s="1"/>
  <c r="O37" i="10"/>
  <c r="P37" i="10" s="1"/>
  <c r="O38" i="10"/>
  <c r="P38" i="10" s="1"/>
  <c r="O39" i="10"/>
  <c r="O40" i="10"/>
  <c r="P40" i="10" s="1"/>
  <c r="O41" i="10"/>
  <c r="P41" i="10" s="1"/>
  <c r="O42" i="10"/>
  <c r="P42" i="10" s="1"/>
  <c r="O43" i="10"/>
  <c r="P43" i="10" s="1"/>
  <c r="O44" i="10"/>
  <c r="P44" i="10" s="1"/>
  <c r="O45" i="10"/>
  <c r="P45" i="10" s="1"/>
  <c r="O46" i="10"/>
  <c r="P46" i="10" s="1"/>
  <c r="O47" i="10"/>
  <c r="P47" i="10" s="1"/>
  <c r="O48" i="10"/>
  <c r="P48" i="10" s="1"/>
  <c r="O49" i="10"/>
  <c r="P49" i="10" s="1"/>
  <c r="O50" i="10"/>
  <c r="P50" i="10" s="1"/>
  <c r="O51" i="10"/>
  <c r="P51" i="10" s="1"/>
  <c r="O52" i="10"/>
  <c r="P52" i="10" s="1"/>
  <c r="O53" i="10"/>
  <c r="P53" i="10" s="1"/>
  <c r="O54" i="10"/>
  <c r="P54" i="10" s="1"/>
  <c r="O55" i="10"/>
  <c r="P55" i="10" s="1"/>
  <c r="O56" i="10"/>
  <c r="P56" i="10" s="1"/>
  <c r="O57" i="10"/>
  <c r="P57" i="10" s="1"/>
  <c r="O58" i="10"/>
  <c r="P58" i="10" s="1"/>
  <c r="O59" i="10"/>
  <c r="P59" i="10" s="1"/>
  <c r="O60" i="10"/>
  <c r="P60" i="10" s="1"/>
  <c r="O61" i="10"/>
  <c r="P61" i="10" s="1"/>
  <c r="O62" i="10"/>
  <c r="P62" i="10" s="1"/>
  <c r="O63" i="10"/>
  <c r="P63" i="10" s="1"/>
  <c r="O64" i="10"/>
  <c r="P64" i="10" s="1"/>
  <c r="O65" i="10"/>
  <c r="P65" i="10" s="1"/>
  <c r="O66" i="10"/>
  <c r="P66" i="10" s="1"/>
  <c r="O67" i="10"/>
  <c r="P67" i="10" s="1"/>
  <c r="O68" i="10"/>
  <c r="P68" i="10" s="1"/>
  <c r="O69" i="10"/>
  <c r="P69" i="10" s="1"/>
  <c r="O70" i="10"/>
  <c r="P70" i="10" s="1"/>
  <c r="O71" i="10"/>
  <c r="P71" i="10" s="1"/>
  <c r="O72" i="10"/>
  <c r="P72" i="10" s="1"/>
  <c r="O73" i="10"/>
  <c r="P73" i="10" s="1"/>
  <c r="O74" i="10"/>
  <c r="P74" i="10" s="1"/>
  <c r="O75" i="10"/>
  <c r="P75" i="10" s="1"/>
  <c r="O76" i="10"/>
  <c r="P76" i="10" s="1"/>
  <c r="O77" i="10"/>
  <c r="P77" i="10" s="1"/>
  <c r="O78" i="10"/>
  <c r="P78" i="10" s="1"/>
  <c r="O79" i="10"/>
  <c r="P79" i="10" s="1"/>
  <c r="O80" i="10"/>
  <c r="P80" i="10" s="1"/>
  <c r="O81" i="10"/>
  <c r="P81" i="10" s="1"/>
  <c r="O82" i="10"/>
  <c r="P82" i="10" s="1"/>
  <c r="O83" i="10"/>
  <c r="P83" i="10" s="1"/>
  <c r="O84" i="10"/>
  <c r="P84" i="10" s="1"/>
  <c r="O85" i="10"/>
  <c r="P85" i="10" s="1"/>
  <c r="O86" i="10"/>
  <c r="P86" i="10" s="1"/>
  <c r="O87" i="10"/>
  <c r="P87" i="10" s="1"/>
  <c r="O88" i="10"/>
  <c r="P88" i="10" s="1"/>
  <c r="O89" i="10"/>
  <c r="P89" i="10" s="1"/>
  <c r="O90" i="10"/>
  <c r="P90" i="10" s="1"/>
  <c r="O91" i="10"/>
  <c r="P91" i="10" s="1"/>
  <c r="O92" i="10"/>
  <c r="P92" i="10" s="1"/>
  <c r="O93" i="10"/>
  <c r="P93" i="10" s="1"/>
  <c r="O94" i="10"/>
  <c r="P94" i="10" s="1"/>
  <c r="O95" i="10"/>
  <c r="P95" i="10" s="1"/>
  <c r="O96" i="10"/>
  <c r="P96" i="10" s="1"/>
  <c r="O97" i="10"/>
  <c r="P97" i="10" s="1"/>
  <c r="O98" i="10"/>
  <c r="P98" i="10" s="1"/>
  <c r="O99" i="10"/>
  <c r="P99" i="10" s="1"/>
  <c r="O100" i="10"/>
  <c r="P100" i="10" s="1"/>
  <c r="O101" i="10"/>
  <c r="P101" i="10" s="1"/>
  <c r="O102" i="10"/>
  <c r="P102" i="10" s="1"/>
  <c r="O103" i="10"/>
  <c r="P103" i="10" s="1"/>
  <c r="O104" i="10"/>
  <c r="P104" i="10" s="1"/>
  <c r="O105" i="10"/>
  <c r="P105" i="10" s="1"/>
  <c r="O106" i="10"/>
  <c r="P106" i="10" s="1"/>
  <c r="O107" i="10"/>
  <c r="P107" i="10" s="1"/>
  <c r="O108" i="10"/>
  <c r="P108" i="10" s="1"/>
  <c r="O109" i="10"/>
  <c r="P109" i="10" s="1"/>
  <c r="O110" i="10"/>
  <c r="P110" i="10" s="1"/>
  <c r="O111" i="10"/>
  <c r="P111" i="10" s="1"/>
  <c r="O112" i="10"/>
  <c r="P112" i="10" s="1"/>
  <c r="O113" i="10"/>
  <c r="P113" i="10" s="1"/>
  <c r="O114" i="10"/>
  <c r="P114" i="10" s="1"/>
  <c r="O115" i="10"/>
  <c r="P115" i="10" s="1"/>
  <c r="O116" i="10"/>
  <c r="P116" i="10" s="1"/>
  <c r="O117" i="10"/>
  <c r="P117" i="10" s="1"/>
  <c r="O118" i="10"/>
  <c r="P118" i="10" s="1"/>
  <c r="O119" i="10"/>
  <c r="P119" i="10" s="1"/>
  <c r="O120" i="10"/>
  <c r="P120" i="10" s="1"/>
  <c r="O121" i="10"/>
  <c r="P121" i="10" s="1"/>
  <c r="O122" i="10"/>
  <c r="P122" i="10" s="1"/>
  <c r="O123" i="10"/>
  <c r="P123" i="10" s="1"/>
  <c r="O124" i="10"/>
  <c r="P124" i="10" s="1"/>
  <c r="O125" i="10"/>
  <c r="P125" i="10" s="1"/>
  <c r="O126" i="10"/>
  <c r="P126" i="10" s="1"/>
  <c r="O127" i="10"/>
  <c r="P127" i="10" s="1"/>
  <c r="O128" i="10"/>
  <c r="P128" i="10" s="1"/>
  <c r="O129" i="10"/>
  <c r="P129" i="10" s="1"/>
  <c r="O130" i="10"/>
  <c r="P130" i="10" s="1"/>
  <c r="O131" i="10"/>
  <c r="P131" i="10" s="1"/>
  <c r="O132" i="10"/>
  <c r="P132" i="10" s="1"/>
  <c r="O133" i="10"/>
  <c r="P133" i="10" s="1"/>
  <c r="O134" i="10"/>
  <c r="P134" i="10" s="1"/>
  <c r="O135" i="10"/>
  <c r="P135" i="10" s="1"/>
  <c r="O136" i="10"/>
  <c r="P136" i="10" s="1"/>
  <c r="O137" i="10"/>
  <c r="P137" i="10" s="1"/>
  <c r="O138" i="10"/>
  <c r="P138" i="10" s="1"/>
  <c r="O139" i="10"/>
  <c r="P139" i="10" s="1"/>
  <c r="O140" i="10"/>
  <c r="P140" i="10" s="1"/>
  <c r="O141" i="10"/>
  <c r="P141" i="10" s="1"/>
  <c r="O142" i="10"/>
  <c r="P142" i="10" s="1"/>
  <c r="O143" i="10"/>
  <c r="P143" i="10" s="1"/>
  <c r="O144" i="10"/>
  <c r="P144" i="10" s="1"/>
  <c r="O145" i="10"/>
  <c r="P145" i="10" s="1"/>
  <c r="O146" i="10"/>
  <c r="P146" i="10" s="1"/>
  <c r="O147" i="10"/>
  <c r="P147" i="10" s="1"/>
  <c r="O148" i="10"/>
  <c r="P148" i="10" s="1"/>
  <c r="O149" i="10"/>
  <c r="P149" i="10" s="1"/>
  <c r="O150" i="10"/>
  <c r="P150" i="10" s="1"/>
  <c r="O151" i="10"/>
  <c r="P151" i="10" s="1"/>
  <c r="O152" i="10"/>
  <c r="P152" i="10" s="1"/>
  <c r="O153" i="10"/>
  <c r="P153" i="10" s="1"/>
  <c r="O154" i="10"/>
  <c r="P154" i="10" s="1"/>
  <c r="O155" i="10"/>
  <c r="P155" i="10" s="1"/>
  <c r="O156" i="10"/>
  <c r="P156" i="10" s="1"/>
  <c r="O157" i="10"/>
  <c r="P157" i="10" s="1"/>
  <c r="O158" i="10"/>
  <c r="P158" i="10" s="1"/>
  <c r="O159" i="10"/>
  <c r="P159" i="10" s="1"/>
  <c r="O160" i="10"/>
  <c r="P160" i="10" s="1"/>
  <c r="O161" i="10"/>
  <c r="P161" i="10" s="1"/>
  <c r="O162" i="10"/>
  <c r="P162" i="10" s="1"/>
  <c r="O163" i="10"/>
  <c r="P163" i="10" s="1"/>
  <c r="O164" i="10"/>
  <c r="P164" i="10" s="1"/>
  <c r="O165" i="10"/>
  <c r="P165" i="10" s="1"/>
  <c r="O166" i="10"/>
  <c r="P166" i="10" s="1"/>
  <c r="O167" i="10"/>
  <c r="P167" i="10" s="1"/>
  <c r="O168" i="10"/>
  <c r="P168" i="10" s="1"/>
  <c r="O169" i="10"/>
  <c r="P169" i="10" s="1"/>
  <c r="O170" i="10"/>
  <c r="P170" i="10" s="1"/>
  <c r="O171" i="10"/>
  <c r="P171" i="10" s="1"/>
  <c r="O172" i="10"/>
  <c r="P172" i="10" s="1"/>
  <c r="O173" i="10"/>
  <c r="P173" i="10" s="1"/>
  <c r="O174" i="10"/>
  <c r="P174" i="10" s="1"/>
  <c r="O175" i="10"/>
  <c r="P175" i="10" s="1"/>
  <c r="O176" i="10"/>
  <c r="P176" i="10" s="1"/>
  <c r="O177" i="10"/>
  <c r="P177" i="10" s="1"/>
  <c r="O178" i="10"/>
  <c r="P178" i="10" s="1"/>
  <c r="O179" i="10"/>
  <c r="P179" i="10" s="1"/>
  <c r="O180" i="10"/>
  <c r="P180" i="10" s="1"/>
  <c r="O181" i="10"/>
  <c r="P181" i="10" s="1"/>
  <c r="O182" i="10"/>
  <c r="P182" i="10" s="1"/>
  <c r="O183" i="10"/>
  <c r="P183" i="10" s="1"/>
  <c r="O184" i="10"/>
  <c r="P184" i="10" s="1"/>
  <c r="O185" i="10"/>
  <c r="P185" i="10" s="1"/>
  <c r="O186" i="10"/>
  <c r="P186" i="10" s="1"/>
  <c r="O187" i="10"/>
  <c r="P187" i="10" s="1"/>
  <c r="O188" i="10"/>
  <c r="P188" i="10" s="1"/>
  <c r="O189" i="10"/>
  <c r="P189" i="10" s="1"/>
  <c r="O190" i="10"/>
  <c r="P190" i="10" s="1"/>
  <c r="O191" i="10"/>
  <c r="P191" i="10" s="1"/>
  <c r="O192" i="10"/>
  <c r="P192" i="10" s="1"/>
  <c r="O193" i="10"/>
  <c r="P193" i="10" s="1"/>
  <c r="O194" i="10"/>
  <c r="P194" i="10" s="1"/>
  <c r="O195" i="10"/>
  <c r="P195" i="10" s="1"/>
  <c r="O196" i="10"/>
  <c r="P196" i="10" s="1"/>
  <c r="O197" i="10"/>
  <c r="P197" i="10" s="1"/>
  <c r="O198" i="10"/>
  <c r="P198" i="10" s="1"/>
  <c r="O199" i="10"/>
  <c r="P199" i="10" s="1"/>
  <c r="O200" i="10"/>
  <c r="P200" i="10" s="1"/>
  <c r="O201" i="10"/>
  <c r="P201" i="10" s="1"/>
  <c r="O202" i="10"/>
  <c r="P202" i="10" s="1"/>
  <c r="O203" i="10"/>
  <c r="P203" i="10" s="1"/>
  <c r="O204" i="10"/>
  <c r="P204" i="10" s="1"/>
  <c r="O205" i="10"/>
  <c r="P205" i="10" s="1"/>
  <c r="O206" i="10"/>
  <c r="P206" i="10" s="1"/>
  <c r="O207" i="10"/>
  <c r="P207" i="10" s="1"/>
  <c r="O208" i="10"/>
  <c r="P208" i="10" s="1"/>
  <c r="O209" i="10"/>
  <c r="P209" i="10" s="1"/>
  <c r="O210" i="10"/>
  <c r="P210" i="10" s="1"/>
  <c r="O211" i="10"/>
  <c r="P211" i="10" s="1"/>
  <c r="O212" i="10"/>
  <c r="P212" i="10" s="1"/>
  <c r="O213" i="10"/>
  <c r="P213" i="10" s="1"/>
  <c r="O214" i="10"/>
  <c r="P214" i="10" s="1"/>
  <c r="O215" i="10"/>
  <c r="P215" i="10" s="1"/>
  <c r="O216" i="10"/>
  <c r="P216" i="10" s="1"/>
  <c r="O217" i="10"/>
  <c r="P217" i="10" s="1"/>
  <c r="O218" i="10"/>
  <c r="P218" i="10" s="1"/>
  <c r="O219" i="10"/>
  <c r="P219" i="10" s="1"/>
  <c r="O220" i="10"/>
  <c r="P220" i="10" s="1"/>
  <c r="O221" i="10"/>
  <c r="P221" i="10" s="1"/>
  <c r="O222" i="10"/>
  <c r="P222" i="10" s="1"/>
  <c r="O223" i="10"/>
  <c r="P223" i="10" s="1"/>
  <c r="O224" i="10"/>
  <c r="P224" i="10" s="1"/>
  <c r="O225" i="10"/>
  <c r="P225" i="10" s="1"/>
  <c r="O226" i="10"/>
  <c r="P226" i="10" s="1"/>
  <c r="O227" i="10"/>
  <c r="P227" i="10" s="1"/>
  <c r="O228" i="10"/>
  <c r="P228" i="10" s="1"/>
  <c r="O229" i="10"/>
  <c r="P229" i="10" s="1"/>
  <c r="O230" i="10"/>
  <c r="P230" i="10" s="1"/>
  <c r="O231" i="10"/>
  <c r="P231" i="10" s="1"/>
  <c r="O232" i="10"/>
  <c r="P232" i="10" s="1"/>
  <c r="O233" i="10"/>
  <c r="P233" i="10" s="1"/>
  <c r="O234" i="10"/>
  <c r="P234" i="10" s="1"/>
  <c r="O235" i="10"/>
  <c r="P235" i="10" s="1"/>
  <c r="O236" i="10"/>
  <c r="P236" i="10" s="1"/>
  <c r="O237" i="10"/>
  <c r="P237" i="10" s="1"/>
  <c r="O238" i="10"/>
  <c r="P238" i="10" s="1"/>
  <c r="O239" i="10"/>
  <c r="P239" i="10" s="1"/>
  <c r="O240" i="10"/>
  <c r="P240" i="10" s="1"/>
  <c r="O241" i="10"/>
  <c r="P241" i="10" s="1"/>
  <c r="O242" i="10"/>
  <c r="P242" i="10" s="1"/>
  <c r="O243" i="10"/>
  <c r="P243" i="10" s="1"/>
  <c r="O244" i="10"/>
  <c r="P244" i="10" s="1"/>
  <c r="O245" i="10"/>
  <c r="P245" i="10" s="1"/>
  <c r="O246" i="10"/>
  <c r="P246" i="10" s="1"/>
  <c r="O247" i="10"/>
  <c r="P247" i="10" s="1"/>
  <c r="O248" i="10"/>
  <c r="P248" i="10" s="1"/>
  <c r="O249" i="10"/>
  <c r="P249" i="10" s="1"/>
  <c r="O250" i="10"/>
  <c r="P250" i="10" s="1"/>
  <c r="O251" i="10"/>
  <c r="P251" i="10" s="1"/>
  <c r="O252" i="10"/>
  <c r="P252" i="10" s="1"/>
  <c r="O253" i="10"/>
  <c r="P253" i="10" s="1"/>
  <c r="O254" i="10"/>
  <c r="P254" i="10" s="1"/>
  <c r="O255" i="10"/>
  <c r="P255" i="10" s="1"/>
  <c r="O256" i="10"/>
  <c r="P256" i="10" s="1"/>
  <c r="O257" i="10"/>
  <c r="P257" i="10" s="1"/>
  <c r="O258" i="10"/>
  <c r="P258" i="10" s="1"/>
  <c r="O259" i="10"/>
  <c r="P259" i="10" s="1"/>
  <c r="O260" i="10"/>
  <c r="P260" i="10" s="1"/>
  <c r="O261" i="10"/>
  <c r="P261" i="10" s="1"/>
  <c r="O262" i="10"/>
  <c r="P262" i="10" s="1"/>
  <c r="O263" i="10"/>
  <c r="P263" i="10" s="1"/>
  <c r="O264" i="10"/>
  <c r="P264" i="10" s="1"/>
  <c r="O265" i="10"/>
  <c r="P265" i="10" s="1"/>
  <c r="O266" i="10"/>
  <c r="P266" i="10" s="1"/>
  <c r="O267" i="10"/>
  <c r="P267" i="10" s="1"/>
  <c r="O268" i="10"/>
  <c r="P268" i="10" s="1"/>
  <c r="O269" i="10"/>
  <c r="P269" i="10" s="1"/>
  <c r="O270" i="10"/>
  <c r="P270" i="10" s="1"/>
  <c r="O271" i="10"/>
  <c r="P271" i="10" s="1"/>
  <c r="O272" i="10"/>
  <c r="P272" i="10" s="1"/>
  <c r="O273" i="10"/>
  <c r="P273" i="10" s="1"/>
  <c r="O501" i="10"/>
  <c r="P501" i="10" s="1"/>
  <c r="O502" i="10"/>
  <c r="P502" i="10" s="1"/>
  <c r="O503" i="10"/>
  <c r="P503" i="10" s="1"/>
  <c r="O504" i="10"/>
  <c r="P504" i="10" s="1"/>
  <c r="O505" i="10"/>
  <c r="P505" i="10" s="1"/>
  <c r="O506" i="10"/>
  <c r="P506" i="10" s="1"/>
  <c r="O507" i="10"/>
  <c r="P507" i="10" s="1"/>
  <c r="O508" i="10"/>
  <c r="P508" i="10" s="1"/>
  <c r="O509" i="10"/>
  <c r="P509" i="10" s="1"/>
  <c r="O510" i="10"/>
  <c r="P510" i="10" s="1"/>
  <c r="O511" i="10"/>
  <c r="P511" i="10" s="1"/>
  <c r="O512" i="10"/>
  <c r="P512" i="10" s="1"/>
  <c r="O513" i="10"/>
  <c r="P513" i="10" s="1"/>
  <c r="P23" i="10"/>
  <c r="P39" i="10"/>
  <c r="Q20" i="10"/>
  <c r="Q21" i="10"/>
  <c r="Q22" i="10"/>
  <c r="Q23" i="10"/>
  <c r="Q24" i="10"/>
  <c r="Q25" i="10"/>
  <c r="Q26" i="10"/>
  <c r="Q27" i="10"/>
  <c r="Q28" i="10"/>
  <c r="Q29" i="10"/>
  <c r="Q30" i="10"/>
  <c r="Q31" i="10"/>
  <c r="Q32" i="10"/>
  <c r="Q33" i="10"/>
  <c r="Q34" i="10"/>
  <c r="Q35" i="10"/>
  <c r="Q36" i="10"/>
  <c r="Q37" i="10"/>
  <c r="Q38" i="10"/>
  <c r="Q39" i="10"/>
  <c r="Q40" i="10"/>
  <c r="Q41" i="10"/>
  <c r="Q42" i="10"/>
  <c r="Q43" i="10"/>
  <c r="Q44" i="10"/>
  <c r="Q45" i="10"/>
  <c r="Q46" i="10"/>
  <c r="Q47" i="10"/>
  <c r="Q48" i="10"/>
  <c r="Q49" i="10"/>
  <c r="Q50" i="10"/>
  <c r="Q51" i="10"/>
  <c r="Q52" i="10"/>
  <c r="Q53" i="10"/>
  <c r="Q54" i="10"/>
  <c r="Q55" i="10"/>
  <c r="Q56" i="10"/>
  <c r="Q57" i="10"/>
  <c r="Q58" i="10"/>
  <c r="Q59" i="10"/>
  <c r="Q60" i="10"/>
  <c r="Q61" i="10"/>
  <c r="Q62" i="10"/>
  <c r="Q63" i="10"/>
  <c r="Q64" i="10"/>
  <c r="Q65" i="10"/>
  <c r="Q66" i="10"/>
  <c r="Q67" i="10"/>
  <c r="Q68" i="10"/>
  <c r="Q69" i="10"/>
  <c r="Q70" i="10"/>
  <c r="Q71" i="10"/>
  <c r="Q72" i="10"/>
  <c r="Q73" i="10"/>
  <c r="Q74" i="10"/>
  <c r="Q75" i="10"/>
  <c r="Q76" i="10"/>
  <c r="Q77" i="10"/>
  <c r="Q78" i="10"/>
  <c r="Q79" i="10"/>
  <c r="Q80" i="10"/>
  <c r="Q81" i="10"/>
  <c r="Q82" i="10"/>
  <c r="Q83" i="10"/>
  <c r="Q84" i="10"/>
  <c r="Q85" i="10"/>
  <c r="Q86" i="10"/>
  <c r="Q87" i="10"/>
  <c r="Q88" i="10"/>
  <c r="Q89" i="10"/>
  <c r="Q90" i="10"/>
  <c r="Q91" i="10"/>
  <c r="Q92" i="10"/>
  <c r="Q93" i="10"/>
  <c r="Q94" i="10"/>
  <c r="Q95" i="10"/>
  <c r="Q96" i="10"/>
  <c r="Q97" i="10"/>
  <c r="Q98" i="10"/>
  <c r="Q99" i="10"/>
  <c r="Q100" i="10"/>
  <c r="Q101" i="10"/>
  <c r="Q102" i="10"/>
  <c r="Q103" i="10"/>
  <c r="Q104" i="10"/>
  <c r="Q105" i="10"/>
  <c r="Q106" i="10"/>
  <c r="Q107" i="10"/>
  <c r="Q108" i="10"/>
  <c r="Q109" i="10"/>
  <c r="Q110" i="10"/>
  <c r="Q111" i="10"/>
  <c r="Q112" i="10"/>
  <c r="Q113" i="10"/>
  <c r="Q114" i="10"/>
  <c r="Q115" i="10"/>
  <c r="Q116" i="10"/>
  <c r="Q117" i="10"/>
  <c r="Q118" i="10"/>
  <c r="Q119" i="10"/>
  <c r="Q120" i="10"/>
  <c r="Q121" i="10"/>
  <c r="Q122" i="10"/>
  <c r="Q123" i="10"/>
  <c r="Q124" i="10"/>
  <c r="Q125" i="10"/>
  <c r="Q126" i="10"/>
  <c r="Q127" i="10"/>
  <c r="Q128" i="10"/>
  <c r="Q129" i="10"/>
  <c r="Q130" i="10"/>
  <c r="Q131" i="10"/>
  <c r="Q132" i="10"/>
  <c r="Q133" i="10"/>
  <c r="Q134" i="10"/>
  <c r="Q135" i="10"/>
  <c r="Q136" i="10"/>
  <c r="Q137" i="10"/>
  <c r="Q138" i="10"/>
  <c r="Q139" i="10"/>
  <c r="Q140" i="10"/>
  <c r="Q141" i="10"/>
  <c r="Q142" i="10"/>
  <c r="Q143" i="10"/>
  <c r="Q144" i="10"/>
  <c r="Q145" i="10"/>
  <c r="Q146" i="10"/>
  <c r="Q147" i="10"/>
  <c r="Q148" i="10"/>
  <c r="Q149" i="10"/>
  <c r="Q150" i="10"/>
  <c r="Q151" i="10"/>
  <c r="Q152" i="10"/>
  <c r="Q153" i="10"/>
  <c r="Q154" i="10"/>
  <c r="Q155" i="10"/>
  <c r="Q156" i="10"/>
  <c r="Q157" i="10"/>
  <c r="Q158" i="10"/>
  <c r="Q159" i="10"/>
  <c r="Q160" i="10"/>
  <c r="Q161" i="10"/>
  <c r="Q162" i="10"/>
  <c r="Q163" i="10"/>
  <c r="Q164" i="10"/>
  <c r="Q165" i="10"/>
  <c r="Q166" i="10"/>
  <c r="Q167" i="10"/>
  <c r="Q168" i="10"/>
  <c r="Q169" i="10"/>
  <c r="Q170" i="10"/>
  <c r="Q171" i="10"/>
  <c r="Q172" i="10"/>
  <c r="Q173" i="10"/>
  <c r="Q174" i="10"/>
  <c r="Q175" i="10"/>
  <c r="Q176" i="10"/>
  <c r="Q177" i="10"/>
  <c r="Q178" i="10"/>
  <c r="Q179" i="10"/>
  <c r="Q180" i="10"/>
  <c r="Q181" i="10"/>
  <c r="Q182" i="10"/>
  <c r="Q183" i="10"/>
  <c r="Q184" i="10"/>
  <c r="Q185" i="10"/>
  <c r="Q186" i="10"/>
  <c r="Q187" i="10"/>
  <c r="Q188" i="10"/>
  <c r="Q189" i="10"/>
  <c r="Q190" i="10"/>
  <c r="Q191" i="10"/>
  <c r="Q192" i="10"/>
  <c r="Q193" i="10"/>
  <c r="Q194" i="10"/>
  <c r="Q195" i="10"/>
  <c r="Q196" i="10"/>
  <c r="Q197" i="10"/>
  <c r="Q198" i="10"/>
  <c r="Q199" i="10"/>
  <c r="Q200" i="10"/>
  <c r="Q201" i="10"/>
  <c r="Q202" i="10"/>
  <c r="Q203" i="10"/>
  <c r="Q204" i="10"/>
  <c r="Q205" i="10"/>
  <c r="Q206" i="10"/>
  <c r="Q207" i="10"/>
  <c r="Q208" i="10"/>
  <c r="Q209" i="10"/>
  <c r="Q210" i="10"/>
  <c r="Q211" i="10"/>
  <c r="Q212" i="10"/>
  <c r="Q213" i="10"/>
  <c r="Q214" i="10"/>
  <c r="Q215" i="10"/>
  <c r="Q216" i="10"/>
  <c r="Q217" i="10"/>
  <c r="Q218" i="10"/>
  <c r="Q219" i="10"/>
  <c r="Q220" i="10"/>
  <c r="Q221" i="10"/>
  <c r="Q222" i="10"/>
  <c r="Q223" i="10"/>
  <c r="Q224" i="10"/>
  <c r="Q225" i="10"/>
  <c r="Q226" i="10"/>
  <c r="Q227" i="10"/>
  <c r="Q228" i="10"/>
  <c r="Q229" i="10"/>
  <c r="Q230" i="10"/>
  <c r="Q231" i="10"/>
  <c r="Q232" i="10"/>
  <c r="Q233" i="10"/>
  <c r="Q234" i="10"/>
  <c r="Q235" i="10"/>
  <c r="Q236" i="10"/>
  <c r="Q237" i="10"/>
  <c r="Q238" i="10"/>
  <c r="Q239" i="10"/>
  <c r="Q240" i="10"/>
  <c r="Q241" i="10"/>
  <c r="Q242" i="10"/>
  <c r="Q243" i="10"/>
  <c r="Q244" i="10"/>
  <c r="Q245" i="10"/>
  <c r="Q246" i="10"/>
  <c r="Q247" i="10"/>
  <c r="Q248" i="10"/>
  <c r="Q249" i="10"/>
  <c r="Q250" i="10"/>
  <c r="Q251" i="10"/>
  <c r="Q252" i="10"/>
  <c r="Q253" i="10"/>
  <c r="Q254" i="10"/>
  <c r="Q255" i="10"/>
  <c r="Q256" i="10"/>
  <c r="Q257" i="10"/>
  <c r="Q258" i="10"/>
  <c r="Q259" i="10"/>
  <c r="Q260" i="10"/>
  <c r="Q261" i="10"/>
  <c r="Q262" i="10"/>
  <c r="Q263" i="10"/>
  <c r="Q264" i="10"/>
  <c r="Q265" i="10"/>
  <c r="Q266" i="10"/>
  <c r="Q267" i="10"/>
  <c r="Q268" i="10"/>
  <c r="Q269" i="10"/>
  <c r="Q270" i="10"/>
  <c r="Q271" i="10"/>
  <c r="Q272" i="10"/>
  <c r="Q273" i="10"/>
  <c r="Q501" i="10"/>
  <c r="Q502" i="10"/>
  <c r="Q503" i="10"/>
  <c r="Q504" i="10"/>
  <c r="Q505" i="10"/>
  <c r="Q506" i="10"/>
  <c r="Q507" i="10"/>
  <c r="Q508" i="10"/>
  <c r="Q509" i="10"/>
  <c r="Q510" i="10"/>
  <c r="Q511" i="10"/>
  <c r="Q512" i="10"/>
  <c r="Q513" i="10"/>
  <c r="I9" i="10"/>
  <c r="O10" i="10"/>
  <c r="P10" i="10" s="1"/>
  <c r="O11" i="10"/>
  <c r="P11" i="10" s="1"/>
  <c r="O12" i="10"/>
  <c r="P12" i="10" s="1"/>
  <c r="O13" i="10"/>
  <c r="P13" i="10" s="1"/>
  <c r="O14" i="10"/>
  <c r="P14" i="10" s="1"/>
  <c r="O15" i="10"/>
  <c r="P15" i="10" s="1"/>
  <c r="O16" i="10"/>
  <c r="P16" i="10" s="1"/>
  <c r="O17" i="10"/>
  <c r="P17" i="10" s="1"/>
  <c r="O18" i="10"/>
  <c r="P18" i="10" s="1"/>
  <c r="O19" i="10"/>
  <c r="P19" i="10" s="1"/>
  <c r="O514" i="10"/>
  <c r="P514" i="10" s="1"/>
  <c r="O515" i="10"/>
  <c r="P515" i="10" s="1"/>
  <c r="O516" i="10"/>
  <c r="P516" i="10" s="1"/>
  <c r="O517" i="10"/>
  <c r="P517" i="10" s="1"/>
  <c r="O518" i="10"/>
  <c r="P518" i="10" s="1"/>
  <c r="O519" i="10"/>
  <c r="P519" i="10" s="1"/>
  <c r="O520" i="10"/>
  <c r="P520" i="10" s="1"/>
  <c r="O521" i="10"/>
  <c r="P521" i="10" s="1"/>
  <c r="O522" i="10"/>
  <c r="P522" i="10" s="1"/>
  <c r="O523" i="10"/>
  <c r="P523" i="10" s="1"/>
  <c r="O524" i="10"/>
  <c r="P524" i="10" s="1"/>
  <c r="O525" i="10"/>
  <c r="P525" i="10" s="1"/>
  <c r="O526" i="10"/>
  <c r="P526" i="10" s="1"/>
  <c r="O527" i="10"/>
  <c r="P527" i="10" s="1"/>
  <c r="O528" i="10"/>
  <c r="P528" i="10" s="1"/>
  <c r="O529" i="10"/>
  <c r="P529" i="10" s="1"/>
  <c r="O530" i="10"/>
  <c r="P530" i="10" s="1"/>
  <c r="O531" i="10"/>
  <c r="P531" i="10" s="1"/>
  <c r="O532" i="10"/>
  <c r="P532" i="10" s="1"/>
  <c r="O533" i="10"/>
  <c r="P533" i="10" s="1"/>
  <c r="O534" i="10"/>
  <c r="P534" i="10" s="1"/>
  <c r="O535" i="10"/>
  <c r="P535" i="10" s="1"/>
  <c r="O536" i="10"/>
  <c r="P536" i="10" s="1"/>
  <c r="O537" i="10"/>
  <c r="P537" i="10" s="1"/>
  <c r="O538" i="10"/>
  <c r="P538" i="10" s="1"/>
  <c r="O539" i="10"/>
  <c r="P539" i="10" s="1"/>
  <c r="O540" i="10"/>
  <c r="P540" i="10" s="1"/>
  <c r="O541" i="10"/>
  <c r="P541" i="10" s="1"/>
  <c r="O542" i="10"/>
  <c r="P542" i="10" s="1"/>
  <c r="O543" i="10"/>
  <c r="P543" i="10" s="1"/>
  <c r="O544" i="10"/>
  <c r="P544" i="10" s="1"/>
  <c r="O545" i="10"/>
  <c r="P545" i="10" s="1"/>
  <c r="O546" i="10"/>
  <c r="P546" i="10" s="1"/>
  <c r="O547" i="10"/>
  <c r="P547" i="10" s="1"/>
  <c r="O548" i="10"/>
  <c r="P548" i="10" s="1"/>
  <c r="O549" i="10"/>
  <c r="P549" i="10" s="1"/>
  <c r="O550" i="10"/>
  <c r="P550" i="10" s="1"/>
  <c r="O551" i="10"/>
  <c r="P551" i="10" s="1"/>
  <c r="O552" i="10"/>
  <c r="P552" i="10" s="1"/>
  <c r="O553" i="10"/>
  <c r="P553" i="10" s="1"/>
  <c r="O554" i="10"/>
  <c r="P554" i="10" s="1"/>
  <c r="O555" i="10"/>
  <c r="P555" i="10" s="1"/>
  <c r="O556" i="10"/>
  <c r="P556" i="10" s="1"/>
  <c r="O557" i="10"/>
  <c r="P557" i="10" s="1"/>
  <c r="O558" i="10"/>
  <c r="P558" i="10" s="1"/>
  <c r="O559" i="10"/>
  <c r="P559" i="10" s="1"/>
  <c r="O560" i="10"/>
  <c r="P560" i="10" s="1"/>
  <c r="O561" i="10"/>
  <c r="P561" i="10" s="1"/>
  <c r="O562" i="10"/>
  <c r="P562" i="10" s="1"/>
  <c r="O563" i="10"/>
  <c r="P563" i="10" s="1"/>
  <c r="O564" i="10"/>
  <c r="P564" i="10" s="1"/>
  <c r="O565" i="10"/>
  <c r="P565" i="10" s="1"/>
  <c r="O566" i="10"/>
  <c r="P566" i="10" s="1"/>
  <c r="O567" i="10"/>
  <c r="P567" i="10" s="1"/>
  <c r="O568" i="10"/>
  <c r="P568" i="10" s="1"/>
  <c r="O569" i="10"/>
  <c r="P569" i="10" s="1"/>
  <c r="O570" i="10"/>
  <c r="P570" i="10" s="1"/>
  <c r="O571" i="10"/>
  <c r="P571" i="10" s="1"/>
  <c r="O572" i="10"/>
  <c r="P572" i="10" s="1"/>
  <c r="O573" i="10"/>
  <c r="P573" i="10" s="1"/>
  <c r="O574" i="10"/>
  <c r="P574" i="10" s="1"/>
  <c r="O575" i="10"/>
  <c r="P575" i="10" s="1"/>
  <c r="O576" i="10"/>
  <c r="P576" i="10" s="1"/>
  <c r="O577" i="10"/>
  <c r="P577" i="10" s="1"/>
  <c r="O578" i="10"/>
  <c r="P578" i="10" s="1"/>
  <c r="O579" i="10"/>
  <c r="P579" i="10" s="1"/>
  <c r="O580" i="10"/>
  <c r="P580" i="10" s="1"/>
  <c r="O581" i="10"/>
  <c r="P581" i="10" s="1"/>
  <c r="O582" i="10"/>
  <c r="P582" i="10" s="1"/>
  <c r="O583" i="10"/>
  <c r="P583" i="10" s="1"/>
  <c r="O584" i="10"/>
  <c r="P584" i="10" s="1"/>
  <c r="O585" i="10"/>
  <c r="P585" i="10" s="1"/>
  <c r="O586" i="10"/>
  <c r="P586" i="10" s="1"/>
  <c r="O587" i="10"/>
  <c r="P587" i="10" s="1"/>
  <c r="O588" i="10"/>
  <c r="P588" i="10" s="1"/>
  <c r="O589" i="10"/>
  <c r="P589" i="10" s="1"/>
  <c r="O590" i="10"/>
  <c r="P590" i="10" s="1"/>
  <c r="O591" i="10"/>
  <c r="P591" i="10" s="1"/>
  <c r="O592" i="10"/>
  <c r="P592" i="10" s="1"/>
  <c r="O593" i="10"/>
  <c r="P593" i="10" s="1"/>
  <c r="O594" i="10"/>
  <c r="P594" i="10" s="1"/>
  <c r="O595" i="10"/>
  <c r="P595" i="10" s="1"/>
  <c r="O596" i="10"/>
  <c r="P596" i="10" s="1"/>
  <c r="O597" i="10"/>
  <c r="P597" i="10" s="1"/>
  <c r="O598" i="10"/>
  <c r="P598" i="10" s="1"/>
  <c r="O599" i="10"/>
  <c r="P599" i="10" s="1"/>
  <c r="O600" i="10"/>
  <c r="P600" i="10" s="1"/>
  <c r="O601" i="10"/>
  <c r="P601" i="10" s="1"/>
  <c r="O602" i="10"/>
  <c r="P602" i="10" s="1"/>
  <c r="O603" i="10"/>
  <c r="P603" i="10" s="1"/>
  <c r="O604" i="10"/>
  <c r="P604" i="10" s="1"/>
  <c r="O605" i="10"/>
  <c r="P605" i="10" s="1"/>
  <c r="O606" i="10"/>
  <c r="P606" i="10" s="1"/>
  <c r="O607" i="10"/>
  <c r="P607" i="10" s="1"/>
  <c r="O608" i="10"/>
  <c r="P608" i="10" s="1"/>
  <c r="O609" i="10"/>
  <c r="P609" i="10" s="1"/>
  <c r="O610" i="10"/>
  <c r="P610" i="10" s="1"/>
  <c r="O611" i="10"/>
  <c r="P611" i="10" s="1"/>
  <c r="O612" i="10"/>
  <c r="P612" i="10" s="1"/>
  <c r="O613" i="10"/>
  <c r="P613" i="10" s="1"/>
  <c r="O614" i="10"/>
  <c r="P614" i="10" s="1"/>
  <c r="O615" i="10"/>
  <c r="P615" i="10" s="1"/>
  <c r="O616" i="10"/>
  <c r="P616" i="10" s="1"/>
  <c r="O617" i="10"/>
  <c r="P617" i="10" s="1"/>
  <c r="O618" i="10"/>
  <c r="P618" i="10" s="1"/>
  <c r="O619" i="10"/>
  <c r="P619" i="10" s="1"/>
  <c r="O620" i="10"/>
  <c r="P620" i="10" s="1"/>
  <c r="O621" i="10"/>
  <c r="P621" i="10" s="1"/>
  <c r="O622" i="10"/>
  <c r="P622" i="10" s="1"/>
  <c r="O623" i="10"/>
  <c r="P623" i="10" s="1"/>
  <c r="O624" i="10"/>
  <c r="P624" i="10" s="1"/>
  <c r="O625" i="10"/>
  <c r="P625" i="10" s="1"/>
  <c r="O626" i="10"/>
  <c r="P626" i="10" s="1"/>
  <c r="O627" i="10"/>
  <c r="P627" i="10" s="1"/>
  <c r="O628" i="10"/>
  <c r="P628" i="10" s="1"/>
  <c r="O629" i="10"/>
  <c r="P629" i="10" s="1"/>
  <c r="O630" i="10"/>
  <c r="P630" i="10" s="1"/>
  <c r="O631" i="10"/>
  <c r="P631" i="10" s="1"/>
  <c r="O632" i="10"/>
  <c r="P632" i="10" s="1"/>
  <c r="O633" i="10"/>
  <c r="P633" i="10" s="1"/>
  <c r="O634" i="10"/>
  <c r="P634" i="10" s="1"/>
  <c r="O635" i="10"/>
  <c r="P635" i="10" s="1"/>
  <c r="O636" i="10"/>
  <c r="P636" i="10" s="1"/>
  <c r="O637" i="10"/>
  <c r="P637" i="10" s="1"/>
  <c r="O638" i="10"/>
  <c r="P638" i="10" s="1"/>
  <c r="O639" i="10"/>
  <c r="P639" i="10" s="1"/>
  <c r="O640" i="10"/>
  <c r="P640" i="10" s="1"/>
  <c r="O641" i="10"/>
  <c r="P641" i="10" s="1"/>
  <c r="O642" i="10"/>
  <c r="P642" i="10" s="1"/>
  <c r="O643" i="10"/>
  <c r="P643" i="10" s="1"/>
  <c r="O644" i="10"/>
  <c r="P644" i="10" s="1"/>
  <c r="O645" i="10"/>
  <c r="P645" i="10" s="1"/>
  <c r="O646" i="10"/>
  <c r="P646" i="10" s="1"/>
  <c r="O647" i="10"/>
  <c r="P647" i="10" s="1"/>
  <c r="O648" i="10"/>
  <c r="P648" i="10" s="1"/>
  <c r="O649" i="10"/>
  <c r="P649" i="10" s="1"/>
  <c r="O650" i="10"/>
  <c r="P650" i="10" s="1"/>
  <c r="O651" i="10"/>
  <c r="P651" i="10" s="1"/>
  <c r="O652" i="10"/>
  <c r="P652" i="10" s="1"/>
  <c r="O653" i="10"/>
  <c r="P653" i="10" s="1"/>
  <c r="O654" i="10"/>
  <c r="P654" i="10" s="1"/>
  <c r="O655" i="10"/>
  <c r="P655" i="10" s="1"/>
  <c r="O656" i="10"/>
  <c r="P656" i="10" s="1"/>
  <c r="O657" i="10"/>
  <c r="P657" i="10" s="1"/>
  <c r="O658" i="10"/>
  <c r="P658" i="10" s="1"/>
  <c r="O659" i="10"/>
  <c r="P659" i="10" s="1"/>
  <c r="O660" i="10"/>
  <c r="P660" i="10" s="1"/>
  <c r="O661" i="10"/>
  <c r="P661" i="10" s="1"/>
  <c r="O662" i="10"/>
  <c r="P662" i="10" s="1"/>
  <c r="O663" i="10"/>
  <c r="P663" i="10" s="1"/>
  <c r="O664" i="10"/>
  <c r="P664" i="10" s="1"/>
  <c r="O665" i="10"/>
  <c r="P665" i="10" s="1"/>
  <c r="O666" i="10"/>
  <c r="P666" i="10" s="1"/>
  <c r="O667" i="10"/>
  <c r="P667" i="10" s="1"/>
  <c r="O668" i="10"/>
  <c r="P668" i="10" s="1"/>
  <c r="O669" i="10"/>
  <c r="P669" i="10" s="1"/>
  <c r="O670" i="10"/>
  <c r="P670" i="10" s="1"/>
  <c r="O671" i="10"/>
  <c r="P671" i="10" s="1"/>
  <c r="O672" i="10"/>
  <c r="P672" i="10" s="1"/>
  <c r="O673" i="10"/>
  <c r="P673" i="10" s="1"/>
  <c r="O674" i="10"/>
  <c r="P674" i="10" s="1"/>
  <c r="O675" i="10"/>
  <c r="P675" i="10" s="1"/>
  <c r="O676" i="10"/>
  <c r="P676" i="10" s="1"/>
  <c r="O677" i="10"/>
  <c r="P677" i="10" s="1"/>
  <c r="O678" i="10"/>
  <c r="P678" i="10" s="1"/>
  <c r="O679" i="10"/>
  <c r="P679" i="10" s="1"/>
  <c r="O680" i="10"/>
  <c r="P680" i="10" s="1"/>
  <c r="O681" i="10"/>
  <c r="P681" i="10" s="1"/>
  <c r="O682" i="10"/>
  <c r="P682" i="10" s="1"/>
  <c r="O683" i="10"/>
  <c r="P683" i="10" s="1"/>
  <c r="O684" i="10"/>
  <c r="P684" i="10" s="1"/>
  <c r="O685" i="10"/>
  <c r="P685" i="10" s="1"/>
  <c r="O686" i="10"/>
  <c r="P686" i="10" s="1"/>
  <c r="O687" i="10"/>
  <c r="P687" i="10" s="1"/>
  <c r="O688" i="10"/>
  <c r="P688" i="10" s="1"/>
  <c r="O689" i="10"/>
  <c r="P689" i="10" s="1"/>
  <c r="O690" i="10"/>
  <c r="P690" i="10" s="1"/>
  <c r="O691" i="10"/>
  <c r="P691" i="10" s="1"/>
  <c r="O692" i="10"/>
  <c r="P692" i="10" s="1"/>
  <c r="O693" i="10"/>
  <c r="P693" i="10" s="1"/>
  <c r="O694" i="10"/>
  <c r="P694" i="10" s="1"/>
  <c r="O695" i="10"/>
  <c r="P695" i="10" s="1"/>
  <c r="O696" i="10"/>
  <c r="P696" i="10" s="1"/>
  <c r="O697" i="10"/>
  <c r="P697" i="10" s="1"/>
  <c r="O698" i="10"/>
  <c r="P698" i="10" s="1"/>
  <c r="O699" i="10"/>
  <c r="P699" i="10" s="1"/>
  <c r="O700" i="10"/>
  <c r="P700" i="10" s="1"/>
  <c r="O701" i="10"/>
  <c r="P701" i="10" s="1"/>
  <c r="O702" i="10"/>
  <c r="P702" i="10" s="1"/>
  <c r="O703" i="10"/>
  <c r="P703" i="10" s="1"/>
  <c r="O704" i="10"/>
  <c r="P704" i="10" s="1"/>
  <c r="O705" i="10"/>
  <c r="P705" i="10" s="1"/>
  <c r="O706" i="10"/>
  <c r="P706" i="10" s="1"/>
  <c r="O707" i="10"/>
  <c r="P707" i="10" s="1"/>
  <c r="O708" i="10"/>
  <c r="P708" i="10" s="1"/>
  <c r="O709" i="10"/>
  <c r="P709" i="10" s="1"/>
  <c r="O710" i="10"/>
  <c r="P710" i="10" s="1"/>
  <c r="O711" i="10"/>
  <c r="P711" i="10" s="1"/>
  <c r="O712" i="10"/>
  <c r="P712" i="10" s="1"/>
  <c r="O713" i="10"/>
  <c r="P713" i="10" s="1"/>
  <c r="O714" i="10"/>
  <c r="P714" i="10" s="1"/>
  <c r="O715" i="10"/>
  <c r="P715" i="10" s="1"/>
  <c r="O716" i="10"/>
  <c r="P716" i="10" s="1"/>
  <c r="O717" i="10"/>
  <c r="P717" i="10" s="1"/>
  <c r="O718" i="10"/>
  <c r="P718" i="10" s="1"/>
  <c r="O719" i="10"/>
  <c r="P719" i="10" s="1"/>
  <c r="O720" i="10"/>
  <c r="P720" i="10" s="1"/>
  <c r="O721" i="10"/>
  <c r="P721" i="10" s="1"/>
  <c r="O722" i="10"/>
  <c r="P722" i="10" s="1"/>
  <c r="O723" i="10"/>
  <c r="P723" i="10" s="1"/>
  <c r="O724" i="10"/>
  <c r="P724" i="10" s="1"/>
  <c r="O725" i="10"/>
  <c r="P725" i="10" s="1"/>
  <c r="O726" i="10"/>
  <c r="P726" i="10" s="1"/>
  <c r="O727" i="10"/>
  <c r="P727" i="10" s="1"/>
  <c r="O728" i="10"/>
  <c r="P728" i="10" s="1"/>
  <c r="O729" i="10"/>
  <c r="P729" i="10" s="1"/>
  <c r="O730" i="10"/>
  <c r="P730" i="10" s="1"/>
  <c r="O731" i="10"/>
  <c r="P731" i="10" s="1"/>
  <c r="O732" i="10"/>
  <c r="P732" i="10" s="1"/>
  <c r="O733" i="10"/>
  <c r="P733" i="10" s="1"/>
  <c r="O734" i="10"/>
  <c r="P734" i="10" s="1"/>
  <c r="O735" i="10"/>
  <c r="P735" i="10" s="1"/>
  <c r="O736" i="10"/>
  <c r="P736" i="10" s="1"/>
  <c r="O737" i="10"/>
  <c r="P737" i="10" s="1"/>
  <c r="O738" i="10"/>
  <c r="P738" i="10" s="1"/>
  <c r="O739" i="10"/>
  <c r="P739" i="10" s="1"/>
  <c r="O740" i="10"/>
  <c r="P740" i="10" s="1"/>
  <c r="O741" i="10"/>
  <c r="P741" i="10" s="1"/>
  <c r="O742" i="10"/>
  <c r="P742" i="10" s="1"/>
  <c r="O743" i="10"/>
  <c r="P743" i="10" s="1"/>
  <c r="O744" i="10"/>
  <c r="P744" i="10" s="1"/>
  <c r="O745" i="10"/>
  <c r="P745" i="10" s="1"/>
  <c r="O746" i="10"/>
  <c r="P746" i="10" s="1"/>
  <c r="O747" i="10"/>
  <c r="P747" i="10" s="1"/>
  <c r="O748" i="10"/>
  <c r="P748" i="10" s="1"/>
  <c r="O749" i="10"/>
  <c r="P749" i="10" s="1"/>
  <c r="O750" i="10"/>
  <c r="P750" i="10" s="1"/>
  <c r="O751" i="10"/>
  <c r="P751" i="10" s="1"/>
  <c r="O752" i="10"/>
  <c r="P752" i="10" s="1"/>
  <c r="O753" i="10"/>
  <c r="P753" i="10" s="1"/>
  <c r="O754" i="10"/>
  <c r="P754" i="10" s="1"/>
  <c r="O755" i="10"/>
  <c r="P755" i="10" s="1"/>
  <c r="O756" i="10"/>
  <c r="P756" i="10" s="1"/>
  <c r="O757" i="10"/>
  <c r="P757" i="10" s="1"/>
  <c r="O758" i="10"/>
  <c r="P758" i="10" s="1"/>
  <c r="O759" i="10"/>
  <c r="P759" i="10" s="1"/>
  <c r="O760" i="10"/>
  <c r="P760" i="10" s="1"/>
  <c r="O761" i="10"/>
  <c r="P761" i="10" s="1"/>
  <c r="O762" i="10"/>
  <c r="P762" i="10" s="1"/>
  <c r="O763" i="10"/>
  <c r="P763" i="10" s="1"/>
  <c r="O764" i="10"/>
  <c r="P764" i="10" s="1"/>
  <c r="O765" i="10"/>
  <c r="P765" i="10" s="1"/>
  <c r="O766" i="10"/>
  <c r="P766" i="10" s="1"/>
  <c r="O767" i="10"/>
  <c r="P767" i="10" s="1"/>
  <c r="O768" i="10"/>
  <c r="P768" i="10" s="1"/>
  <c r="O769" i="10"/>
  <c r="P769" i="10" s="1"/>
  <c r="O770" i="10"/>
  <c r="P770" i="10" s="1"/>
  <c r="O771" i="10"/>
  <c r="P771" i="10" s="1"/>
  <c r="O772" i="10"/>
  <c r="P772" i="10" s="1"/>
  <c r="O773" i="10"/>
  <c r="P773" i="10" s="1"/>
  <c r="O774" i="10"/>
  <c r="P774" i="10" s="1"/>
  <c r="O775" i="10"/>
  <c r="P775" i="10" s="1"/>
  <c r="O776" i="10"/>
  <c r="P776" i="10" s="1"/>
  <c r="O777" i="10"/>
  <c r="P777" i="10" s="1"/>
  <c r="O778" i="10"/>
  <c r="P778" i="10" s="1"/>
  <c r="O779" i="10"/>
  <c r="P779" i="10" s="1"/>
  <c r="O780" i="10"/>
  <c r="P780" i="10" s="1"/>
  <c r="O781" i="10"/>
  <c r="P781" i="10" s="1"/>
  <c r="O782" i="10"/>
  <c r="P782" i="10" s="1"/>
  <c r="O783" i="10"/>
  <c r="P783" i="10" s="1"/>
  <c r="O784" i="10"/>
  <c r="P784" i="10" s="1"/>
  <c r="O785" i="10"/>
  <c r="P785" i="10" s="1"/>
  <c r="O786" i="10"/>
  <c r="P786" i="10" s="1"/>
  <c r="O787" i="10"/>
  <c r="P787" i="10" s="1"/>
  <c r="O788" i="10"/>
  <c r="P788" i="10" s="1"/>
  <c r="O789" i="10"/>
  <c r="P789" i="10" s="1"/>
  <c r="O790" i="10"/>
  <c r="P790" i="10" s="1"/>
  <c r="O791" i="10"/>
  <c r="P791" i="10" s="1"/>
  <c r="O792" i="10"/>
  <c r="P792" i="10" s="1"/>
  <c r="O793" i="10"/>
  <c r="P793" i="10" s="1"/>
  <c r="O794" i="10"/>
  <c r="P794" i="10" s="1"/>
  <c r="O795" i="10"/>
  <c r="P795" i="10" s="1"/>
  <c r="O796" i="10"/>
  <c r="P796" i="10" s="1"/>
  <c r="O797" i="10"/>
  <c r="P797" i="10" s="1"/>
  <c r="O798" i="10"/>
  <c r="P798" i="10" s="1"/>
  <c r="O799" i="10"/>
  <c r="P799" i="10" s="1"/>
  <c r="O800" i="10"/>
  <c r="P800" i="10" s="1"/>
  <c r="O801" i="10"/>
  <c r="P801" i="10" s="1"/>
  <c r="O802" i="10"/>
  <c r="P802" i="10" s="1"/>
  <c r="O803" i="10"/>
  <c r="P803" i="10" s="1"/>
  <c r="O804" i="10"/>
  <c r="P804" i="10" s="1"/>
  <c r="O805" i="10"/>
  <c r="P805" i="10" s="1"/>
  <c r="O806" i="10"/>
  <c r="P806" i="10" s="1"/>
  <c r="O807" i="10"/>
  <c r="P807" i="10" s="1"/>
  <c r="O808" i="10"/>
  <c r="P808" i="10" s="1"/>
  <c r="O809" i="10"/>
  <c r="P809" i="10" s="1"/>
  <c r="O810" i="10"/>
  <c r="P810" i="10" s="1"/>
  <c r="O811" i="10"/>
  <c r="P811" i="10" s="1"/>
  <c r="O812" i="10"/>
  <c r="P812" i="10" s="1"/>
  <c r="O813" i="10"/>
  <c r="P813" i="10" s="1"/>
  <c r="O814" i="10"/>
  <c r="P814" i="10" s="1"/>
  <c r="O815" i="10"/>
  <c r="P815" i="10" s="1"/>
  <c r="O816" i="10"/>
  <c r="P816" i="10" s="1"/>
  <c r="O817" i="10"/>
  <c r="P817" i="10" s="1"/>
  <c r="O818" i="10"/>
  <c r="P818" i="10" s="1"/>
  <c r="O819" i="10"/>
  <c r="P819" i="10" s="1"/>
  <c r="O820" i="10"/>
  <c r="P820" i="10" s="1"/>
  <c r="O821" i="10"/>
  <c r="P821" i="10" s="1"/>
  <c r="O822" i="10"/>
  <c r="P822" i="10" s="1"/>
  <c r="O823" i="10"/>
  <c r="P823" i="10" s="1"/>
  <c r="O824" i="10"/>
  <c r="P824" i="10" s="1"/>
  <c r="O825" i="10"/>
  <c r="P825" i="10" s="1"/>
  <c r="O826" i="10"/>
  <c r="P826" i="10" s="1"/>
  <c r="O827" i="10"/>
  <c r="P827" i="10" s="1"/>
  <c r="O828" i="10"/>
  <c r="P828" i="10" s="1"/>
  <c r="O829" i="10"/>
  <c r="P829" i="10" s="1"/>
  <c r="O830" i="10"/>
  <c r="P830" i="10" s="1"/>
  <c r="O831" i="10"/>
  <c r="P831" i="10" s="1"/>
  <c r="O832" i="10"/>
  <c r="P832" i="10" s="1"/>
  <c r="O833" i="10"/>
  <c r="P833" i="10" s="1"/>
  <c r="O834" i="10"/>
  <c r="P834" i="10" s="1"/>
  <c r="O835" i="10"/>
  <c r="P835" i="10" s="1"/>
  <c r="O836" i="10"/>
  <c r="P836" i="10" s="1"/>
  <c r="O837" i="10"/>
  <c r="P837" i="10" s="1"/>
  <c r="O838" i="10"/>
  <c r="P838" i="10" s="1"/>
  <c r="O839" i="10"/>
  <c r="P839" i="10" s="1"/>
  <c r="O840" i="10"/>
  <c r="P840" i="10" s="1"/>
  <c r="O841" i="10"/>
  <c r="P841" i="10" s="1"/>
  <c r="O842" i="10"/>
  <c r="P842" i="10" s="1"/>
  <c r="O843" i="10"/>
  <c r="P843" i="10" s="1"/>
  <c r="O844" i="10"/>
  <c r="P844" i="10" s="1"/>
  <c r="O845" i="10"/>
  <c r="P845" i="10" s="1"/>
  <c r="O846" i="10"/>
  <c r="P846" i="10" s="1"/>
  <c r="O847" i="10"/>
  <c r="P847" i="10" s="1"/>
  <c r="O848" i="10"/>
  <c r="P848" i="10" s="1"/>
  <c r="O849" i="10"/>
  <c r="P849" i="10" s="1"/>
  <c r="O850" i="10"/>
  <c r="P850" i="10" s="1"/>
  <c r="O851" i="10"/>
  <c r="P851" i="10" s="1"/>
  <c r="O852" i="10"/>
  <c r="P852" i="10" s="1"/>
  <c r="O853" i="10"/>
  <c r="P853" i="10" s="1"/>
  <c r="O854" i="10"/>
  <c r="P854" i="10" s="1"/>
  <c r="O855" i="10"/>
  <c r="P855" i="10" s="1"/>
  <c r="O856" i="10"/>
  <c r="P856" i="10" s="1"/>
  <c r="O857" i="10"/>
  <c r="P857" i="10" s="1"/>
  <c r="O858" i="10"/>
  <c r="P858" i="10" s="1"/>
  <c r="O859" i="10"/>
  <c r="P859" i="10" s="1"/>
  <c r="O860" i="10"/>
  <c r="P860" i="10" s="1"/>
  <c r="O861" i="10"/>
  <c r="P861" i="10" s="1"/>
  <c r="O862" i="10"/>
  <c r="P862" i="10" s="1"/>
  <c r="O863" i="10"/>
  <c r="P863" i="10" s="1"/>
  <c r="O864" i="10"/>
  <c r="P864" i="10" s="1"/>
  <c r="O865" i="10"/>
  <c r="P865" i="10" s="1"/>
  <c r="O866" i="10"/>
  <c r="P866" i="10" s="1"/>
  <c r="O867" i="10"/>
  <c r="P867" i="10" s="1"/>
  <c r="O868" i="10"/>
  <c r="P868" i="10" s="1"/>
  <c r="O869" i="10"/>
  <c r="P869" i="10" s="1"/>
  <c r="O870" i="10"/>
  <c r="P870" i="10" s="1"/>
  <c r="O871" i="10"/>
  <c r="P871" i="10" s="1"/>
  <c r="O872" i="10"/>
  <c r="P872" i="10" s="1"/>
  <c r="O873" i="10"/>
  <c r="P873" i="10" s="1"/>
  <c r="O874" i="10"/>
  <c r="P874" i="10" s="1"/>
  <c r="O875" i="10"/>
  <c r="P875" i="10" s="1"/>
  <c r="O876" i="10"/>
  <c r="P876" i="10" s="1"/>
  <c r="O877" i="10"/>
  <c r="P877" i="10" s="1"/>
  <c r="O878" i="10"/>
  <c r="P878" i="10" s="1"/>
  <c r="O879" i="10"/>
  <c r="P879" i="10" s="1"/>
  <c r="O880" i="10"/>
  <c r="P880" i="10" s="1"/>
  <c r="O881" i="10"/>
  <c r="P881" i="10" s="1"/>
  <c r="O882" i="10"/>
  <c r="P882" i="10" s="1"/>
  <c r="O883" i="10"/>
  <c r="P883" i="10" s="1"/>
  <c r="O884" i="10"/>
  <c r="P884" i="10" s="1"/>
  <c r="O885" i="10"/>
  <c r="P885" i="10" s="1"/>
  <c r="O886" i="10"/>
  <c r="P886" i="10" s="1"/>
  <c r="O887" i="10"/>
  <c r="P887" i="10" s="1"/>
  <c r="O888" i="10"/>
  <c r="P888" i="10" s="1"/>
  <c r="O889" i="10"/>
  <c r="P889" i="10" s="1"/>
  <c r="O890" i="10"/>
  <c r="P890" i="10" s="1"/>
  <c r="O891" i="10"/>
  <c r="P891" i="10" s="1"/>
  <c r="O892" i="10"/>
  <c r="P892" i="10" s="1"/>
  <c r="O893" i="10"/>
  <c r="P893" i="10" s="1"/>
  <c r="O894" i="10"/>
  <c r="P894" i="10" s="1"/>
  <c r="O895" i="10"/>
  <c r="P895" i="10" s="1"/>
  <c r="O896" i="10"/>
  <c r="P896" i="10" s="1"/>
  <c r="O897" i="10"/>
  <c r="P897" i="10" s="1"/>
  <c r="O898" i="10"/>
  <c r="P898" i="10" s="1"/>
  <c r="O899" i="10"/>
  <c r="P899" i="10" s="1"/>
  <c r="O900" i="10"/>
  <c r="P900" i="10" s="1"/>
  <c r="O901" i="10"/>
  <c r="P901" i="10" s="1"/>
  <c r="O902" i="10"/>
  <c r="P902" i="10" s="1"/>
  <c r="O903" i="10"/>
  <c r="P903" i="10" s="1"/>
  <c r="O904" i="10"/>
  <c r="P904" i="10" s="1"/>
  <c r="O905" i="10"/>
  <c r="P905" i="10" s="1"/>
  <c r="O906" i="10"/>
  <c r="P906" i="10" s="1"/>
  <c r="O907" i="10"/>
  <c r="P907" i="10" s="1"/>
  <c r="O908" i="10"/>
  <c r="P908" i="10" s="1"/>
  <c r="O909" i="10"/>
  <c r="P909" i="10" s="1"/>
  <c r="O910" i="10"/>
  <c r="P910" i="10" s="1"/>
  <c r="O911" i="10"/>
  <c r="P911" i="10" s="1"/>
  <c r="O912" i="10"/>
  <c r="P912" i="10" s="1"/>
  <c r="O913" i="10"/>
  <c r="P913" i="10" s="1"/>
  <c r="O914" i="10"/>
  <c r="P914" i="10" s="1"/>
  <c r="O915" i="10"/>
  <c r="P915" i="10" s="1"/>
  <c r="O916" i="10"/>
  <c r="P916" i="10" s="1"/>
  <c r="O917" i="10"/>
  <c r="P917" i="10" s="1"/>
  <c r="O918" i="10"/>
  <c r="P918" i="10" s="1"/>
  <c r="O919" i="10"/>
  <c r="P919" i="10" s="1"/>
  <c r="O920" i="10"/>
  <c r="P920" i="10" s="1"/>
  <c r="O921" i="10"/>
  <c r="P921" i="10" s="1"/>
  <c r="O922" i="10"/>
  <c r="P922" i="10" s="1"/>
  <c r="O923" i="10"/>
  <c r="P923" i="10" s="1"/>
  <c r="O924" i="10"/>
  <c r="P924" i="10" s="1"/>
  <c r="O925" i="10"/>
  <c r="P925" i="10" s="1"/>
  <c r="O926" i="10"/>
  <c r="P926" i="10" s="1"/>
  <c r="O927" i="10"/>
  <c r="P927" i="10" s="1"/>
  <c r="O928" i="10"/>
  <c r="P928" i="10" s="1"/>
  <c r="O929" i="10"/>
  <c r="P929" i="10" s="1"/>
  <c r="O930" i="10"/>
  <c r="P930" i="10" s="1"/>
  <c r="O931" i="10"/>
  <c r="P931" i="10" s="1"/>
  <c r="O932" i="10"/>
  <c r="P932" i="10" s="1"/>
  <c r="O933" i="10"/>
  <c r="P933" i="10" s="1"/>
  <c r="O934" i="10"/>
  <c r="P934" i="10" s="1"/>
  <c r="O935" i="10"/>
  <c r="P935" i="10" s="1"/>
  <c r="O936" i="10"/>
  <c r="P936" i="10" s="1"/>
  <c r="O937" i="10"/>
  <c r="P937" i="10" s="1"/>
  <c r="O938" i="10"/>
  <c r="P938" i="10" s="1"/>
  <c r="O939" i="10"/>
  <c r="P939" i="10" s="1"/>
  <c r="O940" i="10"/>
  <c r="P940" i="10" s="1"/>
  <c r="O941" i="10"/>
  <c r="P941" i="10" s="1"/>
  <c r="O942" i="10"/>
  <c r="P942" i="10" s="1"/>
  <c r="O943" i="10"/>
  <c r="P943" i="10" s="1"/>
  <c r="O944" i="10"/>
  <c r="P944" i="10" s="1"/>
  <c r="O945" i="10"/>
  <c r="P945" i="10" s="1"/>
  <c r="O946" i="10"/>
  <c r="P946" i="10" s="1"/>
  <c r="O947" i="10"/>
  <c r="P947" i="10" s="1"/>
  <c r="O948" i="10"/>
  <c r="P948" i="10" s="1"/>
  <c r="O949" i="10"/>
  <c r="P949" i="10" s="1"/>
  <c r="O950" i="10"/>
  <c r="P950" i="10" s="1"/>
  <c r="O951" i="10"/>
  <c r="P951" i="10" s="1"/>
  <c r="O952" i="10"/>
  <c r="P952" i="10" s="1"/>
  <c r="O953" i="10"/>
  <c r="P953" i="10" s="1"/>
  <c r="O954" i="10"/>
  <c r="P954" i="10" s="1"/>
  <c r="O955" i="10"/>
  <c r="P955" i="10" s="1"/>
  <c r="O956" i="10"/>
  <c r="P956" i="10" s="1"/>
  <c r="O957" i="10"/>
  <c r="P957" i="10" s="1"/>
  <c r="O958" i="10"/>
  <c r="P958" i="10" s="1"/>
  <c r="O959" i="10"/>
  <c r="P959" i="10" s="1"/>
  <c r="O960" i="10"/>
  <c r="P960" i="10" s="1"/>
  <c r="O961" i="10"/>
  <c r="P961" i="10" s="1"/>
  <c r="O962" i="10"/>
  <c r="P962" i="10" s="1"/>
  <c r="O963" i="10"/>
  <c r="P963" i="10" s="1"/>
  <c r="O964" i="10"/>
  <c r="P964" i="10" s="1"/>
  <c r="O965" i="10"/>
  <c r="P965" i="10" s="1"/>
  <c r="O966" i="10"/>
  <c r="P966" i="10" s="1"/>
  <c r="O967" i="10"/>
  <c r="P967" i="10" s="1"/>
  <c r="O968" i="10"/>
  <c r="P968" i="10" s="1"/>
  <c r="O969" i="10"/>
  <c r="P969" i="10" s="1"/>
  <c r="O970" i="10"/>
  <c r="P970" i="10" s="1"/>
  <c r="O971" i="10"/>
  <c r="P971" i="10" s="1"/>
  <c r="O972" i="10"/>
  <c r="P972" i="10" s="1"/>
  <c r="O973" i="10"/>
  <c r="P973" i="10" s="1"/>
  <c r="O974" i="10"/>
  <c r="P974" i="10" s="1"/>
  <c r="O975" i="10"/>
  <c r="P975" i="10" s="1"/>
  <c r="O976" i="10"/>
  <c r="P976" i="10" s="1"/>
  <c r="O977" i="10"/>
  <c r="P977" i="10" s="1"/>
  <c r="O978" i="10"/>
  <c r="P978" i="10" s="1"/>
  <c r="O979" i="10"/>
  <c r="P979" i="10" s="1"/>
  <c r="O980" i="10"/>
  <c r="P980" i="10" s="1"/>
  <c r="O981" i="10"/>
  <c r="P981" i="10" s="1"/>
  <c r="O982" i="10"/>
  <c r="P982" i="10" s="1"/>
  <c r="O983" i="10"/>
  <c r="P983" i="10" s="1"/>
  <c r="O984" i="10"/>
  <c r="P984" i="10" s="1"/>
  <c r="O985" i="10"/>
  <c r="P985" i="10" s="1"/>
  <c r="O986" i="10"/>
  <c r="P986" i="10" s="1"/>
  <c r="O987" i="10"/>
  <c r="P987" i="10" s="1"/>
  <c r="O988" i="10"/>
  <c r="P988" i="10" s="1"/>
  <c r="O989" i="10"/>
  <c r="P989" i="10" s="1"/>
  <c r="O990" i="10"/>
  <c r="P990" i="10" s="1"/>
  <c r="O991" i="10"/>
  <c r="P991" i="10" s="1"/>
  <c r="O992" i="10"/>
  <c r="P992" i="10" s="1"/>
  <c r="O993" i="10"/>
  <c r="P993" i="10" s="1"/>
  <c r="O994" i="10"/>
  <c r="P994" i="10" s="1"/>
  <c r="O995" i="10"/>
  <c r="P995" i="10" s="1"/>
  <c r="O996" i="10"/>
  <c r="P996" i="10" s="1"/>
  <c r="O997" i="10"/>
  <c r="P997" i="10" s="1"/>
  <c r="O998" i="10"/>
  <c r="P998" i="10" s="1"/>
  <c r="O999" i="10"/>
  <c r="P999" i="10" s="1"/>
  <c r="O1000" i="10"/>
  <c r="P1000" i="10" s="1"/>
  <c r="O1001" i="10"/>
  <c r="P1001" i="10" s="1"/>
  <c r="O1002" i="10"/>
  <c r="P1002" i="10" s="1"/>
  <c r="O1003" i="10"/>
  <c r="P1003" i="10" s="1"/>
  <c r="O1004" i="10"/>
  <c r="P1004" i="10" s="1"/>
  <c r="O1005" i="10"/>
  <c r="P1005" i="10" s="1"/>
  <c r="O1006" i="10"/>
  <c r="P1006" i="10" s="1"/>
  <c r="O1007" i="10"/>
  <c r="P1007" i="10" s="1"/>
  <c r="O1008" i="10"/>
  <c r="P1008" i="10" s="1"/>
  <c r="O1009" i="10"/>
  <c r="P1009" i="10" s="1"/>
  <c r="O1010" i="10"/>
  <c r="P1010" i="10" s="1"/>
  <c r="O1011" i="10"/>
  <c r="P1011" i="10" s="1"/>
  <c r="O1012" i="10"/>
  <c r="P1012" i="10" s="1"/>
  <c r="O1013" i="10"/>
  <c r="P1013" i="10" s="1"/>
  <c r="O1014" i="10"/>
  <c r="P1014" i="10" s="1"/>
  <c r="O1015" i="10"/>
  <c r="P1015" i="10" s="1"/>
  <c r="O1016" i="10"/>
  <c r="P1016" i="10" s="1"/>
  <c r="O1017" i="10"/>
  <c r="P1017" i="10" s="1"/>
  <c r="O1018" i="10"/>
  <c r="P1018" i="10" s="1"/>
  <c r="O1019" i="10"/>
  <c r="P1019" i="10" s="1"/>
  <c r="O1020" i="10"/>
  <c r="P1020" i="10" s="1"/>
  <c r="O1021" i="10"/>
  <c r="P1021" i="10" s="1"/>
  <c r="O1022" i="10"/>
  <c r="P1022" i="10" s="1"/>
  <c r="O1023" i="10"/>
  <c r="P1023" i="10" s="1"/>
  <c r="O1024" i="10"/>
  <c r="P1024" i="10" s="1"/>
  <c r="O1025" i="10"/>
  <c r="P1025" i="10" s="1"/>
  <c r="O1026" i="10"/>
  <c r="P1026" i="10" s="1"/>
  <c r="O1027" i="10"/>
  <c r="P1027" i="10" s="1"/>
  <c r="O1028" i="10"/>
  <c r="P1028" i="10" s="1"/>
  <c r="O1029" i="10"/>
  <c r="P1029" i="10" s="1"/>
  <c r="O1030" i="10"/>
  <c r="P1030" i="10" s="1"/>
  <c r="O1031" i="10"/>
  <c r="P1031" i="10" s="1"/>
  <c r="O1032" i="10"/>
  <c r="P1032" i="10" s="1"/>
  <c r="O1342" i="10"/>
  <c r="P1342" i="10" s="1"/>
  <c r="O1343" i="10"/>
  <c r="P1343" i="10" s="1"/>
  <c r="O1344" i="10"/>
  <c r="P1344" i="10" s="1"/>
  <c r="O1345" i="10"/>
  <c r="P1345" i="10" s="1"/>
  <c r="O1346" i="10"/>
  <c r="P1346" i="10" s="1"/>
  <c r="O1347" i="10"/>
  <c r="P1347" i="10" s="1"/>
  <c r="O1348" i="10"/>
  <c r="P1348" i="10" s="1"/>
  <c r="O1349" i="10"/>
  <c r="P1349" i="10" s="1"/>
  <c r="O1350" i="10"/>
  <c r="P1350" i="10" s="1"/>
  <c r="O1351" i="10"/>
  <c r="P1351" i="10" s="1"/>
  <c r="O1352" i="10"/>
  <c r="P1352" i="10" s="1"/>
  <c r="O1353" i="10"/>
  <c r="P1353" i="10" s="1"/>
  <c r="O1354" i="10"/>
  <c r="P1354" i="10" s="1"/>
  <c r="O1355" i="10"/>
  <c r="P1355" i="10" s="1"/>
  <c r="O1356" i="10"/>
  <c r="P1356" i="10" s="1"/>
  <c r="O1357" i="10"/>
  <c r="P1357" i="10" s="1"/>
  <c r="O1358" i="10"/>
  <c r="P1358" i="10" s="1"/>
  <c r="O1359" i="10"/>
  <c r="P1359" i="10" s="1"/>
  <c r="O1360" i="10"/>
  <c r="P1360" i="10" s="1"/>
  <c r="O1361" i="10"/>
  <c r="P1361" i="10" s="1"/>
  <c r="O1362" i="10"/>
  <c r="P1362" i="10" s="1"/>
  <c r="O1363" i="10"/>
  <c r="P1363" i="10" s="1"/>
  <c r="O1364" i="10"/>
  <c r="P1364" i="10" s="1"/>
  <c r="O1365" i="10"/>
  <c r="P1365" i="10" s="1"/>
  <c r="O1366" i="10"/>
  <c r="P1366" i="10" s="1"/>
  <c r="O1367" i="10"/>
  <c r="P1367" i="10" s="1"/>
  <c r="O1368" i="10"/>
  <c r="P1368" i="10" s="1"/>
  <c r="O1369" i="10"/>
  <c r="P1369" i="10" s="1"/>
  <c r="O1370" i="10"/>
  <c r="P1370" i="10" s="1"/>
  <c r="O1371" i="10"/>
  <c r="P1371" i="10" s="1"/>
  <c r="O1372" i="10"/>
  <c r="P1372" i="10" s="1"/>
  <c r="O1373" i="10"/>
  <c r="P1373" i="10" s="1"/>
  <c r="O1374" i="10"/>
  <c r="P1374" i="10" s="1"/>
  <c r="O1375" i="10"/>
  <c r="P1375" i="10" s="1"/>
  <c r="O1376" i="10"/>
  <c r="P1376" i="10" s="1"/>
  <c r="O1377" i="10"/>
  <c r="P1377" i="10" s="1"/>
  <c r="O1378" i="10"/>
  <c r="P1378" i="10" s="1"/>
  <c r="O1379" i="10"/>
  <c r="P1379" i="10" s="1"/>
  <c r="O1380" i="10"/>
  <c r="P1380" i="10" s="1"/>
  <c r="O1381" i="10"/>
  <c r="P1381" i="10" s="1"/>
  <c r="O1382" i="10"/>
  <c r="P1382" i="10" s="1"/>
  <c r="O1383" i="10"/>
  <c r="P1383" i="10" s="1"/>
  <c r="O1384" i="10"/>
  <c r="P1384" i="10" s="1"/>
  <c r="O1385" i="10"/>
  <c r="P1385" i="10" s="1"/>
  <c r="O1386" i="10"/>
  <c r="P1386" i="10" s="1"/>
  <c r="O1387" i="10"/>
  <c r="P1387" i="10" s="1"/>
  <c r="O1388" i="10"/>
  <c r="P1388" i="10" s="1"/>
  <c r="O1389" i="10"/>
  <c r="P1389" i="10" s="1"/>
  <c r="O1390" i="10"/>
  <c r="P1390" i="10" s="1"/>
  <c r="O1391" i="10"/>
  <c r="P1391" i="10" s="1"/>
  <c r="O1392" i="10"/>
  <c r="P1392" i="10" s="1"/>
  <c r="O1393" i="10"/>
  <c r="P1393" i="10" s="1"/>
  <c r="O1394" i="10"/>
  <c r="P1394" i="10" s="1"/>
  <c r="O1395" i="10"/>
  <c r="P1395" i="10" s="1"/>
  <c r="O1396" i="10"/>
  <c r="P1396" i="10" s="1"/>
  <c r="O1397" i="10"/>
  <c r="P1397" i="10" s="1"/>
  <c r="O1398" i="10"/>
  <c r="P1398" i="10" s="1"/>
  <c r="O1399" i="10"/>
  <c r="P1399" i="10" s="1"/>
  <c r="O1400" i="10"/>
  <c r="P1400" i="10" s="1"/>
  <c r="O1401" i="10"/>
  <c r="P1401" i="10" s="1"/>
  <c r="O1402" i="10"/>
  <c r="P1402" i="10" s="1"/>
  <c r="O1403" i="10"/>
  <c r="P1403" i="10" s="1"/>
  <c r="O1404" i="10"/>
  <c r="P1404" i="10" s="1"/>
  <c r="O1405" i="10"/>
  <c r="P1405" i="10" s="1"/>
  <c r="O1406" i="10"/>
  <c r="P1406" i="10" s="1"/>
  <c r="O1407" i="10"/>
  <c r="P1407" i="10" s="1"/>
  <c r="O1408" i="10"/>
  <c r="P1408" i="10" s="1"/>
  <c r="O1409" i="10"/>
  <c r="P1409" i="10" s="1"/>
  <c r="O1410" i="10"/>
  <c r="P1410" i="10" s="1"/>
  <c r="O1411" i="10"/>
  <c r="P1411" i="10" s="1"/>
  <c r="O1412" i="10"/>
  <c r="P1412" i="10" s="1"/>
  <c r="O1413" i="10"/>
  <c r="P1413" i="10" s="1"/>
  <c r="O1414" i="10"/>
  <c r="P1414" i="10" s="1"/>
  <c r="O1415" i="10"/>
  <c r="P1415" i="10" s="1"/>
  <c r="O1416" i="10"/>
  <c r="P1416" i="10" s="1"/>
  <c r="O1417" i="10"/>
  <c r="P1417" i="10" s="1"/>
  <c r="O1418" i="10"/>
  <c r="P1418" i="10" s="1"/>
  <c r="O1419" i="10"/>
  <c r="P1419" i="10" s="1"/>
  <c r="O1420" i="10"/>
  <c r="P1420" i="10" s="1"/>
  <c r="O1421" i="10"/>
  <c r="P1421" i="10" s="1"/>
  <c r="O1422" i="10"/>
  <c r="P1422" i="10" s="1"/>
  <c r="O1423" i="10"/>
  <c r="P1423" i="10" s="1"/>
  <c r="O1424" i="10"/>
  <c r="P1424" i="10" s="1"/>
  <c r="O1425" i="10"/>
  <c r="P1425" i="10" s="1"/>
  <c r="O1426" i="10"/>
  <c r="P1426" i="10" s="1"/>
  <c r="O1427" i="10"/>
  <c r="P1427" i="10" s="1"/>
  <c r="O1428" i="10"/>
  <c r="P1428" i="10" s="1"/>
  <c r="O1429" i="10"/>
  <c r="P1429" i="10" s="1"/>
  <c r="O1430" i="10"/>
  <c r="P1430" i="10" s="1"/>
  <c r="O1431" i="10"/>
  <c r="P1431" i="10" s="1"/>
  <c r="O1432" i="10"/>
  <c r="P1432" i="10" s="1"/>
  <c r="O1433" i="10"/>
  <c r="P1433" i="10" s="1"/>
  <c r="O1434" i="10"/>
  <c r="P1434" i="10" s="1"/>
  <c r="O1435" i="10"/>
  <c r="P1435" i="10" s="1"/>
  <c r="O1436" i="10"/>
  <c r="P1436" i="10" s="1"/>
  <c r="O1437" i="10"/>
  <c r="P1437" i="10" s="1"/>
  <c r="O1438" i="10"/>
  <c r="P1438" i="10" s="1"/>
  <c r="O1439" i="10"/>
  <c r="P1439" i="10" s="1"/>
  <c r="O1440" i="10"/>
  <c r="P1440" i="10" s="1"/>
  <c r="O1441" i="10"/>
  <c r="P1441" i="10" s="1"/>
  <c r="O1442" i="10"/>
  <c r="P1442" i="10" s="1"/>
  <c r="O1443" i="10"/>
  <c r="P1443" i="10" s="1"/>
  <c r="O1444" i="10"/>
  <c r="P1444" i="10" s="1"/>
  <c r="O1445" i="10"/>
  <c r="P1445" i="10" s="1"/>
  <c r="O1446" i="10"/>
  <c r="P1446" i="10" s="1"/>
  <c r="O1447" i="10"/>
  <c r="P1447" i="10" s="1"/>
  <c r="O1448" i="10"/>
  <c r="P1448" i="10" s="1"/>
  <c r="O1449" i="10"/>
  <c r="P1449" i="10" s="1"/>
  <c r="O1450" i="10"/>
  <c r="P1450" i="10" s="1"/>
  <c r="O1451" i="10"/>
  <c r="P1451" i="10" s="1"/>
  <c r="O1452" i="10"/>
  <c r="P1452" i="10" s="1"/>
  <c r="O1453" i="10"/>
  <c r="P1453" i="10" s="1"/>
  <c r="O1454" i="10"/>
  <c r="P1454" i="10" s="1"/>
  <c r="O1455" i="10"/>
  <c r="P1455" i="10" s="1"/>
  <c r="O1456" i="10"/>
  <c r="P1456" i="10" s="1"/>
  <c r="O1457" i="10"/>
  <c r="P1457" i="10" s="1"/>
  <c r="O1458" i="10"/>
  <c r="P1458" i="10" s="1"/>
  <c r="O1459" i="10"/>
  <c r="P1459" i="10" s="1"/>
  <c r="O1460" i="10"/>
  <c r="P1460" i="10" s="1"/>
  <c r="O1461" i="10"/>
  <c r="P1461" i="10" s="1"/>
  <c r="O1462" i="10"/>
  <c r="P1462" i="10" s="1"/>
  <c r="O1463" i="10"/>
  <c r="P1463" i="10" s="1"/>
  <c r="O1464" i="10"/>
  <c r="P1464" i="10" s="1"/>
  <c r="O1465" i="10"/>
  <c r="P1465" i="10" s="1"/>
  <c r="O1466" i="10"/>
  <c r="P1466" i="10" s="1"/>
  <c r="O1467" i="10"/>
  <c r="P1467" i="10" s="1"/>
  <c r="O1468" i="10"/>
  <c r="P1468" i="10" s="1"/>
  <c r="O1469" i="10"/>
  <c r="P1469" i="10" s="1"/>
  <c r="O1470" i="10"/>
  <c r="P1470" i="10" s="1"/>
  <c r="O1471" i="10"/>
  <c r="P1471" i="10" s="1"/>
  <c r="O1472" i="10"/>
  <c r="P1472" i="10" s="1"/>
  <c r="O1473" i="10"/>
  <c r="P1473" i="10" s="1"/>
  <c r="O1474" i="10"/>
  <c r="P1474" i="10" s="1"/>
  <c r="O1475" i="10"/>
  <c r="P1475" i="10" s="1"/>
  <c r="O1476" i="10"/>
  <c r="P1476" i="10" s="1"/>
  <c r="O1477" i="10"/>
  <c r="P1477" i="10" s="1"/>
  <c r="O1478" i="10"/>
  <c r="P1478" i="10" s="1"/>
  <c r="O1479" i="10"/>
  <c r="P1479" i="10" s="1"/>
  <c r="O1480" i="10"/>
  <c r="P1480" i="10" s="1"/>
  <c r="O1481" i="10"/>
  <c r="P1481" i="10" s="1"/>
  <c r="O1482" i="10"/>
  <c r="P1482" i="10" s="1"/>
  <c r="O1483" i="10"/>
  <c r="P1483" i="10" s="1"/>
  <c r="O1484" i="10"/>
  <c r="P1484" i="10" s="1"/>
  <c r="O1485" i="10"/>
  <c r="P1485" i="10" s="1"/>
  <c r="O1486" i="10"/>
  <c r="P1486" i="10" s="1"/>
  <c r="O1487" i="10"/>
  <c r="P1487" i="10" s="1"/>
  <c r="O1488" i="10"/>
  <c r="P1488" i="10" s="1"/>
  <c r="O1489" i="10"/>
  <c r="P1489" i="10" s="1"/>
  <c r="O1490" i="10"/>
  <c r="P1490" i="10" s="1"/>
  <c r="O1491" i="10"/>
  <c r="P1491" i="10" s="1"/>
  <c r="O1492" i="10"/>
  <c r="P1492" i="10" s="1"/>
  <c r="O1493" i="10"/>
  <c r="P1493" i="10" s="1"/>
  <c r="O1494" i="10"/>
  <c r="P1494" i="10" s="1"/>
  <c r="O1495" i="10"/>
  <c r="P1495" i="10" s="1"/>
  <c r="O1496" i="10"/>
  <c r="P1496" i="10" s="1"/>
  <c r="O1497" i="10"/>
  <c r="P1497" i="10" s="1"/>
  <c r="O1498" i="10"/>
  <c r="P1498" i="10" s="1"/>
  <c r="O1499" i="10"/>
  <c r="P1499" i="10" s="1"/>
  <c r="O1500" i="10"/>
  <c r="P1500" i="10" s="1"/>
  <c r="O1501" i="10"/>
  <c r="P1501" i="10" s="1"/>
  <c r="O1502" i="10"/>
  <c r="P1502" i="10" s="1"/>
  <c r="O1503" i="10"/>
  <c r="P1503" i="10" s="1"/>
  <c r="O1504" i="10"/>
  <c r="P1504" i="10" s="1"/>
  <c r="O1505" i="10"/>
  <c r="P1505" i="10" s="1"/>
  <c r="O1506" i="10"/>
  <c r="P1506" i="10" s="1"/>
  <c r="O1507" i="10"/>
  <c r="P1507" i="10" s="1"/>
  <c r="O1508" i="10"/>
  <c r="P1508" i="10" s="1"/>
  <c r="O1509" i="10"/>
  <c r="P1509" i="10" s="1"/>
  <c r="O1510" i="10"/>
  <c r="P1510" i="10" s="1"/>
  <c r="O1511" i="10"/>
  <c r="P1511" i="10" s="1"/>
  <c r="O1512" i="10"/>
  <c r="P1512" i="10" s="1"/>
  <c r="O1513" i="10"/>
  <c r="P1513" i="10" s="1"/>
  <c r="O1514" i="10"/>
  <c r="P1514" i="10" s="1"/>
  <c r="O1515" i="10"/>
  <c r="P1515" i="10" s="1"/>
  <c r="O1516" i="10"/>
  <c r="P1516" i="10" s="1"/>
  <c r="O1517" i="10"/>
  <c r="P1517" i="10" s="1"/>
  <c r="O1518" i="10"/>
  <c r="P1518" i="10" s="1"/>
  <c r="O1519" i="10"/>
  <c r="P1519" i="10" s="1"/>
  <c r="O1520" i="10"/>
  <c r="P1520" i="10" s="1"/>
  <c r="O1521" i="10"/>
  <c r="P1521" i="10" s="1"/>
  <c r="O1522" i="10"/>
  <c r="P1522" i="10" s="1"/>
  <c r="O1523" i="10"/>
  <c r="P1523" i="10" s="1"/>
  <c r="O1524" i="10"/>
  <c r="P1524" i="10" s="1"/>
  <c r="O1525" i="10"/>
  <c r="P1525" i="10" s="1"/>
  <c r="O1526" i="10"/>
  <c r="P1526" i="10" s="1"/>
  <c r="O1527" i="10"/>
  <c r="P1527" i="10" s="1"/>
  <c r="O1528" i="10"/>
  <c r="P1528" i="10" s="1"/>
  <c r="O1529" i="10"/>
  <c r="P1529" i="10" s="1"/>
  <c r="O1530" i="10"/>
  <c r="P1530" i="10" s="1"/>
  <c r="O1531" i="10"/>
  <c r="P1531" i="10" s="1"/>
  <c r="O1532" i="10"/>
  <c r="P1532" i="10" s="1"/>
  <c r="O1533" i="10"/>
  <c r="P1533" i="10" s="1"/>
  <c r="O1534" i="10"/>
  <c r="P1534" i="10" s="1"/>
  <c r="O1535" i="10"/>
  <c r="P1535" i="10" s="1"/>
  <c r="O1536" i="10"/>
  <c r="P1536" i="10" s="1"/>
  <c r="O1537" i="10"/>
  <c r="P1537" i="10" s="1"/>
  <c r="O1538" i="10"/>
  <c r="P1538" i="10" s="1"/>
  <c r="O1539" i="10"/>
  <c r="P1539" i="10" s="1"/>
  <c r="O1540" i="10"/>
  <c r="P1540" i="10" s="1"/>
  <c r="O1541" i="10"/>
  <c r="P1541" i="10" s="1"/>
  <c r="O1542" i="10"/>
  <c r="P1542" i="10" s="1"/>
  <c r="O1543" i="10"/>
  <c r="P1543" i="10" s="1"/>
  <c r="O1544" i="10"/>
  <c r="P1544" i="10" s="1"/>
  <c r="O1545" i="10"/>
  <c r="P1545" i="10" s="1"/>
  <c r="O1546" i="10"/>
  <c r="P1546" i="10" s="1"/>
  <c r="O1547" i="10"/>
  <c r="P1547" i="10" s="1"/>
  <c r="O1548" i="10"/>
  <c r="P1548" i="10" s="1"/>
  <c r="O1549" i="10"/>
  <c r="P1549" i="10" s="1"/>
  <c r="O1550" i="10"/>
  <c r="P1550" i="10" s="1"/>
  <c r="O1551" i="10"/>
  <c r="P1551" i="10" s="1"/>
  <c r="O1552" i="10"/>
  <c r="P1552" i="10" s="1"/>
  <c r="O1553" i="10"/>
  <c r="P1553" i="10" s="1"/>
  <c r="O1554" i="10"/>
  <c r="P1554" i="10" s="1"/>
  <c r="O1555" i="10"/>
  <c r="P1555" i="10" s="1"/>
  <c r="O1556" i="10"/>
  <c r="P1556" i="10" s="1"/>
  <c r="O1557" i="10"/>
  <c r="P1557" i="10" s="1"/>
  <c r="O1558" i="10"/>
  <c r="P1558" i="10" s="1"/>
  <c r="O1559" i="10"/>
  <c r="P1559" i="10" s="1"/>
  <c r="O1560" i="10"/>
  <c r="P1560" i="10" s="1"/>
  <c r="O1561" i="10"/>
  <c r="P1561" i="10" s="1"/>
  <c r="O1562" i="10"/>
  <c r="P1562" i="10" s="1"/>
  <c r="O1563" i="10"/>
  <c r="P1563" i="10" s="1"/>
  <c r="O1564" i="10"/>
  <c r="P1564" i="10" s="1"/>
  <c r="O1565" i="10"/>
  <c r="P1565" i="10" s="1"/>
  <c r="O1566" i="10"/>
  <c r="P1566" i="10" s="1"/>
  <c r="O1567" i="10"/>
  <c r="P1567" i="10" s="1"/>
  <c r="O1568" i="10"/>
  <c r="P1568" i="10" s="1"/>
  <c r="O1569" i="10"/>
  <c r="P1569" i="10" s="1"/>
  <c r="O1570" i="10"/>
  <c r="P1570" i="10" s="1"/>
  <c r="O1571" i="10"/>
  <c r="P1571" i="10" s="1"/>
  <c r="O1572" i="10"/>
  <c r="P1572" i="10" s="1"/>
  <c r="O1573" i="10"/>
  <c r="P1573" i="10" s="1"/>
  <c r="O1574" i="10"/>
  <c r="P1574" i="10" s="1"/>
  <c r="O1575" i="10"/>
  <c r="P1575" i="10" s="1"/>
  <c r="O1576" i="10"/>
  <c r="P1576" i="10" s="1"/>
  <c r="O1577" i="10"/>
  <c r="P1577" i="10" s="1"/>
  <c r="O1578" i="10"/>
  <c r="P1578" i="10" s="1"/>
  <c r="O1579" i="10"/>
  <c r="P1579" i="10" s="1"/>
  <c r="O1580" i="10"/>
  <c r="P1580" i="10" s="1"/>
  <c r="O1581" i="10"/>
  <c r="P1581" i="10" s="1"/>
  <c r="O1582" i="10"/>
  <c r="P1582" i="10" s="1"/>
  <c r="O1583" i="10"/>
  <c r="P1583" i="10" s="1"/>
  <c r="O1584" i="10"/>
  <c r="P1584" i="10" s="1"/>
  <c r="O1585" i="10"/>
  <c r="P1585" i="10" s="1"/>
  <c r="O1586" i="10"/>
  <c r="P1586" i="10" s="1"/>
  <c r="O1587" i="10"/>
  <c r="P1587" i="10" s="1"/>
  <c r="O1588" i="10"/>
  <c r="P1588" i="10" s="1"/>
  <c r="O1589" i="10"/>
  <c r="P1589" i="10" s="1"/>
  <c r="O1590" i="10"/>
  <c r="P1590" i="10" s="1"/>
  <c r="O1591" i="10"/>
  <c r="P1591" i="10" s="1"/>
  <c r="O1592" i="10"/>
  <c r="P1592" i="10" s="1"/>
  <c r="O1593" i="10"/>
  <c r="P1593" i="10" s="1"/>
  <c r="O1594" i="10"/>
  <c r="P1594" i="10" s="1"/>
  <c r="O1595" i="10"/>
  <c r="P1595" i="10" s="1"/>
  <c r="O1596" i="10"/>
  <c r="P1596" i="10" s="1"/>
  <c r="O1597" i="10"/>
  <c r="P1597" i="10" s="1"/>
  <c r="O1598" i="10"/>
  <c r="P1598" i="10" s="1"/>
  <c r="O1599" i="10"/>
  <c r="P1599" i="10" s="1"/>
  <c r="O1600" i="10"/>
  <c r="P1600" i="10" s="1"/>
  <c r="O1601" i="10"/>
  <c r="P1601" i="10" s="1"/>
  <c r="O1602" i="10"/>
  <c r="P1602" i="10" s="1"/>
  <c r="O1603" i="10"/>
  <c r="P1603" i="10" s="1"/>
  <c r="O1604" i="10"/>
  <c r="P1604" i="10" s="1"/>
  <c r="O1605" i="10"/>
  <c r="P1605" i="10" s="1"/>
  <c r="O1606" i="10"/>
  <c r="P1606" i="10" s="1"/>
  <c r="O1607" i="10"/>
  <c r="P1607" i="10" s="1"/>
  <c r="O1608" i="10"/>
  <c r="P1608" i="10" s="1"/>
  <c r="O1609" i="10"/>
  <c r="P1609" i="10" s="1"/>
  <c r="O1610" i="10"/>
  <c r="P1610" i="10" s="1"/>
  <c r="O1611" i="10"/>
  <c r="P1611" i="10" s="1"/>
  <c r="O1612" i="10"/>
  <c r="P1612" i="10" s="1"/>
  <c r="O1613" i="10"/>
  <c r="P1613" i="10" s="1"/>
  <c r="O1614" i="10"/>
  <c r="P1614" i="10" s="1"/>
  <c r="O1615" i="10"/>
  <c r="P1615" i="10" s="1"/>
  <c r="O1616" i="10"/>
  <c r="P1616" i="10" s="1"/>
  <c r="O1617" i="10"/>
  <c r="P1617" i="10" s="1"/>
  <c r="O1618" i="10"/>
  <c r="P1618" i="10" s="1"/>
  <c r="O1619" i="10"/>
  <c r="P1619" i="10" s="1"/>
  <c r="O1620" i="10"/>
  <c r="P1620" i="10" s="1"/>
  <c r="O1621" i="10"/>
  <c r="P1621" i="10" s="1"/>
  <c r="O1622" i="10"/>
  <c r="P1622" i="10" s="1"/>
  <c r="O1623" i="10"/>
  <c r="P1623" i="10" s="1"/>
  <c r="O1624" i="10"/>
  <c r="P1624" i="10" s="1"/>
  <c r="O1625" i="10"/>
  <c r="P1625" i="10" s="1"/>
  <c r="O1626" i="10"/>
  <c r="P1626" i="10" s="1"/>
  <c r="O1627" i="10"/>
  <c r="P1627" i="10" s="1"/>
  <c r="O1628" i="10"/>
  <c r="P1628" i="10" s="1"/>
  <c r="O1629" i="10"/>
  <c r="P1629" i="10" s="1"/>
  <c r="O1630" i="10"/>
  <c r="P1630" i="10" s="1"/>
  <c r="O1631" i="10"/>
  <c r="P1631" i="10" s="1"/>
  <c r="O1632" i="10"/>
  <c r="P1632" i="10" s="1"/>
  <c r="O1633" i="10"/>
  <c r="P1633" i="10" s="1"/>
  <c r="O1634" i="10"/>
  <c r="P1634" i="10" s="1"/>
  <c r="O1635" i="10"/>
  <c r="P1635" i="10" s="1"/>
  <c r="O1636" i="10"/>
  <c r="P1636" i="10" s="1"/>
  <c r="O1637" i="10"/>
  <c r="P1637" i="10" s="1"/>
  <c r="O1638" i="10"/>
  <c r="P1638" i="10" s="1"/>
  <c r="O1639" i="10"/>
  <c r="P1639" i="10" s="1"/>
  <c r="O1640" i="10"/>
  <c r="P1640" i="10" s="1"/>
  <c r="O1641" i="10"/>
  <c r="P1641" i="10" s="1"/>
  <c r="O1642" i="10"/>
  <c r="P1642" i="10" s="1"/>
  <c r="O1643" i="10"/>
  <c r="P1643" i="10" s="1"/>
  <c r="O1644" i="10"/>
  <c r="P1644" i="10" s="1"/>
  <c r="O1645" i="10"/>
  <c r="P1645" i="10" s="1"/>
  <c r="O1646" i="10"/>
  <c r="P1646" i="10" s="1"/>
  <c r="O1647" i="10"/>
  <c r="P1647" i="10" s="1"/>
  <c r="O1648" i="10"/>
  <c r="P1648" i="10" s="1"/>
  <c r="O1649" i="10"/>
  <c r="P1649" i="10" s="1"/>
  <c r="O1650" i="10"/>
  <c r="P1650" i="10" s="1"/>
  <c r="O1651" i="10"/>
  <c r="P1651" i="10" s="1"/>
  <c r="O1652" i="10"/>
  <c r="P1652" i="10" s="1"/>
  <c r="O1653" i="10"/>
  <c r="P1653" i="10" s="1"/>
  <c r="O1654" i="10"/>
  <c r="P1654" i="10" s="1"/>
  <c r="O1655" i="10"/>
  <c r="P1655" i="10" s="1"/>
  <c r="O1656" i="10"/>
  <c r="P1656" i="10" s="1"/>
  <c r="O1657" i="10"/>
  <c r="P1657" i="10" s="1"/>
  <c r="O1658" i="10"/>
  <c r="P1658" i="10" s="1"/>
  <c r="O1659" i="10"/>
  <c r="P1659" i="10" s="1"/>
  <c r="O1660" i="10"/>
  <c r="P1660" i="10" s="1"/>
  <c r="O1661" i="10"/>
  <c r="P1661" i="10" s="1"/>
  <c r="O1662" i="10"/>
  <c r="P1662" i="10" s="1"/>
  <c r="O1663" i="10"/>
  <c r="P1663" i="10" s="1"/>
  <c r="O1664" i="10"/>
  <c r="P1664" i="10" s="1"/>
  <c r="O1665" i="10"/>
  <c r="P1665" i="10" s="1"/>
  <c r="O1666" i="10"/>
  <c r="P1666" i="10" s="1"/>
  <c r="O1667" i="10"/>
  <c r="P1667" i="10" s="1"/>
  <c r="O1668" i="10"/>
  <c r="P1668" i="10" s="1"/>
  <c r="O1669" i="10"/>
  <c r="P1669" i="10" s="1"/>
  <c r="O1670" i="10"/>
  <c r="P1670" i="10" s="1"/>
  <c r="O1671" i="10"/>
  <c r="P1671" i="10" s="1"/>
  <c r="O1672" i="10"/>
  <c r="P1672" i="10" s="1"/>
  <c r="O1673" i="10"/>
  <c r="P1673" i="10" s="1"/>
  <c r="O1674" i="10"/>
  <c r="P1674" i="10" s="1"/>
  <c r="O1675" i="10"/>
  <c r="P1675" i="10" s="1"/>
  <c r="O1676" i="10"/>
  <c r="P1676" i="10" s="1"/>
  <c r="O1677" i="10"/>
  <c r="P1677" i="10" s="1"/>
  <c r="O1678" i="10"/>
  <c r="P1678" i="10" s="1"/>
  <c r="O1679" i="10"/>
  <c r="P1679" i="10" s="1"/>
  <c r="O1680" i="10"/>
  <c r="P1680" i="10" s="1"/>
  <c r="O1681" i="10"/>
  <c r="P1681" i="10" s="1"/>
  <c r="O1682" i="10"/>
  <c r="P1682" i="10" s="1"/>
  <c r="O1683" i="10"/>
  <c r="P1683" i="10" s="1"/>
  <c r="O1684" i="10"/>
  <c r="P1684" i="10" s="1"/>
  <c r="Q10" i="10"/>
  <c r="Q11" i="10"/>
  <c r="Q12" i="10"/>
  <c r="Q13" i="10"/>
  <c r="Q14" i="10"/>
  <c r="Q15" i="10"/>
  <c r="Q16" i="10"/>
  <c r="Q17" i="10"/>
  <c r="Q18" i="10"/>
  <c r="Q19" i="10"/>
  <c r="Q514" i="10"/>
  <c r="Q515" i="10"/>
  <c r="Q516" i="10"/>
  <c r="Q517" i="10"/>
  <c r="Q518" i="10"/>
  <c r="Q519" i="10"/>
  <c r="Q520" i="10"/>
  <c r="Q521" i="10"/>
  <c r="Q522" i="10"/>
  <c r="Q523" i="10"/>
  <c r="Q524" i="10"/>
  <c r="Q525" i="10"/>
  <c r="Q526" i="10"/>
  <c r="Q527" i="10"/>
  <c r="Q528" i="10"/>
  <c r="Q529" i="10"/>
  <c r="Q530" i="10"/>
  <c r="Q531" i="10"/>
  <c r="Q532" i="10"/>
  <c r="Q533" i="10"/>
  <c r="Q534" i="10"/>
  <c r="Q535" i="10"/>
  <c r="Q536" i="10"/>
  <c r="Q537" i="10"/>
  <c r="Q538" i="10"/>
  <c r="Q539" i="10"/>
  <c r="Q540" i="10"/>
  <c r="Q541" i="10"/>
  <c r="Q542" i="10"/>
  <c r="Q543" i="10"/>
  <c r="Q544" i="10"/>
  <c r="Q545" i="10"/>
  <c r="Q546" i="10"/>
  <c r="Q547" i="10"/>
  <c r="Q548" i="10"/>
  <c r="Q549" i="10"/>
  <c r="Q550" i="10"/>
  <c r="Q551" i="10"/>
  <c r="Q552" i="10"/>
  <c r="Q553" i="10"/>
  <c r="Q554" i="10"/>
  <c r="Q555" i="10"/>
  <c r="Q556" i="10"/>
  <c r="Q557" i="10"/>
  <c r="Q558" i="10"/>
  <c r="Q559" i="10"/>
  <c r="Q560" i="10"/>
  <c r="Q561" i="10"/>
  <c r="Q562" i="10"/>
  <c r="Q563" i="10"/>
  <c r="Q564" i="10"/>
  <c r="Q565" i="10"/>
  <c r="Q566" i="10"/>
  <c r="Q567" i="10"/>
  <c r="Q568" i="10"/>
  <c r="Q569" i="10"/>
  <c r="Q570" i="10"/>
  <c r="Q571" i="10"/>
  <c r="Q572" i="10"/>
  <c r="Q573" i="10"/>
  <c r="Q574" i="10"/>
  <c r="Q575" i="10"/>
  <c r="Q576" i="10"/>
  <c r="Q577" i="10"/>
  <c r="Q578" i="10"/>
  <c r="Q579" i="10"/>
  <c r="Q580" i="10"/>
  <c r="Q581" i="10"/>
  <c r="Q582" i="10"/>
  <c r="Q583" i="10"/>
  <c r="Q584" i="10"/>
  <c r="Q585" i="10"/>
  <c r="Q586" i="10"/>
  <c r="Q587" i="10"/>
  <c r="Q588" i="10"/>
  <c r="Q589" i="10"/>
  <c r="Q590" i="10"/>
  <c r="Q591" i="10"/>
  <c r="Q592" i="10"/>
  <c r="Q593" i="10"/>
  <c r="Q594" i="10"/>
  <c r="Q595" i="10"/>
  <c r="Q596" i="10"/>
  <c r="Q597" i="10"/>
  <c r="Q598" i="10"/>
  <c r="Q599" i="10"/>
  <c r="Q600" i="10"/>
  <c r="Q601" i="10"/>
  <c r="Q602" i="10"/>
  <c r="Q603" i="10"/>
  <c r="Q604" i="10"/>
  <c r="Q605" i="10"/>
  <c r="Q606" i="10"/>
  <c r="Q607" i="10"/>
  <c r="Q608" i="10"/>
  <c r="Q609" i="10"/>
  <c r="Q610" i="10"/>
  <c r="Q611" i="10"/>
  <c r="Q612" i="10"/>
  <c r="Q613" i="10"/>
  <c r="Q614" i="10"/>
  <c r="Q615" i="10"/>
  <c r="Q616" i="10"/>
  <c r="Q617" i="10"/>
  <c r="Q618" i="10"/>
  <c r="Q619" i="10"/>
  <c r="Q620" i="10"/>
  <c r="Q621" i="10"/>
  <c r="Q622" i="10"/>
  <c r="Q623" i="10"/>
  <c r="Q624" i="10"/>
  <c r="Q625" i="10"/>
  <c r="Q626" i="10"/>
  <c r="Q627" i="10"/>
  <c r="Q628" i="10"/>
  <c r="Q629" i="10"/>
  <c r="Q630" i="10"/>
  <c r="Q631" i="10"/>
  <c r="Q632" i="10"/>
  <c r="Q633" i="10"/>
  <c r="Q634" i="10"/>
  <c r="Q635" i="10"/>
  <c r="Q636" i="10"/>
  <c r="Q637" i="10"/>
  <c r="Q638" i="10"/>
  <c r="Q639" i="10"/>
  <c r="Q640" i="10"/>
  <c r="Q641" i="10"/>
  <c r="Q642" i="10"/>
  <c r="Q643" i="10"/>
  <c r="Q644" i="10"/>
  <c r="Q645" i="10"/>
  <c r="Q646" i="10"/>
  <c r="Q647" i="10"/>
  <c r="Q648" i="10"/>
  <c r="Q649" i="10"/>
  <c r="Q650" i="10"/>
  <c r="Q651" i="10"/>
  <c r="Q652" i="10"/>
  <c r="Q653" i="10"/>
  <c r="Q654" i="10"/>
  <c r="Q655" i="10"/>
  <c r="Q656" i="10"/>
  <c r="Q657" i="10"/>
  <c r="Q658" i="10"/>
  <c r="Q659" i="10"/>
  <c r="Q660" i="10"/>
  <c r="Q661" i="10"/>
  <c r="Q662" i="10"/>
  <c r="Q663" i="10"/>
  <c r="Q664" i="10"/>
  <c r="Q665" i="10"/>
  <c r="Q666" i="10"/>
  <c r="Q667" i="10"/>
  <c r="Q668" i="10"/>
  <c r="Q669" i="10"/>
  <c r="Q670" i="10"/>
  <c r="Q671" i="10"/>
  <c r="Q672" i="10"/>
  <c r="Q673" i="10"/>
  <c r="Q674" i="10"/>
  <c r="Q675" i="10"/>
  <c r="Q676" i="10"/>
  <c r="Q677" i="10"/>
  <c r="Q678" i="10"/>
  <c r="Q679" i="10"/>
  <c r="Q680" i="10"/>
  <c r="Q681" i="10"/>
  <c r="Q682" i="10"/>
  <c r="Q683" i="10"/>
  <c r="Q684" i="10"/>
  <c r="Q685" i="10"/>
  <c r="Q686" i="10"/>
  <c r="Q687" i="10"/>
  <c r="Q688" i="10"/>
  <c r="Q689" i="10"/>
  <c r="Q690" i="10"/>
  <c r="Q691" i="10"/>
  <c r="Q692" i="10"/>
  <c r="Q693" i="10"/>
  <c r="Q694" i="10"/>
  <c r="Q695" i="10"/>
  <c r="Q696" i="10"/>
  <c r="Q697" i="10"/>
  <c r="Q698" i="10"/>
  <c r="Q699" i="10"/>
  <c r="Q700" i="10"/>
  <c r="Q701" i="10"/>
  <c r="Q702" i="10"/>
  <c r="Q703" i="10"/>
  <c r="Q704" i="10"/>
  <c r="Q705" i="10"/>
  <c r="Q706" i="10"/>
  <c r="Q707" i="10"/>
  <c r="Q708" i="10"/>
  <c r="Q709" i="10"/>
  <c r="Q710" i="10"/>
  <c r="Q711" i="10"/>
  <c r="Q712" i="10"/>
  <c r="Q713" i="10"/>
  <c r="Q714" i="10"/>
  <c r="Q715" i="10"/>
  <c r="Q716" i="10"/>
  <c r="Q717" i="10"/>
  <c r="Q718" i="10"/>
  <c r="Q719" i="10"/>
  <c r="Q720" i="10"/>
  <c r="Q721" i="10"/>
  <c r="Q722" i="10"/>
  <c r="Q723" i="10"/>
  <c r="Q724" i="10"/>
  <c r="Q725" i="10"/>
  <c r="Q726" i="10"/>
  <c r="Q727" i="10"/>
  <c r="Q728" i="10"/>
  <c r="Q729" i="10"/>
  <c r="Q730" i="10"/>
  <c r="Q731" i="10"/>
  <c r="Q732" i="10"/>
  <c r="Q733" i="10"/>
  <c r="Q734" i="10"/>
  <c r="Q735" i="10"/>
  <c r="Q736" i="10"/>
  <c r="Q737" i="10"/>
  <c r="Q738" i="10"/>
  <c r="Q739" i="10"/>
  <c r="Q740" i="10"/>
  <c r="Q741" i="10"/>
  <c r="Q742" i="10"/>
  <c r="Q743" i="10"/>
  <c r="Q744" i="10"/>
  <c r="Q745" i="10"/>
  <c r="Q746" i="10"/>
  <c r="Q747" i="10"/>
  <c r="Q748" i="10"/>
  <c r="Q749" i="10"/>
  <c r="Q750" i="10"/>
  <c r="Q751" i="10"/>
  <c r="Q752" i="10"/>
  <c r="Q753" i="10"/>
  <c r="Q754" i="10"/>
  <c r="Q755" i="10"/>
  <c r="Q756" i="10"/>
  <c r="Q757" i="10"/>
  <c r="Q758" i="10"/>
  <c r="Q759" i="10"/>
  <c r="Q760" i="10"/>
  <c r="Q761" i="10"/>
  <c r="Q762" i="10"/>
  <c r="Q763" i="10"/>
  <c r="Q764" i="10"/>
  <c r="Q765" i="10"/>
  <c r="Q766" i="10"/>
  <c r="Q767" i="10"/>
  <c r="Q768" i="10"/>
  <c r="Q769" i="10"/>
  <c r="Q770" i="10"/>
  <c r="Q771" i="10"/>
  <c r="Q772" i="10"/>
  <c r="Q773" i="10"/>
  <c r="Q774" i="10"/>
  <c r="Q775" i="10"/>
  <c r="Q776" i="10"/>
  <c r="Q777" i="10"/>
  <c r="Q778" i="10"/>
  <c r="Q779" i="10"/>
  <c r="Q780" i="10"/>
  <c r="Q781" i="10"/>
  <c r="Q782" i="10"/>
  <c r="Q783" i="10"/>
  <c r="Q784" i="10"/>
  <c r="Q785" i="10"/>
  <c r="Q786" i="10"/>
  <c r="Q787" i="10"/>
  <c r="Q788" i="10"/>
  <c r="Q789" i="10"/>
  <c r="Q790" i="10"/>
  <c r="Q791" i="10"/>
  <c r="Q792" i="10"/>
  <c r="Q793" i="10"/>
  <c r="Q794" i="10"/>
  <c r="Q795" i="10"/>
  <c r="Q796" i="10"/>
  <c r="Q797" i="10"/>
  <c r="Q798" i="10"/>
  <c r="Q799" i="10"/>
  <c r="Q800" i="10"/>
  <c r="Q801" i="10"/>
  <c r="Q802" i="10"/>
  <c r="Q803" i="10"/>
  <c r="Q804" i="10"/>
  <c r="Q805" i="10"/>
  <c r="Q806" i="10"/>
  <c r="Q807" i="10"/>
  <c r="Q808" i="10"/>
  <c r="Q809" i="10"/>
  <c r="Q810" i="10"/>
  <c r="Q811" i="10"/>
  <c r="Q812" i="10"/>
  <c r="Q813" i="10"/>
  <c r="Q814" i="10"/>
  <c r="Q815" i="10"/>
  <c r="Q816" i="10"/>
  <c r="Q817" i="10"/>
  <c r="Q818" i="10"/>
  <c r="Q819" i="10"/>
  <c r="Q820" i="10"/>
  <c r="Q821" i="10"/>
  <c r="Q822" i="10"/>
  <c r="Q823" i="10"/>
  <c r="Q824" i="10"/>
  <c r="Q825" i="10"/>
  <c r="Q826" i="10"/>
  <c r="Q827" i="10"/>
  <c r="Q828" i="10"/>
  <c r="Q829" i="10"/>
  <c r="Q830" i="10"/>
  <c r="Q831" i="10"/>
  <c r="Q832" i="10"/>
  <c r="Q833" i="10"/>
  <c r="Q834" i="10"/>
  <c r="Q835" i="10"/>
  <c r="Q836" i="10"/>
  <c r="Q837" i="10"/>
  <c r="Q838" i="10"/>
  <c r="Q839" i="10"/>
  <c r="Q840" i="10"/>
  <c r="Q841" i="10"/>
  <c r="Q842" i="10"/>
  <c r="Q843" i="10"/>
  <c r="Q844" i="10"/>
  <c r="Q845" i="10"/>
  <c r="Q846" i="10"/>
  <c r="Q847" i="10"/>
  <c r="Q848" i="10"/>
  <c r="Q849" i="10"/>
  <c r="Q850" i="10"/>
  <c r="Q851" i="10"/>
  <c r="Q852" i="10"/>
  <c r="Q853" i="10"/>
  <c r="Q854" i="10"/>
  <c r="Q855" i="10"/>
  <c r="Q856" i="10"/>
  <c r="Q857" i="10"/>
  <c r="Q858" i="10"/>
  <c r="Q859" i="10"/>
  <c r="Q860" i="10"/>
  <c r="Q861" i="10"/>
  <c r="Q862" i="10"/>
  <c r="Q863" i="10"/>
  <c r="Q864" i="10"/>
  <c r="Q865" i="10"/>
  <c r="Q866" i="10"/>
  <c r="Q867" i="10"/>
  <c r="Q868" i="10"/>
  <c r="Q869" i="10"/>
  <c r="Q870" i="10"/>
  <c r="Q871" i="10"/>
  <c r="Q872" i="10"/>
  <c r="Q873" i="10"/>
  <c r="Q874" i="10"/>
  <c r="Q875" i="10"/>
  <c r="Q876" i="10"/>
  <c r="Q877" i="10"/>
  <c r="Q878" i="10"/>
  <c r="Q879" i="10"/>
  <c r="Q880" i="10"/>
  <c r="Q881" i="10"/>
  <c r="Q882" i="10"/>
  <c r="Q883" i="10"/>
  <c r="Q884" i="10"/>
  <c r="Q885" i="10"/>
  <c r="Q886" i="10"/>
  <c r="Q887" i="10"/>
  <c r="Q888" i="10"/>
  <c r="Q889" i="10"/>
  <c r="Q890" i="10"/>
  <c r="Q891" i="10"/>
  <c r="Q892" i="10"/>
  <c r="Q893" i="10"/>
  <c r="Q894" i="10"/>
  <c r="Q895" i="10"/>
  <c r="Q896" i="10"/>
  <c r="Q897" i="10"/>
  <c r="Q898" i="10"/>
  <c r="Q899" i="10"/>
  <c r="Q900" i="10"/>
  <c r="Q901" i="10"/>
  <c r="Q902" i="10"/>
  <c r="Q903" i="10"/>
  <c r="Q904" i="10"/>
  <c r="Q905" i="10"/>
  <c r="Q906" i="10"/>
  <c r="Q907" i="10"/>
  <c r="Q908" i="10"/>
  <c r="Q909" i="10"/>
  <c r="Q910" i="10"/>
  <c r="Q911" i="10"/>
  <c r="Q912" i="10"/>
  <c r="Q913" i="10"/>
  <c r="Q914" i="10"/>
  <c r="Q915" i="10"/>
  <c r="Q916" i="10"/>
  <c r="Q917" i="10"/>
  <c r="Q918" i="10"/>
  <c r="Q919" i="10"/>
  <c r="Q920" i="10"/>
  <c r="Q921" i="10"/>
  <c r="Q922" i="10"/>
  <c r="Q923" i="10"/>
  <c r="Q924" i="10"/>
  <c r="Q925" i="10"/>
  <c r="Q926" i="10"/>
  <c r="Q927" i="10"/>
  <c r="Q928" i="10"/>
  <c r="Q929" i="10"/>
  <c r="Q930" i="10"/>
  <c r="Q931" i="10"/>
  <c r="Q932" i="10"/>
  <c r="Q933" i="10"/>
  <c r="Q934" i="10"/>
  <c r="Q935" i="10"/>
  <c r="Q936" i="10"/>
  <c r="Q937" i="10"/>
  <c r="Q938" i="10"/>
  <c r="Q939" i="10"/>
  <c r="Q940" i="10"/>
  <c r="Q941" i="10"/>
  <c r="Q942" i="10"/>
  <c r="Q943" i="10"/>
  <c r="Q944" i="10"/>
  <c r="Q945" i="10"/>
  <c r="Q946" i="10"/>
  <c r="Q947" i="10"/>
  <c r="Q948" i="10"/>
  <c r="Q949" i="10"/>
  <c r="Q950" i="10"/>
  <c r="Q951" i="10"/>
  <c r="Q952" i="10"/>
  <c r="Q953" i="10"/>
  <c r="Q954" i="10"/>
  <c r="Q955" i="10"/>
  <c r="Q956" i="10"/>
  <c r="Q957" i="10"/>
  <c r="Q958" i="10"/>
  <c r="Q959" i="10"/>
  <c r="Q960" i="10"/>
  <c r="Q961" i="10"/>
  <c r="Q962" i="10"/>
  <c r="Q963" i="10"/>
  <c r="Q964" i="10"/>
  <c r="Q965" i="10"/>
  <c r="Q966" i="10"/>
  <c r="Q967" i="10"/>
  <c r="Q968" i="10"/>
  <c r="Q969" i="10"/>
  <c r="Q970" i="10"/>
  <c r="Q971" i="10"/>
  <c r="Q972" i="10"/>
  <c r="Q973" i="10"/>
  <c r="Q974" i="10"/>
  <c r="Q975" i="10"/>
  <c r="Q976" i="10"/>
  <c r="Q977" i="10"/>
  <c r="Q978" i="10"/>
  <c r="Q979" i="10"/>
  <c r="Q980" i="10"/>
  <c r="Q981" i="10"/>
  <c r="Q982" i="10"/>
  <c r="Q983" i="10"/>
  <c r="Q984" i="10"/>
  <c r="Q985" i="10"/>
  <c r="Q986" i="10"/>
  <c r="Q987" i="10"/>
  <c r="Q988" i="10"/>
  <c r="Q989" i="10"/>
  <c r="Q990" i="10"/>
  <c r="Q991" i="10"/>
  <c r="Q992" i="10"/>
  <c r="Q993" i="10"/>
  <c r="Q994" i="10"/>
  <c r="Q995" i="10"/>
  <c r="Q996" i="10"/>
  <c r="Q997" i="10"/>
  <c r="Q998" i="10"/>
  <c r="Q999" i="10"/>
  <c r="Q1000" i="10"/>
  <c r="Q1001" i="10"/>
  <c r="Q1002" i="10"/>
  <c r="Q1003" i="10"/>
  <c r="Q1004" i="10"/>
  <c r="Q1005" i="10"/>
  <c r="Q1006" i="10"/>
  <c r="Q1007" i="10"/>
  <c r="Q1008" i="10"/>
  <c r="Q1009" i="10"/>
  <c r="Q1010" i="10"/>
  <c r="Q1011" i="10"/>
  <c r="Q1012" i="10"/>
  <c r="Q1013" i="10"/>
  <c r="Q1014" i="10"/>
  <c r="Q1015" i="10"/>
  <c r="Q1016" i="10"/>
  <c r="Q1017" i="10"/>
  <c r="Q1018" i="10"/>
  <c r="Q1019" i="10"/>
  <c r="Q1020" i="10"/>
  <c r="Q1021" i="10"/>
  <c r="Q1022" i="10"/>
  <c r="Q1023" i="10"/>
  <c r="Q1024" i="10"/>
  <c r="Q1025" i="10"/>
  <c r="Q1026" i="10"/>
  <c r="Q1027" i="10"/>
  <c r="Q1028" i="10"/>
  <c r="Q1029" i="10"/>
  <c r="Q1030" i="10"/>
  <c r="Q1031" i="10"/>
  <c r="Q1032" i="10"/>
  <c r="Q1342" i="10"/>
  <c r="Q1343" i="10"/>
  <c r="Q1344" i="10"/>
  <c r="Q1345" i="10"/>
  <c r="Q1346" i="10"/>
  <c r="Q1347" i="10"/>
  <c r="Q1348" i="10"/>
  <c r="Q1349" i="10"/>
  <c r="Q1350" i="10"/>
  <c r="Q1351" i="10"/>
  <c r="Q1352" i="10"/>
  <c r="Q1353" i="10"/>
  <c r="Q1354" i="10"/>
  <c r="Q1355" i="10"/>
  <c r="Q1356" i="10"/>
  <c r="Q1357" i="10"/>
  <c r="Q1358" i="10"/>
  <c r="Q1359" i="10"/>
  <c r="Q1360" i="10"/>
  <c r="Q1361" i="10"/>
  <c r="Q1362" i="10"/>
  <c r="Q1363" i="10"/>
  <c r="Q1364" i="10"/>
  <c r="Q1365" i="10"/>
  <c r="Q1366" i="10"/>
  <c r="Q1367" i="10"/>
  <c r="Q1368" i="10"/>
  <c r="Q1369" i="10"/>
  <c r="Q1370" i="10"/>
  <c r="Q1371" i="10"/>
  <c r="Q1372" i="10"/>
  <c r="Q1373" i="10"/>
  <c r="Q1374" i="10"/>
  <c r="Q1375" i="10"/>
  <c r="Q1376" i="10"/>
  <c r="Q1377" i="10"/>
  <c r="Q1378" i="10"/>
  <c r="Q1379" i="10"/>
  <c r="Q1380" i="10"/>
  <c r="Q1381" i="10"/>
  <c r="Q1382" i="10"/>
  <c r="Q1383" i="10"/>
  <c r="Q1384" i="10"/>
  <c r="Q1385" i="10"/>
  <c r="Q1386" i="10"/>
  <c r="Q1387" i="10"/>
  <c r="Q1388" i="10"/>
  <c r="Q1389" i="10"/>
  <c r="Q1390" i="10"/>
  <c r="Q1391" i="10"/>
  <c r="Q1392" i="10"/>
  <c r="Q1393" i="10"/>
  <c r="Q1394" i="10"/>
  <c r="Q1395" i="10"/>
  <c r="Q1396" i="10"/>
  <c r="Q1397" i="10"/>
  <c r="Q1398" i="10"/>
  <c r="Q1399" i="10"/>
  <c r="Q1400" i="10"/>
  <c r="Q1401" i="10"/>
  <c r="Q1402" i="10"/>
  <c r="Q1403" i="10"/>
  <c r="Q1404" i="10"/>
  <c r="Q1405" i="10"/>
  <c r="Q1406" i="10"/>
  <c r="Q1407" i="10"/>
  <c r="Q1408" i="10"/>
  <c r="Q1409" i="10"/>
  <c r="Q1410" i="10"/>
  <c r="Q1411" i="10"/>
  <c r="Q1412" i="10"/>
  <c r="Q1413" i="10"/>
  <c r="Q1414" i="10"/>
  <c r="Q1415" i="10"/>
  <c r="Q1416" i="10"/>
  <c r="Q1417" i="10"/>
  <c r="Q1418" i="10"/>
  <c r="Q1419" i="10"/>
  <c r="Q1420" i="10"/>
  <c r="Q1421" i="10"/>
  <c r="Q1422" i="10"/>
  <c r="Q1423" i="10"/>
  <c r="Q1424" i="10"/>
  <c r="Q1425" i="10"/>
  <c r="Q1426" i="10"/>
  <c r="Q1427" i="10"/>
  <c r="Q1428" i="10"/>
  <c r="Q1429" i="10"/>
  <c r="Q1430" i="10"/>
  <c r="Q1431" i="10"/>
  <c r="Q1432" i="10"/>
  <c r="Q1433" i="10"/>
  <c r="Q1434" i="10"/>
  <c r="Q1435" i="10"/>
  <c r="Q1436" i="10"/>
  <c r="Q1437" i="10"/>
  <c r="Q1438" i="10"/>
  <c r="Q1439" i="10"/>
  <c r="Q1440" i="10"/>
  <c r="Q1441" i="10"/>
  <c r="Q1442" i="10"/>
  <c r="Q1443" i="10"/>
  <c r="Q1444" i="10"/>
  <c r="Q1445" i="10"/>
  <c r="Q1446" i="10"/>
  <c r="Q1447" i="10"/>
  <c r="Q1448" i="10"/>
  <c r="Q1449" i="10"/>
  <c r="Q1450" i="10"/>
  <c r="Q1451" i="10"/>
  <c r="Q1452" i="10"/>
  <c r="Q1453" i="10"/>
  <c r="Q1454" i="10"/>
  <c r="Q1455" i="10"/>
  <c r="Q1456" i="10"/>
  <c r="Q1457" i="10"/>
  <c r="Q1458" i="10"/>
  <c r="Q1459" i="10"/>
  <c r="Q1460" i="10"/>
  <c r="Q1461" i="10"/>
  <c r="Q1462" i="10"/>
  <c r="Q1463" i="10"/>
  <c r="Q1464" i="10"/>
  <c r="Q1465" i="10"/>
  <c r="Q1466" i="10"/>
  <c r="Q1467" i="10"/>
  <c r="Q1468" i="10"/>
  <c r="Q1469" i="10"/>
  <c r="Q1470" i="10"/>
  <c r="Q1471" i="10"/>
  <c r="Q1472" i="10"/>
  <c r="Q1473" i="10"/>
  <c r="Q1474" i="10"/>
  <c r="Q1475" i="10"/>
  <c r="Q1476" i="10"/>
  <c r="Q1477" i="10"/>
  <c r="Q1478" i="10"/>
  <c r="Q1479" i="10"/>
  <c r="Q1480" i="10"/>
  <c r="Q1481" i="10"/>
  <c r="Q1482" i="10"/>
  <c r="Q1483" i="10"/>
  <c r="Q1484" i="10"/>
  <c r="Q1485" i="10"/>
  <c r="Q1486" i="10"/>
  <c r="Q1487" i="10"/>
  <c r="Q1488" i="10"/>
  <c r="Q1489" i="10"/>
  <c r="Q1490" i="10"/>
  <c r="Q1491" i="10"/>
  <c r="Q1492" i="10"/>
  <c r="Q1493" i="10"/>
  <c r="Q1494" i="10"/>
  <c r="Q1495" i="10"/>
  <c r="Q1496" i="10"/>
  <c r="Q1497" i="10"/>
  <c r="Q1498" i="10"/>
  <c r="Q1499" i="10"/>
  <c r="Q1500" i="10"/>
  <c r="Q1501" i="10"/>
  <c r="Q1502" i="10"/>
  <c r="Q1503" i="10"/>
  <c r="Q1504" i="10"/>
  <c r="Q1505" i="10"/>
  <c r="Q1506" i="10"/>
  <c r="Q1507" i="10"/>
  <c r="Q1508" i="10"/>
  <c r="Q1509" i="10"/>
  <c r="Q1510" i="10"/>
  <c r="Q1511" i="10"/>
  <c r="Q1512" i="10"/>
  <c r="Q1513" i="10"/>
  <c r="Q1514" i="10"/>
  <c r="Q1515" i="10"/>
  <c r="Q1516" i="10"/>
  <c r="Q1517" i="10"/>
  <c r="Q1518" i="10"/>
  <c r="Q1519" i="10"/>
  <c r="Q1520" i="10"/>
  <c r="Q1521" i="10"/>
  <c r="Q1522" i="10"/>
  <c r="Q1523" i="10"/>
  <c r="Q1524" i="10"/>
  <c r="Q1525" i="10"/>
  <c r="Q1526" i="10"/>
  <c r="Q1527" i="10"/>
  <c r="Q1528" i="10"/>
  <c r="Q1529" i="10"/>
  <c r="Q1530" i="10"/>
  <c r="Q1531" i="10"/>
  <c r="Q1532" i="10"/>
  <c r="Q1533" i="10"/>
  <c r="Q1534" i="10"/>
  <c r="Q1535" i="10"/>
  <c r="Q1536" i="10"/>
  <c r="Q1537" i="10"/>
  <c r="Q1538" i="10"/>
  <c r="Q1539" i="10"/>
  <c r="Q1540" i="10"/>
  <c r="Q1541" i="10"/>
  <c r="Q1542" i="10"/>
  <c r="Q1543" i="10"/>
  <c r="Q1544" i="10"/>
  <c r="Q1545" i="10"/>
  <c r="Q1546" i="10"/>
  <c r="Q1547" i="10"/>
  <c r="Q1548" i="10"/>
  <c r="Q1549" i="10"/>
  <c r="Q1550" i="10"/>
  <c r="Q1551" i="10"/>
  <c r="Q1552" i="10"/>
  <c r="Q1553" i="10"/>
  <c r="Q1554" i="10"/>
  <c r="Q1555" i="10"/>
  <c r="Q1556" i="10"/>
  <c r="Q1557" i="10"/>
  <c r="Q1558" i="10"/>
  <c r="Q1559" i="10"/>
  <c r="Q1560" i="10"/>
  <c r="Q1561" i="10"/>
  <c r="Q1562" i="10"/>
  <c r="Q1563" i="10"/>
  <c r="Q1564" i="10"/>
  <c r="Q1565" i="10"/>
  <c r="Q1566" i="10"/>
  <c r="Q1567" i="10"/>
  <c r="Q1568" i="10"/>
  <c r="Q1569" i="10"/>
  <c r="Q1570" i="10"/>
  <c r="Q1571" i="10"/>
  <c r="Q1572" i="10"/>
  <c r="Q1573" i="10"/>
  <c r="Q1574" i="10"/>
  <c r="Q1575" i="10"/>
  <c r="Q1576" i="10"/>
  <c r="Q1577" i="10"/>
  <c r="Q1578" i="10"/>
  <c r="Q1579" i="10"/>
  <c r="Q1580" i="10"/>
  <c r="Q1581" i="10"/>
  <c r="Q1582" i="10"/>
  <c r="Q1583" i="10"/>
  <c r="Q1584" i="10"/>
  <c r="Q1585" i="10"/>
  <c r="Q1586" i="10"/>
  <c r="Q1587" i="10"/>
  <c r="Q1588" i="10"/>
  <c r="Q1589" i="10"/>
  <c r="Q1590" i="10"/>
  <c r="Q1591" i="10"/>
  <c r="Q1592" i="10"/>
  <c r="Q1593" i="10"/>
  <c r="Q1594" i="10"/>
  <c r="Q1595" i="10"/>
  <c r="Q1596" i="10"/>
  <c r="Q1597" i="10"/>
  <c r="Q1598" i="10"/>
  <c r="Q1599" i="10"/>
  <c r="Q1600" i="10"/>
  <c r="Q1601" i="10"/>
  <c r="Q1602" i="10"/>
  <c r="Q1603" i="10"/>
  <c r="Q1604" i="10"/>
  <c r="Q1605" i="10"/>
  <c r="Q1606" i="10"/>
  <c r="Q1607" i="10"/>
  <c r="Q1608" i="10"/>
  <c r="Q1609" i="10"/>
  <c r="Q1610" i="10"/>
  <c r="Q1611" i="10"/>
  <c r="Q1612" i="10"/>
  <c r="Q1613" i="10"/>
  <c r="Q1614" i="10"/>
  <c r="Q1615" i="10"/>
  <c r="Q1616" i="10"/>
  <c r="Q1617" i="10"/>
  <c r="Q1618" i="10"/>
  <c r="Q1619" i="10"/>
  <c r="Q1620" i="10"/>
  <c r="Q1621" i="10"/>
  <c r="Q1622" i="10"/>
  <c r="Q1623" i="10"/>
  <c r="Q1624" i="10"/>
  <c r="Q1625" i="10"/>
  <c r="Q1626" i="10"/>
  <c r="Q1627" i="10"/>
  <c r="Q1628" i="10"/>
  <c r="Q1629" i="10"/>
  <c r="Q1630" i="10"/>
  <c r="Q1631" i="10"/>
  <c r="Q1632" i="10"/>
  <c r="Q1633" i="10"/>
  <c r="Q1634" i="10"/>
  <c r="Q1635" i="10"/>
  <c r="Q1636" i="10"/>
  <c r="Q1637" i="10"/>
  <c r="Q1638" i="10"/>
  <c r="Q1639" i="10"/>
  <c r="Q1640" i="10"/>
  <c r="Q1641" i="10"/>
  <c r="Q1642" i="10"/>
  <c r="Q1643" i="10"/>
  <c r="Q1644" i="10"/>
  <c r="Q1645" i="10"/>
  <c r="Q1646" i="10"/>
  <c r="Q1647" i="10"/>
  <c r="Q1648" i="10"/>
  <c r="Q1649" i="10"/>
  <c r="Q1650" i="10"/>
  <c r="Q1651" i="10"/>
  <c r="Q1652" i="10"/>
  <c r="Q1653" i="10"/>
  <c r="Q1654" i="10"/>
  <c r="Q1655" i="10"/>
  <c r="Q1656" i="10"/>
  <c r="Q1657" i="10"/>
  <c r="Q1658" i="10"/>
  <c r="Q1659" i="10"/>
  <c r="Q1660" i="10"/>
  <c r="Q1661" i="10"/>
  <c r="Q1662" i="10"/>
  <c r="Q1663" i="10"/>
  <c r="Q1664" i="10"/>
  <c r="Q1665" i="10"/>
  <c r="Q1666" i="10"/>
  <c r="Q1667" i="10"/>
  <c r="Q1668" i="10"/>
  <c r="Q1669" i="10"/>
  <c r="Q1670" i="10"/>
  <c r="Q1671" i="10"/>
  <c r="Q1672" i="10"/>
  <c r="Q1673" i="10"/>
  <c r="Q1674" i="10"/>
  <c r="Q1675" i="10"/>
  <c r="Q1676" i="10"/>
  <c r="Q1677" i="10"/>
  <c r="Q1678" i="10"/>
  <c r="Q1679" i="10"/>
  <c r="Q1680" i="10"/>
  <c r="Q1681" i="10"/>
  <c r="Q1682" i="10"/>
  <c r="Q1683" i="10"/>
  <c r="Q1684" i="10"/>
  <c r="M11" i="10"/>
  <c r="M12" i="10"/>
  <c r="M13" i="10"/>
  <c r="M14" i="10"/>
  <c r="M15" i="10"/>
  <c r="M16" i="10"/>
  <c r="M17" i="10"/>
  <c r="M18" i="10"/>
  <c r="M19" i="10"/>
  <c r="M514" i="10"/>
  <c r="M515" i="10"/>
  <c r="M516" i="10"/>
  <c r="M517" i="10"/>
  <c r="M518" i="10"/>
  <c r="M519" i="10"/>
  <c r="M520" i="10"/>
  <c r="M521" i="10"/>
  <c r="M522" i="10"/>
  <c r="M523" i="10"/>
  <c r="M524" i="10"/>
  <c r="M525" i="10"/>
  <c r="M526" i="10"/>
  <c r="M527" i="10"/>
  <c r="M528" i="10"/>
  <c r="M529" i="10"/>
  <c r="M530" i="10"/>
  <c r="M531" i="10"/>
  <c r="M532" i="10"/>
  <c r="M533" i="10"/>
  <c r="M534" i="10"/>
  <c r="M535" i="10"/>
  <c r="M536" i="10"/>
  <c r="M537" i="10"/>
  <c r="M538" i="10"/>
  <c r="M539" i="10"/>
  <c r="M540" i="10"/>
  <c r="M541" i="10"/>
  <c r="M542" i="10"/>
  <c r="M543" i="10"/>
  <c r="M544" i="10"/>
  <c r="M545" i="10"/>
  <c r="M546" i="10"/>
  <c r="M547" i="10"/>
  <c r="M548" i="10"/>
  <c r="M549" i="10"/>
  <c r="M550" i="10"/>
  <c r="M551" i="10"/>
  <c r="M552" i="10"/>
  <c r="M553" i="10"/>
  <c r="M554" i="10"/>
  <c r="M555" i="10"/>
  <c r="M556" i="10"/>
  <c r="M557" i="10"/>
  <c r="M558" i="10"/>
  <c r="M559" i="10"/>
  <c r="M560" i="10"/>
  <c r="M561" i="10"/>
  <c r="M562" i="10"/>
  <c r="M563" i="10"/>
  <c r="M564" i="10"/>
  <c r="M565" i="10"/>
  <c r="M566" i="10"/>
  <c r="M567" i="10"/>
  <c r="M568" i="10"/>
  <c r="M569" i="10"/>
  <c r="M570" i="10"/>
  <c r="M571" i="10"/>
  <c r="M572" i="10"/>
  <c r="M573" i="10"/>
  <c r="M574" i="10"/>
  <c r="M575" i="10"/>
  <c r="M576" i="10"/>
  <c r="M577" i="10"/>
  <c r="M578" i="10"/>
  <c r="M579" i="10"/>
  <c r="M580" i="10"/>
  <c r="M581" i="10"/>
  <c r="M582" i="10"/>
  <c r="M583" i="10"/>
  <c r="M584" i="10"/>
  <c r="M585" i="10"/>
  <c r="M586" i="10"/>
  <c r="M587" i="10"/>
  <c r="M588" i="10"/>
  <c r="M589" i="10"/>
  <c r="M590" i="10"/>
  <c r="M591" i="10"/>
  <c r="M592" i="10"/>
  <c r="M593" i="10"/>
  <c r="M594" i="10"/>
  <c r="M595" i="10"/>
  <c r="M596" i="10"/>
  <c r="M597" i="10"/>
  <c r="M598" i="10"/>
  <c r="M599" i="10"/>
  <c r="M600" i="10"/>
  <c r="M601" i="10"/>
  <c r="M602" i="10"/>
  <c r="M603" i="10"/>
  <c r="M604" i="10"/>
  <c r="M605" i="10"/>
  <c r="M606" i="10"/>
  <c r="M607" i="10"/>
  <c r="M608" i="10"/>
  <c r="M609" i="10"/>
  <c r="M610" i="10"/>
  <c r="M611" i="10"/>
  <c r="M612" i="10"/>
  <c r="M613" i="10"/>
  <c r="M614" i="10"/>
  <c r="M615" i="10"/>
  <c r="M616" i="10"/>
  <c r="M617" i="10"/>
  <c r="M618" i="10"/>
  <c r="M619" i="10"/>
  <c r="M620" i="10"/>
  <c r="M621" i="10"/>
  <c r="M622" i="10"/>
  <c r="M623" i="10"/>
  <c r="M624" i="10"/>
  <c r="M625" i="10"/>
  <c r="M626" i="10"/>
  <c r="M627" i="10"/>
  <c r="M628" i="10"/>
  <c r="M629" i="10"/>
  <c r="M630" i="10"/>
  <c r="M631" i="10"/>
  <c r="M632" i="10"/>
  <c r="M633" i="10"/>
  <c r="M634" i="10"/>
  <c r="M635" i="10"/>
  <c r="M636" i="10"/>
  <c r="M637" i="10"/>
  <c r="M638" i="10"/>
  <c r="M639" i="10"/>
  <c r="M640" i="10"/>
  <c r="M641" i="10"/>
  <c r="M642" i="10"/>
  <c r="M643" i="10"/>
  <c r="M644" i="10"/>
  <c r="M645" i="10"/>
  <c r="M646" i="10"/>
  <c r="M647" i="10"/>
  <c r="M648" i="10"/>
  <c r="M649" i="10"/>
  <c r="M650" i="10"/>
  <c r="M651" i="10"/>
  <c r="M652" i="10"/>
  <c r="M653" i="10"/>
  <c r="M654" i="10"/>
  <c r="M655" i="10"/>
  <c r="M656" i="10"/>
  <c r="M657" i="10"/>
  <c r="M658" i="10"/>
  <c r="M659" i="10"/>
  <c r="M660" i="10"/>
  <c r="M661" i="10"/>
  <c r="M662" i="10"/>
  <c r="M663" i="10"/>
  <c r="M664" i="10"/>
  <c r="M665" i="10"/>
  <c r="M666" i="10"/>
  <c r="M667" i="10"/>
  <c r="M668" i="10"/>
  <c r="M669" i="10"/>
  <c r="M670" i="10"/>
  <c r="M671" i="10"/>
  <c r="M672" i="10"/>
  <c r="M673" i="10"/>
  <c r="M674" i="10"/>
  <c r="M675" i="10"/>
  <c r="M676" i="10"/>
  <c r="M677" i="10"/>
  <c r="M678" i="10"/>
  <c r="M679" i="10"/>
  <c r="M680" i="10"/>
  <c r="M681" i="10"/>
  <c r="M682" i="10"/>
  <c r="M683" i="10"/>
  <c r="M684" i="10"/>
  <c r="M685" i="10"/>
  <c r="M686" i="10"/>
  <c r="M687" i="10"/>
  <c r="M688" i="10"/>
  <c r="M689" i="10"/>
  <c r="M690" i="10"/>
  <c r="M691" i="10"/>
  <c r="M692" i="10"/>
  <c r="M693" i="10"/>
  <c r="M694" i="10"/>
  <c r="M695" i="10"/>
  <c r="M696" i="10"/>
  <c r="M697" i="10"/>
  <c r="M698" i="10"/>
  <c r="M699" i="10"/>
  <c r="M700" i="10"/>
  <c r="M701" i="10"/>
  <c r="M702" i="10"/>
  <c r="M703" i="10"/>
  <c r="M704" i="10"/>
  <c r="M705" i="10"/>
  <c r="M706" i="10"/>
  <c r="M707" i="10"/>
  <c r="M708" i="10"/>
  <c r="M709" i="10"/>
  <c r="M710" i="10"/>
  <c r="M711" i="10"/>
  <c r="M712" i="10"/>
  <c r="M713" i="10"/>
  <c r="M714" i="10"/>
  <c r="M715" i="10"/>
  <c r="M716" i="10"/>
  <c r="M717" i="10"/>
  <c r="M718" i="10"/>
  <c r="M719" i="10"/>
  <c r="M720" i="10"/>
  <c r="M721" i="10"/>
  <c r="M722" i="10"/>
  <c r="M723" i="10"/>
  <c r="M724" i="10"/>
  <c r="M725" i="10"/>
  <c r="M726" i="10"/>
  <c r="M727" i="10"/>
  <c r="M728" i="10"/>
  <c r="M729" i="10"/>
  <c r="M730" i="10"/>
  <c r="M731" i="10"/>
  <c r="M732" i="10"/>
  <c r="M733" i="10"/>
  <c r="M734" i="10"/>
  <c r="M735" i="10"/>
  <c r="M736" i="10"/>
  <c r="M737" i="10"/>
  <c r="M738" i="10"/>
  <c r="M739" i="10"/>
  <c r="M740" i="10"/>
  <c r="M741" i="10"/>
  <c r="M742" i="10"/>
  <c r="M743" i="10"/>
  <c r="M744" i="10"/>
  <c r="M745" i="10"/>
  <c r="M746" i="10"/>
  <c r="M747" i="10"/>
  <c r="M748" i="10"/>
  <c r="M749" i="10"/>
  <c r="M750" i="10"/>
  <c r="M751" i="10"/>
  <c r="M752" i="10"/>
  <c r="M753" i="10"/>
  <c r="M754" i="10"/>
  <c r="M755" i="10"/>
  <c r="M756" i="10"/>
  <c r="M757" i="10"/>
  <c r="M758" i="10"/>
  <c r="M759" i="10"/>
  <c r="M760" i="10"/>
  <c r="M761" i="10"/>
  <c r="M762" i="10"/>
  <c r="M763" i="10"/>
  <c r="M764" i="10"/>
  <c r="M765" i="10"/>
  <c r="M766" i="10"/>
  <c r="M767" i="10"/>
  <c r="M768" i="10"/>
  <c r="M769" i="10"/>
  <c r="M770" i="10"/>
  <c r="M771" i="10"/>
  <c r="M772" i="10"/>
  <c r="M773" i="10"/>
  <c r="M774" i="10"/>
  <c r="M775" i="10"/>
  <c r="M776" i="10"/>
  <c r="M777" i="10"/>
  <c r="M778" i="10"/>
  <c r="M779" i="10"/>
  <c r="M780" i="10"/>
  <c r="M781" i="10"/>
  <c r="M782" i="10"/>
  <c r="M783" i="10"/>
  <c r="M784" i="10"/>
  <c r="M785" i="10"/>
  <c r="M786" i="10"/>
  <c r="M787" i="10"/>
  <c r="M788" i="10"/>
  <c r="M789" i="10"/>
  <c r="M790" i="10"/>
  <c r="M791" i="10"/>
  <c r="M792" i="10"/>
  <c r="M793" i="10"/>
  <c r="M794" i="10"/>
  <c r="M795" i="10"/>
  <c r="M796" i="10"/>
  <c r="M797" i="10"/>
  <c r="M798" i="10"/>
  <c r="M799" i="10"/>
  <c r="M800" i="10"/>
  <c r="M801" i="10"/>
  <c r="M802" i="10"/>
  <c r="M803" i="10"/>
  <c r="M804" i="10"/>
  <c r="M805" i="10"/>
  <c r="M806" i="10"/>
  <c r="M807" i="10"/>
  <c r="M808" i="10"/>
  <c r="M809" i="10"/>
  <c r="M810" i="10"/>
  <c r="M811" i="10"/>
  <c r="M812" i="10"/>
  <c r="M813" i="10"/>
  <c r="M814" i="10"/>
  <c r="M815" i="10"/>
  <c r="M816" i="10"/>
  <c r="M817" i="10"/>
  <c r="M818" i="10"/>
  <c r="M819" i="10"/>
  <c r="M820" i="10"/>
  <c r="M821" i="10"/>
  <c r="M822" i="10"/>
  <c r="M823" i="10"/>
  <c r="M824" i="10"/>
  <c r="M825" i="10"/>
  <c r="M826" i="10"/>
  <c r="M827" i="10"/>
  <c r="M828" i="10"/>
  <c r="M829" i="10"/>
  <c r="M830" i="10"/>
  <c r="M831" i="10"/>
  <c r="M832" i="10"/>
  <c r="M833" i="10"/>
  <c r="M834" i="10"/>
  <c r="M835" i="10"/>
  <c r="M836" i="10"/>
  <c r="M837" i="10"/>
  <c r="M838" i="10"/>
  <c r="M839" i="10"/>
  <c r="M840" i="10"/>
  <c r="M841" i="10"/>
  <c r="M842" i="10"/>
  <c r="M843" i="10"/>
  <c r="M844" i="10"/>
  <c r="M845" i="10"/>
  <c r="M846" i="10"/>
  <c r="M847" i="10"/>
  <c r="M848" i="10"/>
  <c r="M849" i="10"/>
  <c r="M850" i="10"/>
  <c r="M851" i="10"/>
  <c r="M852" i="10"/>
  <c r="M853" i="10"/>
  <c r="M854" i="10"/>
  <c r="M855" i="10"/>
  <c r="M856" i="10"/>
  <c r="M857" i="10"/>
  <c r="M858" i="10"/>
  <c r="M859" i="10"/>
  <c r="M860" i="10"/>
  <c r="M861" i="10"/>
  <c r="M862" i="10"/>
  <c r="M863" i="10"/>
  <c r="M864" i="10"/>
  <c r="M865" i="10"/>
  <c r="M866" i="10"/>
  <c r="M867" i="10"/>
  <c r="M868" i="10"/>
  <c r="M869" i="10"/>
  <c r="M870" i="10"/>
  <c r="M871" i="10"/>
  <c r="M872" i="10"/>
  <c r="M873" i="10"/>
  <c r="M874" i="10"/>
  <c r="M875" i="10"/>
  <c r="M876" i="10"/>
  <c r="M877" i="10"/>
  <c r="M878" i="10"/>
  <c r="M879" i="10"/>
  <c r="M880" i="10"/>
  <c r="M881" i="10"/>
  <c r="M882" i="10"/>
  <c r="M883" i="10"/>
  <c r="M884" i="10"/>
  <c r="M885" i="10"/>
  <c r="M886" i="10"/>
  <c r="M887" i="10"/>
  <c r="M888" i="10"/>
  <c r="M889" i="10"/>
  <c r="M890" i="10"/>
  <c r="M891" i="10"/>
  <c r="M892" i="10"/>
  <c r="M893" i="10"/>
  <c r="M894" i="10"/>
  <c r="M895" i="10"/>
  <c r="M896" i="10"/>
  <c r="M897" i="10"/>
  <c r="M898" i="10"/>
  <c r="M899" i="10"/>
  <c r="M900" i="10"/>
  <c r="M901" i="10"/>
  <c r="M902" i="10"/>
  <c r="M903" i="10"/>
  <c r="M904" i="10"/>
  <c r="M905" i="10"/>
  <c r="M906" i="10"/>
  <c r="M907" i="10"/>
  <c r="M908" i="10"/>
  <c r="M909" i="10"/>
  <c r="M910" i="10"/>
  <c r="M911" i="10"/>
  <c r="M912" i="10"/>
  <c r="M913" i="10"/>
  <c r="M914" i="10"/>
  <c r="M915" i="10"/>
  <c r="M916" i="10"/>
  <c r="M917" i="10"/>
  <c r="M918" i="10"/>
  <c r="M919" i="10"/>
  <c r="M920" i="10"/>
  <c r="M921" i="10"/>
  <c r="M922" i="10"/>
  <c r="M923" i="10"/>
  <c r="M924" i="10"/>
  <c r="M925" i="10"/>
  <c r="M926" i="10"/>
  <c r="M927" i="10"/>
  <c r="M928" i="10"/>
  <c r="M929" i="10"/>
  <c r="M930" i="10"/>
  <c r="M931" i="10"/>
  <c r="M932" i="10"/>
  <c r="M933" i="10"/>
  <c r="M934" i="10"/>
  <c r="M935" i="10"/>
  <c r="M936" i="10"/>
  <c r="M937" i="10"/>
  <c r="M938" i="10"/>
  <c r="M939" i="10"/>
  <c r="M940" i="10"/>
  <c r="M941" i="10"/>
  <c r="M942" i="10"/>
  <c r="M943" i="10"/>
  <c r="M944" i="10"/>
  <c r="M945" i="10"/>
  <c r="M946" i="10"/>
  <c r="M947" i="10"/>
  <c r="M948" i="10"/>
  <c r="M949" i="10"/>
  <c r="M950" i="10"/>
  <c r="M951" i="10"/>
  <c r="M952" i="10"/>
  <c r="M953" i="10"/>
  <c r="M954" i="10"/>
  <c r="M955" i="10"/>
  <c r="M956" i="10"/>
  <c r="M957" i="10"/>
  <c r="M958" i="10"/>
  <c r="M959" i="10"/>
  <c r="M960" i="10"/>
  <c r="M961" i="10"/>
  <c r="M962" i="10"/>
  <c r="M963" i="10"/>
  <c r="M964" i="10"/>
  <c r="M965" i="10"/>
  <c r="M966" i="10"/>
  <c r="M967" i="10"/>
  <c r="M968" i="10"/>
  <c r="M969" i="10"/>
  <c r="M970" i="10"/>
  <c r="M971" i="10"/>
  <c r="M972" i="10"/>
  <c r="M973" i="10"/>
  <c r="M974" i="10"/>
  <c r="M975" i="10"/>
  <c r="M976" i="10"/>
  <c r="M977" i="10"/>
  <c r="M978" i="10"/>
  <c r="M979" i="10"/>
  <c r="M980" i="10"/>
  <c r="M981" i="10"/>
  <c r="M982" i="10"/>
  <c r="M983" i="10"/>
  <c r="M984" i="10"/>
  <c r="M985" i="10"/>
  <c r="M986" i="10"/>
  <c r="M987" i="10"/>
  <c r="M988" i="10"/>
  <c r="M989" i="10"/>
  <c r="M990" i="10"/>
  <c r="M991" i="10"/>
  <c r="M992" i="10"/>
  <c r="M993" i="10"/>
  <c r="M994" i="10"/>
  <c r="M995" i="10"/>
  <c r="M996" i="10"/>
  <c r="M997" i="10"/>
  <c r="M998" i="10"/>
  <c r="M999" i="10"/>
  <c r="M1000" i="10"/>
  <c r="M1001" i="10"/>
  <c r="M1002" i="10"/>
  <c r="M1003" i="10"/>
  <c r="M1004" i="10"/>
  <c r="M1005" i="10"/>
  <c r="M1006" i="10"/>
  <c r="M1007" i="10"/>
  <c r="M1008" i="10"/>
  <c r="M1009" i="10"/>
  <c r="M1010" i="10"/>
  <c r="M1011" i="10"/>
  <c r="M1012" i="10"/>
  <c r="M1013" i="10"/>
  <c r="M1014" i="10"/>
  <c r="M1015" i="10"/>
  <c r="M1016" i="10"/>
  <c r="M1017" i="10"/>
  <c r="M1018" i="10"/>
  <c r="M1019" i="10"/>
  <c r="M1020" i="10"/>
  <c r="M1021" i="10"/>
  <c r="M1022" i="10"/>
  <c r="M1023" i="10"/>
  <c r="M1024" i="10"/>
  <c r="M1025" i="10"/>
  <c r="M1026" i="10"/>
  <c r="M1027" i="10"/>
  <c r="M1028" i="10"/>
  <c r="M1029" i="10"/>
  <c r="M1030" i="10"/>
  <c r="M1031" i="10"/>
  <c r="M1032" i="10"/>
  <c r="M1342" i="10"/>
  <c r="M1343" i="10"/>
  <c r="M1344" i="10"/>
  <c r="M1345" i="10"/>
  <c r="M1346" i="10"/>
  <c r="M1347" i="10"/>
  <c r="M1348" i="10"/>
  <c r="M1349" i="10"/>
  <c r="M1350" i="10"/>
  <c r="M1351" i="10"/>
  <c r="M1352" i="10"/>
  <c r="M1353" i="10"/>
  <c r="M1354" i="10"/>
  <c r="M1355" i="10"/>
  <c r="M1356" i="10"/>
  <c r="M1357" i="10"/>
  <c r="M1358" i="10"/>
  <c r="M1359" i="10"/>
  <c r="M1360" i="10"/>
  <c r="M1361" i="10"/>
  <c r="M1362" i="10"/>
  <c r="M1363" i="10"/>
  <c r="M1364" i="10"/>
  <c r="M1365" i="10"/>
  <c r="M1366" i="10"/>
  <c r="M1367" i="10"/>
  <c r="M1368" i="10"/>
  <c r="M1369" i="10"/>
  <c r="M1370" i="10"/>
  <c r="M1371" i="10"/>
  <c r="M1372" i="10"/>
  <c r="M1373" i="10"/>
  <c r="M1374" i="10"/>
  <c r="M1375" i="10"/>
  <c r="M1376" i="10"/>
  <c r="M1377" i="10"/>
  <c r="M1378" i="10"/>
  <c r="M1379" i="10"/>
  <c r="M1380" i="10"/>
  <c r="M1381" i="10"/>
  <c r="M1382" i="10"/>
  <c r="M1383" i="10"/>
  <c r="M1384" i="10"/>
  <c r="M1385" i="10"/>
  <c r="M1386" i="10"/>
  <c r="M1387" i="10"/>
  <c r="M1388" i="10"/>
  <c r="M1389" i="10"/>
  <c r="M1390" i="10"/>
  <c r="M1391" i="10"/>
  <c r="M1392" i="10"/>
  <c r="M1393" i="10"/>
  <c r="M1394" i="10"/>
  <c r="M1395" i="10"/>
  <c r="M1396" i="10"/>
  <c r="M1397" i="10"/>
  <c r="M1398" i="10"/>
  <c r="M1399" i="10"/>
  <c r="M1400" i="10"/>
  <c r="M1401" i="10"/>
  <c r="M1402" i="10"/>
  <c r="M1403" i="10"/>
  <c r="M1404" i="10"/>
  <c r="M1405" i="10"/>
  <c r="M1406" i="10"/>
  <c r="M1407" i="10"/>
  <c r="M1408" i="10"/>
  <c r="M1409" i="10"/>
  <c r="M1410" i="10"/>
  <c r="M1411" i="10"/>
  <c r="M1412" i="10"/>
  <c r="M1413" i="10"/>
  <c r="M1414" i="10"/>
  <c r="M1415" i="10"/>
  <c r="M1416" i="10"/>
  <c r="M1417" i="10"/>
  <c r="M1418" i="10"/>
  <c r="M1419" i="10"/>
  <c r="M1420" i="10"/>
  <c r="M1421" i="10"/>
  <c r="M1422" i="10"/>
  <c r="M1423" i="10"/>
  <c r="M1424" i="10"/>
  <c r="M1425" i="10"/>
  <c r="M1426" i="10"/>
  <c r="M1427" i="10"/>
  <c r="M1428" i="10"/>
  <c r="M1429" i="10"/>
  <c r="M1430" i="10"/>
  <c r="M1431" i="10"/>
  <c r="M1432" i="10"/>
  <c r="M1433" i="10"/>
  <c r="M1434" i="10"/>
  <c r="M1435" i="10"/>
  <c r="M1436" i="10"/>
  <c r="M1437" i="10"/>
  <c r="M1438" i="10"/>
  <c r="M1439" i="10"/>
  <c r="M1440" i="10"/>
  <c r="M1441" i="10"/>
  <c r="M1442" i="10"/>
  <c r="M1443" i="10"/>
  <c r="M1444" i="10"/>
  <c r="M1445" i="10"/>
  <c r="M1446" i="10"/>
  <c r="M1447" i="10"/>
  <c r="M1448" i="10"/>
  <c r="M1449" i="10"/>
  <c r="M1450" i="10"/>
  <c r="M1451" i="10"/>
  <c r="M1452" i="10"/>
  <c r="M1453" i="10"/>
  <c r="M1454" i="10"/>
  <c r="M1455" i="10"/>
  <c r="M1456" i="10"/>
  <c r="M1457" i="10"/>
  <c r="M1458" i="10"/>
  <c r="M1459" i="10"/>
  <c r="M1460" i="10"/>
  <c r="M1461" i="10"/>
  <c r="M1462" i="10"/>
  <c r="M1463" i="10"/>
  <c r="M1464" i="10"/>
  <c r="M1465" i="10"/>
  <c r="M1466" i="10"/>
  <c r="M1467" i="10"/>
  <c r="M1468" i="10"/>
  <c r="M1469" i="10"/>
  <c r="M1470" i="10"/>
  <c r="M1471" i="10"/>
  <c r="M1472" i="10"/>
  <c r="M1473" i="10"/>
  <c r="M1474" i="10"/>
  <c r="M1475" i="10"/>
  <c r="M1476" i="10"/>
  <c r="M1477" i="10"/>
  <c r="M1478" i="10"/>
  <c r="M1479" i="10"/>
  <c r="M1480" i="10"/>
  <c r="M1481" i="10"/>
  <c r="M1482" i="10"/>
  <c r="M1483" i="10"/>
  <c r="M1484" i="10"/>
  <c r="M1485" i="10"/>
  <c r="M1486" i="10"/>
  <c r="M1487" i="10"/>
  <c r="M1488" i="10"/>
  <c r="M1489" i="10"/>
  <c r="M1490" i="10"/>
  <c r="M1491" i="10"/>
  <c r="M1492" i="10"/>
  <c r="M1493" i="10"/>
  <c r="M1494" i="10"/>
  <c r="M1495" i="10"/>
  <c r="M1496" i="10"/>
  <c r="M1497" i="10"/>
  <c r="M1498" i="10"/>
  <c r="M1499" i="10"/>
  <c r="M1500" i="10"/>
  <c r="M1501" i="10"/>
  <c r="M1502" i="10"/>
  <c r="M1503" i="10"/>
  <c r="M1504" i="10"/>
  <c r="M1505" i="10"/>
  <c r="M1506" i="10"/>
  <c r="M1507" i="10"/>
  <c r="M1508" i="10"/>
  <c r="M1509" i="10"/>
  <c r="M1510" i="10"/>
  <c r="M1511" i="10"/>
  <c r="M1512" i="10"/>
  <c r="M1513" i="10"/>
  <c r="M1514" i="10"/>
  <c r="M1515" i="10"/>
  <c r="M1516" i="10"/>
  <c r="M1517" i="10"/>
  <c r="M1518" i="10"/>
  <c r="M1519" i="10"/>
  <c r="M1520" i="10"/>
  <c r="M1521" i="10"/>
  <c r="M1522" i="10"/>
  <c r="M1523" i="10"/>
  <c r="M1524" i="10"/>
  <c r="M1525" i="10"/>
  <c r="M1526" i="10"/>
  <c r="M1527" i="10"/>
  <c r="M1528" i="10"/>
  <c r="M1529" i="10"/>
  <c r="M1530" i="10"/>
  <c r="M1531" i="10"/>
  <c r="M1532" i="10"/>
  <c r="M1533" i="10"/>
  <c r="M1534" i="10"/>
  <c r="M1535" i="10"/>
  <c r="M1536" i="10"/>
  <c r="M1537" i="10"/>
  <c r="M1538" i="10"/>
  <c r="M1539" i="10"/>
  <c r="M1540" i="10"/>
  <c r="M1541" i="10"/>
  <c r="M1542" i="10"/>
  <c r="M1543" i="10"/>
  <c r="M1544" i="10"/>
  <c r="M1545" i="10"/>
  <c r="M1546" i="10"/>
  <c r="M1547" i="10"/>
  <c r="M1548" i="10"/>
  <c r="M1549" i="10"/>
  <c r="M1550" i="10"/>
  <c r="M1551" i="10"/>
  <c r="M1552" i="10"/>
  <c r="M1553" i="10"/>
  <c r="M1554" i="10"/>
  <c r="M1555" i="10"/>
  <c r="M1556" i="10"/>
  <c r="M1557" i="10"/>
  <c r="M1558" i="10"/>
  <c r="M1559" i="10"/>
  <c r="M1560" i="10"/>
  <c r="M1561" i="10"/>
  <c r="M1562" i="10"/>
  <c r="M1563" i="10"/>
  <c r="M1564" i="10"/>
  <c r="M1565" i="10"/>
  <c r="M1566" i="10"/>
  <c r="M1567" i="10"/>
  <c r="M1568" i="10"/>
  <c r="M1569" i="10"/>
  <c r="M1570" i="10"/>
  <c r="M1571" i="10"/>
  <c r="M1572" i="10"/>
  <c r="M1573" i="10"/>
  <c r="M1574" i="10"/>
  <c r="M1575" i="10"/>
  <c r="M1576" i="10"/>
  <c r="M1577" i="10"/>
  <c r="M1578" i="10"/>
  <c r="M1579" i="10"/>
  <c r="M1580" i="10"/>
  <c r="M1581" i="10"/>
  <c r="M1582" i="10"/>
  <c r="M1583" i="10"/>
  <c r="M1584" i="10"/>
  <c r="M1585" i="10"/>
  <c r="M1586" i="10"/>
  <c r="M1587" i="10"/>
  <c r="M1588" i="10"/>
  <c r="M1589" i="10"/>
  <c r="M1590" i="10"/>
  <c r="M1591" i="10"/>
  <c r="M1592" i="10"/>
  <c r="M1593" i="10"/>
  <c r="M1594" i="10"/>
  <c r="M1595" i="10"/>
  <c r="M1596" i="10"/>
  <c r="M1597" i="10"/>
  <c r="M1598" i="10"/>
  <c r="M1599" i="10"/>
  <c r="M1600" i="10"/>
  <c r="M1601" i="10"/>
  <c r="M1602" i="10"/>
  <c r="M1603" i="10"/>
  <c r="M1604" i="10"/>
  <c r="M1605" i="10"/>
  <c r="M1606" i="10"/>
  <c r="M1607" i="10"/>
  <c r="M1608" i="10"/>
  <c r="M1609" i="10"/>
  <c r="M1610" i="10"/>
  <c r="M1611" i="10"/>
  <c r="M1612" i="10"/>
  <c r="M1613" i="10"/>
  <c r="M1614" i="10"/>
  <c r="M1615" i="10"/>
  <c r="M1616" i="10"/>
  <c r="M1617" i="10"/>
  <c r="M1618" i="10"/>
  <c r="M1619" i="10"/>
  <c r="M1620" i="10"/>
  <c r="M1621" i="10"/>
  <c r="M1622" i="10"/>
  <c r="M1623" i="10"/>
  <c r="M1624" i="10"/>
  <c r="M1625" i="10"/>
  <c r="M1626" i="10"/>
  <c r="M1627" i="10"/>
  <c r="M1628" i="10"/>
  <c r="M1629" i="10"/>
  <c r="M1630" i="10"/>
  <c r="M1631" i="10"/>
  <c r="M1632" i="10"/>
  <c r="M1633" i="10"/>
  <c r="M1634" i="10"/>
  <c r="M1635" i="10"/>
  <c r="M1636" i="10"/>
  <c r="M1637" i="10"/>
  <c r="M1638" i="10"/>
  <c r="M1639" i="10"/>
  <c r="M1640" i="10"/>
  <c r="M1641" i="10"/>
  <c r="M1642" i="10"/>
  <c r="M1643" i="10"/>
  <c r="M1644" i="10"/>
  <c r="M1645" i="10"/>
  <c r="M1646" i="10"/>
  <c r="M1647" i="10"/>
  <c r="M1648" i="10"/>
  <c r="M1649" i="10"/>
  <c r="M1650" i="10"/>
  <c r="M1651" i="10"/>
  <c r="M1652" i="10"/>
  <c r="M1653" i="10"/>
  <c r="M1654" i="10"/>
  <c r="M1655" i="10"/>
  <c r="M1656" i="10"/>
  <c r="M1657" i="10"/>
  <c r="M1658" i="10"/>
  <c r="M1659" i="10"/>
  <c r="M1660" i="10"/>
  <c r="M1661" i="10"/>
  <c r="M1662" i="10"/>
  <c r="M1663" i="10"/>
  <c r="M1664" i="10"/>
  <c r="M1665" i="10"/>
  <c r="M1666" i="10"/>
  <c r="M1667" i="10"/>
  <c r="M1668" i="10"/>
  <c r="M1669" i="10"/>
  <c r="M1670" i="10"/>
  <c r="M1671" i="10"/>
  <c r="M1672" i="10"/>
  <c r="M1673" i="10"/>
  <c r="M1674" i="10"/>
  <c r="M1675" i="10"/>
  <c r="M1676" i="10"/>
  <c r="M1677" i="10"/>
  <c r="M1678" i="10"/>
  <c r="M1679" i="10"/>
  <c r="M1680" i="10"/>
  <c r="M1681" i="10"/>
  <c r="M1682" i="10"/>
  <c r="M1683" i="10"/>
  <c r="M1684" i="10"/>
  <c r="K9" i="10"/>
  <c r="K10" i="10"/>
  <c r="K11" i="10"/>
  <c r="K12" i="10"/>
  <c r="K13" i="10"/>
  <c r="K14" i="10"/>
  <c r="K15" i="10"/>
  <c r="K16" i="10"/>
  <c r="K17" i="10"/>
  <c r="K18" i="10"/>
  <c r="K19" i="10"/>
  <c r="K514" i="10"/>
  <c r="K515" i="10"/>
  <c r="K516" i="10"/>
  <c r="K517" i="10"/>
  <c r="K518" i="10"/>
  <c r="K519" i="10"/>
  <c r="K520" i="10"/>
  <c r="K521" i="10"/>
  <c r="K522" i="10"/>
  <c r="K523" i="10"/>
  <c r="K524" i="10"/>
  <c r="K525" i="10"/>
  <c r="K526" i="10"/>
  <c r="K527" i="10"/>
  <c r="K528" i="10"/>
  <c r="K529" i="10"/>
  <c r="K530" i="10"/>
  <c r="K531" i="10"/>
  <c r="K532" i="10"/>
  <c r="K533" i="10"/>
  <c r="K534" i="10"/>
  <c r="K535" i="10"/>
  <c r="K536" i="10"/>
  <c r="K537" i="10"/>
  <c r="K538" i="10"/>
  <c r="K539" i="10"/>
  <c r="K540" i="10"/>
  <c r="K541" i="10"/>
  <c r="K542" i="10"/>
  <c r="K543" i="10"/>
  <c r="K544" i="10"/>
  <c r="K545" i="10"/>
  <c r="K546" i="10"/>
  <c r="K547" i="10"/>
  <c r="K548" i="10"/>
  <c r="K549" i="10"/>
  <c r="K550" i="10"/>
  <c r="K551" i="10"/>
  <c r="K552" i="10"/>
  <c r="K553" i="10"/>
  <c r="K554" i="10"/>
  <c r="K555" i="10"/>
  <c r="K556" i="10"/>
  <c r="K557" i="10"/>
  <c r="K558" i="10"/>
  <c r="K559" i="10"/>
  <c r="K560" i="10"/>
  <c r="K561" i="10"/>
  <c r="K562" i="10"/>
  <c r="K563" i="10"/>
  <c r="K564" i="10"/>
  <c r="K565" i="10"/>
  <c r="K566" i="10"/>
  <c r="K567" i="10"/>
  <c r="K568" i="10"/>
  <c r="K569" i="10"/>
  <c r="K570" i="10"/>
  <c r="K571" i="10"/>
  <c r="K572" i="10"/>
  <c r="K573" i="10"/>
  <c r="K574" i="10"/>
  <c r="K575" i="10"/>
  <c r="K576" i="10"/>
  <c r="K577" i="10"/>
  <c r="K578" i="10"/>
  <c r="K579" i="10"/>
  <c r="K580" i="10"/>
  <c r="K581" i="10"/>
  <c r="K582" i="10"/>
  <c r="K583" i="10"/>
  <c r="K584" i="10"/>
  <c r="K585" i="10"/>
  <c r="K586" i="10"/>
  <c r="K587" i="10"/>
  <c r="K588" i="10"/>
  <c r="K589" i="10"/>
  <c r="K590" i="10"/>
  <c r="K591" i="10"/>
  <c r="K592" i="10"/>
  <c r="K593" i="10"/>
  <c r="K594" i="10"/>
  <c r="K595" i="10"/>
  <c r="K596" i="10"/>
  <c r="K597" i="10"/>
  <c r="K598" i="10"/>
  <c r="K599" i="10"/>
  <c r="K600" i="10"/>
  <c r="K601" i="10"/>
  <c r="K602" i="10"/>
  <c r="K603" i="10"/>
  <c r="K604" i="10"/>
  <c r="K605" i="10"/>
  <c r="K606" i="10"/>
  <c r="K607" i="10"/>
  <c r="K608" i="10"/>
  <c r="K609" i="10"/>
  <c r="K610" i="10"/>
  <c r="K611" i="10"/>
  <c r="K612" i="10"/>
  <c r="K613" i="10"/>
  <c r="K614" i="10"/>
  <c r="K615" i="10"/>
  <c r="K616" i="10"/>
  <c r="K617" i="10"/>
  <c r="K618" i="10"/>
  <c r="K619" i="10"/>
  <c r="K620" i="10"/>
  <c r="K621" i="10"/>
  <c r="K622" i="10"/>
  <c r="K623" i="10"/>
  <c r="K624" i="10"/>
  <c r="K625" i="10"/>
  <c r="K633" i="10"/>
  <c r="K639" i="10"/>
  <c r="K646" i="10"/>
  <c r="K649" i="10"/>
  <c r="K652" i="10"/>
  <c r="K658" i="10"/>
  <c r="K662" i="10"/>
  <c r="K667" i="10"/>
  <c r="K671" i="10"/>
  <c r="K681" i="10"/>
  <c r="K684" i="10"/>
  <c r="K690" i="10"/>
  <c r="K694" i="10"/>
  <c r="K698" i="10"/>
  <c r="K699" i="10"/>
  <c r="K700" i="10"/>
  <c r="K707" i="10"/>
  <c r="K722" i="10"/>
  <c r="K725" i="10"/>
  <c r="K736" i="10"/>
  <c r="K737" i="10"/>
  <c r="K755" i="10"/>
  <c r="K756" i="10"/>
  <c r="K762" i="10"/>
  <c r="K765" i="10"/>
  <c r="K766" i="10"/>
  <c r="K767" i="10"/>
  <c r="K768" i="10"/>
  <c r="K769" i="10"/>
  <c r="K770" i="10"/>
  <c r="K771" i="10"/>
  <c r="K772" i="10"/>
  <c r="K773" i="10"/>
  <c r="K774" i="10"/>
  <c r="K775" i="10"/>
  <c r="K776" i="10"/>
  <c r="K777" i="10"/>
  <c r="K778" i="10"/>
  <c r="K779" i="10"/>
  <c r="K780" i="10"/>
  <c r="K781" i="10"/>
  <c r="K782" i="10"/>
  <c r="K783" i="10"/>
  <c r="K784" i="10"/>
  <c r="K785" i="10"/>
  <c r="K786" i="10"/>
  <c r="K787" i="10"/>
  <c r="K788" i="10"/>
  <c r="K789" i="10"/>
  <c r="K790" i="10"/>
  <c r="K791" i="10"/>
  <c r="K792" i="10"/>
  <c r="K793" i="10"/>
  <c r="K794" i="10"/>
  <c r="K795" i="10"/>
  <c r="K796" i="10"/>
  <c r="K797" i="10"/>
  <c r="K798" i="10"/>
  <c r="K799" i="10"/>
  <c r="K800" i="10"/>
  <c r="K801" i="10"/>
  <c r="K802" i="10"/>
  <c r="K803" i="10"/>
  <c r="K804" i="10"/>
  <c r="K805" i="10"/>
  <c r="K806" i="10"/>
  <c r="K807" i="10"/>
  <c r="K808" i="10"/>
  <c r="K809" i="10"/>
  <c r="K810" i="10"/>
  <c r="K811" i="10"/>
  <c r="K812" i="10"/>
  <c r="K813" i="10"/>
  <c r="K814" i="10"/>
  <c r="K815" i="10"/>
  <c r="K816" i="10"/>
  <c r="K817" i="10"/>
  <c r="K818" i="10"/>
  <c r="K819" i="10"/>
  <c r="K820" i="10"/>
  <c r="K821" i="10"/>
  <c r="K822" i="10"/>
  <c r="K823" i="10"/>
  <c r="K824" i="10"/>
  <c r="K825" i="10"/>
  <c r="K826" i="10"/>
  <c r="K827" i="10"/>
  <c r="K828" i="10"/>
  <c r="K829" i="10"/>
  <c r="K830" i="10"/>
  <c r="K831" i="10"/>
  <c r="K851" i="10"/>
  <c r="K852" i="10"/>
  <c r="K853" i="10"/>
  <c r="K854" i="10"/>
  <c r="K855" i="10"/>
  <c r="K856" i="10"/>
  <c r="K857" i="10"/>
  <c r="K858" i="10"/>
  <c r="K859" i="10"/>
  <c r="K860" i="10"/>
  <c r="K861" i="10"/>
  <c r="K862" i="10"/>
  <c r="K863" i="10"/>
  <c r="K864" i="10"/>
  <c r="K865" i="10"/>
  <c r="K866" i="10"/>
  <c r="K867" i="10"/>
  <c r="K868" i="10"/>
  <c r="K869" i="10"/>
  <c r="K870" i="10"/>
  <c r="K871" i="10"/>
  <c r="K872" i="10"/>
  <c r="K873" i="10"/>
  <c r="K874" i="10"/>
  <c r="K875" i="10"/>
  <c r="K876" i="10"/>
  <c r="K877" i="10"/>
  <c r="K878" i="10"/>
  <c r="K890" i="10"/>
  <c r="K902" i="10"/>
  <c r="K914" i="10"/>
  <c r="K915" i="10"/>
  <c r="K916" i="10"/>
  <c r="K917" i="10"/>
  <c r="K918" i="10"/>
  <c r="K919" i="10"/>
  <c r="K920" i="10"/>
  <c r="K921" i="10"/>
  <c r="K922" i="10"/>
  <c r="K923" i="10"/>
  <c r="K924" i="10"/>
  <c r="K925" i="10"/>
  <c r="K926" i="10"/>
  <c r="K927" i="10"/>
  <c r="K928" i="10"/>
  <c r="K929" i="10"/>
  <c r="K930" i="10"/>
  <c r="K931" i="10"/>
  <c r="K932" i="10"/>
  <c r="K933" i="10"/>
  <c r="K934" i="10"/>
  <c r="K935" i="10"/>
  <c r="K936" i="10"/>
  <c r="K937" i="10"/>
  <c r="K938" i="10"/>
  <c r="K939" i="10"/>
  <c r="K940" i="10"/>
  <c r="K941" i="10"/>
  <c r="K942" i="10"/>
  <c r="K943" i="10"/>
  <c r="K944" i="10"/>
  <c r="K945" i="10"/>
  <c r="K946" i="10"/>
  <c r="K947" i="10"/>
  <c r="K948" i="10"/>
  <c r="K949" i="10"/>
  <c r="K950" i="10"/>
  <c r="K951" i="10"/>
  <c r="K952" i="10"/>
  <c r="K953" i="10"/>
  <c r="K968" i="10"/>
  <c r="K970" i="10"/>
  <c r="K971" i="10"/>
  <c r="K972" i="10"/>
  <c r="K973" i="10"/>
  <c r="K974" i="10"/>
  <c r="K975" i="10"/>
  <c r="K976" i="10"/>
  <c r="K977" i="10"/>
  <c r="K978" i="10"/>
  <c r="K982" i="10"/>
  <c r="K983" i="10"/>
  <c r="K984" i="10"/>
  <c r="K985" i="10"/>
  <c r="K986" i="10"/>
  <c r="K987" i="10"/>
  <c r="K988" i="10"/>
  <c r="K989" i="10"/>
  <c r="K990" i="10"/>
  <c r="K991" i="10"/>
  <c r="K992" i="10"/>
  <c r="K993" i="10"/>
  <c r="K994" i="10"/>
  <c r="K995" i="10"/>
  <c r="K996" i="10"/>
  <c r="K997" i="10"/>
  <c r="K998" i="10"/>
  <c r="K999" i="10"/>
  <c r="K1000" i="10"/>
  <c r="K1001" i="10"/>
  <c r="K1002" i="10"/>
  <c r="K1003" i="10"/>
  <c r="K1004" i="10"/>
  <c r="K1005" i="10"/>
  <c r="K1006" i="10"/>
  <c r="K1007" i="10"/>
  <c r="K1008" i="10"/>
  <c r="K1009" i="10"/>
  <c r="K1010" i="10"/>
  <c r="K1011" i="10"/>
  <c r="K1012" i="10"/>
  <c r="K1013" i="10"/>
  <c r="K1014" i="10"/>
  <c r="K1015" i="10"/>
  <c r="K1016" i="10"/>
  <c r="K1017" i="10"/>
  <c r="K1018" i="10"/>
  <c r="K1019" i="10"/>
  <c r="K1020" i="10"/>
  <c r="K1021" i="10"/>
  <c r="K1022" i="10"/>
  <c r="K1023" i="10"/>
  <c r="K1024" i="10"/>
  <c r="K1025" i="10"/>
  <c r="K1026" i="10"/>
  <c r="K1027" i="10"/>
  <c r="K1028" i="10"/>
  <c r="K1029" i="10"/>
  <c r="K1030" i="10"/>
  <c r="K1031" i="10"/>
  <c r="K1032" i="10"/>
  <c r="K1342" i="10"/>
  <c r="K1343" i="10"/>
  <c r="K1344" i="10"/>
  <c r="K1345" i="10"/>
  <c r="K1346" i="10"/>
  <c r="K1347" i="10"/>
  <c r="K1348" i="10"/>
  <c r="K1349" i="10"/>
  <c r="K1350" i="10"/>
  <c r="K1351" i="10"/>
  <c r="K1352" i="10"/>
  <c r="K1353" i="10"/>
  <c r="K1354" i="10"/>
  <c r="K1355" i="10"/>
  <c r="K1356" i="10"/>
  <c r="K1357" i="10"/>
  <c r="K1358" i="10"/>
  <c r="K1359" i="10"/>
  <c r="K1360" i="10"/>
  <c r="K1361" i="10"/>
  <c r="K1362" i="10"/>
  <c r="K1363" i="10"/>
  <c r="K1364" i="10"/>
  <c r="K1365" i="10"/>
  <c r="K1366" i="10"/>
  <c r="K1367" i="10"/>
  <c r="K1368" i="10"/>
  <c r="K1369" i="10"/>
  <c r="K1370" i="10"/>
  <c r="K1371" i="10"/>
  <c r="K1372" i="10"/>
  <c r="K1373" i="10"/>
  <c r="K1374" i="10"/>
  <c r="K1375" i="10"/>
  <c r="K1376" i="10"/>
  <c r="K1377" i="10"/>
  <c r="K1378" i="10"/>
  <c r="K1379" i="10"/>
  <c r="K1380" i="10"/>
  <c r="K1381" i="10"/>
  <c r="K1382" i="10"/>
  <c r="K1383" i="10"/>
  <c r="K1384" i="10"/>
  <c r="K1385" i="10"/>
  <c r="K1386" i="10"/>
  <c r="K1387" i="10"/>
  <c r="K1388" i="10"/>
  <c r="K1389" i="10"/>
  <c r="K1390" i="10"/>
  <c r="K1391" i="10"/>
  <c r="K1392" i="10"/>
  <c r="K1393" i="10"/>
  <c r="K1394" i="10"/>
  <c r="K1395" i="10"/>
  <c r="K1396" i="10"/>
  <c r="K1397" i="10"/>
  <c r="K1398" i="10"/>
  <c r="K1399" i="10"/>
  <c r="K1400" i="10"/>
  <c r="K1401" i="10"/>
  <c r="K1402" i="10"/>
  <c r="K1403" i="10"/>
  <c r="K1404" i="10"/>
  <c r="K1405" i="10"/>
  <c r="K1406" i="10"/>
  <c r="K1407" i="10"/>
  <c r="K1408" i="10"/>
  <c r="K1409" i="10"/>
  <c r="K1410" i="10"/>
  <c r="K1411" i="10"/>
  <c r="K1412" i="10"/>
  <c r="K1413" i="10"/>
  <c r="K1414" i="10"/>
  <c r="K1415" i="10"/>
  <c r="K1416" i="10"/>
  <c r="K1417" i="10"/>
  <c r="K1418" i="10"/>
  <c r="K1419" i="10"/>
  <c r="K1420" i="10"/>
  <c r="K1421" i="10"/>
  <c r="K1422" i="10"/>
  <c r="K1423" i="10"/>
  <c r="K1424" i="10"/>
  <c r="K1425" i="10"/>
  <c r="K1426" i="10"/>
  <c r="K1427" i="10"/>
  <c r="K1428" i="10"/>
  <c r="K1429" i="10"/>
  <c r="K1430" i="10"/>
  <c r="K1431" i="10"/>
  <c r="K1432" i="10"/>
  <c r="K1433" i="10"/>
  <c r="K1434" i="10"/>
  <c r="K1435" i="10"/>
  <c r="K1436" i="10"/>
  <c r="K1437" i="10"/>
  <c r="K1438" i="10"/>
  <c r="K1439" i="10"/>
  <c r="K1440" i="10"/>
  <c r="K1441" i="10"/>
  <c r="K1442" i="10"/>
  <c r="K1443" i="10"/>
  <c r="K1444" i="10"/>
  <c r="K1445" i="10"/>
  <c r="K1446" i="10"/>
  <c r="K1447" i="10"/>
  <c r="K1448" i="10"/>
  <c r="K1449" i="10"/>
  <c r="K1450" i="10"/>
  <c r="K1451" i="10"/>
  <c r="K1452" i="10"/>
  <c r="K1453" i="10"/>
  <c r="K1454" i="10"/>
  <c r="K1455" i="10"/>
  <c r="K1456" i="10"/>
  <c r="K1457" i="10"/>
  <c r="K1458" i="10"/>
  <c r="K1459" i="10"/>
  <c r="K1460" i="10"/>
  <c r="K1461" i="10"/>
  <c r="K1462" i="10"/>
  <c r="K1463" i="10"/>
  <c r="K1464" i="10"/>
  <c r="K1465" i="10"/>
  <c r="K1466" i="10"/>
  <c r="K1467" i="10"/>
  <c r="K1468" i="10"/>
  <c r="K1469" i="10"/>
  <c r="K1470" i="10"/>
  <c r="K1471" i="10"/>
  <c r="K1472" i="10"/>
  <c r="K1473" i="10"/>
  <c r="K1474" i="10"/>
  <c r="K1475" i="10"/>
  <c r="K1476" i="10"/>
  <c r="K1477" i="10"/>
  <c r="K1478" i="10"/>
  <c r="K1479" i="10"/>
  <c r="K1480" i="10"/>
  <c r="K1481" i="10"/>
  <c r="K1482" i="10"/>
  <c r="K1483" i="10"/>
  <c r="K1484" i="10"/>
  <c r="K1485" i="10"/>
  <c r="K1486" i="10"/>
  <c r="K1487" i="10"/>
  <c r="K1488" i="10"/>
  <c r="K1489" i="10"/>
  <c r="K1490" i="10"/>
  <c r="K1491" i="10"/>
  <c r="K1492" i="10"/>
  <c r="K1493" i="10"/>
  <c r="K1494" i="10"/>
  <c r="K1495" i="10"/>
  <c r="K1496" i="10"/>
  <c r="K1497" i="10"/>
  <c r="K1498" i="10"/>
  <c r="K1499" i="10"/>
  <c r="K1500" i="10"/>
  <c r="K1501" i="10"/>
  <c r="K1502" i="10"/>
  <c r="K1503" i="10"/>
  <c r="K1504" i="10"/>
  <c r="K1505" i="10"/>
  <c r="K1506" i="10"/>
  <c r="K1507" i="10"/>
  <c r="K1508" i="10"/>
  <c r="K1509" i="10"/>
  <c r="K1510" i="10"/>
  <c r="K1511" i="10"/>
  <c r="K1512" i="10"/>
  <c r="K1513" i="10"/>
  <c r="K1514" i="10"/>
  <c r="K1515" i="10"/>
  <c r="K1516" i="10"/>
  <c r="K1517" i="10"/>
  <c r="K1518" i="10"/>
  <c r="K1519" i="10"/>
  <c r="K1520" i="10"/>
  <c r="K1521" i="10"/>
  <c r="K1522" i="10"/>
  <c r="K1523" i="10"/>
  <c r="K1524" i="10"/>
  <c r="K1525" i="10"/>
  <c r="K1526" i="10"/>
  <c r="K1527" i="10"/>
  <c r="K1528" i="10"/>
  <c r="K1529" i="10"/>
  <c r="K1530" i="10"/>
  <c r="K1531" i="10"/>
  <c r="K1532" i="10"/>
  <c r="K1533" i="10"/>
  <c r="K1534" i="10"/>
  <c r="K1535" i="10"/>
  <c r="K1536" i="10"/>
  <c r="K1537" i="10"/>
  <c r="K1538" i="10"/>
  <c r="K1539" i="10"/>
  <c r="K1540" i="10"/>
  <c r="K1541" i="10"/>
  <c r="K1542" i="10"/>
  <c r="K1543" i="10"/>
  <c r="K1544" i="10"/>
  <c r="K1545" i="10"/>
  <c r="K1546" i="10"/>
  <c r="K1547" i="10"/>
  <c r="K1548" i="10"/>
  <c r="K1549" i="10"/>
  <c r="K1550" i="10"/>
  <c r="K1551" i="10"/>
  <c r="K1552" i="10"/>
  <c r="K1553" i="10"/>
  <c r="K1554" i="10"/>
  <c r="K1555" i="10"/>
  <c r="K1556" i="10"/>
  <c r="K1557" i="10"/>
  <c r="K1558" i="10"/>
  <c r="K1559" i="10"/>
  <c r="K1560" i="10"/>
  <c r="K1561" i="10"/>
  <c r="K1562" i="10"/>
  <c r="K1563" i="10"/>
  <c r="K1564" i="10"/>
  <c r="K1565" i="10"/>
  <c r="K1566" i="10"/>
  <c r="K1567" i="10"/>
  <c r="K1568" i="10"/>
  <c r="K1569" i="10"/>
  <c r="K1570" i="10"/>
  <c r="K1571" i="10"/>
  <c r="K1572" i="10"/>
  <c r="K1573" i="10"/>
  <c r="K1574" i="10"/>
  <c r="K1575" i="10"/>
  <c r="K1576" i="10"/>
  <c r="K1577" i="10"/>
  <c r="K1578" i="10"/>
  <c r="K1579" i="10"/>
  <c r="K1580" i="10"/>
  <c r="K1581" i="10"/>
  <c r="K1582" i="10"/>
  <c r="K1583" i="10"/>
  <c r="K1584" i="10"/>
  <c r="K1585" i="10"/>
  <c r="K1586" i="10"/>
  <c r="K1587" i="10"/>
  <c r="K1588" i="10"/>
  <c r="K1589" i="10"/>
  <c r="K1590" i="10"/>
  <c r="K1591" i="10"/>
  <c r="K1592" i="10"/>
  <c r="K1593" i="10"/>
  <c r="K1594" i="10"/>
  <c r="K1595" i="10"/>
  <c r="K1596" i="10"/>
  <c r="K1597" i="10"/>
  <c r="K1598" i="10"/>
  <c r="K1599" i="10"/>
  <c r="K1600" i="10"/>
  <c r="K1601" i="10"/>
  <c r="K1602" i="10"/>
  <c r="K1603" i="10"/>
  <c r="K1604" i="10"/>
  <c r="K1605" i="10"/>
  <c r="K1606" i="10"/>
  <c r="K1607" i="10"/>
  <c r="K1608" i="10"/>
  <c r="K1609" i="10"/>
  <c r="K1610" i="10"/>
  <c r="K1611" i="10"/>
  <c r="K1612" i="10"/>
  <c r="K1613" i="10"/>
  <c r="K1614" i="10"/>
  <c r="K1615" i="10"/>
  <c r="K1616" i="10"/>
  <c r="K1617" i="10"/>
  <c r="K1618" i="10"/>
  <c r="K1619" i="10"/>
  <c r="K1620" i="10"/>
  <c r="K1621" i="10"/>
  <c r="K1622" i="10"/>
  <c r="K1623" i="10"/>
  <c r="K1624" i="10"/>
  <c r="K1625" i="10"/>
  <c r="K1626" i="10"/>
  <c r="K1627" i="10"/>
  <c r="K1628" i="10"/>
  <c r="K1629" i="10"/>
  <c r="K1630" i="10"/>
  <c r="K1631" i="10"/>
  <c r="K1632" i="10"/>
  <c r="K1633" i="10"/>
  <c r="K1634" i="10"/>
  <c r="K1635" i="10"/>
  <c r="K1636" i="10"/>
  <c r="K1637" i="10"/>
  <c r="K1638" i="10"/>
  <c r="K1639" i="10"/>
  <c r="K1640" i="10"/>
  <c r="K1641" i="10"/>
  <c r="K1642" i="10"/>
  <c r="K1643" i="10"/>
  <c r="K1644" i="10"/>
  <c r="K1645" i="10"/>
  <c r="K1646" i="10"/>
  <c r="K1647" i="10"/>
  <c r="K1648" i="10"/>
  <c r="K1649" i="10"/>
  <c r="K1650" i="10"/>
  <c r="K1651" i="10"/>
  <c r="K1652" i="10"/>
  <c r="K1653" i="10"/>
  <c r="K1654" i="10"/>
  <c r="K1655" i="10"/>
  <c r="K1656" i="10"/>
  <c r="K1657" i="10"/>
  <c r="K1658" i="10"/>
  <c r="K1659" i="10"/>
  <c r="K1660" i="10"/>
  <c r="K1661" i="10"/>
  <c r="K1662" i="10"/>
  <c r="K1663" i="10"/>
  <c r="K1664" i="10"/>
  <c r="K1665" i="10"/>
  <c r="K1666" i="10"/>
  <c r="K1667" i="10"/>
  <c r="K1668" i="10"/>
  <c r="K1669" i="10"/>
  <c r="K1670" i="10"/>
  <c r="K1671" i="10"/>
  <c r="K1672" i="10"/>
  <c r="K1673" i="10"/>
  <c r="K1674" i="10"/>
  <c r="K1675" i="10"/>
  <c r="K1676" i="10"/>
  <c r="K1677" i="10"/>
  <c r="K1678" i="10"/>
  <c r="K1679" i="10"/>
  <c r="K1680" i="10"/>
  <c r="K1681" i="10"/>
  <c r="K1682" i="10"/>
  <c r="K1683" i="10"/>
  <c r="K1684" i="10"/>
  <c r="I10" i="10"/>
  <c r="I11" i="10"/>
  <c r="I12" i="10"/>
  <c r="I13" i="10"/>
  <c r="I14" i="10"/>
  <c r="I15" i="10"/>
  <c r="I16" i="10"/>
  <c r="I17" i="10"/>
  <c r="I18" i="10"/>
  <c r="I19" i="10"/>
  <c r="I514" i="10"/>
  <c r="I515" i="10"/>
  <c r="I516" i="10"/>
  <c r="I517" i="10"/>
  <c r="I518" i="10"/>
  <c r="I519" i="10"/>
  <c r="I520" i="10"/>
  <c r="I521" i="10"/>
  <c r="I522" i="10"/>
  <c r="I523" i="10"/>
  <c r="I524" i="10"/>
  <c r="I525" i="10"/>
  <c r="I526" i="10"/>
  <c r="I527" i="10"/>
  <c r="I528" i="10"/>
  <c r="I529" i="10"/>
  <c r="I530" i="10"/>
  <c r="I531" i="10"/>
  <c r="I532" i="10"/>
  <c r="I533" i="10"/>
  <c r="I534" i="10"/>
  <c r="I535" i="10"/>
  <c r="I536" i="10"/>
  <c r="I537" i="10"/>
  <c r="I538" i="10"/>
  <c r="I539" i="10"/>
  <c r="I540" i="10"/>
  <c r="I541" i="10"/>
  <c r="I542" i="10"/>
  <c r="I543" i="10"/>
  <c r="I544" i="10"/>
  <c r="I545" i="10"/>
  <c r="I546" i="10"/>
  <c r="I547" i="10"/>
  <c r="I548" i="10"/>
  <c r="I549" i="10"/>
  <c r="I550" i="10"/>
  <c r="I551" i="10"/>
  <c r="I552" i="10"/>
  <c r="I553" i="10"/>
  <c r="I554" i="10"/>
  <c r="I555" i="10"/>
  <c r="I556" i="10"/>
  <c r="I557" i="10"/>
  <c r="I558" i="10"/>
  <c r="I559" i="10"/>
  <c r="I560" i="10"/>
  <c r="I561" i="10"/>
  <c r="I562" i="10"/>
  <c r="I563" i="10"/>
  <c r="I564" i="10"/>
  <c r="I565" i="10"/>
  <c r="I566" i="10"/>
  <c r="I567" i="10"/>
  <c r="I568" i="10"/>
  <c r="I569" i="10"/>
  <c r="I570" i="10"/>
  <c r="I571" i="10"/>
  <c r="I572" i="10"/>
  <c r="I573" i="10"/>
  <c r="I574" i="10"/>
  <c r="I575" i="10"/>
  <c r="I576" i="10"/>
  <c r="I577" i="10"/>
  <c r="I578" i="10"/>
  <c r="I579" i="10"/>
  <c r="I580" i="10"/>
  <c r="I581" i="10"/>
  <c r="I582" i="10"/>
  <c r="I583" i="10"/>
  <c r="I584" i="10"/>
  <c r="I585" i="10"/>
  <c r="I586" i="10"/>
  <c r="I587" i="10"/>
  <c r="I588" i="10"/>
  <c r="I589" i="10"/>
  <c r="I590" i="10"/>
  <c r="I591" i="10"/>
  <c r="I592" i="10"/>
  <c r="I593" i="10"/>
  <c r="I594" i="10"/>
  <c r="I595" i="10"/>
  <c r="I596" i="10"/>
  <c r="I597" i="10"/>
  <c r="I598" i="10"/>
  <c r="I599" i="10"/>
  <c r="I600" i="10"/>
  <c r="I601" i="10"/>
  <c r="I602" i="10"/>
  <c r="I603" i="10"/>
  <c r="I604" i="10"/>
  <c r="I605" i="10"/>
  <c r="I606" i="10"/>
  <c r="I607" i="10"/>
  <c r="I608" i="10"/>
  <c r="I609" i="10"/>
  <c r="I610" i="10"/>
  <c r="I611" i="10"/>
  <c r="I612" i="10"/>
  <c r="I613" i="10"/>
  <c r="I614" i="10"/>
  <c r="I615" i="10"/>
  <c r="I616" i="10"/>
  <c r="I617" i="10"/>
  <c r="I618" i="10"/>
  <c r="I619" i="10"/>
  <c r="I620" i="10"/>
  <c r="I621" i="10"/>
  <c r="I622" i="10"/>
  <c r="I623" i="10"/>
  <c r="I624" i="10"/>
  <c r="I625" i="10"/>
  <c r="I626" i="10"/>
  <c r="I627" i="10"/>
  <c r="I628" i="10"/>
  <c r="I629" i="10"/>
  <c r="I630" i="10"/>
  <c r="I631" i="10"/>
  <c r="I632" i="10"/>
  <c r="I633" i="10"/>
  <c r="I634" i="10"/>
  <c r="I635" i="10"/>
  <c r="I636" i="10"/>
  <c r="I637" i="10"/>
  <c r="I638" i="10"/>
  <c r="I639" i="10"/>
  <c r="I640" i="10"/>
  <c r="I641" i="10"/>
  <c r="I642" i="10"/>
  <c r="I643" i="10"/>
  <c r="I644" i="10"/>
  <c r="I645" i="10"/>
  <c r="I646" i="10"/>
  <c r="I647" i="10"/>
  <c r="I648" i="10"/>
  <c r="I649" i="10"/>
  <c r="I650" i="10"/>
  <c r="I651" i="10"/>
  <c r="I652" i="10"/>
  <c r="I653" i="10"/>
  <c r="I654" i="10"/>
  <c r="I655" i="10"/>
  <c r="I656" i="10"/>
  <c r="I657" i="10"/>
  <c r="I658" i="10"/>
  <c r="I659" i="10"/>
  <c r="I660" i="10"/>
  <c r="I661" i="10"/>
  <c r="I662" i="10"/>
  <c r="I663" i="10"/>
  <c r="I664" i="10"/>
  <c r="I665" i="10"/>
  <c r="I666" i="10"/>
  <c r="I667" i="10"/>
  <c r="I668" i="10"/>
  <c r="I669" i="10"/>
  <c r="I670" i="10"/>
  <c r="I671" i="10"/>
  <c r="I672" i="10"/>
  <c r="I673" i="10"/>
  <c r="I674" i="10"/>
  <c r="I675" i="10"/>
  <c r="I676" i="10"/>
  <c r="I677" i="10"/>
  <c r="I678" i="10"/>
  <c r="I679" i="10"/>
  <c r="I680" i="10"/>
  <c r="I681" i="10"/>
  <c r="I682" i="10"/>
  <c r="I683" i="10"/>
  <c r="I684" i="10"/>
  <c r="I685" i="10"/>
  <c r="I686" i="10"/>
  <c r="I687" i="10"/>
  <c r="I688" i="10"/>
  <c r="I689" i="10"/>
  <c r="I690" i="10"/>
  <c r="I691" i="10"/>
  <c r="I692" i="10"/>
  <c r="I693" i="10"/>
  <c r="I694" i="10"/>
  <c r="I695" i="10"/>
  <c r="I696" i="10"/>
  <c r="I697" i="10"/>
  <c r="I698" i="10"/>
  <c r="I699" i="10"/>
  <c r="I700" i="10"/>
  <c r="I701" i="10"/>
  <c r="I702" i="10"/>
  <c r="I703" i="10"/>
  <c r="I704" i="10"/>
  <c r="I705" i="10"/>
  <c r="I706" i="10"/>
  <c r="I707" i="10"/>
  <c r="I708" i="10"/>
  <c r="I709" i="10"/>
  <c r="I710" i="10"/>
  <c r="I711" i="10"/>
  <c r="I712" i="10"/>
  <c r="I713" i="10"/>
  <c r="I714" i="10"/>
  <c r="I715" i="10"/>
  <c r="I716" i="10"/>
  <c r="I717" i="10"/>
  <c r="I718" i="10"/>
  <c r="I719" i="10"/>
  <c r="I720" i="10"/>
  <c r="I721" i="10"/>
  <c r="I722" i="10"/>
  <c r="I723" i="10"/>
  <c r="I724" i="10"/>
  <c r="I725" i="10"/>
  <c r="I726" i="10"/>
  <c r="I727" i="10"/>
  <c r="I728" i="10"/>
  <c r="I729" i="10"/>
  <c r="I730" i="10"/>
  <c r="I731" i="10"/>
  <c r="I732" i="10"/>
  <c r="I733" i="10"/>
  <c r="I734" i="10"/>
  <c r="I735" i="10"/>
  <c r="I736" i="10"/>
  <c r="I737" i="10"/>
  <c r="I738" i="10"/>
  <c r="I739" i="10"/>
  <c r="I740" i="10"/>
  <c r="I741" i="10"/>
  <c r="I742" i="10"/>
  <c r="I743" i="10"/>
  <c r="I744" i="10"/>
  <c r="I745" i="10"/>
  <c r="I746" i="10"/>
  <c r="I747" i="10"/>
  <c r="I748" i="10"/>
  <c r="I749" i="10"/>
  <c r="I750" i="10"/>
  <c r="I751" i="10"/>
  <c r="I752" i="10"/>
  <c r="I753" i="10"/>
  <c r="I754" i="10"/>
  <c r="I755" i="10"/>
  <c r="I756" i="10"/>
  <c r="I757" i="10"/>
  <c r="I758" i="10"/>
  <c r="I759" i="10"/>
  <c r="I760" i="10"/>
  <c r="I761" i="10"/>
  <c r="I762" i="10"/>
  <c r="I763" i="10"/>
  <c r="I764" i="10"/>
  <c r="I765" i="10"/>
  <c r="I766" i="10"/>
  <c r="I767" i="10"/>
  <c r="I768" i="10"/>
  <c r="I769" i="10"/>
  <c r="I770" i="10"/>
  <c r="I771" i="10"/>
  <c r="I772" i="10"/>
  <c r="I773" i="10"/>
  <c r="I774" i="10"/>
  <c r="I775" i="10"/>
  <c r="I776" i="10"/>
  <c r="I777" i="10"/>
  <c r="I778" i="10"/>
  <c r="I779" i="10"/>
  <c r="I780" i="10"/>
  <c r="I781" i="10"/>
  <c r="I782" i="10"/>
  <c r="I783" i="10"/>
  <c r="I784" i="10"/>
  <c r="I785" i="10"/>
  <c r="I786" i="10"/>
  <c r="I787" i="10"/>
  <c r="I788" i="10"/>
  <c r="I789" i="10"/>
  <c r="I790" i="10"/>
  <c r="I791" i="10"/>
  <c r="I792" i="10"/>
  <c r="I793" i="10"/>
  <c r="I794" i="10"/>
  <c r="I795" i="10"/>
  <c r="I796" i="10"/>
  <c r="I797" i="10"/>
  <c r="I798" i="10"/>
  <c r="I799" i="10"/>
  <c r="I800" i="10"/>
  <c r="I801" i="10"/>
  <c r="I802" i="10"/>
  <c r="I803" i="10"/>
  <c r="I804" i="10"/>
  <c r="I805" i="10"/>
  <c r="I806" i="10"/>
  <c r="I807" i="10"/>
  <c r="I808" i="10"/>
  <c r="I809" i="10"/>
  <c r="I810" i="10"/>
  <c r="I811" i="10"/>
  <c r="I812" i="10"/>
  <c r="I813" i="10"/>
  <c r="I814" i="10"/>
  <c r="I815" i="10"/>
  <c r="I816" i="10"/>
  <c r="I817" i="10"/>
  <c r="I818" i="10"/>
  <c r="I819" i="10"/>
  <c r="I820" i="10"/>
  <c r="I821" i="10"/>
  <c r="I822" i="10"/>
  <c r="I823" i="10"/>
  <c r="I824" i="10"/>
  <c r="I825" i="10"/>
  <c r="I826" i="10"/>
  <c r="I827" i="10"/>
  <c r="I828" i="10"/>
  <c r="I829" i="10"/>
  <c r="I830" i="10"/>
  <c r="I831" i="10"/>
  <c r="I832" i="10"/>
  <c r="I833" i="10"/>
  <c r="I834" i="10"/>
  <c r="I835" i="10"/>
  <c r="I836" i="10"/>
  <c r="I837" i="10"/>
  <c r="I838" i="10"/>
  <c r="I839" i="10"/>
  <c r="I840" i="10"/>
  <c r="I841" i="10"/>
  <c r="I842" i="10"/>
  <c r="I843" i="10"/>
  <c r="I844" i="10"/>
  <c r="I845" i="10"/>
  <c r="I846" i="10"/>
  <c r="I847" i="10"/>
  <c r="I848" i="10"/>
  <c r="I849" i="10"/>
  <c r="I850" i="10"/>
  <c r="I851" i="10"/>
  <c r="I852" i="10"/>
  <c r="I853" i="10"/>
  <c r="I854" i="10"/>
  <c r="I855" i="10"/>
  <c r="I856" i="10"/>
  <c r="I857" i="10"/>
  <c r="I858" i="10"/>
  <c r="I859" i="10"/>
  <c r="I860" i="10"/>
  <c r="I861" i="10"/>
  <c r="I862" i="10"/>
  <c r="I863" i="10"/>
  <c r="I864" i="10"/>
  <c r="I865" i="10"/>
  <c r="I866" i="10"/>
  <c r="I867" i="10"/>
  <c r="I868" i="10"/>
  <c r="I869" i="10"/>
  <c r="I870" i="10"/>
  <c r="I871" i="10"/>
  <c r="I872" i="10"/>
  <c r="I873" i="10"/>
  <c r="I874" i="10"/>
  <c r="I875" i="10"/>
  <c r="I876" i="10"/>
  <c r="I877" i="10"/>
  <c r="I878" i="10"/>
  <c r="I879" i="10"/>
  <c r="I880" i="10"/>
  <c r="I881" i="10"/>
  <c r="I882" i="10"/>
  <c r="I883" i="10"/>
  <c r="I884" i="10"/>
  <c r="I885" i="10"/>
  <c r="I886" i="10"/>
  <c r="I887" i="10"/>
  <c r="I888" i="10"/>
  <c r="I889" i="10"/>
  <c r="I890" i="10"/>
  <c r="I891" i="10"/>
  <c r="I892" i="10"/>
  <c r="I893" i="10"/>
  <c r="I894" i="10"/>
  <c r="I895" i="10"/>
  <c r="I896" i="10"/>
  <c r="I897" i="10"/>
  <c r="I898" i="10"/>
  <c r="I899" i="10"/>
  <c r="I900" i="10"/>
  <c r="I901" i="10"/>
  <c r="I902" i="10"/>
  <c r="I903" i="10"/>
  <c r="I904" i="10"/>
  <c r="I905" i="10"/>
  <c r="I906" i="10"/>
  <c r="I907" i="10"/>
  <c r="I908" i="10"/>
  <c r="I909" i="10"/>
  <c r="I910" i="10"/>
  <c r="I911" i="10"/>
  <c r="I912" i="10"/>
  <c r="I913" i="10"/>
  <c r="I914" i="10"/>
  <c r="I915" i="10"/>
  <c r="I916" i="10"/>
  <c r="I917" i="10"/>
  <c r="I918" i="10"/>
  <c r="I919" i="10"/>
  <c r="I920" i="10"/>
  <c r="I921" i="10"/>
  <c r="I922" i="10"/>
  <c r="I923" i="10"/>
  <c r="I924" i="10"/>
  <c r="I925" i="10"/>
  <c r="I926" i="10"/>
  <c r="I927" i="10"/>
  <c r="I928" i="10"/>
  <c r="I929" i="10"/>
  <c r="I930" i="10"/>
  <c r="I931" i="10"/>
  <c r="I932" i="10"/>
  <c r="I933" i="10"/>
  <c r="I934" i="10"/>
  <c r="I935" i="10"/>
  <c r="I936" i="10"/>
  <c r="I937" i="10"/>
  <c r="I938" i="10"/>
  <c r="I939" i="10"/>
  <c r="I940" i="10"/>
  <c r="I941" i="10"/>
  <c r="I942" i="10"/>
  <c r="I943" i="10"/>
  <c r="I944" i="10"/>
  <c r="I945" i="10"/>
  <c r="I946" i="10"/>
  <c r="I947" i="10"/>
  <c r="I948" i="10"/>
  <c r="I949" i="10"/>
  <c r="I950" i="10"/>
  <c r="I951" i="10"/>
  <c r="I952" i="10"/>
  <c r="I953" i="10"/>
  <c r="I954" i="10"/>
  <c r="I955" i="10"/>
  <c r="I956" i="10"/>
  <c r="I957" i="10"/>
  <c r="I958" i="10"/>
  <c r="I959" i="10"/>
  <c r="I960" i="10"/>
  <c r="I961" i="10"/>
  <c r="I962" i="10"/>
  <c r="I963" i="10"/>
  <c r="I964" i="10"/>
  <c r="I965" i="10"/>
  <c r="I966" i="10"/>
  <c r="I967" i="10"/>
  <c r="I968" i="10"/>
  <c r="I969" i="10"/>
  <c r="I970" i="10"/>
  <c r="I971" i="10"/>
  <c r="I972" i="10"/>
  <c r="I973" i="10"/>
  <c r="I974" i="10"/>
  <c r="I975" i="10"/>
  <c r="I976" i="10"/>
  <c r="I977" i="10"/>
  <c r="I978" i="10"/>
  <c r="I979" i="10"/>
  <c r="I980" i="10"/>
  <c r="I981" i="10"/>
  <c r="I982" i="10"/>
  <c r="I983" i="10"/>
  <c r="I984" i="10"/>
  <c r="I985" i="10"/>
  <c r="I986" i="10"/>
  <c r="I987" i="10"/>
  <c r="I988" i="10"/>
  <c r="I989" i="10"/>
  <c r="I990" i="10"/>
  <c r="I991" i="10"/>
  <c r="I992" i="10"/>
  <c r="I993" i="10"/>
  <c r="I994" i="10"/>
  <c r="I995" i="10"/>
  <c r="I996" i="10"/>
  <c r="I997" i="10"/>
  <c r="I998" i="10"/>
  <c r="I999" i="10"/>
  <c r="I1000" i="10"/>
  <c r="I1001" i="10"/>
  <c r="I1002" i="10"/>
  <c r="I1003" i="10"/>
  <c r="I1004" i="10"/>
  <c r="I1005" i="10"/>
  <c r="I1006" i="10"/>
  <c r="I1007" i="10"/>
  <c r="I1008" i="10"/>
  <c r="I1009" i="10"/>
  <c r="I1010" i="10"/>
  <c r="I1011" i="10"/>
  <c r="I1012" i="10"/>
  <c r="I1013" i="10"/>
  <c r="I1014" i="10"/>
  <c r="I1015" i="10"/>
  <c r="I1016" i="10"/>
  <c r="I1017" i="10"/>
  <c r="I1018" i="10"/>
  <c r="I1019" i="10"/>
  <c r="I1020" i="10"/>
  <c r="I1021" i="10"/>
  <c r="I1022" i="10"/>
  <c r="I1023" i="10"/>
  <c r="I1024" i="10"/>
  <c r="I1025" i="10"/>
  <c r="I1026" i="10"/>
  <c r="I1027" i="10"/>
  <c r="I1028" i="10"/>
  <c r="I1029" i="10"/>
  <c r="I1030" i="10"/>
  <c r="I1031" i="10"/>
  <c r="I1032" i="10"/>
  <c r="I1342" i="10"/>
  <c r="I1343" i="10"/>
  <c r="I1344" i="10"/>
  <c r="I1345" i="10"/>
  <c r="I1346" i="10"/>
  <c r="I1347" i="10"/>
  <c r="I1348" i="10"/>
  <c r="I1349" i="10"/>
  <c r="I1350" i="10"/>
  <c r="I1351" i="10"/>
  <c r="I1352" i="10"/>
  <c r="I1353" i="10"/>
  <c r="I1354" i="10"/>
  <c r="I1355" i="10"/>
  <c r="I1356" i="10"/>
  <c r="I1357" i="10"/>
  <c r="I1358" i="10"/>
  <c r="I1359" i="10"/>
  <c r="I1360" i="10"/>
  <c r="I1361" i="10"/>
  <c r="I1362" i="10"/>
  <c r="I1363" i="10"/>
  <c r="I1364" i="10"/>
  <c r="I1365" i="10"/>
  <c r="I1366" i="10"/>
  <c r="I1367" i="10"/>
  <c r="I1368" i="10"/>
  <c r="I1369" i="10"/>
  <c r="I1370" i="10"/>
  <c r="I1371" i="10"/>
  <c r="I1372" i="10"/>
  <c r="I1373" i="10"/>
  <c r="I1374" i="10"/>
  <c r="I1375" i="10"/>
  <c r="I1376" i="10"/>
  <c r="I1377" i="10"/>
  <c r="I1378" i="10"/>
  <c r="I1379" i="10"/>
  <c r="I1380" i="10"/>
  <c r="I1381" i="10"/>
  <c r="I1382" i="10"/>
  <c r="I1383" i="10"/>
  <c r="I1384" i="10"/>
  <c r="I1385" i="10"/>
  <c r="I1386" i="10"/>
  <c r="I1387" i="10"/>
  <c r="I1388" i="10"/>
  <c r="I1389" i="10"/>
  <c r="I1390" i="10"/>
  <c r="I1391" i="10"/>
  <c r="I1392" i="10"/>
  <c r="I1393" i="10"/>
  <c r="I1394" i="10"/>
  <c r="I1395" i="10"/>
  <c r="I1396" i="10"/>
  <c r="I1397" i="10"/>
  <c r="I1398" i="10"/>
  <c r="I1399" i="10"/>
  <c r="I1400" i="10"/>
  <c r="I1401" i="10"/>
  <c r="I1402" i="10"/>
  <c r="I1403" i="10"/>
  <c r="I1404" i="10"/>
  <c r="I1405" i="10"/>
  <c r="I1406" i="10"/>
  <c r="I1407" i="10"/>
  <c r="I1408" i="10"/>
  <c r="I1409" i="10"/>
  <c r="I1410" i="10"/>
  <c r="I1411" i="10"/>
  <c r="I1412" i="10"/>
  <c r="I1413" i="10"/>
  <c r="I1414" i="10"/>
  <c r="I1415" i="10"/>
  <c r="I1416" i="10"/>
  <c r="I1417" i="10"/>
  <c r="I1418" i="10"/>
  <c r="I1419" i="10"/>
  <c r="I1420" i="10"/>
  <c r="I1421" i="10"/>
  <c r="I1422" i="10"/>
  <c r="I1423" i="10"/>
  <c r="I1424" i="10"/>
  <c r="I1425" i="10"/>
  <c r="I1426" i="10"/>
  <c r="I1427" i="10"/>
  <c r="I1428" i="10"/>
  <c r="I1429" i="10"/>
  <c r="I1430" i="10"/>
  <c r="I1431" i="10"/>
  <c r="I1432" i="10"/>
  <c r="I1433" i="10"/>
  <c r="I1434" i="10"/>
  <c r="I1435" i="10"/>
  <c r="I1436" i="10"/>
  <c r="I1437" i="10"/>
  <c r="I1438" i="10"/>
  <c r="I1439" i="10"/>
  <c r="I1440" i="10"/>
  <c r="I1441" i="10"/>
  <c r="I1442" i="10"/>
  <c r="I1443" i="10"/>
  <c r="I1444" i="10"/>
  <c r="I1445" i="10"/>
  <c r="I1446" i="10"/>
  <c r="I1447" i="10"/>
  <c r="I1448" i="10"/>
  <c r="I1449" i="10"/>
  <c r="I1450" i="10"/>
  <c r="I1451" i="10"/>
  <c r="I1452" i="10"/>
  <c r="I1453" i="10"/>
  <c r="I1454" i="10"/>
  <c r="I1455" i="10"/>
  <c r="I1456" i="10"/>
  <c r="I1457" i="10"/>
  <c r="I1458" i="10"/>
  <c r="I1459" i="10"/>
  <c r="I1460" i="10"/>
  <c r="I1461" i="10"/>
  <c r="I1462" i="10"/>
  <c r="I1463" i="10"/>
  <c r="I1464" i="10"/>
  <c r="I1465" i="10"/>
  <c r="I1466" i="10"/>
  <c r="I1467" i="10"/>
  <c r="I1468" i="10"/>
  <c r="I1469" i="10"/>
  <c r="I1470" i="10"/>
  <c r="I1471" i="10"/>
  <c r="I1472" i="10"/>
  <c r="I1473" i="10"/>
  <c r="I1474" i="10"/>
  <c r="I1475" i="10"/>
  <c r="I1476" i="10"/>
  <c r="I1477" i="10"/>
  <c r="I1478" i="10"/>
  <c r="I1479" i="10"/>
  <c r="I1480" i="10"/>
  <c r="I1481" i="10"/>
  <c r="I1482" i="10"/>
  <c r="I1483" i="10"/>
  <c r="I1484" i="10"/>
  <c r="I1485" i="10"/>
  <c r="I1486" i="10"/>
  <c r="I1487" i="10"/>
  <c r="I1488" i="10"/>
  <c r="I1489" i="10"/>
  <c r="I1490" i="10"/>
  <c r="I1491" i="10"/>
  <c r="I1492" i="10"/>
  <c r="I1493" i="10"/>
  <c r="I1494" i="10"/>
  <c r="I1495" i="10"/>
  <c r="I1496" i="10"/>
  <c r="I1497" i="10"/>
  <c r="I1498" i="10"/>
  <c r="I1499" i="10"/>
  <c r="I1500" i="10"/>
  <c r="I1501" i="10"/>
  <c r="I1502" i="10"/>
  <c r="I1503" i="10"/>
  <c r="I1504" i="10"/>
  <c r="I1505" i="10"/>
  <c r="I1506" i="10"/>
  <c r="I1507" i="10"/>
  <c r="I1508" i="10"/>
  <c r="I1509" i="10"/>
  <c r="I1510" i="10"/>
  <c r="I1511" i="10"/>
  <c r="I1512" i="10"/>
  <c r="I1513" i="10"/>
  <c r="I1514" i="10"/>
  <c r="I1515" i="10"/>
  <c r="I1516" i="10"/>
  <c r="I1517" i="10"/>
  <c r="I1518" i="10"/>
  <c r="I1519" i="10"/>
  <c r="I1520" i="10"/>
  <c r="I1521" i="10"/>
  <c r="I1522" i="10"/>
  <c r="I1523" i="10"/>
  <c r="I1524" i="10"/>
  <c r="I1525" i="10"/>
  <c r="I1526" i="10"/>
  <c r="I1527" i="10"/>
  <c r="I1528" i="10"/>
  <c r="I1529" i="10"/>
  <c r="I1530" i="10"/>
  <c r="I1531" i="10"/>
  <c r="I1532" i="10"/>
  <c r="I1533" i="10"/>
  <c r="I1534" i="10"/>
  <c r="I1535" i="10"/>
  <c r="I1536" i="10"/>
  <c r="I1537" i="10"/>
  <c r="I1538" i="10"/>
  <c r="I1539" i="10"/>
  <c r="I1540" i="10"/>
  <c r="I1541" i="10"/>
  <c r="I1542" i="10"/>
  <c r="I1543" i="10"/>
  <c r="I1544" i="10"/>
  <c r="I1545" i="10"/>
  <c r="I1546" i="10"/>
  <c r="I1547" i="10"/>
  <c r="I1548" i="10"/>
  <c r="I1549" i="10"/>
  <c r="I1550" i="10"/>
  <c r="I1551" i="10"/>
  <c r="I1552" i="10"/>
  <c r="I1553" i="10"/>
  <c r="I1554" i="10"/>
  <c r="I1555" i="10"/>
  <c r="I1556" i="10"/>
  <c r="I1557" i="10"/>
  <c r="I1558" i="10"/>
  <c r="I1559" i="10"/>
  <c r="I1560" i="10"/>
  <c r="I1561" i="10"/>
  <c r="I1562" i="10"/>
  <c r="I1563" i="10"/>
  <c r="I1564" i="10"/>
  <c r="I1565" i="10"/>
  <c r="I1566" i="10"/>
  <c r="I1567" i="10"/>
  <c r="I1568" i="10"/>
  <c r="I1569" i="10"/>
  <c r="I1570" i="10"/>
  <c r="I1571" i="10"/>
  <c r="I1572" i="10"/>
  <c r="I1573" i="10"/>
  <c r="I1574" i="10"/>
  <c r="I1575" i="10"/>
  <c r="I1576" i="10"/>
  <c r="I1577" i="10"/>
  <c r="I1578" i="10"/>
  <c r="I1579" i="10"/>
  <c r="I1580" i="10"/>
  <c r="I1581" i="10"/>
  <c r="I1582" i="10"/>
  <c r="I1583" i="10"/>
  <c r="I1584" i="10"/>
  <c r="I1585" i="10"/>
  <c r="I1586" i="10"/>
  <c r="I1587" i="10"/>
  <c r="I1588" i="10"/>
  <c r="I1589" i="10"/>
  <c r="I1590" i="10"/>
  <c r="I1591" i="10"/>
  <c r="I1592" i="10"/>
  <c r="I1593" i="10"/>
  <c r="I1594" i="10"/>
  <c r="I1595" i="10"/>
  <c r="I1596" i="10"/>
  <c r="I1597" i="10"/>
  <c r="I1598" i="10"/>
  <c r="I1599" i="10"/>
  <c r="I1600" i="10"/>
  <c r="I1601" i="10"/>
  <c r="I1602" i="10"/>
  <c r="I1603" i="10"/>
  <c r="I1604" i="10"/>
  <c r="I1605" i="10"/>
  <c r="I1606" i="10"/>
  <c r="I1607" i="10"/>
  <c r="I1608" i="10"/>
  <c r="I1609" i="10"/>
  <c r="I1610" i="10"/>
  <c r="I1611" i="10"/>
  <c r="I1612" i="10"/>
  <c r="I1613" i="10"/>
  <c r="I1614" i="10"/>
  <c r="I1615" i="10"/>
  <c r="I1616" i="10"/>
  <c r="I1617" i="10"/>
  <c r="I1618" i="10"/>
  <c r="I1619" i="10"/>
  <c r="I1620" i="10"/>
  <c r="I1621" i="10"/>
  <c r="I1622" i="10"/>
  <c r="I1623" i="10"/>
  <c r="I1624" i="10"/>
  <c r="I1625" i="10"/>
  <c r="I1626" i="10"/>
  <c r="I1627" i="10"/>
  <c r="I1628" i="10"/>
  <c r="I1629" i="10"/>
  <c r="I1630" i="10"/>
  <c r="I1631" i="10"/>
  <c r="I1632" i="10"/>
  <c r="I1633" i="10"/>
  <c r="I1634" i="10"/>
  <c r="I1635" i="10"/>
  <c r="I1636" i="10"/>
  <c r="I1637" i="10"/>
  <c r="I1638" i="10"/>
  <c r="I1639" i="10"/>
  <c r="I1640" i="10"/>
  <c r="I1641" i="10"/>
  <c r="I1642" i="10"/>
  <c r="I1643" i="10"/>
  <c r="I1644" i="10"/>
  <c r="I1645" i="10"/>
  <c r="I1646" i="10"/>
  <c r="I1647" i="10"/>
  <c r="I1648" i="10"/>
  <c r="I1649" i="10"/>
  <c r="I1650" i="10"/>
  <c r="I1651" i="10"/>
  <c r="I1652" i="10"/>
  <c r="I1653" i="10"/>
  <c r="I1654" i="10"/>
  <c r="I1655" i="10"/>
  <c r="I1656" i="10"/>
  <c r="I1657" i="10"/>
  <c r="I1658" i="10"/>
  <c r="I1659" i="10"/>
  <c r="I1660" i="10"/>
  <c r="I1661" i="10"/>
  <c r="I1662" i="10"/>
  <c r="I1663" i="10"/>
  <c r="I1664" i="10"/>
  <c r="I1665" i="10"/>
  <c r="I1666" i="10"/>
  <c r="I1667" i="10"/>
  <c r="I1668" i="10"/>
  <c r="I1669" i="10"/>
  <c r="I1670" i="10"/>
  <c r="I1671" i="10"/>
  <c r="I1672" i="10"/>
  <c r="I1673" i="10"/>
  <c r="I1674" i="10"/>
  <c r="I1675" i="10"/>
  <c r="I1676" i="10"/>
  <c r="I1677" i="10"/>
  <c r="I1678" i="10"/>
  <c r="I1679" i="10"/>
  <c r="I1680" i="10"/>
  <c r="I1681" i="10"/>
  <c r="I1682" i="10"/>
  <c r="I1683" i="10"/>
  <c r="I1684" i="10"/>
  <c r="B16" i="13" l="1"/>
  <c r="B267" i="10"/>
  <c r="B255" i="10"/>
  <c r="B211" i="10"/>
  <c r="B294" i="10"/>
  <c r="B263" i="10"/>
  <c r="B59" i="10"/>
  <c r="B322" i="10"/>
  <c r="B12" i="13"/>
  <c r="B128" i="10"/>
  <c r="B266" i="10"/>
  <c r="B194" i="10"/>
  <c r="B138" i="10"/>
  <c r="B326" i="10"/>
  <c r="B321" i="10"/>
  <c r="B23" i="13"/>
  <c r="B19" i="13"/>
  <c r="B15" i="13"/>
  <c r="B11" i="13"/>
  <c r="B260" i="10"/>
  <c r="B149" i="10"/>
  <c r="B33" i="10"/>
  <c r="B320" i="10"/>
  <c r="B312" i="10"/>
  <c r="B18" i="13"/>
  <c r="B73" i="10"/>
  <c r="B268" i="10"/>
  <c r="B256" i="10"/>
  <c r="B188" i="10"/>
  <c r="B176" i="10"/>
  <c r="B60" i="10"/>
  <c r="B319" i="10"/>
  <c r="B14" i="13"/>
  <c r="B13" i="13"/>
  <c r="B10" i="13"/>
  <c r="B22" i="13"/>
  <c r="B21" i="13"/>
  <c r="B17" i="13"/>
  <c r="B20" i="13"/>
  <c r="B350" i="10"/>
  <c r="B349" i="10"/>
  <c r="B348" i="10"/>
  <c r="B345" i="10"/>
  <c r="B342" i="10"/>
  <c r="B339" i="10"/>
  <c r="B338" i="10"/>
  <c r="B337" i="10"/>
  <c r="B335" i="10"/>
  <c r="B334" i="10"/>
  <c r="B332" i="10"/>
  <c r="B331" i="10"/>
  <c r="B330" i="10"/>
  <c r="B325" i="10"/>
  <c r="B316" i="10"/>
  <c r="B315" i="10"/>
  <c r="B310" i="10"/>
  <c r="B309" i="10"/>
  <c r="B308" i="10"/>
  <c r="B307" i="10"/>
  <c r="B306" i="10"/>
  <c r="B305" i="10"/>
  <c r="B302" i="10"/>
  <c r="B301" i="10"/>
  <c r="B300" i="10"/>
  <c r="B299" i="10"/>
  <c r="B298" i="10"/>
  <c r="B297" i="10"/>
  <c r="B295" i="10"/>
  <c r="B293" i="10"/>
  <c r="B292" i="10"/>
  <c r="B289" i="10"/>
  <c r="B284" i="10"/>
  <c r="B282" i="10"/>
  <c r="B281" i="10"/>
  <c r="B280" i="10"/>
  <c r="B279" i="10"/>
  <c r="B276" i="10"/>
  <c r="B275" i="10"/>
  <c r="B274" i="10"/>
  <c r="B271" i="10"/>
  <c r="B265" i="10"/>
  <c r="B264" i="10"/>
  <c r="B259" i="10"/>
  <c r="B252" i="10"/>
  <c r="B250" i="10"/>
  <c r="B249" i="10"/>
  <c r="B248" i="10"/>
  <c r="B247" i="10"/>
  <c r="B246" i="10"/>
  <c r="B245" i="10"/>
  <c r="B243" i="10"/>
  <c r="B241" i="10"/>
  <c r="B240" i="10"/>
  <c r="B239" i="10"/>
  <c r="B236" i="10"/>
  <c r="B235" i="10"/>
  <c r="B234" i="10"/>
  <c r="B231" i="10"/>
  <c r="B230" i="10"/>
  <c r="B226" i="10"/>
  <c r="B224" i="10"/>
  <c r="B221" i="10"/>
  <c r="B218" i="10"/>
  <c r="B216" i="10"/>
  <c r="B214" i="10"/>
  <c r="B213" i="10"/>
  <c r="B209" i="10"/>
  <c r="B205" i="10"/>
  <c r="B201" i="10"/>
  <c r="B197" i="10"/>
  <c r="B191" i="10"/>
  <c r="B185" i="10"/>
  <c r="B182" i="10"/>
  <c r="B179" i="10"/>
  <c r="B173" i="10"/>
  <c r="B169" i="10"/>
  <c r="B167" i="10"/>
  <c r="B164" i="10"/>
  <c r="B161" i="10"/>
  <c r="B158" i="10"/>
  <c r="B159" i="10"/>
  <c r="B157" i="10"/>
  <c r="B155" i="10"/>
  <c r="B152" i="10"/>
  <c r="B146" i="10"/>
  <c r="B141" i="10"/>
  <c r="B136" i="10"/>
  <c r="B132" i="10"/>
  <c r="B126" i="10"/>
  <c r="B122" i="10"/>
  <c r="B121" i="10"/>
  <c r="B118" i="10"/>
  <c r="B117" i="10"/>
  <c r="B114" i="10"/>
  <c r="B113" i="10"/>
  <c r="B109" i="10"/>
  <c r="B105" i="10"/>
  <c r="B103" i="10"/>
  <c r="B102" i="10"/>
  <c r="B101" i="10"/>
  <c r="B97" i="10"/>
  <c r="B94" i="10"/>
  <c r="B90" i="10"/>
  <c r="B88" i="10"/>
  <c r="B87" i="10"/>
  <c r="B84" i="10"/>
  <c r="B83" i="10"/>
  <c r="B80" i="10"/>
  <c r="B77" i="10"/>
  <c r="B74" i="10"/>
  <c r="B71" i="10"/>
  <c r="B68" i="10"/>
  <c r="B67" i="10"/>
  <c r="B65" i="10"/>
  <c r="B64" i="10"/>
  <c r="B62" i="10"/>
  <c r="B61" i="10"/>
  <c r="B57" i="10"/>
  <c r="B54" i="10"/>
  <c r="B53" i="10"/>
  <c r="B50" i="10"/>
  <c r="B48" i="10"/>
  <c r="B47" i="10"/>
  <c r="B46" i="10"/>
  <c r="B41" i="10"/>
  <c r="B40" i="10"/>
  <c r="B39" i="10"/>
  <c r="B38" i="10"/>
  <c r="B37" i="10"/>
  <c r="B36" i="10"/>
  <c r="B30" i="10"/>
  <c r="B26" i="10"/>
  <c r="B27" i="10"/>
  <c r="B24" i="10"/>
  <c r="B21" i="10"/>
  <c r="B20" i="10"/>
  <c r="D116" i="33" l="1"/>
  <c r="D115" i="33"/>
  <c r="D114" i="33"/>
  <c r="D113" i="33"/>
  <c r="D112" i="33"/>
  <c r="D111" i="33"/>
  <c r="D110" i="33"/>
  <c r="D109" i="33"/>
  <c r="D108" i="33"/>
  <c r="D107" i="33"/>
  <c r="D106" i="33"/>
  <c r="D105" i="33"/>
  <c r="D104" i="33"/>
  <c r="D103" i="33"/>
  <c r="D102" i="33"/>
  <c r="D101" i="33"/>
  <c r="D100" i="33"/>
  <c r="D99" i="33"/>
  <c r="B111" i="12" l="1"/>
  <c r="C111" i="12"/>
  <c r="D111" i="12"/>
  <c r="E111" i="12"/>
  <c r="F111" i="12"/>
  <c r="C110" i="12"/>
  <c r="D110" i="12"/>
  <c r="E110" i="12"/>
  <c r="F110" i="12"/>
  <c r="B110" i="12" l="1"/>
  <c r="B129" i="12" l="1"/>
  <c r="C129" i="12"/>
  <c r="D129" i="12"/>
  <c r="E129" i="12"/>
  <c r="F129" i="12"/>
  <c r="C128" i="12"/>
  <c r="D128" i="12"/>
  <c r="E128" i="12"/>
  <c r="F128" i="12"/>
  <c r="B128" i="12" l="1"/>
  <c r="B102" i="12"/>
  <c r="C102" i="12"/>
  <c r="D102" i="12"/>
  <c r="E102" i="12"/>
  <c r="F102" i="12"/>
  <c r="B101" i="12"/>
  <c r="C101" i="12"/>
  <c r="D101" i="12"/>
  <c r="E101" i="12"/>
  <c r="F101" i="12"/>
  <c r="C141" i="12"/>
  <c r="D141" i="12"/>
  <c r="E141" i="12"/>
  <c r="F141" i="12"/>
  <c r="C127" i="12"/>
  <c r="D127" i="12"/>
  <c r="E127" i="12"/>
  <c r="F127" i="12"/>
  <c r="B141" i="12" l="1"/>
  <c r="B127" i="12"/>
  <c r="B34" i="12" l="1"/>
  <c r="C34" i="12"/>
  <c r="D34" i="12"/>
  <c r="E34" i="12"/>
  <c r="F34" i="12"/>
  <c r="B78" i="12" l="1"/>
  <c r="C78" i="12"/>
  <c r="D78" i="12"/>
  <c r="E78" i="12"/>
  <c r="F78" i="12"/>
  <c r="C77" i="12"/>
  <c r="D77" i="12"/>
  <c r="E77" i="12"/>
  <c r="F77" i="12"/>
  <c r="B76" i="12"/>
  <c r="C76" i="12"/>
  <c r="D76" i="12"/>
  <c r="E76" i="12"/>
  <c r="F76" i="12"/>
  <c r="B75" i="12"/>
  <c r="C75" i="12"/>
  <c r="D75" i="12"/>
  <c r="E75" i="12"/>
  <c r="F75" i="12"/>
  <c r="C74" i="12"/>
  <c r="D74" i="12"/>
  <c r="E74" i="12"/>
  <c r="F74" i="12"/>
  <c r="B73" i="12"/>
  <c r="C73" i="12"/>
  <c r="D73" i="12"/>
  <c r="E73" i="12"/>
  <c r="F73" i="12"/>
  <c r="B72" i="12"/>
  <c r="C72" i="12"/>
  <c r="D72" i="12"/>
  <c r="E72" i="12"/>
  <c r="F72" i="12"/>
  <c r="C71" i="12"/>
  <c r="D71" i="12"/>
  <c r="E71" i="12"/>
  <c r="F71" i="12"/>
  <c r="B175" i="12"/>
  <c r="B151" i="12"/>
  <c r="C175" i="12"/>
  <c r="C150" i="12"/>
  <c r="C151" i="12"/>
  <c r="D175" i="12"/>
  <c r="D150" i="12"/>
  <c r="D151" i="12"/>
  <c r="E175" i="12"/>
  <c r="E150" i="12"/>
  <c r="E151" i="12"/>
  <c r="F175" i="12"/>
  <c r="F150" i="12"/>
  <c r="F151" i="12"/>
  <c r="B152" i="12"/>
  <c r="B153" i="12"/>
  <c r="C152" i="12"/>
  <c r="C153" i="12"/>
  <c r="D152" i="12"/>
  <c r="D153" i="12"/>
  <c r="E152" i="12"/>
  <c r="E153" i="12"/>
  <c r="F152" i="12"/>
  <c r="F153" i="12"/>
  <c r="B74" i="12" l="1"/>
  <c r="B150" i="12"/>
  <c r="B77" i="12"/>
  <c r="B71" i="12"/>
  <c r="C55" i="12" l="1"/>
  <c r="D55" i="12"/>
  <c r="E55" i="12"/>
  <c r="F55" i="12"/>
  <c r="B55" i="12" l="1"/>
  <c r="C1655" i="10" l="1"/>
  <c r="C1656" i="10"/>
  <c r="C1657" i="10"/>
  <c r="C1658" i="10"/>
  <c r="C1659" i="10"/>
  <c r="C1660" i="10"/>
  <c r="C1661" i="10"/>
  <c r="C1662" i="10"/>
  <c r="C1663" i="10"/>
  <c r="C1664" i="10"/>
  <c r="C1665" i="10"/>
  <c r="C1666" i="10"/>
  <c r="C1667" i="10"/>
  <c r="C1668" i="10"/>
  <c r="C1669" i="10"/>
  <c r="C1670" i="10"/>
  <c r="C1671" i="10"/>
  <c r="C1672" i="10"/>
  <c r="C1673" i="10"/>
  <c r="C1674" i="10"/>
  <c r="C1675" i="10"/>
  <c r="C1676" i="10"/>
  <c r="C1677" i="10"/>
  <c r="C1678" i="10"/>
  <c r="C1679" i="10"/>
  <c r="C1680" i="10"/>
  <c r="C1681" i="10"/>
  <c r="C1682" i="10"/>
  <c r="C1683" i="10"/>
  <c r="C1684" i="10"/>
  <c r="D1655" i="10"/>
  <c r="D1656" i="10"/>
  <c r="D1657" i="10"/>
  <c r="D1658" i="10"/>
  <c r="D1659" i="10"/>
  <c r="D1660" i="10"/>
  <c r="D1661" i="10"/>
  <c r="D1662" i="10"/>
  <c r="D1663" i="10"/>
  <c r="D1664" i="10"/>
  <c r="D1665" i="10"/>
  <c r="D1666" i="10"/>
  <c r="D1667" i="10"/>
  <c r="D1668" i="10"/>
  <c r="D1669" i="10"/>
  <c r="D1670" i="10"/>
  <c r="D1671" i="10"/>
  <c r="D1672" i="10"/>
  <c r="D1673" i="10"/>
  <c r="D1674" i="10"/>
  <c r="D1675" i="10"/>
  <c r="D1676" i="10"/>
  <c r="D1677" i="10"/>
  <c r="D1678" i="10"/>
  <c r="D1679" i="10"/>
  <c r="D1680" i="10"/>
  <c r="D1681" i="10"/>
  <c r="D1682" i="10"/>
  <c r="D1683" i="10"/>
  <c r="D1684" i="10"/>
  <c r="E1655" i="10"/>
  <c r="E1656" i="10"/>
  <c r="E1657" i="10"/>
  <c r="E1658" i="10"/>
  <c r="E1659" i="10"/>
  <c r="E1660" i="10"/>
  <c r="E1661" i="10"/>
  <c r="E1662" i="10"/>
  <c r="E1663" i="10"/>
  <c r="E1664" i="10"/>
  <c r="E1665" i="10"/>
  <c r="E1666" i="10"/>
  <c r="E1667" i="10"/>
  <c r="E1668" i="10"/>
  <c r="E1669" i="10"/>
  <c r="E1670" i="10"/>
  <c r="E1671" i="10"/>
  <c r="E1672" i="10"/>
  <c r="E1673" i="10"/>
  <c r="E1674" i="10"/>
  <c r="E1675" i="10"/>
  <c r="E1676" i="10"/>
  <c r="E1677" i="10"/>
  <c r="E1678" i="10"/>
  <c r="E1679" i="10"/>
  <c r="E1680" i="10"/>
  <c r="E1681" i="10"/>
  <c r="E1682" i="10"/>
  <c r="E1683" i="10"/>
  <c r="E1684" i="10"/>
  <c r="F1655" i="10"/>
  <c r="F1656" i="10"/>
  <c r="F1657" i="10"/>
  <c r="F1658" i="10"/>
  <c r="F1659" i="10"/>
  <c r="F1660" i="10"/>
  <c r="F1661" i="10"/>
  <c r="F1662" i="10"/>
  <c r="F1663" i="10"/>
  <c r="F1664" i="10"/>
  <c r="F1665" i="10"/>
  <c r="F1666" i="10"/>
  <c r="F1667" i="10"/>
  <c r="F1668" i="10"/>
  <c r="F1669" i="10"/>
  <c r="F1670" i="10"/>
  <c r="F1671" i="10"/>
  <c r="F1672" i="10"/>
  <c r="F1673" i="10"/>
  <c r="F1674" i="10"/>
  <c r="F1675" i="10"/>
  <c r="F1676" i="10"/>
  <c r="F1677" i="10"/>
  <c r="F1678" i="10"/>
  <c r="F1679" i="10"/>
  <c r="F1680" i="10"/>
  <c r="F1681" i="10"/>
  <c r="F1682" i="10"/>
  <c r="F1683" i="10"/>
  <c r="F1684" i="10"/>
  <c r="B1681" i="10" l="1"/>
  <c r="B1677" i="10"/>
  <c r="B1673" i="10"/>
  <c r="B1669" i="10"/>
  <c r="B1665" i="10"/>
  <c r="B1661" i="10"/>
  <c r="B1657" i="10"/>
  <c r="B1682" i="10"/>
  <c r="B1678" i="10"/>
  <c r="B1674" i="10"/>
  <c r="B1670" i="10"/>
  <c r="B1666" i="10"/>
  <c r="B1662" i="10"/>
  <c r="B1658" i="10"/>
  <c r="B1684" i="10"/>
  <c r="B1680" i="10"/>
  <c r="B1676" i="10"/>
  <c r="B1672" i="10"/>
  <c r="B1668" i="10"/>
  <c r="B1664" i="10"/>
  <c r="B1660" i="10"/>
  <c r="B1656" i="10"/>
  <c r="B1683" i="10"/>
  <c r="B1679" i="10"/>
  <c r="B1675" i="10"/>
  <c r="B1671" i="10"/>
  <c r="B1667" i="10"/>
  <c r="B1663" i="10"/>
  <c r="B1659" i="10"/>
  <c r="B1655" i="10"/>
  <c r="C1619" i="10" l="1"/>
  <c r="C1620" i="10"/>
  <c r="C1621" i="10"/>
  <c r="C1622" i="10"/>
  <c r="C1623" i="10"/>
  <c r="C1624" i="10"/>
  <c r="C1625" i="10"/>
  <c r="C1626" i="10"/>
  <c r="C1627" i="10"/>
  <c r="C1628" i="10"/>
  <c r="C1629" i="10"/>
  <c r="C1630" i="10"/>
  <c r="C1631" i="10"/>
  <c r="C1632" i="10"/>
  <c r="C1633" i="10"/>
  <c r="C1634" i="10"/>
  <c r="C1635" i="10"/>
  <c r="C1636" i="10"/>
  <c r="C1637" i="10"/>
  <c r="C1638" i="10"/>
  <c r="C1639" i="10"/>
  <c r="C1640" i="10"/>
  <c r="C1641" i="10"/>
  <c r="C1642" i="10"/>
  <c r="C1643" i="10"/>
  <c r="C1644" i="10"/>
  <c r="C1645" i="10"/>
  <c r="C1646" i="10"/>
  <c r="C1647" i="10"/>
  <c r="C1648" i="10"/>
  <c r="C1649" i="10"/>
  <c r="C1650" i="10"/>
  <c r="C1651" i="10"/>
  <c r="C1652" i="10"/>
  <c r="C1653" i="10"/>
  <c r="C1654" i="10"/>
  <c r="D1619" i="10"/>
  <c r="D1620" i="10"/>
  <c r="D1621" i="10"/>
  <c r="D1622" i="10"/>
  <c r="D1623" i="10"/>
  <c r="D1624" i="10"/>
  <c r="D1625" i="10"/>
  <c r="D1626" i="10"/>
  <c r="D1627" i="10"/>
  <c r="D1628" i="10"/>
  <c r="D1629" i="10"/>
  <c r="D1630" i="10"/>
  <c r="D1631" i="10"/>
  <c r="D1632" i="10"/>
  <c r="D1633" i="10"/>
  <c r="D1634" i="10"/>
  <c r="D1635" i="10"/>
  <c r="D1636" i="10"/>
  <c r="D1637" i="10"/>
  <c r="D1638" i="10"/>
  <c r="D1639" i="10"/>
  <c r="D1640" i="10"/>
  <c r="D1641" i="10"/>
  <c r="D1642" i="10"/>
  <c r="D1643" i="10"/>
  <c r="D1644" i="10"/>
  <c r="D1645" i="10"/>
  <c r="D1646" i="10"/>
  <c r="D1647" i="10"/>
  <c r="D1648" i="10"/>
  <c r="D1649" i="10"/>
  <c r="D1650" i="10"/>
  <c r="D1651" i="10"/>
  <c r="D1652" i="10"/>
  <c r="D1653" i="10"/>
  <c r="D1654" i="10"/>
  <c r="E1619" i="10"/>
  <c r="E1620" i="10"/>
  <c r="E1621" i="10"/>
  <c r="E1622" i="10"/>
  <c r="E1623" i="10"/>
  <c r="E1624" i="10"/>
  <c r="E1625" i="10"/>
  <c r="E1626" i="10"/>
  <c r="E1627" i="10"/>
  <c r="E1628" i="10"/>
  <c r="E1629" i="10"/>
  <c r="E1630" i="10"/>
  <c r="E1631" i="10"/>
  <c r="E1632" i="10"/>
  <c r="E1633" i="10"/>
  <c r="E1634" i="10"/>
  <c r="E1635" i="10"/>
  <c r="E1636" i="10"/>
  <c r="E1637" i="10"/>
  <c r="E1638" i="10"/>
  <c r="E1639" i="10"/>
  <c r="E1640" i="10"/>
  <c r="E1641" i="10"/>
  <c r="E1642" i="10"/>
  <c r="E1643" i="10"/>
  <c r="E1644" i="10"/>
  <c r="E1645" i="10"/>
  <c r="E1646" i="10"/>
  <c r="E1647" i="10"/>
  <c r="E1648" i="10"/>
  <c r="E1649" i="10"/>
  <c r="E1650" i="10"/>
  <c r="E1651" i="10"/>
  <c r="E1652" i="10"/>
  <c r="E1653" i="10"/>
  <c r="E1654" i="10"/>
  <c r="F1619" i="10"/>
  <c r="F1620" i="10"/>
  <c r="F1621" i="10"/>
  <c r="F1622" i="10"/>
  <c r="F1623" i="10"/>
  <c r="F1624" i="10"/>
  <c r="F1625" i="10"/>
  <c r="F1626" i="10"/>
  <c r="F1627" i="10"/>
  <c r="F1628" i="10"/>
  <c r="F1629" i="10"/>
  <c r="F1630" i="10"/>
  <c r="F1631" i="10"/>
  <c r="F1632" i="10"/>
  <c r="F1633" i="10"/>
  <c r="F1634" i="10"/>
  <c r="F1635" i="10"/>
  <c r="F1636" i="10"/>
  <c r="F1637" i="10"/>
  <c r="F1638" i="10"/>
  <c r="F1639" i="10"/>
  <c r="F1640" i="10"/>
  <c r="F1641" i="10"/>
  <c r="F1642" i="10"/>
  <c r="F1643" i="10"/>
  <c r="F1644" i="10"/>
  <c r="F1645" i="10"/>
  <c r="F1646" i="10"/>
  <c r="F1647" i="10"/>
  <c r="F1648" i="10"/>
  <c r="F1649" i="10"/>
  <c r="F1650" i="10"/>
  <c r="F1651" i="10"/>
  <c r="F1652" i="10"/>
  <c r="F1653" i="10"/>
  <c r="F1654" i="10"/>
  <c r="B1649" i="10" l="1"/>
  <c r="B1645" i="10"/>
  <c r="B1639" i="10"/>
  <c r="B1635" i="10"/>
  <c r="B1654" i="10"/>
  <c r="B1646" i="10"/>
  <c r="B1642" i="10"/>
  <c r="B1638" i="10"/>
  <c r="B1630" i="10"/>
  <c r="B1626" i="10"/>
  <c r="B1622" i="10"/>
  <c r="B1653" i="10"/>
  <c r="B1641" i="10"/>
  <c r="B1637" i="10"/>
  <c r="B1633" i="10"/>
  <c r="B1629" i="10"/>
  <c r="B1621" i="10"/>
  <c r="B1652" i="10"/>
  <c r="B1648" i="10"/>
  <c r="B1636" i="10"/>
  <c r="B1632" i="10"/>
  <c r="B1628" i="10"/>
  <c r="B1651" i="10"/>
  <c r="B1647" i="10"/>
  <c r="B1643" i="10"/>
  <c r="B1631" i="10"/>
  <c r="B1627" i="10"/>
  <c r="B1623" i="10"/>
  <c r="B1634" i="10"/>
  <c r="B1619" i="10"/>
  <c r="B1650" i="10"/>
  <c r="B1644" i="10"/>
  <c r="B1640" i="10"/>
  <c r="B1624" i="10"/>
  <c r="B1625" i="10"/>
  <c r="B1620" i="10"/>
  <c r="B41" i="12" l="1"/>
  <c r="B42" i="12"/>
  <c r="B44" i="12"/>
  <c r="B45" i="12"/>
  <c r="C65" i="12"/>
  <c r="C41" i="12"/>
  <c r="C42" i="12"/>
  <c r="C44" i="12"/>
  <c r="C45" i="12"/>
  <c r="C47" i="12"/>
  <c r="D65" i="12"/>
  <c r="D41" i="12"/>
  <c r="D42" i="12"/>
  <c r="D44" i="12"/>
  <c r="D45" i="12"/>
  <c r="D47" i="12"/>
  <c r="E65" i="12"/>
  <c r="E41" i="12"/>
  <c r="E42" i="12"/>
  <c r="E44" i="12"/>
  <c r="E45" i="12"/>
  <c r="E47" i="12"/>
  <c r="F65" i="12"/>
  <c r="F41" i="12"/>
  <c r="F42" i="12"/>
  <c r="F44" i="12"/>
  <c r="F45" i="12"/>
  <c r="F47" i="12"/>
  <c r="B48" i="12"/>
  <c r="B49" i="12"/>
  <c r="B51" i="12"/>
  <c r="C40" i="12"/>
  <c r="C48" i="12"/>
  <c r="C49" i="12"/>
  <c r="C50" i="12"/>
  <c r="C51" i="12"/>
  <c r="D40" i="12"/>
  <c r="D48" i="12"/>
  <c r="D49" i="12"/>
  <c r="D50" i="12"/>
  <c r="D51" i="12"/>
  <c r="E40" i="12"/>
  <c r="E48" i="12"/>
  <c r="E49" i="12"/>
  <c r="E50" i="12"/>
  <c r="E51" i="12"/>
  <c r="F40" i="12"/>
  <c r="F48" i="12"/>
  <c r="F49" i="12"/>
  <c r="F50" i="12"/>
  <c r="F51" i="12"/>
  <c r="B52" i="12"/>
  <c r="C52" i="12"/>
  <c r="D52" i="12"/>
  <c r="E52" i="12"/>
  <c r="F52" i="12"/>
  <c r="B47" i="12" l="1"/>
  <c r="B50" i="12"/>
  <c r="B40" i="12"/>
  <c r="B65" i="12"/>
  <c r="C1518" i="10" l="1"/>
  <c r="C1519" i="10"/>
  <c r="C1520" i="10"/>
  <c r="C1521" i="10"/>
  <c r="C1522" i="10"/>
  <c r="C1523" i="10"/>
  <c r="C1524" i="10"/>
  <c r="C1525" i="10"/>
  <c r="C1526" i="10"/>
  <c r="C1527" i="10"/>
  <c r="C1528" i="10"/>
  <c r="C1529" i="10"/>
  <c r="C1530" i="10"/>
  <c r="C1531" i="10"/>
  <c r="C1532" i="10"/>
  <c r="C1533" i="10"/>
  <c r="C1534" i="10"/>
  <c r="C1535" i="10"/>
  <c r="C1536" i="10"/>
  <c r="C1537" i="10"/>
  <c r="C1538" i="10"/>
  <c r="C1539" i="10"/>
  <c r="C1540" i="10"/>
  <c r="C1541" i="10"/>
  <c r="C1542" i="10"/>
  <c r="C1543" i="10"/>
  <c r="C1544" i="10"/>
  <c r="C1545" i="10"/>
  <c r="C1546" i="10"/>
  <c r="C1547" i="10"/>
  <c r="C1548" i="10"/>
  <c r="C1549" i="10"/>
  <c r="C1550" i="10"/>
  <c r="C1551" i="10"/>
  <c r="C1552" i="10"/>
  <c r="C1553" i="10"/>
  <c r="C1554" i="10"/>
  <c r="C1555" i="10"/>
  <c r="C1556" i="10"/>
  <c r="C1557" i="10"/>
  <c r="C1558" i="10"/>
  <c r="C1559" i="10"/>
  <c r="C1560" i="10"/>
  <c r="C1561" i="10"/>
  <c r="C1562" i="10"/>
  <c r="C1563" i="10"/>
  <c r="C1564" i="10"/>
  <c r="C1565" i="10"/>
  <c r="C1566" i="10"/>
  <c r="C1567" i="10"/>
  <c r="C1568" i="10"/>
  <c r="C1569" i="10"/>
  <c r="C1570" i="10"/>
  <c r="C1571" i="10"/>
  <c r="C1572" i="10"/>
  <c r="C1573" i="10"/>
  <c r="C1574" i="10"/>
  <c r="C1575" i="10"/>
  <c r="C1576" i="10"/>
  <c r="C1577" i="10"/>
  <c r="C1578" i="10"/>
  <c r="C1579" i="10"/>
  <c r="C1580" i="10"/>
  <c r="C1581" i="10"/>
  <c r="C1582" i="10"/>
  <c r="C1583" i="10"/>
  <c r="C1584" i="10"/>
  <c r="C1585" i="10"/>
  <c r="C1586" i="10"/>
  <c r="C1587" i="10"/>
  <c r="C1588" i="10"/>
  <c r="C1589" i="10"/>
  <c r="C1590" i="10"/>
  <c r="C1591" i="10"/>
  <c r="C1592" i="10"/>
  <c r="C1593" i="10"/>
  <c r="C1594" i="10"/>
  <c r="C1595" i="10"/>
  <c r="C1596" i="10"/>
  <c r="C1597" i="10"/>
  <c r="C1598" i="10"/>
  <c r="C1599" i="10"/>
  <c r="C1600" i="10"/>
  <c r="C1601" i="10"/>
  <c r="C1602" i="10"/>
  <c r="C1603" i="10"/>
  <c r="C1604" i="10"/>
  <c r="C1605" i="10"/>
  <c r="C1606" i="10"/>
  <c r="C1607" i="10"/>
  <c r="C1608" i="10"/>
  <c r="C1609" i="10"/>
  <c r="C1610" i="10"/>
  <c r="C1611" i="10"/>
  <c r="C1612" i="10"/>
  <c r="C1613" i="10"/>
  <c r="C1614" i="10"/>
  <c r="C1615" i="10"/>
  <c r="C1616" i="10"/>
  <c r="C1617" i="10"/>
  <c r="C1618" i="10"/>
  <c r="D1518" i="10"/>
  <c r="D1519" i="10"/>
  <c r="D1520" i="10"/>
  <c r="D1521" i="10"/>
  <c r="D1522" i="10"/>
  <c r="D1523" i="10"/>
  <c r="D1524" i="10"/>
  <c r="D1525" i="10"/>
  <c r="D1526" i="10"/>
  <c r="D1527" i="10"/>
  <c r="D1528" i="10"/>
  <c r="D1529" i="10"/>
  <c r="D1530" i="10"/>
  <c r="D1531" i="10"/>
  <c r="D1532" i="10"/>
  <c r="D1533" i="10"/>
  <c r="D1534" i="10"/>
  <c r="D1535" i="10"/>
  <c r="D1536" i="10"/>
  <c r="D1537" i="10"/>
  <c r="D1538" i="10"/>
  <c r="D1539" i="10"/>
  <c r="D1540" i="10"/>
  <c r="D1541" i="10"/>
  <c r="D1542" i="10"/>
  <c r="D1543" i="10"/>
  <c r="D1544" i="10"/>
  <c r="D1545" i="10"/>
  <c r="D1546" i="10"/>
  <c r="D1547" i="10"/>
  <c r="D1548" i="10"/>
  <c r="D1549" i="10"/>
  <c r="D1550" i="10"/>
  <c r="D1551" i="10"/>
  <c r="D1552" i="10"/>
  <c r="D1553" i="10"/>
  <c r="D1554" i="10"/>
  <c r="D1555" i="10"/>
  <c r="D1556" i="10"/>
  <c r="D1557" i="10"/>
  <c r="D1558" i="10"/>
  <c r="D1559" i="10"/>
  <c r="D1560" i="10"/>
  <c r="D1561" i="10"/>
  <c r="D1562" i="10"/>
  <c r="D1563" i="10"/>
  <c r="D1564" i="10"/>
  <c r="D1565" i="10"/>
  <c r="D1566" i="10"/>
  <c r="D1567" i="10"/>
  <c r="D1568" i="10"/>
  <c r="D1569" i="10"/>
  <c r="D1570" i="10"/>
  <c r="D1571" i="10"/>
  <c r="D1572" i="10"/>
  <c r="D1573" i="10"/>
  <c r="D1574" i="10"/>
  <c r="D1575" i="10"/>
  <c r="D1576" i="10"/>
  <c r="D1577" i="10"/>
  <c r="D1578" i="10"/>
  <c r="D1579" i="10"/>
  <c r="D1580" i="10"/>
  <c r="D1581" i="10"/>
  <c r="D1582" i="10"/>
  <c r="D1583" i="10"/>
  <c r="D1584" i="10"/>
  <c r="D1585" i="10"/>
  <c r="D1586" i="10"/>
  <c r="D1587" i="10"/>
  <c r="D1588" i="10"/>
  <c r="D1589" i="10"/>
  <c r="D1590" i="10"/>
  <c r="D1591" i="10"/>
  <c r="D1592" i="10"/>
  <c r="D1593" i="10"/>
  <c r="D1594" i="10"/>
  <c r="D1595" i="10"/>
  <c r="D1596" i="10"/>
  <c r="D1597" i="10"/>
  <c r="D1598" i="10"/>
  <c r="D1599" i="10"/>
  <c r="D1600" i="10"/>
  <c r="D1601" i="10"/>
  <c r="D1602" i="10"/>
  <c r="D1603" i="10"/>
  <c r="D1604" i="10"/>
  <c r="D1605" i="10"/>
  <c r="D1606" i="10"/>
  <c r="D1607" i="10"/>
  <c r="D1608" i="10"/>
  <c r="D1609" i="10"/>
  <c r="D1610" i="10"/>
  <c r="D1611" i="10"/>
  <c r="D1612" i="10"/>
  <c r="D1613" i="10"/>
  <c r="D1614" i="10"/>
  <c r="D1615" i="10"/>
  <c r="D1616" i="10"/>
  <c r="D1617" i="10"/>
  <c r="D1618" i="10"/>
  <c r="E1518" i="10"/>
  <c r="E1519" i="10"/>
  <c r="E1520" i="10"/>
  <c r="E1521" i="10"/>
  <c r="E1522" i="10"/>
  <c r="E1523" i="10"/>
  <c r="E1524" i="10"/>
  <c r="E1525" i="10"/>
  <c r="E1526" i="10"/>
  <c r="E1527" i="10"/>
  <c r="E1528" i="10"/>
  <c r="E1529" i="10"/>
  <c r="E1530" i="10"/>
  <c r="E1531" i="10"/>
  <c r="E1532" i="10"/>
  <c r="E1533" i="10"/>
  <c r="E1534" i="10"/>
  <c r="E1535" i="10"/>
  <c r="E1536" i="10"/>
  <c r="E1537" i="10"/>
  <c r="E1538" i="10"/>
  <c r="E1539" i="10"/>
  <c r="E1540" i="10"/>
  <c r="E1541" i="10"/>
  <c r="E1542" i="10"/>
  <c r="E1543" i="10"/>
  <c r="E1544" i="10"/>
  <c r="E1545" i="10"/>
  <c r="E1546" i="10"/>
  <c r="E1547" i="10"/>
  <c r="E1548" i="10"/>
  <c r="E1549" i="10"/>
  <c r="E1550" i="10"/>
  <c r="E1551" i="10"/>
  <c r="E1552" i="10"/>
  <c r="E1553" i="10"/>
  <c r="E1554" i="10"/>
  <c r="E1555" i="10"/>
  <c r="E1556" i="10"/>
  <c r="E1557" i="10"/>
  <c r="E1558" i="10"/>
  <c r="E1559" i="10"/>
  <c r="E1560" i="10"/>
  <c r="E1561" i="10"/>
  <c r="E1562" i="10"/>
  <c r="E1563" i="10"/>
  <c r="E1564" i="10"/>
  <c r="E1565" i="10"/>
  <c r="E1566" i="10"/>
  <c r="E1567" i="10"/>
  <c r="E1568" i="10"/>
  <c r="E1569" i="10"/>
  <c r="E1570" i="10"/>
  <c r="E1571" i="10"/>
  <c r="E1572" i="10"/>
  <c r="E1573" i="10"/>
  <c r="E1574" i="10"/>
  <c r="E1575" i="10"/>
  <c r="E1576" i="10"/>
  <c r="E1577" i="10"/>
  <c r="E1578" i="10"/>
  <c r="E1579" i="10"/>
  <c r="E1580" i="10"/>
  <c r="E1581" i="10"/>
  <c r="E1582" i="10"/>
  <c r="E1583" i="10"/>
  <c r="E1584" i="10"/>
  <c r="E1585" i="10"/>
  <c r="E1586" i="10"/>
  <c r="E1587" i="10"/>
  <c r="E1588" i="10"/>
  <c r="E1589" i="10"/>
  <c r="E1590" i="10"/>
  <c r="E1591" i="10"/>
  <c r="E1592" i="10"/>
  <c r="E1593" i="10"/>
  <c r="E1594" i="10"/>
  <c r="E1595" i="10"/>
  <c r="E1596" i="10"/>
  <c r="E1597" i="10"/>
  <c r="E1598" i="10"/>
  <c r="E1599" i="10"/>
  <c r="E1600" i="10"/>
  <c r="E1601" i="10"/>
  <c r="E1602" i="10"/>
  <c r="E1603" i="10"/>
  <c r="E1604" i="10"/>
  <c r="E1605" i="10"/>
  <c r="E1606" i="10"/>
  <c r="E1607" i="10"/>
  <c r="E1608" i="10"/>
  <c r="E1609" i="10"/>
  <c r="E1610" i="10"/>
  <c r="E1611" i="10"/>
  <c r="E1612" i="10"/>
  <c r="E1613" i="10"/>
  <c r="E1614" i="10"/>
  <c r="E1615" i="10"/>
  <c r="E1616" i="10"/>
  <c r="E1617" i="10"/>
  <c r="E1618" i="10"/>
  <c r="F1518" i="10"/>
  <c r="F1519" i="10"/>
  <c r="F1520" i="10"/>
  <c r="F1521" i="10"/>
  <c r="F1522" i="10"/>
  <c r="F1523" i="10"/>
  <c r="F1524" i="10"/>
  <c r="F1525" i="10"/>
  <c r="F1526" i="10"/>
  <c r="F1527" i="10"/>
  <c r="F1528" i="10"/>
  <c r="F1529" i="10"/>
  <c r="F1530" i="10"/>
  <c r="F1531" i="10"/>
  <c r="F1532" i="10"/>
  <c r="F1533" i="10"/>
  <c r="F1534" i="10"/>
  <c r="F1535" i="10"/>
  <c r="F1536" i="10"/>
  <c r="F1537" i="10"/>
  <c r="F1538" i="10"/>
  <c r="F1539" i="10"/>
  <c r="F1540" i="10"/>
  <c r="F1541" i="10"/>
  <c r="F1542" i="10"/>
  <c r="F1543" i="10"/>
  <c r="F1544" i="10"/>
  <c r="F1545" i="10"/>
  <c r="F1546" i="10"/>
  <c r="F1547" i="10"/>
  <c r="F1548" i="10"/>
  <c r="F1549" i="10"/>
  <c r="F1550" i="10"/>
  <c r="F1551" i="10"/>
  <c r="F1552" i="10"/>
  <c r="F1553" i="10"/>
  <c r="F1554" i="10"/>
  <c r="F1555" i="10"/>
  <c r="F1556" i="10"/>
  <c r="F1557" i="10"/>
  <c r="F1558" i="10"/>
  <c r="F1559" i="10"/>
  <c r="F1560" i="10"/>
  <c r="F1561" i="10"/>
  <c r="F1562" i="10"/>
  <c r="F1563" i="10"/>
  <c r="F1564" i="10"/>
  <c r="F1565" i="10"/>
  <c r="F1566" i="10"/>
  <c r="F1567" i="10"/>
  <c r="F1568" i="10"/>
  <c r="F1569" i="10"/>
  <c r="F1570" i="10"/>
  <c r="F1571" i="10"/>
  <c r="F1572" i="10"/>
  <c r="F1573" i="10"/>
  <c r="F1574" i="10"/>
  <c r="F1575" i="10"/>
  <c r="F1576" i="10"/>
  <c r="F1577" i="10"/>
  <c r="F1578" i="10"/>
  <c r="F1579" i="10"/>
  <c r="F1580" i="10"/>
  <c r="F1581" i="10"/>
  <c r="F1582" i="10"/>
  <c r="F1583" i="10"/>
  <c r="F1584" i="10"/>
  <c r="F1585" i="10"/>
  <c r="F1586" i="10"/>
  <c r="F1587" i="10"/>
  <c r="F1588" i="10"/>
  <c r="F1589" i="10"/>
  <c r="F1590" i="10"/>
  <c r="F1591" i="10"/>
  <c r="F1592" i="10"/>
  <c r="F1593" i="10"/>
  <c r="F1594" i="10"/>
  <c r="F1595" i="10"/>
  <c r="F1596" i="10"/>
  <c r="F1597" i="10"/>
  <c r="F1598" i="10"/>
  <c r="F1599" i="10"/>
  <c r="F1600" i="10"/>
  <c r="F1601" i="10"/>
  <c r="F1602" i="10"/>
  <c r="F1603" i="10"/>
  <c r="F1604" i="10"/>
  <c r="F1605" i="10"/>
  <c r="F1606" i="10"/>
  <c r="F1607" i="10"/>
  <c r="F1608" i="10"/>
  <c r="F1609" i="10"/>
  <c r="F1610" i="10"/>
  <c r="F1611" i="10"/>
  <c r="F1612" i="10"/>
  <c r="F1613" i="10"/>
  <c r="F1614" i="10"/>
  <c r="F1615" i="10"/>
  <c r="F1616" i="10"/>
  <c r="F1617" i="10"/>
  <c r="F1618" i="10"/>
  <c r="B1616" i="10" l="1"/>
  <c r="B1608" i="10"/>
  <c r="B1617" i="10"/>
  <c r="B1613" i="10"/>
  <c r="B1604" i="10"/>
  <c r="B1611" i="10"/>
  <c r="B1609" i="10"/>
  <c r="B1618" i="10"/>
  <c r="B1614" i="10"/>
  <c r="B1606" i="10"/>
  <c r="B1591" i="10"/>
  <c r="B1587" i="10"/>
  <c r="B1583" i="10"/>
  <c r="B1579" i="10"/>
  <c r="B1575" i="10"/>
  <c r="B1571" i="10"/>
  <c r="B1567" i="10"/>
  <c r="B1563" i="10"/>
  <c r="B1559" i="10"/>
  <c r="B1555" i="10"/>
  <c r="B1551" i="10"/>
  <c r="B1547" i="10"/>
  <c r="B1543" i="10"/>
  <c r="B1539" i="10"/>
  <c r="B1535" i="10"/>
  <c r="B1531" i="10"/>
  <c r="B1527" i="10"/>
  <c r="B1523" i="10"/>
  <c r="B1519" i="10"/>
  <c r="B1586" i="10"/>
  <c r="B1582" i="10"/>
  <c r="B1578" i="10"/>
  <c r="B1574" i="10"/>
  <c r="B1558" i="10"/>
  <c r="B1526" i="10"/>
  <c r="B1522" i="10"/>
  <c r="B1593" i="10"/>
  <c r="B1589" i="10"/>
  <c r="B1585" i="10"/>
  <c r="B1581" i="10"/>
  <c r="B1577" i="10"/>
  <c r="B1573" i="10"/>
  <c r="B1569" i="10"/>
  <c r="B1565" i="10"/>
  <c r="B1561" i="10"/>
  <c r="B1553" i="10"/>
  <c r="B1549" i="10"/>
  <c r="B1545" i="10"/>
  <c r="B1541" i="10"/>
  <c r="B1537" i="10"/>
  <c r="B1533" i="10"/>
  <c r="B1529" i="10"/>
  <c r="B1584" i="10"/>
  <c r="B1580" i="10"/>
  <c r="B1576" i="10"/>
  <c r="B1572" i="10"/>
  <c r="B1560" i="10"/>
  <c r="B1556" i="10"/>
  <c r="B1548" i="10"/>
  <c r="B1544" i="10"/>
  <c r="B1536" i="10"/>
  <c r="B1532" i="10"/>
  <c r="B1528" i="10"/>
  <c r="B1524" i="10"/>
  <c r="B1520" i="10"/>
  <c r="B1605" i="10"/>
  <c r="B1601" i="10"/>
  <c r="B1597" i="10"/>
  <c r="B1570" i="10"/>
  <c r="B1566" i="10"/>
  <c r="B1562" i="10"/>
  <c r="B1554" i="10"/>
  <c r="B1550" i="10"/>
  <c r="B1546" i="10"/>
  <c r="B1542" i="10"/>
  <c r="B1538" i="10"/>
  <c r="B1534" i="10"/>
  <c r="B1530" i="10"/>
  <c r="B1518" i="10"/>
  <c r="B1615" i="10"/>
  <c r="B1607" i="10"/>
  <c r="B1603" i="10"/>
  <c r="B1599" i="10"/>
  <c r="B1595" i="10"/>
  <c r="B1568" i="10"/>
  <c r="B1564" i="10"/>
  <c r="B1552" i="10"/>
  <c r="B1540" i="10"/>
  <c r="B1612" i="10"/>
  <c r="B1600" i="10"/>
  <c r="B1596" i="10"/>
  <c r="B1592" i="10"/>
  <c r="B1588" i="10"/>
  <c r="B1557" i="10"/>
  <c r="B1525" i="10"/>
  <c r="B1521" i="10"/>
  <c r="B1610" i="10"/>
  <c r="B1602" i="10"/>
  <c r="B1598" i="10"/>
  <c r="B1594" i="10"/>
  <c r="B1590" i="10"/>
  <c r="C1515" i="10" l="1"/>
  <c r="C1516" i="10"/>
  <c r="C1517" i="10"/>
  <c r="D1515" i="10"/>
  <c r="D1516" i="10"/>
  <c r="D1517" i="10"/>
  <c r="E1515" i="10"/>
  <c r="E1516" i="10"/>
  <c r="E1517" i="10"/>
  <c r="F1515" i="10"/>
  <c r="F1516" i="10"/>
  <c r="F1517" i="10"/>
  <c r="B14" i="12"/>
  <c r="C14" i="12"/>
  <c r="D14" i="12"/>
  <c r="E14" i="12"/>
  <c r="F14" i="12"/>
  <c r="C13" i="12"/>
  <c r="D13" i="12"/>
  <c r="E13" i="12"/>
  <c r="F13" i="12"/>
  <c r="C15" i="12"/>
  <c r="D15" i="12"/>
  <c r="E15" i="12"/>
  <c r="F15" i="12"/>
  <c r="B1517" i="10" l="1"/>
  <c r="B15" i="12"/>
  <c r="B1516" i="10"/>
  <c r="B1515" i="10"/>
  <c r="B13" i="12"/>
  <c r="B17" i="12" l="1"/>
  <c r="B18" i="12"/>
  <c r="B22" i="12"/>
  <c r="B23" i="12"/>
  <c r="B24" i="12"/>
  <c r="B29" i="12"/>
  <c r="B87" i="12"/>
  <c r="C16" i="12"/>
  <c r="C17" i="12"/>
  <c r="C18" i="12"/>
  <c r="C21" i="12"/>
  <c r="C22" i="12"/>
  <c r="C23" i="12"/>
  <c r="C24" i="12"/>
  <c r="C28" i="12"/>
  <c r="C29" i="12"/>
  <c r="C86" i="12"/>
  <c r="C87" i="12"/>
  <c r="D16" i="12"/>
  <c r="D17" i="12"/>
  <c r="D18" i="12"/>
  <c r="D21" i="12"/>
  <c r="D22" i="12"/>
  <c r="D23" i="12"/>
  <c r="D24" i="12"/>
  <c r="D28" i="12"/>
  <c r="D29" i="12"/>
  <c r="D86" i="12"/>
  <c r="D87" i="12"/>
  <c r="E16" i="12"/>
  <c r="E17" i="12"/>
  <c r="E18" i="12"/>
  <c r="E21" i="12"/>
  <c r="E22" i="12"/>
  <c r="E23" i="12"/>
  <c r="E24" i="12"/>
  <c r="E28" i="12"/>
  <c r="E29" i="12"/>
  <c r="E86" i="12"/>
  <c r="E87" i="12"/>
  <c r="F16" i="12"/>
  <c r="F17" i="12"/>
  <c r="F18" i="12"/>
  <c r="F21" i="12"/>
  <c r="F22" i="12"/>
  <c r="F23" i="12"/>
  <c r="F24" i="12"/>
  <c r="F28" i="12"/>
  <c r="F29" i="12"/>
  <c r="F86" i="12"/>
  <c r="F87" i="12"/>
  <c r="B88" i="12"/>
  <c r="B89" i="12"/>
  <c r="B91" i="12"/>
  <c r="B93" i="12"/>
  <c r="B54" i="12"/>
  <c r="C88" i="12"/>
  <c r="C92" i="12"/>
  <c r="C89" i="12"/>
  <c r="C91" i="12"/>
  <c r="C93" i="12"/>
  <c r="C53" i="12"/>
  <c r="C54" i="12"/>
  <c r="D88" i="12"/>
  <c r="D92" i="12"/>
  <c r="D89" i="12"/>
  <c r="D91" i="12"/>
  <c r="D93" i="12"/>
  <c r="D53" i="12"/>
  <c r="D54" i="12"/>
  <c r="E88" i="12"/>
  <c r="E92" i="12"/>
  <c r="E89" i="12"/>
  <c r="E91" i="12"/>
  <c r="E93" i="12"/>
  <c r="E53" i="12"/>
  <c r="E54" i="12"/>
  <c r="F88" i="12"/>
  <c r="F92" i="12"/>
  <c r="F89" i="12"/>
  <c r="F91" i="12"/>
  <c r="F93" i="12"/>
  <c r="F53" i="12"/>
  <c r="F54" i="12"/>
  <c r="B92" i="12" l="1"/>
  <c r="B53" i="12"/>
  <c r="B28" i="12"/>
  <c r="B86" i="12"/>
  <c r="B21" i="12"/>
  <c r="B16" i="12"/>
  <c r="C103" i="12" l="1"/>
  <c r="D103" i="12"/>
  <c r="E103" i="12"/>
  <c r="F103" i="12"/>
  <c r="B103" i="12" l="1"/>
  <c r="B99" i="12" l="1"/>
  <c r="C99" i="12"/>
  <c r="D99" i="12"/>
  <c r="E99" i="12"/>
  <c r="F99" i="12"/>
  <c r="B100" i="12"/>
  <c r="C100" i="12"/>
  <c r="D100" i="12"/>
  <c r="E100" i="12"/>
  <c r="F100" i="12"/>
  <c r="C97" i="12"/>
  <c r="D97" i="12"/>
  <c r="E97" i="12"/>
  <c r="F97" i="12"/>
  <c r="C98" i="12"/>
  <c r="D98" i="12"/>
  <c r="E98" i="12"/>
  <c r="F98" i="12"/>
  <c r="B121" i="12"/>
  <c r="C121" i="12"/>
  <c r="D121" i="12"/>
  <c r="E121" i="12"/>
  <c r="F121" i="12"/>
  <c r="B122" i="12"/>
  <c r="C122" i="12"/>
  <c r="D122" i="12"/>
  <c r="E122" i="12"/>
  <c r="F122" i="12"/>
  <c r="B97" i="12" l="1"/>
  <c r="B98" i="12"/>
  <c r="C1506" i="10" l="1"/>
  <c r="C1507" i="10"/>
  <c r="C1508" i="10"/>
  <c r="C1509" i="10"/>
  <c r="C1510" i="10"/>
  <c r="C1511" i="10"/>
  <c r="C1512" i="10"/>
  <c r="C1513" i="10"/>
  <c r="C1514" i="10"/>
  <c r="D1506" i="10"/>
  <c r="D1507" i="10"/>
  <c r="D1508" i="10"/>
  <c r="D1509" i="10"/>
  <c r="D1510" i="10"/>
  <c r="D1511" i="10"/>
  <c r="D1512" i="10"/>
  <c r="D1513" i="10"/>
  <c r="D1514" i="10"/>
  <c r="E1506" i="10"/>
  <c r="E1507" i="10"/>
  <c r="E1508" i="10"/>
  <c r="E1509" i="10"/>
  <c r="E1510" i="10"/>
  <c r="E1511" i="10"/>
  <c r="E1512" i="10"/>
  <c r="E1513" i="10"/>
  <c r="E1514" i="10"/>
  <c r="F1506" i="10"/>
  <c r="F1507" i="10"/>
  <c r="F1508" i="10"/>
  <c r="F1509" i="10"/>
  <c r="F1510" i="10"/>
  <c r="F1511" i="10"/>
  <c r="F1512" i="10"/>
  <c r="F1513" i="10"/>
  <c r="F1514" i="10"/>
  <c r="B136" i="12"/>
  <c r="C135" i="12"/>
  <c r="C136" i="12"/>
  <c r="C108" i="12"/>
  <c r="D135" i="12"/>
  <c r="D136" i="12"/>
  <c r="D108" i="12"/>
  <c r="E135" i="12"/>
  <c r="E136" i="12"/>
  <c r="E108" i="12"/>
  <c r="F135" i="12"/>
  <c r="F136" i="12"/>
  <c r="F108" i="12"/>
  <c r="B107" i="12"/>
  <c r="C106" i="12"/>
  <c r="C107" i="12"/>
  <c r="C167" i="12"/>
  <c r="D106" i="12"/>
  <c r="D107" i="12"/>
  <c r="D167" i="12"/>
  <c r="E106" i="12"/>
  <c r="E107" i="12"/>
  <c r="E167" i="12"/>
  <c r="F106" i="12"/>
  <c r="F107" i="12"/>
  <c r="F167" i="12"/>
  <c r="B168" i="12"/>
  <c r="B169" i="12"/>
  <c r="C168" i="12"/>
  <c r="C169" i="12"/>
  <c r="D168" i="12"/>
  <c r="D169" i="12"/>
  <c r="E168" i="12"/>
  <c r="E169" i="12"/>
  <c r="F168" i="12"/>
  <c r="F169" i="12"/>
  <c r="B106" i="12" l="1"/>
  <c r="B108" i="12"/>
  <c r="B167" i="12"/>
  <c r="B1513" i="10"/>
  <c r="B1509" i="10"/>
  <c r="B1514" i="10"/>
  <c r="B1510" i="10"/>
  <c r="B1512" i="10"/>
  <c r="B1507" i="10"/>
  <c r="B1511" i="10"/>
  <c r="B1508" i="10"/>
  <c r="B1506" i="10"/>
  <c r="B135" i="12"/>
  <c r="C1389" i="10" l="1"/>
  <c r="C1390" i="10"/>
  <c r="C1391" i="10"/>
  <c r="C1392" i="10"/>
  <c r="C1393" i="10"/>
  <c r="C1394" i="10"/>
  <c r="C1395" i="10"/>
  <c r="C1396" i="10"/>
  <c r="C1397" i="10"/>
  <c r="C1398" i="10"/>
  <c r="C1399" i="10"/>
  <c r="C1400" i="10"/>
  <c r="C1401" i="10"/>
  <c r="C1402" i="10"/>
  <c r="C1403" i="10"/>
  <c r="C1404" i="10"/>
  <c r="C1405" i="10"/>
  <c r="C1406" i="10"/>
  <c r="C1407" i="10"/>
  <c r="C1408" i="10"/>
  <c r="C1409" i="10"/>
  <c r="C1410" i="10"/>
  <c r="C1411" i="10"/>
  <c r="C1412" i="10"/>
  <c r="C1413" i="10"/>
  <c r="C1414" i="10"/>
  <c r="C1415" i="10"/>
  <c r="C1416" i="10"/>
  <c r="C1417" i="10"/>
  <c r="C1418" i="10"/>
  <c r="C1419" i="10"/>
  <c r="C1420" i="10"/>
  <c r="C1421" i="10"/>
  <c r="C1422" i="10"/>
  <c r="C1423" i="10"/>
  <c r="C1424" i="10"/>
  <c r="C1425" i="10"/>
  <c r="C1426" i="10"/>
  <c r="C1427" i="10"/>
  <c r="C1428" i="10"/>
  <c r="C1429" i="10"/>
  <c r="C1430" i="10"/>
  <c r="C1431" i="10"/>
  <c r="C1432" i="10"/>
  <c r="C1433" i="10"/>
  <c r="C1434" i="10"/>
  <c r="C1435" i="10"/>
  <c r="C1436" i="10"/>
  <c r="C1437" i="10"/>
  <c r="C1438" i="10"/>
  <c r="C1439" i="10"/>
  <c r="C1440" i="10"/>
  <c r="C1441" i="10"/>
  <c r="C1442" i="10"/>
  <c r="C1443" i="10"/>
  <c r="C1444" i="10"/>
  <c r="C1445" i="10"/>
  <c r="C1446" i="10"/>
  <c r="C1447" i="10"/>
  <c r="C1448" i="10"/>
  <c r="C1449" i="10"/>
  <c r="C1450" i="10"/>
  <c r="C1451" i="10"/>
  <c r="C1452" i="10"/>
  <c r="C1453" i="10"/>
  <c r="C1454" i="10"/>
  <c r="C1455" i="10"/>
  <c r="C1456" i="10"/>
  <c r="C1457" i="10"/>
  <c r="C1458" i="10"/>
  <c r="C1459" i="10"/>
  <c r="C1460" i="10"/>
  <c r="C1461" i="10"/>
  <c r="C1462" i="10"/>
  <c r="C1463" i="10"/>
  <c r="C1464" i="10"/>
  <c r="C1465" i="10"/>
  <c r="C1466" i="10"/>
  <c r="C1467" i="10"/>
  <c r="C1468" i="10"/>
  <c r="C1469" i="10"/>
  <c r="C1470" i="10"/>
  <c r="C1471" i="10"/>
  <c r="C1472" i="10"/>
  <c r="C1473" i="10"/>
  <c r="C1474" i="10"/>
  <c r="C1475" i="10"/>
  <c r="C1476" i="10"/>
  <c r="C1477" i="10"/>
  <c r="C1478" i="10"/>
  <c r="C1479" i="10"/>
  <c r="C1480" i="10"/>
  <c r="C1481" i="10"/>
  <c r="C1482" i="10"/>
  <c r="C1483" i="10"/>
  <c r="C1484" i="10"/>
  <c r="C1485" i="10"/>
  <c r="C1486" i="10"/>
  <c r="C1487" i="10"/>
  <c r="C1488" i="10"/>
  <c r="C1489" i="10"/>
  <c r="C1490" i="10"/>
  <c r="C1491" i="10"/>
  <c r="C1492" i="10"/>
  <c r="C1493" i="10"/>
  <c r="C1494" i="10"/>
  <c r="C1495" i="10"/>
  <c r="C1496" i="10"/>
  <c r="C1497" i="10"/>
  <c r="C1498" i="10"/>
  <c r="C1499" i="10"/>
  <c r="C1500" i="10"/>
  <c r="C1501" i="10"/>
  <c r="C1502" i="10"/>
  <c r="C1503" i="10"/>
  <c r="C1504" i="10"/>
  <c r="C1505" i="10"/>
  <c r="D1389" i="10"/>
  <c r="D1390" i="10"/>
  <c r="D1391" i="10"/>
  <c r="D1392" i="10"/>
  <c r="D1393" i="10"/>
  <c r="D1394" i="10"/>
  <c r="D1395" i="10"/>
  <c r="D1396" i="10"/>
  <c r="D1397" i="10"/>
  <c r="D1398" i="10"/>
  <c r="D1399" i="10"/>
  <c r="D1400" i="10"/>
  <c r="D1401" i="10"/>
  <c r="D1402" i="10"/>
  <c r="D1403" i="10"/>
  <c r="D1404" i="10"/>
  <c r="D1405" i="10"/>
  <c r="D1406" i="10"/>
  <c r="D1407" i="10"/>
  <c r="D1408" i="10"/>
  <c r="D1409" i="10"/>
  <c r="D1410" i="10"/>
  <c r="D1411" i="10"/>
  <c r="D1412" i="10"/>
  <c r="D1413" i="10"/>
  <c r="D1414" i="10"/>
  <c r="D1415" i="10"/>
  <c r="D1416" i="10"/>
  <c r="D1417" i="10"/>
  <c r="D1418" i="10"/>
  <c r="D1419" i="10"/>
  <c r="D1420" i="10"/>
  <c r="D1421" i="10"/>
  <c r="D1422" i="10"/>
  <c r="D1423" i="10"/>
  <c r="D1424" i="10"/>
  <c r="D1425" i="10"/>
  <c r="D1426" i="10"/>
  <c r="D1427" i="10"/>
  <c r="D1428" i="10"/>
  <c r="D1429" i="10"/>
  <c r="D1430" i="10"/>
  <c r="D1431" i="10"/>
  <c r="D1432" i="10"/>
  <c r="D1433" i="10"/>
  <c r="D1434" i="10"/>
  <c r="D1435" i="10"/>
  <c r="D1436" i="10"/>
  <c r="D1437" i="10"/>
  <c r="D1438" i="10"/>
  <c r="D1439" i="10"/>
  <c r="D1440" i="10"/>
  <c r="D1441" i="10"/>
  <c r="D1442" i="10"/>
  <c r="D1443" i="10"/>
  <c r="D1444" i="10"/>
  <c r="D1445" i="10"/>
  <c r="D1446" i="10"/>
  <c r="D1447" i="10"/>
  <c r="D1448" i="10"/>
  <c r="D1449" i="10"/>
  <c r="D1450" i="10"/>
  <c r="D1451" i="10"/>
  <c r="D1452" i="10"/>
  <c r="D1453" i="10"/>
  <c r="D1454" i="10"/>
  <c r="D1455" i="10"/>
  <c r="D1456" i="10"/>
  <c r="D1457" i="10"/>
  <c r="D1458" i="10"/>
  <c r="D1459" i="10"/>
  <c r="D1460" i="10"/>
  <c r="D1461" i="10"/>
  <c r="D1462" i="10"/>
  <c r="D1463" i="10"/>
  <c r="D1464" i="10"/>
  <c r="D1465" i="10"/>
  <c r="D1466" i="10"/>
  <c r="D1467" i="10"/>
  <c r="D1468" i="10"/>
  <c r="D1469" i="10"/>
  <c r="D1470" i="10"/>
  <c r="D1471" i="10"/>
  <c r="D1472" i="10"/>
  <c r="D1473" i="10"/>
  <c r="D1474" i="10"/>
  <c r="D1475" i="10"/>
  <c r="D1476" i="10"/>
  <c r="D1477" i="10"/>
  <c r="D1478" i="10"/>
  <c r="D1479" i="10"/>
  <c r="D1480" i="10"/>
  <c r="D1481" i="10"/>
  <c r="D1482" i="10"/>
  <c r="D1483" i="10"/>
  <c r="D1484" i="10"/>
  <c r="D1485" i="10"/>
  <c r="D1486" i="10"/>
  <c r="D1487" i="10"/>
  <c r="D1488" i="10"/>
  <c r="D1489" i="10"/>
  <c r="D1490" i="10"/>
  <c r="D1491" i="10"/>
  <c r="D1492" i="10"/>
  <c r="D1493" i="10"/>
  <c r="D1494" i="10"/>
  <c r="D1495" i="10"/>
  <c r="D1496" i="10"/>
  <c r="D1497" i="10"/>
  <c r="D1498" i="10"/>
  <c r="D1499" i="10"/>
  <c r="D1500" i="10"/>
  <c r="D1501" i="10"/>
  <c r="D1502" i="10"/>
  <c r="D1503" i="10"/>
  <c r="D1504" i="10"/>
  <c r="D1505" i="10"/>
  <c r="E1389" i="10"/>
  <c r="E1390" i="10"/>
  <c r="E1391" i="10"/>
  <c r="E1392" i="10"/>
  <c r="E1393" i="10"/>
  <c r="E1394" i="10"/>
  <c r="E1395" i="10"/>
  <c r="E1396" i="10"/>
  <c r="E1397" i="10"/>
  <c r="E1398" i="10"/>
  <c r="E1399" i="10"/>
  <c r="E1400" i="10"/>
  <c r="E1401" i="10"/>
  <c r="E1402" i="10"/>
  <c r="E1403" i="10"/>
  <c r="E1404" i="10"/>
  <c r="E1405" i="10"/>
  <c r="E1406" i="10"/>
  <c r="E1407" i="10"/>
  <c r="E1408" i="10"/>
  <c r="E1409" i="10"/>
  <c r="E1410" i="10"/>
  <c r="E1411" i="10"/>
  <c r="E1412" i="10"/>
  <c r="E1413" i="10"/>
  <c r="E1414" i="10"/>
  <c r="E1415" i="10"/>
  <c r="E1416" i="10"/>
  <c r="E1417" i="10"/>
  <c r="E1418" i="10"/>
  <c r="E1419" i="10"/>
  <c r="E1420" i="10"/>
  <c r="E1421" i="10"/>
  <c r="E1422" i="10"/>
  <c r="E1423" i="10"/>
  <c r="E1424" i="10"/>
  <c r="E1425" i="10"/>
  <c r="E1426" i="10"/>
  <c r="E1427" i="10"/>
  <c r="E1428" i="10"/>
  <c r="E1429" i="10"/>
  <c r="E1430" i="10"/>
  <c r="E1431" i="10"/>
  <c r="E1432" i="10"/>
  <c r="E1433" i="10"/>
  <c r="E1434" i="10"/>
  <c r="E1435" i="10"/>
  <c r="E1436" i="10"/>
  <c r="E1437" i="10"/>
  <c r="E1438" i="10"/>
  <c r="E1439" i="10"/>
  <c r="E1440" i="10"/>
  <c r="E1441" i="10"/>
  <c r="E1442" i="10"/>
  <c r="E1443" i="10"/>
  <c r="E1444" i="10"/>
  <c r="E1445" i="10"/>
  <c r="E1446" i="10"/>
  <c r="E1447" i="10"/>
  <c r="E1448" i="10"/>
  <c r="E1449" i="10"/>
  <c r="E1450" i="10"/>
  <c r="E1451" i="10"/>
  <c r="E1452" i="10"/>
  <c r="E1453" i="10"/>
  <c r="E1454" i="10"/>
  <c r="E1455" i="10"/>
  <c r="E1456" i="10"/>
  <c r="E1457" i="10"/>
  <c r="E1458" i="10"/>
  <c r="E1459" i="10"/>
  <c r="E1460" i="10"/>
  <c r="E1461" i="10"/>
  <c r="E1462" i="10"/>
  <c r="E1463" i="10"/>
  <c r="E1464" i="10"/>
  <c r="E1465" i="10"/>
  <c r="E1466" i="10"/>
  <c r="E1467" i="10"/>
  <c r="E1468" i="10"/>
  <c r="E1469" i="10"/>
  <c r="E1470" i="10"/>
  <c r="E1471" i="10"/>
  <c r="E1472" i="10"/>
  <c r="E1473" i="10"/>
  <c r="E1474" i="10"/>
  <c r="E1475" i="10"/>
  <c r="E1476" i="10"/>
  <c r="E1477" i="10"/>
  <c r="E1478" i="10"/>
  <c r="E1479" i="10"/>
  <c r="E1480" i="10"/>
  <c r="E1481" i="10"/>
  <c r="E1482" i="10"/>
  <c r="E1483" i="10"/>
  <c r="E1484" i="10"/>
  <c r="E1485" i="10"/>
  <c r="E1486" i="10"/>
  <c r="E1487" i="10"/>
  <c r="E1488" i="10"/>
  <c r="E1489" i="10"/>
  <c r="E1490" i="10"/>
  <c r="E1491" i="10"/>
  <c r="E1492" i="10"/>
  <c r="E1493" i="10"/>
  <c r="E1494" i="10"/>
  <c r="E1495" i="10"/>
  <c r="E1496" i="10"/>
  <c r="E1497" i="10"/>
  <c r="E1498" i="10"/>
  <c r="E1499" i="10"/>
  <c r="E1500" i="10"/>
  <c r="E1501" i="10"/>
  <c r="E1502" i="10"/>
  <c r="E1503" i="10"/>
  <c r="E1504" i="10"/>
  <c r="E1505" i="10"/>
  <c r="F1389" i="10"/>
  <c r="F1390" i="10"/>
  <c r="F1391" i="10"/>
  <c r="F1392" i="10"/>
  <c r="F1393" i="10"/>
  <c r="F1394" i="10"/>
  <c r="F1395" i="10"/>
  <c r="F1396" i="10"/>
  <c r="F1397" i="10"/>
  <c r="F1398" i="10"/>
  <c r="F1399" i="10"/>
  <c r="F1400" i="10"/>
  <c r="F1401" i="10"/>
  <c r="F1402" i="10"/>
  <c r="F1403" i="10"/>
  <c r="F1404" i="10"/>
  <c r="F1405" i="10"/>
  <c r="F1406" i="10"/>
  <c r="F1407" i="10"/>
  <c r="F1408" i="10"/>
  <c r="F1409" i="10"/>
  <c r="F1410" i="10"/>
  <c r="F1411" i="10"/>
  <c r="F1412" i="10"/>
  <c r="F1413" i="10"/>
  <c r="F1414" i="10"/>
  <c r="F1415" i="10"/>
  <c r="F1416" i="10"/>
  <c r="F1417" i="10"/>
  <c r="F1418" i="10"/>
  <c r="F1419" i="10"/>
  <c r="F1420" i="10"/>
  <c r="F1421" i="10"/>
  <c r="F1422" i="10"/>
  <c r="F1423" i="10"/>
  <c r="F1424" i="10"/>
  <c r="F1425" i="10"/>
  <c r="F1426" i="10"/>
  <c r="F1427" i="10"/>
  <c r="F1428" i="10"/>
  <c r="F1429" i="10"/>
  <c r="F1430" i="10"/>
  <c r="F1431" i="10"/>
  <c r="F1432" i="10"/>
  <c r="F1433" i="10"/>
  <c r="F1434" i="10"/>
  <c r="F1435" i="10"/>
  <c r="F1436" i="10"/>
  <c r="F1437" i="10"/>
  <c r="F1438" i="10"/>
  <c r="F1439" i="10"/>
  <c r="F1440" i="10"/>
  <c r="F1441" i="10"/>
  <c r="F1442" i="10"/>
  <c r="F1443" i="10"/>
  <c r="F1444" i="10"/>
  <c r="F1445" i="10"/>
  <c r="F1446" i="10"/>
  <c r="F1447" i="10"/>
  <c r="F1448" i="10"/>
  <c r="F1449" i="10"/>
  <c r="F1450" i="10"/>
  <c r="F1451" i="10"/>
  <c r="F1452" i="10"/>
  <c r="F1453" i="10"/>
  <c r="F1454" i="10"/>
  <c r="F1455" i="10"/>
  <c r="F1456" i="10"/>
  <c r="F1457" i="10"/>
  <c r="F1458" i="10"/>
  <c r="F1459" i="10"/>
  <c r="F1460" i="10"/>
  <c r="F1461" i="10"/>
  <c r="F1462" i="10"/>
  <c r="F1463" i="10"/>
  <c r="F1464" i="10"/>
  <c r="F1465" i="10"/>
  <c r="F1466" i="10"/>
  <c r="F1467" i="10"/>
  <c r="F1468" i="10"/>
  <c r="F1469" i="10"/>
  <c r="F1470" i="10"/>
  <c r="F1471" i="10"/>
  <c r="F1472" i="10"/>
  <c r="F1473" i="10"/>
  <c r="F1474" i="10"/>
  <c r="F1475" i="10"/>
  <c r="F1476" i="10"/>
  <c r="F1477" i="10"/>
  <c r="F1478" i="10"/>
  <c r="F1479" i="10"/>
  <c r="F1480" i="10"/>
  <c r="F1481" i="10"/>
  <c r="F1482" i="10"/>
  <c r="F1483" i="10"/>
  <c r="F1484" i="10"/>
  <c r="F1485" i="10"/>
  <c r="F1486" i="10"/>
  <c r="F1487" i="10"/>
  <c r="F1488" i="10"/>
  <c r="F1489" i="10"/>
  <c r="F1490" i="10"/>
  <c r="F1491" i="10"/>
  <c r="F1492" i="10"/>
  <c r="F1493" i="10"/>
  <c r="F1494" i="10"/>
  <c r="F1495" i="10"/>
  <c r="F1496" i="10"/>
  <c r="F1497" i="10"/>
  <c r="F1498" i="10"/>
  <c r="F1499" i="10"/>
  <c r="F1500" i="10"/>
  <c r="F1501" i="10"/>
  <c r="F1502" i="10"/>
  <c r="F1503" i="10"/>
  <c r="F1504" i="10"/>
  <c r="F1505" i="10"/>
  <c r="B12" i="12"/>
  <c r="C12" i="12"/>
  <c r="D12" i="12"/>
  <c r="E12" i="12"/>
  <c r="F12" i="12"/>
  <c r="B11" i="12"/>
  <c r="C11" i="12"/>
  <c r="D11" i="12"/>
  <c r="E11" i="12"/>
  <c r="F11" i="12"/>
  <c r="B80" i="12"/>
  <c r="B81" i="12"/>
  <c r="B82" i="12"/>
  <c r="B83" i="12"/>
  <c r="C80" i="12"/>
  <c r="C81" i="12"/>
  <c r="C82" i="12"/>
  <c r="C83" i="12"/>
  <c r="D80" i="12"/>
  <c r="D81" i="12"/>
  <c r="D82" i="12"/>
  <c r="D83" i="12"/>
  <c r="E80" i="12"/>
  <c r="E81" i="12"/>
  <c r="E82" i="12"/>
  <c r="E83" i="12"/>
  <c r="F80" i="12"/>
  <c r="F81" i="12"/>
  <c r="F82" i="12"/>
  <c r="F83" i="12"/>
  <c r="B84" i="12"/>
  <c r="B85" i="12"/>
  <c r="C84" i="12"/>
  <c r="C85" i="12"/>
  <c r="D84" i="12"/>
  <c r="D85" i="12"/>
  <c r="E84" i="12"/>
  <c r="E85" i="12"/>
  <c r="F84" i="12"/>
  <c r="F85" i="12"/>
  <c r="B10" i="12"/>
  <c r="C10" i="12"/>
  <c r="D10" i="12"/>
  <c r="E10" i="12"/>
  <c r="F10" i="12"/>
  <c r="C9" i="12"/>
  <c r="D9" i="12"/>
  <c r="E9" i="12"/>
  <c r="F9" i="12"/>
  <c r="B9" i="12" l="1"/>
  <c r="B1479" i="10"/>
  <c r="B1492" i="10"/>
  <c r="B1484" i="10"/>
  <c r="B1480" i="10"/>
  <c r="B1476" i="10"/>
  <c r="B1464" i="10"/>
  <c r="B1460" i="10"/>
  <c r="B1456" i="10"/>
  <c r="B1452" i="10"/>
  <c r="B1448" i="10"/>
  <c r="B1444" i="10"/>
  <c r="B1440" i="10"/>
  <c r="B1416" i="10"/>
  <c r="B1404" i="10"/>
  <c r="B1400" i="10"/>
  <c r="B1392" i="10"/>
  <c r="B1502" i="10"/>
  <c r="B1498" i="10"/>
  <c r="B1490" i="10"/>
  <c r="B1503" i="10"/>
  <c r="B1499" i="10"/>
  <c r="B1495" i="10"/>
  <c r="B1483" i="10"/>
  <c r="B1475" i="10"/>
  <c r="B1471" i="10"/>
  <c r="B1439" i="10"/>
  <c r="B1435" i="10"/>
  <c r="B1431" i="10"/>
  <c r="B1427" i="10"/>
  <c r="B1423" i="10"/>
  <c r="B1419" i="10"/>
  <c r="B1411" i="10"/>
  <c r="B1403" i="10"/>
  <c r="B1399" i="10"/>
  <c r="B1395" i="10"/>
  <c r="B1391" i="10"/>
  <c r="B1497" i="10"/>
  <c r="B1494" i="10"/>
  <c r="B1470" i="10"/>
  <c r="B1466" i="10"/>
  <c r="B1462" i="10"/>
  <c r="B1458" i="10"/>
  <c r="B1454" i="10"/>
  <c r="B1450" i="10"/>
  <c r="B1446" i="10"/>
  <c r="B1434" i="10"/>
  <c r="B1430" i="10"/>
  <c r="B1426" i="10"/>
  <c r="B1422" i="10"/>
  <c r="B1410" i="10"/>
  <c r="B1390" i="10"/>
  <c r="B1504" i="10"/>
  <c r="B1488" i="10"/>
  <c r="B1505" i="10"/>
  <c r="B1493" i="10"/>
  <c r="B1489" i="10"/>
  <c r="B1485" i="10"/>
  <c r="B1481" i="10"/>
  <c r="B1477" i="10"/>
  <c r="B1469" i="10"/>
  <c r="B1465" i="10"/>
  <c r="B1461" i="10"/>
  <c r="B1457" i="10"/>
  <c r="B1453" i="10"/>
  <c r="B1449" i="10"/>
  <c r="B1445" i="10"/>
  <c r="B1441" i="10"/>
  <c r="B1433" i="10"/>
  <c r="B1429" i="10"/>
  <c r="B1425" i="10"/>
  <c r="B1421" i="10"/>
  <c r="B1413" i="10"/>
  <c r="B1409" i="10"/>
  <c r="B1405" i="10"/>
  <c r="B1401" i="10"/>
  <c r="B1397" i="10"/>
  <c r="B1500" i="10"/>
  <c r="B1496" i="10"/>
  <c r="B1473" i="10"/>
  <c r="B1472" i="10"/>
  <c r="B1468" i="10"/>
  <c r="B1467" i="10"/>
  <c r="B1463" i="10"/>
  <c r="B1459" i="10"/>
  <c r="B1455" i="10"/>
  <c r="B1451" i="10"/>
  <c r="B1437" i="10"/>
  <c r="B1418" i="10"/>
  <c r="B1414" i="10"/>
  <c r="B1407" i="10"/>
  <c r="B1491" i="10"/>
  <c r="B1487" i="10"/>
  <c r="B1447" i="10"/>
  <c r="B1443" i="10"/>
  <c r="B1436" i="10"/>
  <c r="B1417" i="10"/>
  <c r="B1406" i="10"/>
  <c r="B1402" i="10"/>
  <c r="B1398" i="10"/>
  <c r="B1394" i="10"/>
  <c r="B1442" i="10"/>
  <c r="B1432" i="10"/>
  <c r="B1428" i="10"/>
  <c r="B1424" i="10"/>
  <c r="B1420" i="10"/>
  <c r="B1412" i="10"/>
  <c r="B1393" i="10"/>
  <c r="B1389" i="10"/>
  <c r="B1501" i="10"/>
  <c r="B1486" i="10"/>
  <c r="B1482" i="10"/>
  <c r="B1478" i="10"/>
  <c r="B1474" i="10"/>
  <c r="B1438" i="10"/>
  <c r="B1415" i="10"/>
  <c r="B1408" i="10"/>
  <c r="B1396" i="10"/>
  <c r="C1349" i="10" l="1"/>
  <c r="C1350" i="10"/>
  <c r="C1351" i="10"/>
  <c r="C1352" i="10"/>
  <c r="C1353" i="10"/>
  <c r="C1354" i="10"/>
  <c r="C1355" i="10"/>
  <c r="C1356" i="10"/>
  <c r="C1357" i="10"/>
  <c r="C1358" i="10"/>
  <c r="C1359" i="10"/>
  <c r="C1360" i="10"/>
  <c r="C1361" i="10"/>
  <c r="C1362" i="10"/>
  <c r="C1363" i="10"/>
  <c r="C1364" i="10"/>
  <c r="C1365" i="10"/>
  <c r="C1366" i="10"/>
  <c r="C1367" i="10"/>
  <c r="C1368" i="10"/>
  <c r="C1369" i="10"/>
  <c r="C1370" i="10"/>
  <c r="C1371" i="10"/>
  <c r="C1372" i="10"/>
  <c r="C1373" i="10"/>
  <c r="C1374" i="10"/>
  <c r="C1375" i="10"/>
  <c r="C1376" i="10"/>
  <c r="C1377" i="10"/>
  <c r="C1378" i="10"/>
  <c r="C1379" i="10"/>
  <c r="C1380" i="10"/>
  <c r="C1381" i="10"/>
  <c r="C1382" i="10"/>
  <c r="C1383" i="10"/>
  <c r="C1384" i="10"/>
  <c r="C1385" i="10"/>
  <c r="C1386" i="10"/>
  <c r="C1387" i="10"/>
  <c r="C1388" i="10"/>
  <c r="D1349" i="10"/>
  <c r="D1350" i="10"/>
  <c r="D1351" i="10"/>
  <c r="D1352" i="10"/>
  <c r="D1353" i="10"/>
  <c r="D1354" i="10"/>
  <c r="D1355" i="10"/>
  <c r="D1356" i="10"/>
  <c r="D1357" i="10"/>
  <c r="D1358" i="10"/>
  <c r="D1359" i="10"/>
  <c r="D1360" i="10"/>
  <c r="D1361" i="10"/>
  <c r="D1362" i="10"/>
  <c r="D1363" i="10"/>
  <c r="D1364" i="10"/>
  <c r="D1365" i="10"/>
  <c r="D1366" i="10"/>
  <c r="D1367" i="10"/>
  <c r="D1368" i="10"/>
  <c r="D1369" i="10"/>
  <c r="D1370" i="10"/>
  <c r="D1371" i="10"/>
  <c r="D1372" i="10"/>
  <c r="D1373" i="10"/>
  <c r="D1374" i="10"/>
  <c r="D1375" i="10"/>
  <c r="D1376" i="10"/>
  <c r="D1377" i="10"/>
  <c r="D1378" i="10"/>
  <c r="D1379" i="10"/>
  <c r="D1380" i="10"/>
  <c r="D1381" i="10"/>
  <c r="D1382" i="10"/>
  <c r="D1383" i="10"/>
  <c r="D1384" i="10"/>
  <c r="D1385" i="10"/>
  <c r="D1386" i="10"/>
  <c r="D1387" i="10"/>
  <c r="D1388" i="10"/>
  <c r="E1349" i="10"/>
  <c r="E1350" i="10"/>
  <c r="E1351" i="10"/>
  <c r="E1352" i="10"/>
  <c r="E1353" i="10"/>
  <c r="E1354" i="10"/>
  <c r="E1355" i="10"/>
  <c r="E1356" i="10"/>
  <c r="E1357" i="10"/>
  <c r="E1358" i="10"/>
  <c r="E1359" i="10"/>
  <c r="E1360" i="10"/>
  <c r="E1361" i="10"/>
  <c r="E1362" i="10"/>
  <c r="E1363" i="10"/>
  <c r="E1364" i="10"/>
  <c r="E1365" i="10"/>
  <c r="E1366" i="10"/>
  <c r="E1367" i="10"/>
  <c r="E1368" i="10"/>
  <c r="E1369" i="10"/>
  <c r="E1370" i="10"/>
  <c r="E1371" i="10"/>
  <c r="E1372" i="10"/>
  <c r="E1373" i="10"/>
  <c r="E1374" i="10"/>
  <c r="E1375" i="10"/>
  <c r="E1376" i="10"/>
  <c r="E1377" i="10"/>
  <c r="E1378" i="10"/>
  <c r="E1379" i="10"/>
  <c r="E1380" i="10"/>
  <c r="E1381" i="10"/>
  <c r="E1382" i="10"/>
  <c r="E1383" i="10"/>
  <c r="E1384" i="10"/>
  <c r="E1385" i="10"/>
  <c r="E1386" i="10"/>
  <c r="E1387" i="10"/>
  <c r="E1388" i="10"/>
  <c r="F1349" i="10"/>
  <c r="F1350" i="10"/>
  <c r="F1351" i="10"/>
  <c r="F1352" i="10"/>
  <c r="F1353" i="10"/>
  <c r="F1354" i="10"/>
  <c r="F1355" i="10"/>
  <c r="F1356" i="10"/>
  <c r="F1357" i="10"/>
  <c r="F1358" i="10"/>
  <c r="F1359" i="10"/>
  <c r="F1360" i="10"/>
  <c r="F1361" i="10"/>
  <c r="F1362" i="10"/>
  <c r="F1363" i="10"/>
  <c r="F1364" i="10"/>
  <c r="F1365" i="10"/>
  <c r="F1366" i="10"/>
  <c r="F1367" i="10"/>
  <c r="F1368" i="10"/>
  <c r="F1369" i="10"/>
  <c r="F1370" i="10"/>
  <c r="F1371" i="10"/>
  <c r="F1372" i="10"/>
  <c r="F1373" i="10"/>
  <c r="F1374" i="10"/>
  <c r="F1375" i="10"/>
  <c r="F1376" i="10"/>
  <c r="F1377" i="10"/>
  <c r="F1378" i="10"/>
  <c r="F1379" i="10"/>
  <c r="F1380" i="10"/>
  <c r="F1381" i="10"/>
  <c r="F1382" i="10"/>
  <c r="F1383" i="10"/>
  <c r="F1384" i="10"/>
  <c r="F1385" i="10"/>
  <c r="F1386" i="10"/>
  <c r="F1387" i="10"/>
  <c r="F1388" i="10"/>
  <c r="B1367" i="10" l="1"/>
  <c r="B1362" i="10"/>
  <c r="B1357" i="10"/>
  <c r="B1353" i="10"/>
  <c r="B1388" i="10"/>
  <c r="B1384" i="10"/>
  <c r="B1380" i="10"/>
  <c r="B1376" i="10"/>
  <c r="B1372" i="10"/>
  <c r="B1360" i="10"/>
  <c r="B1356" i="10"/>
  <c r="B1352" i="10"/>
  <c r="B1387" i="10"/>
  <c r="B1383" i="10"/>
  <c r="B1379" i="10"/>
  <c r="B1375" i="10"/>
  <c r="B1371" i="10"/>
  <c r="B1363" i="10"/>
  <c r="B1355" i="10"/>
  <c r="B1351" i="10"/>
  <c r="B1386" i="10"/>
  <c r="B1382" i="10"/>
  <c r="B1378" i="10"/>
  <c r="B1374" i="10"/>
  <c r="B1370" i="10"/>
  <c r="B1366" i="10"/>
  <c r="B1358" i="10"/>
  <c r="B1354" i="10"/>
  <c r="B1350" i="10"/>
  <c r="B1385" i="10"/>
  <c r="B1381" i="10"/>
  <c r="B1377" i="10"/>
  <c r="B1373" i="10"/>
  <c r="B1369" i="10"/>
  <c r="B1365" i="10"/>
  <c r="B1361" i="10"/>
  <c r="B1349" i="10"/>
  <c r="B1359" i="10"/>
  <c r="B1368" i="10"/>
  <c r="B1364" i="10"/>
  <c r="C1017" i="10"/>
  <c r="C1018" i="10"/>
  <c r="C1019" i="10"/>
  <c r="C1020" i="10"/>
  <c r="C1021" i="10"/>
  <c r="C1022" i="10"/>
  <c r="C1023" i="10"/>
  <c r="C1024" i="10"/>
  <c r="C1025" i="10"/>
  <c r="C1026" i="10"/>
  <c r="C1027" i="10"/>
  <c r="C1028" i="10"/>
  <c r="C1029" i="10"/>
  <c r="C1030" i="10"/>
  <c r="C1031" i="10"/>
  <c r="C1032" i="10"/>
  <c r="C1342" i="10"/>
  <c r="C1343" i="10"/>
  <c r="C1344" i="10"/>
  <c r="C1345" i="10"/>
  <c r="C1346" i="10"/>
  <c r="C1347" i="10"/>
  <c r="C1348" i="10"/>
  <c r="D1017" i="10"/>
  <c r="D1018" i="10"/>
  <c r="D1019" i="10"/>
  <c r="D1020" i="10"/>
  <c r="D1021" i="10"/>
  <c r="D1022" i="10"/>
  <c r="D1023" i="10"/>
  <c r="D1024" i="10"/>
  <c r="D1025" i="10"/>
  <c r="D1026" i="10"/>
  <c r="D1027" i="10"/>
  <c r="D1028" i="10"/>
  <c r="D1029" i="10"/>
  <c r="D1030" i="10"/>
  <c r="D1031" i="10"/>
  <c r="D1032" i="10"/>
  <c r="D1342" i="10"/>
  <c r="D1343" i="10"/>
  <c r="D1344" i="10"/>
  <c r="D1345" i="10"/>
  <c r="D1346" i="10"/>
  <c r="D1347" i="10"/>
  <c r="D1348" i="10"/>
  <c r="E1017" i="10"/>
  <c r="E1018" i="10"/>
  <c r="E1019" i="10"/>
  <c r="E1020" i="10"/>
  <c r="E1021" i="10"/>
  <c r="E1022" i="10"/>
  <c r="E1023" i="10"/>
  <c r="E1024" i="10"/>
  <c r="E1025" i="10"/>
  <c r="E1026" i="10"/>
  <c r="E1027" i="10"/>
  <c r="E1028" i="10"/>
  <c r="E1029" i="10"/>
  <c r="E1030" i="10"/>
  <c r="E1031" i="10"/>
  <c r="E1032" i="10"/>
  <c r="E1342" i="10"/>
  <c r="E1343" i="10"/>
  <c r="E1344" i="10"/>
  <c r="E1345" i="10"/>
  <c r="E1346" i="10"/>
  <c r="E1347" i="10"/>
  <c r="E1348" i="10"/>
  <c r="F1017" i="10"/>
  <c r="F1018" i="10"/>
  <c r="F1019" i="10"/>
  <c r="F1020" i="10"/>
  <c r="F1021" i="10"/>
  <c r="F1022" i="10"/>
  <c r="F1023" i="10"/>
  <c r="F1024" i="10"/>
  <c r="F1025" i="10"/>
  <c r="F1026" i="10"/>
  <c r="F1027" i="10"/>
  <c r="F1028" i="10"/>
  <c r="F1029" i="10"/>
  <c r="F1030" i="10"/>
  <c r="F1031" i="10"/>
  <c r="F1032" i="10"/>
  <c r="F1342" i="10"/>
  <c r="F1343" i="10"/>
  <c r="F1344" i="10"/>
  <c r="F1345" i="10"/>
  <c r="F1346" i="10"/>
  <c r="F1347" i="10"/>
  <c r="F1348" i="10"/>
  <c r="B1348" i="10" l="1"/>
  <c r="B1344" i="10"/>
  <c r="B1031" i="10"/>
  <c r="B1027" i="10"/>
  <c r="B1023" i="10"/>
  <c r="B1019" i="10"/>
  <c r="B1347" i="10"/>
  <c r="B1343" i="10"/>
  <c r="B1030" i="10"/>
  <c r="B1026" i="10"/>
  <c r="B1022" i="10"/>
  <c r="B1018" i="10"/>
  <c r="B1345" i="10"/>
  <c r="B1032" i="10"/>
  <c r="B1028" i="10"/>
  <c r="B1024" i="10"/>
  <c r="B1020" i="10"/>
  <c r="B1346" i="10"/>
  <c r="B1342" i="10"/>
  <c r="B1029" i="10"/>
  <c r="B1025" i="10"/>
  <c r="B1021" i="10"/>
  <c r="B1017" i="10"/>
  <c r="C801" i="10"/>
  <c r="C802" i="10"/>
  <c r="C803" i="10"/>
  <c r="C804" i="10"/>
  <c r="C805" i="10"/>
  <c r="C806" i="10"/>
  <c r="C807" i="10"/>
  <c r="C808" i="10"/>
  <c r="C809" i="10"/>
  <c r="C810" i="10"/>
  <c r="C811" i="10"/>
  <c r="C812" i="10"/>
  <c r="C813" i="10"/>
  <c r="C814" i="10"/>
  <c r="C815" i="10"/>
  <c r="C816" i="10"/>
  <c r="C817" i="10"/>
  <c r="C818" i="10"/>
  <c r="C819" i="10"/>
  <c r="C820" i="10"/>
  <c r="C821" i="10"/>
  <c r="C822" i="10"/>
  <c r="C823" i="10"/>
  <c r="C824" i="10"/>
  <c r="C825" i="10"/>
  <c r="C826" i="10"/>
  <c r="C827" i="10"/>
  <c r="C828" i="10"/>
  <c r="C829" i="10"/>
  <c r="C830" i="10"/>
  <c r="C831" i="10"/>
  <c r="C832" i="10"/>
  <c r="C833" i="10"/>
  <c r="C834" i="10"/>
  <c r="C835" i="10"/>
  <c r="C836" i="10"/>
  <c r="C837" i="10"/>
  <c r="C838" i="10"/>
  <c r="C839" i="10"/>
  <c r="C840" i="10"/>
  <c r="C841" i="10"/>
  <c r="C842" i="10"/>
  <c r="C843" i="10"/>
  <c r="C844" i="10"/>
  <c r="C845" i="10"/>
  <c r="C846" i="10"/>
  <c r="C847" i="10"/>
  <c r="C848" i="10"/>
  <c r="C849" i="10"/>
  <c r="C850" i="10"/>
  <c r="C851" i="10"/>
  <c r="C852" i="10"/>
  <c r="C853" i="10"/>
  <c r="C854" i="10"/>
  <c r="C855" i="10"/>
  <c r="C856" i="10"/>
  <c r="C857" i="10"/>
  <c r="C858" i="10"/>
  <c r="C859" i="10"/>
  <c r="C860" i="10"/>
  <c r="C861" i="10"/>
  <c r="C862" i="10"/>
  <c r="C863" i="10"/>
  <c r="C864" i="10"/>
  <c r="C865" i="10"/>
  <c r="C866" i="10"/>
  <c r="C867" i="10"/>
  <c r="C868" i="10"/>
  <c r="C869" i="10"/>
  <c r="C870" i="10"/>
  <c r="C871" i="10"/>
  <c r="C872" i="10"/>
  <c r="C873" i="10"/>
  <c r="C874" i="10"/>
  <c r="C875" i="10"/>
  <c r="C876" i="10"/>
  <c r="C877" i="10"/>
  <c r="C878" i="10"/>
  <c r="C879" i="10"/>
  <c r="C880" i="10"/>
  <c r="C881" i="10"/>
  <c r="C882" i="10"/>
  <c r="C883" i="10"/>
  <c r="C884" i="10"/>
  <c r="C885" i="10"/>
  <c r="C886" i="10"/>
  <c r="C887" i="10"/>
  <c r="C888" i="10"/>
  <c r="C889" i="10"/>
  <c r="C890" i="10"/>
  <c r="C891" i="10"/>
  <c r="C892" i="10"/>
  <c r="C893" i="10"/>
  <c r="C894" i="10"/>
  <c r="C895" i="10"/>
  <c r="C896" i="10"/>
  <c r="C897" i="10"/>
  <c r="C898" i="10"/>
  <c r="C899" i="10"/>
  <c r="C900" i="10"/>
  <c r="C901" i="10"/>
  <c r="C902" i="10"/>
  <c r="C903" i="10"/>
  <c r="C904" i="10"/>
  <c r="C905" i="10"/>
  <c r="C906" i="10"/>
  <c r="C907" i="10"/>
  <c r="C908" i="10"/>
  <c r="C909" i="10"/>
  <c r="C910" i="10"/>
  <c r="C911" i="10"/>
  <c r="C912" i="10"/>
  <c r="C913" i="10"/>
  <c r="C914" i="10"/>
  <c r="C915" i="10"/>
  <c r="C916" i="10"/>
  <c r="C917" i="10"/>
  <c r="C918" i="10"/>
  <c r="C919" i="10"/>
  <c r="C920" i="10"/>
  <c r="C921" i="10"/>
  <c r="C922" i="10"/>
  <c r="C923" i="10"/>
  <c r="C924" i="10"/>
  <c r="C925" i="10"/>
  <c r="C926" i="10"/>
  <c r="C927" i="10"/>
  <c r="C928" i="10"/>
  <c r="C929" i="10"/>
  <c r="C930" i="10"/>
  <c r="C931" i="10"/>
  <c r="C932" i="10"/>
  <c r="C933" i="10"/>
  <c r="C934" i="10"/>
  <c r="C935" i="10"/>
  <c r="C936" i="10"/>
  <c r="C937" i="10"/>
  <c r="C938" i="10"/>
  <c r="C939" i="10"/>
  <c r="C940" i="10"/>
  <c r="C941" i="10"/>
  <c r="C942" i="10"/>
  <c r="C943" i="10"/>
  <c r="C944" i="10"/>
  <c r="C945" i="10"/>
  <c r="C946" i="10"/>
  <c r="C947" i="10"/>
  <c r="C948" i="10"/>
  <c r="C949" i="10"/>
  <c r="C950" i="10"/>
  <c r="C951" i="10"/>
  <c r="C952" i="10"/>
  <c r="C953" i="10"/>
  <c r="C954" i="10"/>
  <c r="C955" i="10"/>
  <c r="C956" i="10"/>
  <c r="C957" i="10"/>
  <c r="C958" i="10"/>
  <c r="C959" i="10"/>
  <c r="C960" i="10"/>
  <c r="C961" i="10"/>
  <c r="C962" i="10"/>
  <c r="C963" i="10"/>
  <c r="C964" i="10"/>
  <c r="C965" i="10"/>
  <c r="C966" i="10"/>
  <c r="C967" i="10"/>
  <c r="C968" i="10"/>
  <c r="C969" i="10"/>
  <c r="C970" i="10"/>
  <c r="C971" i="10"/>
  <c r="C972" i="10"/>
  <c r="C973" i="10"/>
  <c r="C974" i="10"/>
  <c r="C975" i="10"/>
  <c r="C976" i="10"/>
  <c r="C977" i="10"/>
  <c r="C978" i="10"/>
  <c r="C979" i="10"/>
  <c r="C980" i="10"/>
  <c r="C981" i="10"/>
  <c r="C982" i="10"/>
  <c r="C983" i="10"/>
  <c r="C984" i="10"/>
  <c r="C985" i="10"/>
  <c r="C986" i="10"/>
  <c r="C987" i="10"/>
  <c r="C988" i="10"/>
  <c r="C989" i="10"/>
  <c r="C990" i="10"/>
  <c r="C991" i="10"/>
  <c r="C992" i="10"/>
  <c r="C993" i="10"/>
  <c r="C994" i="10"/>
  <c r="C995" i="10"/>
  <c r="C996" i="10"/>
  <c r="C997" i="10"/>
  <c r="C998" i="10"/>
  <c r="C999" i="10"/>
  <c r="C1000" i="10"/>
  <c r="C1001" i="10"/>
  <c r="C1002" i="10"/>
  <c r="C1003" i="10"/>
  <c r="C1004" i="10"/>
  <c r="C1005" i="10"/>
  <c r="C1006" i="10"/>
  <c r="C1007" i="10"/>
  <c r="C1008" i="10"/>
  <c r="C1009" i="10"/>
  <c r="C1010" i="10"/>
  <c r="C1011" i="10"/>
  <c r="C1012" i="10"/>
  <c r="C1013" i="10"/>
  <c r="C1014" i="10"/>
  <c r="C1015" i="10"/>
  <c r="C1016" i="10"/>
  <c r="D801" i="10"/>
  <c r="D802" i="10"/>
  <c r="D803" i="10"/>
  <c r="D804" i="10"/>
  <c r="D805" i="10"/>
  <c r="D806" i="10"/>
  <c r="D807" i="10"/>
  <c r="D808" i="10"/>
  <c r="D809" i="10"/>
  <c r="D810" i="10"/>
  <c r="D811" i="10"/>
  <c r="D812" i="10"/>
  <c r="D813" i="10"/>
  <c r="D814" i="10"/>
  <c r="D815" i="10"/>
  <c r="D816" i="10"/>
  <c r="D817" i="10"/>
  <c r="D818" i="10"/>
  <c r="D819" i="10"/>
  <c r="D820" i="10"/>
  <c r="D821" i="10"/>
  <c r="D822" i="10"/>
  <c r="D823" i="10"/>
  <c r="D824" i="10"/>
  <c r="D825" i="10"/>
  <c r="D826" i="10"/>
  <c r="D827" i="10"/>
  <c r="D828" i="10"/>
  <c r="D829" i="10"/>
  <c r="D830" i="10"/>
  <c r="D831" i="10"/>
  <c r="D832" i="10"/>
  <c r="D833" i="10"/>
  <c r="D834" i="10"/>
  <c r="D835" i="10"/>
  <c r="D836" i="10"/>
  <c r="D837" i="10"/>
  <c r="D838" i="10"/>
  <c r="D839" i="10"/>
  <c r="D840" i="10"/>
  <c r="D841" i="10"/>
  <c r="D842" i="10"/>
  <c r="D843" i="10"/>
  <c r="D844" i="10"/>
  <c r="D845" i="10"/>
  <c r="D846" i="10"/>
  <c r="D847" i="10"/>
  <c r="D848" i="10"/>
  <c r="D849" i="10"/>
  <c r="D850" i="10"/>
  <c r="D851" i="10"/>
  <c r="D852" i="10"/>
  <c r="D853" i="10"/>
  <c r="D854" i="10"/>
  <c r="D855" i="10"/>
  <c r="D856" i="10"/>
  <c r="D857" i="10"/>
  <c r="D858" i="10"/>
  <c r="D859" i="10"/>
  <c r="D860" i="10"/>
  <c r="D861" i="10"/>
  <c r="D862" i="10"/>
  <c r="D863" i="10"/>
  <c r="D864" i="10"/>
  <c r="D865" i="10"/>
  <c r="D866" i="10"/>
  <c r="D867" i="10"/>
  <c r="D868" i="10"/>
  <c r="D869" i="10"/>
  <c r="D870" i="10"/>
  <c r="D871" i="10"/>
  <c r="D872" i="10"/>
  <c r="D873" i="10"/>
  <c r="D874" i="10"/>
  <c r="D875" i="10"/>
  <c r="D876" i="10"/>
  <c r="D877" i="10"/>
  <c r="D878" i="10"/>
  <c r="D879" i="10"/>
  <c r="D880" i="10"/>
  <c r="D881" i="10"/>
  <c r="D882" i="10"/>
  <c r="D883" i="10"/>
  <c r="D884" i="10"/>
  <c r="D885" i="10"/>
  <c r="D886" i="10"/>
  <c r="D887" i="10"/>
  <c r="D888" i="10"/>
  <c r="D889" i="10"/>
  <c r="D890" i="10"/>
  <c r="D891" i="10"/>
  <c r="D892" i="10"/>
  <c r="D893" i="10"/>
  <c r="D894" i="10"/>
  <c r="D895" i="10"/>
  <c r="D896" i="10"/>
  <c r="D897" i="10"/>
  <c r="D898" i="10"/>
  <c r="D899" i="10"/>
  <c r="D900" i="10"/>
  <c r="D901" i="10"/>
  <c r="D902" i="10"/>
  <c r="D903" i="10"/>
  <c r="D904" i="10"/>
  <c r="D905" i="10"/>
  <c r="D906" i="10"/>
  <c r="D907" i="10"/>
  <c r="D908" i="10"/>
  <c r="D909" i="10"/>
  <c r="D910" i="10"/>
  <c r="D911" i="10"/>
  <c r="D912" i="10"/>
  <c r="D913" i="10"/>
  <c r="D914" i="10"/>
  <c r="D915" i="10"/>
  <c r="D916" i="10"/>
  <c r="D917" i="10"/>
  <c r="D918" i="10"/>
  <c r="D919" i="10"/>
  <c r="D920" i="10"/>
  <c r="D921" i="10"/>
  <c r="D922" i="10"/>
  <c r="D923" i="10"/>
  <c r="D924" i="10"/>
  <c r="D925" i="10"/>
  <c r="D926" i="10"/>
  <c r="D927" i="10"/>
  <c r="D928" i="10"/>
  <c r="D929" i="10"/>
  <c r="D930" i="10"/>
  <c r="D931" i="10"/>
  <c r="D932" i="10"/>
  <c r="D933" i="10"/>
  <c r="D934" i="10"/>
  <c r="D935" i="10"/>
  <c r="D936" i="10"/>
  <c r="D937" i="10"/>
  <c r="D938" i="10"/>
  <c r="D939" i="10"/>
  <c r="D940" i="10"/>
  <c r="D941" i="10"/>
  <c r="D942" i="10"/>
  <c r="D943" i="10"/>
  <c r="D944" i="10"/>
  <c r="D945" i="10"/>
  <c r="D946" i="10"/>
  <c r="D947" i="10"/>
  <c r="D948" i="10"/>
  <c r="D949" i="10"/>
  <c r="D950" i="10"/>
  <c r="D951" i="10"/>
  <c r="D952" i="10"/>
  <c r="D953" i="10"/>
  <c r="D954" i="10"/>
  <c r="D955" i="10"/>
  <c r="D956" i="10"/>
  <c r="D957" i="10"/>
  <c r="D958" i="10"/>
  <c r="D959" i="10"/>
  <c r="D960" i="10"/>
  <c r="D961" i="10"/>
  <c r="D962" i="10"/>
  <c r="D963" i="10"/>
  <c r="D964" i="10"/>
  <c r="D965" i="10"/>
  <c r="D966" i="10"/>
  <c r="D967" i="10"/>
  <c r="D968" i="10"/>
  <c r="D969" i="10"/>
  <c r="D970" i="10"/>
  <c r="D971" i="10"/>
  <c r="D972" i="10"/>
  <c r="D973" i="10"/>
  <c r="D974" i="10"/>
  <c r="D975" i="10"/>
  <c r="D976" i="10"/>
  <c r="D977" i="10"/>
  <c r="D978" i="10"/>
  <c r="D979" i="10"/>
  <c r="D980" i="10"/>
  <c r="D981" i="10"/>
  <c r="D982" i="10"/>
  <c r="D983" i="10"/>
  <c r="D984" i="10"/>
  <c r="D985" i="10"/>
  <c r="D986" i="10"/>
  <c r="D987" i="10"/>
  <c r="D988" i="10"/>
  <c r="D989" i="10"/>
  <c r="D990" i="10"/>
  <c r="D991" i="10"/>
  <c r="D992" i="10"/>
  <c r="D993" i="10"/>
  <c r="D994" i="10"/>
  <c r="D995" i="10"/>
  <c r="D996" i="10"/>
  <c r="D997" i="10"/>
  <c r="D998" i="10"/>
  <c r="D999" i="10"/>
  <c r="D1000" i="10"/>
  <c r="D1001" i="10"/>
  <c r="D1002" i="10"/>
  <c r="D1003" i="10"/>
  <c r="D1004" i="10"/>
  <c r="D1005" i="10"/>
  <c r="D1006" i="10"/>
  <c r="D1007" i="10"/>
  <c r="D1008" i="10"/>
  <c r="D1009" i="10"/>
  <c r="D1010" i="10"/>
  <c r="D1011" i="10"/>
  <c r="D1012" i="10"/>
  <c r="D1013" i="10"/>
  <c r="D1014" i="10"/>
  <c r="D1015" i="10"/>
  <c r="D1016" i="10"/>
  <c r="E801" i="10"/>
  <c r="E802" i="10"/>
  <c r="E803" i="10"/>
  <c r="E804" i="10"/>
  <c r="E805" i="10"/>
  <c r="E806" i="10"/>
  <c r="E807" i="10"/>
  <c r="E808" i="10"/>
  <c r="E809" i="10"/>
  <c r="E810" i="10"/>
  <c r="E811" i="10"/>
  <c r="E812" i="10"/>
  <c r="E813" i="10"/>
  <c r="E814" i="10"/>
  <c r="E815" i="10"/>
  <c r="E816" i="10"/>
  <c r="E817" i="10"/>
  <c r="E818" i="10"/>
  <c r="E819" i="10"/>
  <c r="E820" i="10"/>
  <c r="E821" i="10"/>
  <c r="E822" i="10"/>
  <c r="E823" i="10"/>
  <c r="E824" i="10"/>
  <c r="E825" i="10"/>
  <c r="E826" i="10"/>
  <c r="E827" i="10"/>
  <c r="E828" i="10"/>
  <c r="E829" i="10"/>
  <c r="E830" i="10"/>
  <c r="E831" i="10"/>
  <c r="E832" i="10"/>
  <c r="E833" i="10"/>
  <c r="E834" i="10"/>
  <c r="E835" i="10"/>
  <c r="E836" i="10"/>
  <c r="E837" i="10"/>
  <c r="E838" i="10"/>
  <c r="E839" i="10"/>
  <c r="E840" i="10"/>
  <c r="E841" i="10"/>
  <c r="E842" i="10"/>
  <c r="E843" i="10"/>
  <c r="E844" i="10"/>
  <c r="E845" i="10"/>
  <c r="E846" i="10"/>
  <c r="E847" i="10"/>
  <c r="E848" i="10"/>
  <c r="E849" i="10"/>
  <c r="E850" i="10"/>
  <c r="E851" i="10"/>
  <c r="E852" i="10"/>
  <c r="E853" i="10"/>
  <c r="E854" i="10"/>
  <c r="E855" i="10"/>
  <c r="E856" i="10"/>
  <c r="E857" i="10"/>
  <c r="E858" i="10"/>
  <c r="E859" i="10"/>
  <c r="E860" i="10"/>
  <c r="E861" i="10"/>
  <c r="E862" i="10"/>
  <c r="E863" i="10"/>
  <c r="E864" i="10"/>
  <c r="E865" i="10"/>
  <c r="E866" i="10"/>
  <c r="E867" i="10"/>
  <c r="E868" i="10"/>
  <c r="E869" i="10"/>
  <c r="E870" i="10"/>
  <c r="E871" i="10"/>
  <c r="E872" i="10"/>
  <c r="E873" i="10"/>
  <c r="E874" i="10"/>
  <c r="E875" i="10"/>
  <c r="E876" i="10"/>
  <c r="E877" i="10"/>
  <c r="E878" i="10"/>
  <c r="E879" i="10"/>
  <c r="E880" i="10"/>
  <c r="E881" i="10"/>
  <c r="E882" i="10"/>
  <c r="E883" i="10"/>
  <c r="E884" i="10"/>
  <c r="E885" i="10"/>
  <c r="E886" i="10"/>
  <c r="E887" i="10"/>
  <c r="E888" i="10"/>
  <c r="E889" i="10"/>
  <c r="E890" i="10"/>
  <c r="E891" i="10"/>
  <c r="E892" i="10"/>
  <c r="E893" i="10"/>
  <c r="E894" i="10"/>
  <c r="E895" i="10"/>
  <c r="E896" i="10"/>
  <c r="E897" i="10"/>
  <c r="E898" i="10"/>
  <c r="E899" i="10"/>
  <c r="E900" i="10"/>
  <c r="E901" i="10"/>
  <c r="E902" i="10"/>
  <c r="E903" i="10"/>
  <c r="E904" i="10"/>
  <c r="E905" i="10"/>
  <c r="E906" i="10"/>
  <c r="E907" i="10"/>
  <c r="E908" i="10"/>
  <c r="E909" i="10"/>
  <c r="E910" i="10"/>
  <c r="E911" i="10"/>
  <c r="E912" i="10"/>
  <c r="E913" i="10"/>
  <c r="E914" i="10"/>
  <c r="E915" i="10"/>
  <c r="E916" i="10"/>
  <c r="E917" i="10"/>
  <c r="E918" i="10"/>
  <c r="E919" i="10"/>
  <c r="E920" i="10"/>
  <c r="E921" i="10"/>
  <c r="E922" i="10"/>
  <c r="E923" i="10"/>
  <c r="E924" i="10"/>
  <c r="E925" i="10"/>
  <c r="E926" i="10"/>
  <c r="E927" i="10"/>
  <c r="E928" i="10"/>
  <c r="E929" i="10"/>
  <c r="E930" i="10"/>
  <c r="E931" i="10"/>
  <c r="E932" i="10"/>
  <c r="E933" i="10"/>
  <c r="E934" i="10"/>
  <c r="E935" i="10"/>
  <c r="E936" i="10"/>
  <c r="E937" i="10"/>
  <c r="E938" i="10"/>
  <c r="E939" i="10"/>
  <c r="E940" i="10"/>
  <c r="E941" i="10"/>
  <c r="E942" i="10"/>
  <c r="E943" i="10"/>
  <c r="E944" i="10"/>
  <c r="E945" i="10"/>
  <c r="E946" i="10"/>
  <c r="E947" i="10"/>
  <c r="E948" i="10"/>
  <c r="E949" i="10"/>
  <c r="E950" i="10"/>
  <c r="E951" i="10"/>
  <c r="E952" i="10"/>
  <c r="E953" i="10"/>
  <c r="E954" i="10"/>
  <c r="E955" i="10"/>
  <c r="E956" i="10"/>
  <c r="E957" i="10"/>
  <c r="E958" i="10"/>
  <c r="E959" i="10"/>
  <c r="E960" i="10"/>
  <c r="E961" i="10"/>
  <c r="E962" i="10"/>
  <c r="E963" i="10"/>
  <c r="E964" i="10"/>
  <c r="E965" i="10"/>
  <c r="E966" i="10"/>
  <c r="E967" i="10"/>
  <c r="E968" i="10"/>
  <c r="E969" i="10"/>
  <c r="E970" i="10"/>
  <c r="E971" i="10"/>
  <c r="E972" i="10"/>
  <c r="E973" i="10"/>
  <c r="E974" i="10"/>
  <c r="E975" i="10"/>
  <c r="E976" i="10"/>
  <c r="E977" i="10"/>
  <c r="E978" i="10"/>
  <c r="E979" i="10"/>
  <c r="E980" i="10"/>
  <c r="E981" i="10"/>
  <c r="E982" i="10"/>
  <c r="E983" i="10"/>
  <c r="E984" i="10"/>
  <c r="E985" i="10"/>
  <c r="E986" i="10"/>
  <c r="E987" i="10"/>
  <c r="E988" i="10"/>
  <c r="E989" i="10"/>
  <c r="E990" i="10"/>
  <c r="E991" i="10"/>
  <c r="E992" i="10"/>
  <c r="E993" i="10"/>
  <c r="E994" i="10"/>
  <c r="E995" i="10"/>
  <c r="E996" i="10"/>
  <c r="E997" i="10"/>
  <c r="E998" i="10"/>
  <c r="E999" i="10"/>
  <c r="E1000" i="10"/>
  <c r="E1001" i="10"/>
  <c r="E1002" i="10"/>
  <c r="E1003" i="10"/>
  <c r="E1004" i="10"/>
  <c r="E1005" i="10"/>
  <c r="E1006" i="10"/>
  <c r="E1007" i="10"/>
  <c r="E1008" i="10"/>
  <c r="E1009" i="10"/>
  <c r="E1010" i="10"/>
  <c r="E1011" i="10"/>
  <c r="E1012" i="10"/>
  <c r="E1013" i="10"/>
  <c r="E1014" i="10"/>
  <c r="E1015" i="10"/>
  <c r="E1016" i="10"/>
  <c r="F801" i="10"/>
  <c r="F802" i="10"/>
  <c r="F803" i="10"/>
  <c r="F804" i="10"/>
  <c r="F805" i="10"/>
  <c r="F806" i="10"/>
  <c r="F807" i="10"/>
  <c r="F808" i="10"/>
  <c r="F809" i="10"/>
  <c r="F810" i="10"/>
  <c r="F811" i="10"/>
  <c r="F812" i="10"/>
  <c r="F813" i="10"/>
  <c r="F814" i="10"/>
  <c r="F815" i="10"/>
  <c r="F816" i="10"/>
  <c r="F817" i="10"/>
  <c r="F818" i="10"/>
  <c r="F819" i="10"/>
  <c r="F820" i="10"/>
  <c r="F821" i="10"/>
  <c r="F822" i="10"/>
  <c r="F823" i="10"/>
  <c r="F824" i="10"/>
  <c r="F825" i="10"/>
  <c r="F826" i="10"/>
  <c r="F827" i="10"/>
  <c r="F828" i="10"/>
  <c r="F829" i="10"/>
  <c r="F830" i="10"/>
  <c r="F831" i="10"/>
  <c r="F832" i="10"/>
  <c r="F833" i="10"/>
  <c r="F834" i="10"/>
  <c r="F835" i="10"/>
  <c r="F836" i="10"/>
  <c r="F837" i="10"/>
  <c r="F838" i="10"/>
  <c r="F839" i="10"/>
  <c r="F840" i="10"/>
  <c r="F841" i="10"/>
  <c r="F842" i="10"/>
  <c r="F843" i="10"/>
  <c r="F844" i="10"/>
  <c r="F845" i="10"/>
  <c r="F846" i="10"/>
  <c r="F847" i="10"/>
  <c r="F848" i="10"/>
  <c r="F849" i="10"/>
  <c r="F850" i="10"/>
  <c r="F851" i="10"/>
  <c r="F852" i="10"/>
  <c r="F853" i="10"/>
  <c r="F854" i="10"/>
  <c r="F855" i="10"/>
  <c r="F856" i="10"/>
  <c r="F857" i="10"/>
  <c r="F858" i="10"/>
  <c r="F859" i="10"/>
  <c r="F860" i="10"/>
  <c r="F861" i="10"/>
  <c r="F862" i="10"/>
  <c r="F863" i="10"/>
  <c r="F864" i="10"/>
  <c r="F865" i="10"/>
  <c r="F866" i="10"/>
  <c r="F867" i="10"/>
  <c r="F868" i="10"/>
  <c r="F869" i="10"/>
  <c r="F870" i="10"/>
  <c r="F871" i="10"/>
  <c r="F872" i="10"/>
  <c r="F873" i="10"/>
  <c r="F874" i="10"/>
  <c r="F875" i="10"/>
  <c r="F876" i="10"/>
  <c r="F877" i="10"/>
  <c r="F878" i="10"/>
  <c r="F879" i="10"/>
  <c r="F880" i="10"/>
  <c r="F881" i="10"/>
  <c r="F882" i="10"/>
  <c r="F883" i="10"/>
  <c r="F884" i="10"/>
  <c r="F885" i="10"/>
  <c r="F886" i="10"/>
  <c r="F887" i="10"/>
  <c r="F888" i="10"/>
  <c r="F889" i="10"/>
  <c r="F890" i="10"/>
  <c r="F891" i="10"/>
  <c r="F892" i="10"/>
  <c r="F893" i="10"/>
  <c r="F894" i="10"/>
  <c r="F895" i="10"/>
  <c r="F896" i="10"/>
  <c r="F897" i="10"/>
  <c r="F898" i="10"/>
  <c r="F899" i="10"/>
  <c r="F900" i="10"/>
  <c r="F901" i="10"/>
  <c r="F902" i="10"/>
  <c r="F903" i="10"/>
  <c r="F904" i="10"/>
  <c r="F905" i="10"/>
  <c r="F906" i="10"/>
  <c r="F907" i="10"/>
  <c r="F908" i="10"/>
  <c r="F909" i="10"/>
  <c r="F910" i="10"/>
  <c r="F911" i="10"/>
  <c r="F912" i="10"/>
  <c r="F913" i="10"/>
  <c r="F914" i="10"/>
  <c r="F915" i="10"/>
  <c r="F916" i="10"/>
  <c r="F917" i="10"/>
  <c r="F918" i="10"/>
  <c r="F919" i="10"/>
  <c r="F920" i="10"/>
  <c r="F921" i="10"/>
  <c r="F922" i="10"/>
  <c r="F923" i="10"/>
  <c r="F924" i="10"/>
  <c r="F925" i="10"/>
  <c r="F926" i="10"/>
  <c r="F927" i="10"/>
  <c r="F928" i="10"/>
  <c r="F929" i="10"/>
  <c r="F930" i="10"/>
  <c r="F931" i="10"/>
  <c r="F932" i="10"/>
  <c r="F933" i="10"/>
  <c r="F934" i="10"/>
  <c r="F935" i="10"/>
  <c r="F936" i="10"/>
  <c r="F937" i="10"/>
  <c r="F938" i="10"/>
  <c r="F939" i="10"/>
  <c r="F940" i="10"/>
  <c r="F941" i="10"/>
  <c r="F942" i="10"/>
  <c r="F943" i="10"/>
  <c r="F944" i="10"/>
  <c r="F945" i="10"/>
  <c r="F946" i="10"/>
  <c r="F947" i="10"/>
  <c r="F948" i="10"/>
  <c r="F949" i="10"/>
  <c r="F950" i="10"/>
  <c r="F951" i="10"/>
  <c r="F952" i="10"/>
  <c r="F953" i="10"/>
  <c r="F954" i="10"/>
  <c r="F955" i="10"/>
  <c r="F956" i="10"/>
  <c r="F957" i="10"/>
  <c r="F958" i="10"/>
  <c r="F959" i="10"/>
  <c r="F960" i="10"/>
  <c r="F961" i="10"/>
  <c r="F962" i="10"/>
  <c r="F963" i="10"/>
  <c r="F964" i="10"/>
  <c r="F965" i="10"/>
  <c r="F966" i="10"/>
  <c r="F967" i="10"/>
  <c r="F968" i="10"/>
  <c r="F969" i="10"/>
  <c r="F970" i="10"/>
  <c r="F971" i="10"/>
  <c r="F972" i="10"/>
  <c r="F973" i="10"/>
  <c r="F974" i="10"/>
  <c r="F975" i="10"/>
  <c r="F976" i="10"/>
  <c r="F977" i="10"/>
  <c r="F978" i="10"/>
  <c r="F979" i="10"/>
  <c r="F980" i="10"/>
  <c r="F981" i="10"/>
  <c r="F982" i="10"/>
  <c r="F983" i="10"/>
  <c r="F984" i="10"/>
  <c r="F985" i="10"/>
  <c r="F986" i="10"/>
  <c r="F987" i="10"/>
  <c r="F988" i="10"/>
  <c r="F989" i="10"/>
  <c r="F990" i="10"/>
  <c r="F991" i="10"/>
  <c r="F992" i="10"/>
  <c r="F993" i="10"/>
  <c r="F994" i="10"/>
  <c r="F995" i="10"/>
  <c r="F996" i="10"/>
  <c r="F997" i="10"/>
  <c r="F998" i="10"/>
  <c r="F999" i="10"/>
  <c r="F1000" i="10"/>
  <c r="F1001" i="10"/>
  <c r="F1002" i="10"/>
  <c r="F1003" i="10"/>
  <c r="F1004" i="10"/>
  <c r="F1005" i="10"/>
  <c r="F1006" i="10"/>
  <c r="F1007" i="10"/>
  <c r="F1008" i="10"/>
  <c r="F1009" i="10"/>
  <c r="F1010" i="10"/>
  <c r="F1011" i="10"/>
  <c r="F1012" i="10"/>
  <c r="F1013" i="10"/>
  <c r="F1014" i="10"/>
  <c r="F1015" i="10"/>
  <c r="F1016" i="10"/>
  <c r="B1012" i="10" l="1"/>
  <c r="B960" i="10"/>
  <c r="B956" i="10"/>
  <c r="B932" i="10"/>
  <c r="B928" i="10"/>
  <c r="B924" i="10"/>
  <c r="B840" i="10"/>
  <c r="B836" i="10"/>
  <c r="B939" i="10"/>
  <c r="B931" i="10"/>
  <c r="B887" i="10"/>
  <c r="B883" i="10"/>
  <c r="B839" i="10"/>
  <c r="B835" i="10"/>
  <c r="B994" i="10"/>
  <c r="B962" i="10"/>
  <c r="B958" i="10"/>
  <c r="B930" i="10"/>
  <c r="B926" i="10"/>
  <c r="B933" i="10"/>
  <c r="B929" i="10"/>
  <c r="B925" i="10"/>
  <c r="B1014" i="10"/>
  <c r="B1010" i="10"/>
  <c r="B1006" i="10"/>
  <c r="B1002" i="10"/>
  <c r="B998" i="10"/>
  <c r="B982" i="10"/>
  <c r="B978" i="10"/>
  <c r="B974" i="10"/>
  <c r="B966" i="10"/>
  <c r="B946" i="10"/>
  <c r="B922" i="10"/>
  <c r="B910" i="10"/>
  <c r="B906" i="10"/>
  <c r="B902" i="10"/>
  <c r="B898" i="10"/>
  <c r="B894" i="10"/>
  <c r="B890" i="10"/>
  <c r="B886" i="10"/>
  <c r="B882" i="10"/>
  <c r="B878" i="10"/>
  <c r="B874" i="10"/>
  <c r="B870" i="10"/>
  <c r="B866" i="10"/>
  <c r="B862" i="10"/>
  <c r="B858" i="10"/>
  <c r="B854" i="10"/>
  <c r="B850" i="10"/>
  <c r="B846" i="10"/>
  <c r="B838" i="10"/>
  <c r="B834" i="10"/>
  <c r="B830" i="10"/>
  <c r="B826" i="10"/>
  <c r="B822" i="10"/>
  <c r="B818" i="10"/>
  <c r="B814" i="10"/>
  <c r="B802" i="10"/>
  <c r="B997" i="10"/>
  <c r="B993" i="10"/>
  <c r="B989" i="10"/>
  <c r="B985" i="10"/>
  <c r="B981" i="10"/>
  <c r="B977" i="10"/>
  <c r="B973" i="10"/>
  <c r="B969" i="10"/>
  <c r="B965" i="10"/>
  <c r="B961" i="10"/>
  <c r="B957" i="10"/>
  <c r="B953" i="10"/>
  <c r="B945" i="10"/>
  <c r="B941" i="10"/>
  <c r="B937" i="10"/>
  <c r="B921" i="10"/>
  <c r="B917" i="10"/>
  <c r="B913" i="10"/>
  <c r="B909" i="10"/>
  <c r="B905" i="10"/>
  <c r="B901" i="10"/>
  <c r="B897" i="10"/>
  <c r="B893" i="10"/>
  <c r="B889" i="10"/>
  <c r="B885" i="10"/>
  <c r="B881" i="10"/>
  <c r="B877" i="10"/>
  <c r="B873" i="10"/>
  <c r="B869" i="10"/>
  <c r="B865" i="10"/>
  <c r="B853" i="10"/>
  <c r="B849" i="10"/>
  <c r="B845" i="10"/>
  <c r="B841" i="10"/>
  <c r="B837" i="10"/>
  <c r="B833" i="10"/>
  <c r="B829" i="10"/>
  <c r="B825" i="10"/>
  <c r="B821" i="10"/>
  <c r="B817" i="10"/>
  <c r="B813" i="10"/>
  <c r="B809" i="10"/>
  <c r="B805" i="10"/>
  <c r="B1016" i="10"/>
  <c r="B1008" i="10"/>
  <c r="B1004" i="10"/>
  <c r="B996" i="10"/>
  <c r="B992" i="10"/>
  <c r="B988" i="10"/>
  <c r="B984" i="10"/>
  <c r="B980" i="10"/>
  <c r="B976" i="10"/>
  <c r="B972" i="10"/>
  <c r="B968" i="10"/>
  <c r="B964" i="10"/>
  <c r="B952" i="10"/>
  <c r="B948" i="10"/>
  <c r="B944" i="10"/>
  <c r="B940" i="10"/>
  <c r="B936" i="10"/>
  <c r="B920" i="10"/>
  <c r="B916" i="10"/>
  <c r="B912" i="10"/>
  <c r="B908" i="10"/>
  <c r="B904" i="10"/>
  <c r="B900" i="10"/>
  <c r="B896" i="10"/>
  <c r="B892" i="10"/>
  <c r="B888" i="10"/>
  <c r="B884" i="10"/>
  <c r="B880" i="10"/>
  <c r="B876" i="10"/>
  <c r="B872" i="10"/>
  <c r="B864" i="10"/>
  <c r="B860" i="10"/>
  <c r="B856" i="10"/>
  <c r="B852" i="10"/>
  <c r="B848" i="10"/>
  <c r="B844" i="10"/>
  <c r="B812" i="10"/>
  <c r="B808" i="10"/>
  <c r="B804" i="10"/>
  <c r="B1015" i="10"/>
  <c r="B1011" i="10"/>
  <c r="B1007" i="10"/>
  <c r="B1003" i="10"/>
  <c r="B999" i="10"/>
  <c r="B991" i="10"/>
  <c r="B987" i="10"/>
  <c r="B983" i="10"/>
  <c r="B975" i="10"/>
  <c r="B971" i="10"/>
  <c r="B967" i="10"/>
  <c r="B959" i="10"/>
  <c r="B955" i="10"/>
  <c r="B951" i="10"/>
  <c r="B947" i="10"/>
  <c r="B943" i="10"/>
  <c r="B935" i="10"/>
  <c r="B919" i="10"/>
  <c r="B915" i="10"/>
  <c r="B911" i="10"/>
  <c r="B907" i="10"/>
  <c r="B899" i="10"/>
  <c r="B895" i="10"/>
  <c r="B871" i="10"/>
  <c r="B867" i="10"/>
  <c r="B863" i="10"/>
  <c r="B859" i="10"/>
  <c r="B855" i="10"/>
  <c r="B847" i="10"/>
  <c r="B843" i="10"/>
  <c r="B831" i="10"/>
  <c r="B827" i="10"/>
  <c r="B823" i="10"/>
  <c r="B819" i="10"/>
  <c r="B807" i="10"/>
  <c r="B803" i="10"/>
  <c r="B1013" i="10"/>
  <c r="B1009" i="10"/>
  <c r="B1005" i="10"/>
  <c r="B1001" i="10"/>
  <c r="B949" i="10"/>
  <c r="B861" i="10"/>
  <c r="B857" i="10"/>
  <c r="B801" i="10"/>
  <c r="B1000" i="10"/>
  <c r="B868" i="10"/>
  <c r="B832" i="10"/>
  <c r="B828" i="10"/>
  <c r="B824" i="10"/>
  <c r="B820" i="10"/>
  <c r="B816" i="10"/>
  <c r="B995" i="10"/>
  <c r="B979" i="10"/>
  <c r="B963" i="10"/>
  <c r="B927" i="10"/>
  <c r="B923" i="10"/>
  <c r="B903" i="10"/>
  <c r="B891" i="10"/>
  <c r="B879" i="10"/>
  <c r="B875" i="10"/>
  <c r="B851" i="10"/>
  <c r="B815" i="10"/>
  <c r="B811" i="10"/>
  <c r="B990" i="10"/>
  <c r="B986" i="10"/>
  <c r="B970" i="10"/>
  <c r="B954" i="10"/>
  <c r="B950" i="10"/>
  <c r="B942" i="10"/>
  <c r="B938" i="10"/>
  <c r="B934" i="10"/>
  <c r="B918" i="10"/>
  <c r="B914" i="10"/>
  <c r="B842" i="10"/>
  <c r="B810" i="10"/>
  <c r="B806" i="10"/>
  <c r="C765" i="10" l="1"/>
  <c r="C766" i="10"/>
  <c r="C767" i="10"/>
  <c r="C768" i="10"/>
  <c r="C769" i="10"/>
  <c r="C770" i="10"/>
  <c r="C771" i="10"/>
  <c r="C772" i="10"/>
  <c r="C773" i="10"/>
  <c r="C774" i="10"/>
  <c r="C775" i="10"/>
  <c r="C776" i="10"/>
  <c r="C777" i="10"/>
  <c r="C778" i="10"/>
  <c r="C779" i="10"/>
  <c r="C780" i="10"/>
  <c r="C781" i="10"/>
  <c r="C782" i="10"/>
  <c r="C783" i="10"/>
  <c r="C784" i="10"/>
  <c r="C785" i="10"/>
  <c r="C786" i="10"/>
  <c r="C787" i="10"/>
  <c r="C788" i="10"/>
  <c r="C789" i="10"/>
  <c r="C790" i="10"/>
  <c r="C791" i="10"/>
  <c r="C792" i="10"/>
  <c r="C793" i="10"/>
  <c r="C794" i="10"/>
  <c r="C795" i="10"/>
  <c r="C796" i="10"/>
  <c r="C797" i="10"/>
  <c r="C798" i="10"/>
  <c r="C799" i="10"/>
  <c r="C800" i="10"/>
  <c r="D765" i="10"/>
  <c r="D766" i="10"/>
  <c r="D767" i="10"/>
  <c r="D768" i="10"/>
  <c r="D769" i="10"/>
  <c r="D770" i="10"/>
  <c r="D771" i="10"/>
  <c r="D772" i="10"/>
  <c r="D773" i="10"/>
  <c r="D774" i="10"/>
  <c r="D775" i="10"/>
  <c r="D776" i="10"/>
  <c r="D777" i="10"/>
  <c r="D778" i="10"/>
  <c r="D779" i="10"/>
  <c r="D780" i="10"/>
  <c r="D781" i="10"/>
  <c r="D782" i="10"/>
  <c r="D783" i="10"/>
  <c r="D784" i="10"/>
  <c r="D785" i="10"/>
  <c r="D786" i="10"/>
  <c r="D787" i="10"/>
  <c r="D788" i="10"/>
  <c r="D789" i="10"/>
  <c r="D790" i="10"/>
  <c r="D791" i="10"/>
  <c r="D792" i="10"/>
  <c r="D793" i="10"/>
  <c r="D794" i="10"/>
  <c r="D795" i="10"/>
  <c r="D796" i="10"/>
  <c r="D797" i="10"/>
  <c r="D798" i="10"/>
  <c r="D799" i="10"/>
  <c r="D800" i="10"/>
  <c r="E765" i="10"/>
  <c r="E766" i="10"/>
  <c r="E767" i="10"/>
  <c r="E768" i="10"/>
  <c r="E769" i="10"/>
  <c r="E770" i="10"/>
  <c r="E771" i="10"/>
  <c r="E772" i="10"/>
  <c r="E773" i="10"/>
  <c r="E774" i="10"/>
  <c r="E775" i="10"/>
  <c r="E776" i="10"/>
  <c r="E777" i="10"/>
  <c r="E778" i="10"/>
  <c r="E779" i="10"/>
  <c r="E780" i="10"/>
  <c r="E781" i="10"/>
  <c r="E782" i="10"/>
  <c r="E783" i="10"/>
  <c r="E784" i="10"/>
  <c r="E785" i="10"/>
  <c r="E786" i="10"/>
  <c r="E787" i="10"/>
  <c r="E788" i="10"/>
  <c r="E789" i="10"/>
  <c r="E790" i="10"/>
  <c r="E791" i="10"/>
  <c r="E792" i="10"/>
  <c r="E793" i="10"/>
  <c r="E794" i="10"/>
  <c r="E795" i="10"/>
  <c r="E796" i="10"/>
  <c r="E797" i="10"/>
  <c r="E798" i="10"/>
  <c r="E799" i="10"/>
  <c r="E800" i="10"/>
  <c r="F765" i="10"/>
  <c r="F766" i="10"/>
  <c r="F767" i="10"/>
  <c r="F768" i="10"/>
  <c r="F769" i="10"/>
  <c r="F770" i="10"/>
  <c r="F771" i="10"/>
  <c r="F772" i="10"/>
  <c r="F773" i="10"/>
  <c r="F774" i="10"/>
  <c r="F775" i="10"/>
  <c r="F776" i="10"/>
  <c r="F777" i="10"/>
  <c r="F778" i="10"/>
  <c r="F779" i="10"/>
  <c r="F780" i="10"/>
  <c r="F781" i="10"/>
  <c r="F782" i="10"/>
  <c r="F783" i="10"/>
  <c r="F784" i="10"/>
  <c r="F785" i="10"/>
  <c r="F786" i="10"/>
  <c r="F787" i="10"/>
  <c r="F788" i="10"/>
  <c r="F789" i="10"/>
  <c r="F790" i="10"/>
  <c r="F791" i="10"/>
  <c r="F792" i="10"/>
  <c r="F793" i="10"/>
  <c r="F794" i="10"/>
  <c r="F795" i="10"/>
  <c r="F796" i="10"/>
  <c r="F797" i="10"/>
  <c r="F798" i="10"/>
  <c r="F799" i="10"/>
  <c r="F800" i="10"/>
  <c r="B39" i="12"/>
  <c r="B56" i="12"/>
  <c r="B60" i="12"/>
  <c r="C39" i="12"/>
  <c r="C79" i="12"/>
  <c r="C56" i="12"/>
  <c r="C59" i="12"/>
  <c r="C60" i="12"/>
  <c r="C62" i="12"/>
  <c r="D39" i="12"/>
  <c r="D79" i="12"/>
  <c r="D56" i="12"/>
  <c r="D59" i="12"/>
  <c r="D60" i="12"/>
  <c r="D62" i="12"/>
  <c r="E39" i="12"/>
  <c r="E79" i="12"/>
  <c r="E56" i="12"/>
  <c r="E59" i="12"/>
  <c r="E60" i="12"/>
  <c r="E62" i="12"/>
  <c r="F39" i="12"/>
  <c r="F79" i="12"/>
  <c r="F56" i="12"/>
  <c r="F59" i="12"/>
  <c r="F60" i="12"/>
  <c r="F62" i="12"/>
  <c r="B36" i="12"/>
  <c r="B37" i="12"/>
  <c r="B38" i="12"/>
  <c r="B63" i="12"/>
  <c r="B64" i="12"/>
  <c r="B66" i="12"/>
  <c r="B68" i="12"/>
  <c r="B69" i="12"/>
  <c r="C36" i="12"/>
  <c r="C37" i="12"/>
  <c r="C38" i="12"/>
  <c r="C63" i="12"/>
  <c r="C64" i="12"/>
  <c r="C66" i="12"/>
  <c r="C67" i="12"/>
  <c r="C68" i="12"/>
  <c r="C69" i="12"/>
  <c r="C70" i="12"/>
  <c r="D36" i="12"/>
  <c r="D37" i="12"/>
  <c r="D38" i="12"/>
  <c r="D63" i="12"/>
  <c r="D64" i="12"/>
  <c r="D66" i="12"/>
  <c r="D67" i="12"/>
  <c r="D68" i="12"/>
  <c r="D69" i="12"/>
  <c r="D70" i="12"/>
  <c r="E36" i="12"/>
  <c r="E37" i="12"/>
  <c r="E38" i="12"/>
  <c r="E63" i="12"/>
  <c r="E64" i="12"/>
  <c r="E66" i="12"/>
  <c r="E67" i="12"/>
  <c r="E68" i="12"/>
  <c r="E69" i="12"/>
  <c r="E70" i="12"/>
  <c r="F36" i="12"/>
  <c r="F37" i="12"/>
  <c r="F38" i="12"/>
  <c r="F63" i="12"/>
  <c r="F64" i="12"/>
  <c r="F66" i="12"/>
  <c r="F67" i="12"/>
  <c r="F68" i="12"/>
  <c r="F69" i="12"/>
  <c r="F70" i="12"/>
  <c r="B59" i="12" l="1"/>
  <c r="B79" i="12"/>
  <c r="B70" i="12"/>
  <c r="B799" i="10"/>
  <c r="B795" i="10"/>
  <c r="B791" i="10"/>
  <c r="B787" i="10"/>
  <c r="B783" i="10"/>
  <c r="B779" i="10"/>
  <c r="B775" i="10"/>
  <c r="B771" i="10"/>
  <c r="B767" i="10"/>
  <c r="B798" i="10"/>
  <c r="B794" i="10"/>
  <c r="B790" i="10"/>
  <c r="B786" i="10"/>
  <c r="B782" i="10"/>
  <c r="B778" i="10"/>
  <c r="B774" i="10"/>
  <c r="B770" i="10"/>
  <c r="B766" i="10"/>
  <c r="B797" i="10"/>
  <c r="B793" i="10"/>
  <c r="B789" i="10"/>
  <c r="B785" i="10"/>
  <c r="B781" i="10"/>
  <c r="B777" i="10"/>
  <c r="B773" i="10"/>
  <c r="B769" i="10"/>
  <c r="B765" i="10"/>
  <c r="B67" i="12"/>
  <c r="B62" i="12"/>
  <c r="B800" i="10"/>
  <c r="B796" i="10"/>
  <c r="B792" i="10"/>
  <c r="B788" i="10"/>
  <c r="B784" i="10"/>
  <c r="B780" i="10"/>
  <c r="B776" i="10"/>
  <c r="B772" i="10"/>
  <c r="B768" i="10"/>
  <c r="C161" i="12" l="1"/>
  <c r="D161" i="12"/>
  <c r="E161" i="12"/>
  <c r="F161" i="12"/>
  <c r="C159" i="12"/>
  <c r="D159" i="12"/>
  <c r="E159" i="12"/>
  <c r="F159" i="12"/>
  <c r="B112" i="12"/>
  <c r="B26" i="12"/>
  <c r="B114" i="12"/>
  <c r="C112" i="12"/>
  <c r="C25" i="12"/>
  <c r="C26" i="12"/>
  <c r="C113" i="12"/>
  <c r="C114" i="12"/>
  <c r="D112" i="12"/>
  <c r="D25" i="12"/>
  <c r="D26" i="12"/>
  <c r="D113" i="12"/>
  <c r="D114" i="12"/>
  <c r="E112" i="12"/>
  <c r="E25" i="12"/>
  <c r="E26" i="12"/>
  <c r="E113" i="12"/>
  <c r="E114" i="12"/>
  <c r="F112" i="12"/>
  <c r="F25" i="12"/>
  <c r="F26" i="12"/>
  <c r="F113" i="12"/>
  <c r="F114" i="12"/>
  <c r="B161" i="12" l="1"/>
  <c r="B25" i="12"/>
  <c r="B113" i="12"/>
  <c r="B159" i="12"/>
  <c r="B171" i="12"/>
  <c r="B172" i="12"/>
  <c r="B173" i="12"/>
  <c r="C171" i="12"/>
  <c r="C172" i="12"/>
  <c r="C173" i="12"/>
  <c r="C174" i="12"/>
  <c r="C154" i="12"/>
  <c r="D171" i="12"/>
  <c r="D172" i="12"/>
  <c r="D173" i="12"/>
  <c r="D174" i="12"/>
  <c r="D154" i="12"/>
  <c r="E171" i="12"/>
  <c r="E172" i="12"/>
  <c r="E173" i="12"/>
  <c r="E174" i="12"/>
  <c r="E154" i="12"/>
  <c r="F171" i="12"/>
  <c r="F172" i="12"/>
  <c r="F173" i="12"/>
  <c r="F174" i="12"/>
  <c r="F154" i="12"/>
  <c r="B155" i="12"/>
  <c r="B156" i="12"/>
  <c r="C170" i="12"/>
  <c r="C155" i="12"/>
  <c r="C156" i="12"/>
  <c r="C157" i="12"/>
  <c r="C162" i="12"/>
  <c r="D170" i="12"/>
  <c r="D155" i="12"/>
  <c r="D156" i="12"/>
  <c r="D157" i="12"/>
  <c r="D162" i="12"/>
  <c r="E170" i="12"/>
  <c r="E155" i="12"/>
  <c r="E156" i="12"/>
  <c r="E157" i="12"/>
  <c r="E162" i="12"/>
  <c r="F170" i="12"/>
  <c r="F155" i="12"/>
  <c r="F156" i="12"/>
  <c r="F157" i="12"/>
  <c r="F162" i="12"/>
  <c r="B157" i="12" l="1"/>
  <c r="B154" i="12"/>
  <c r="B162" i="12"/>
  <c r="B174" i="12"/>
  <c r="B170" i="12"/>
  <c r="C706" i="10" l="1"/>
  <c r="C707" i="10"/>
  <c r="C708" i="10"/>
  <c r="C709" i="10"/>
  <c r="C710" i="10"/>
  <c r="C711" i="10"/>
  <c r="C712" i="10"/>
  <c r="C713" i="10"/>
  <c r="C714" i="10"/>
  <c r="C715" i="10"/>
  <c r="C716" i="10"/>
  <c r="C717" i="10"/>
  <c r="C718" i="10"/>
  <c r="C719" i="10"/>
  <c r="C720" i="10"/>
  <c r="C721" i="10"/>
  <c r="C722" i="10"/>
  <c r="C723" i="10"/>
  <c r="C724" i="10"/>
  <c r="C725" i="10"/>
  <c r="C726" i="10"/>
  <c r="C727" i="10"/>
  <c r="C728" i="10"/>
  <c r="C729" i="10"/>
  <c r="C730" i="10"/>
  <c r="C731" i="10"/>
  <c r="C732" i="10"/>
  <c r="C733" i="10"/>
  <c r="C734" i="10"/>
  <c r="C735" i="10"/>
  <c r="C736" i="10"/>
  <c r="C737" i="10"/>
  <c r="C738" i="10"/>
  <c r="C739" i="10"/>
  <c r="C740" i="10"/>
  <c r="C741" i="10"/>
  <c r="C742" i="10"/>
  <c r="C743" i="10"/>
  <c r="C744" i="10"/>
  <c r="C745" i="10"/>
  <c r="C746" i="10"/>
  <c r="C747" i="10"/>
  <c r="C748" i="10"/>
  <c r="C749" i="10"/>
  <c r="C750" i="10"/>
  <c r="C751" i="10"/>
  <c r="C752" i="10"/>
  <c r="C753" i="10"/>
  <c r="C754" i="10"/>
  <c r="C755" i="10"/>
  <c r="C756" i="10"/>
  <c r="C757" i="10"/>
  <c r="C758" i="10"/>
  <c r="C759" i="10"/>
  <c r="C760" i="10"/>
  <c r="C761" i="10"/>
  <c r="C762" i="10"/>
  <c r="C763" i="10"/>
  <c r="C764" i="10"/>
  <c r="D706" i="10"/>
  <c r="D707" i="10"/>
  <c r="D708" i="10"/>
  <c r="D709" i="10"/>
  <c r="D710" i="10"/>
  <c r="D711" i="10"/>
  <c r="D712" i="10"/>
  <c r="D713" i="10"/>
  <c r="D714" i="10"/>
  <c r="D715" i="10"/>
  <c r="D716" i="10"/>
  <c r="D717" i="10"/>
  <c r="D718" i="10"/>
  <c r="D719" i="10"/>
  <c r="D720" i="10"/>
  <c r="D721" i="10"/>
  <c r="D722" i="10"/>
  <c r="D723" i="10"/>
  <c r="D724" i="10"/>
  <c r="D725" i="10"/>
  <c r="D726" i="10"/>
  <c r="D727" i="10"/>
  <c r="D728" i="10"/>
  <c r="D729" i="10"/>
  <c r="D730" i="10"/>
  <c r="D731" i="10"/>
  <c r="D732" i="10"/>
  <c r="D733" i="10"/>
  <c r="D734" i="10"/>
  <c r="D735" i="10"/>
  <c r="D736" i="10"/>
  <c r="D737" i="10"/>
  <c r="D738" i="10"/>
  <c r="D739" i="10"/>
  <c r="D740" i="10"/>
  <c r="D741" i="10"/>
  <c r="D742" i="10"/>
  <c r="D743" i="10"/>
  <c r="D744" i="10"/>
  <c r="D745" i="10"/>
  <c r="D746" i="10"/>
  <c r="D747" i="10"/>
  <c r="D748" i="10"/>
  <c r="D749" i="10"/>
  <c r="D750" i="10"/>
  <c r="D751" i="10"/>
  <c r="D752" i="10"/>
  <c r="D753" i="10"/>
  <c r="D754" i="10"/>
  <c r="D755" i="10"/>
  <c r="D756" i="10"/>
  <c r="D757" i="10"/>
  <c r="D758" i="10"/>
  <c r="D759" i="10"/>
  <c r="D760" i="10"/>
  <c r="D761" i="10"/>
  <c r="D762" i="10"/>
  <c r="D763" i="10"/>
  <c r="D764" i="10"/>
  <c r="E706" i="10"/>
  <c r="E707" i="10"/>
  <c r="E708" i="10"/>
  <c r="E709" i="10"/>
  <c r="E710" i="10"/>
  <c r="E711" i="10"/>
  <c r="E712" i="10"/>
  <c r="E713" i="10"/>
  <c r="E714" i="10"/>
  <c r="E715" i="10"/>
  <c r="E716" i="10"/>
  <c r="E717" i="10"/>
  <c r="E718" i="10"/>
  <c r="E719" i="10"/>
  <c r="E720" i="10"/>
  <c r="E721" i="10"/>
  <c r="E722" i="10"/>
  <c r="E723" i="10"/>
  <c r="E724" i="10"/>
  <c r="E725" i="10"/>
  <c r="E726" i="10"/>
  <c r="E727" i="10"/>
  <c r="E728" i="10"/>
  <c r="E729" i="10"/>
  <c r="E730" i="10"/>
  <c r="E731" i="10"/>
  <c r="E732" i="10"/>
  <c r="E733" i="10"/>
  <c r="E734" i="10"/>
  <c r="E735" i="10"/>
  <c r="E736" i="10"/>
  <c r="E737" i="10"/>
  <c r="E738" i="10"/>
  <c r="E739" i="10"/>
  <c r="E740" i="10"/>
  <c r="E741" i="10"/>
  <c r="E742" i="10"/>
  <c r="E743" i="10"/>
  <c r="E744" i="10"/>
  <c r="E745" i="10"/>
  <c r="E746" i="10"/>
  <c r="E747" i="10"/>
  <c r="E748" i="10"/>
  <c r="E749" i="10"/>
  <c r="E750" i="10"/>
  <c r="E751" i="10"/>
  <c r="E752" i="10"/>
  <c r="E753" i="10"/>
  <c r="E754" i="10"/>
  <c r="E755" i="10"/>
  <c r="E756" i="10"/>
  <c r="E757" i="10"/>
  <c r="E758" i="10"/>
  <c r="E759" i="10"/>
  <c r="E760" i="10"/>
  <c r="E761" i="10"/>
  <c r="E762" i="10"/>
  <c r="E763" i="10"/>
  <c r="E764" i="10"/>
  <c r="F706" i="10"/>
  <c r="F707" i="10"/>
  <c r="F708" i="10"/>
  <c r="F709" i="10"/>
  <c r="F710" i="10"/>
  <c r="F711" i="10"/>
  <c r="F712" i="10"/>
  <c r="F713" i="10"/>
  <c r="F714" i="10"/>
  <c r="F715" i="10"/>
  <c r="F716" i="10"/>
  <c r="F717" i="10"/>
  <c r="F718" i="10"/>
  <c r="F719" i="10"/>
  <c r="F720" i="10"/>
  <c r="F721" i="10"/>
  <c r="F722" i="10"/>
  <c r="F723" i="10"/>
  <c r="F724" i="10"/>
  <c r="F725" i="10"/>
  <c r="F726" i="10"/>
  <c r="F727" i="10"/>
  <c r="F728" i="10"/>
  <c r="F729" i="10"/>
  <c r="F730" i="10"/>
  <c r="F731" i="10"/>
  <c r="F732" i="10"/>
  <c r="F733" i="10"/>
  <c r="F734" i="10"/>
  <c r="F735" i="10"/>
  <c r="F736" i="10"/>
  <c r="F737" i="10"/>
  <c r="F738" i="10"/>
  <c r="F739" i="10"/>
  <c r="F740" i="10"/>
  <c r="F741" i="10"/>
  <c r="F742" i="10"/>
  <c r="F743" i="10"/>
  <c r="F744" i="10"/>
  <c r="F745" i="10"/>
  <c r="F746" i="10"/>
  <c r="F747" i="10"/>
  <c r="F748" i="10"/>
  <c r="F749" i="10"/>
  <c r="F750" i="10"/>
  <c r="F751" i="10"/>
  <c r="F752" i="10"/>
  <c r="F753" i="10"/>
  <c r="F754" i="10"/>
  <c r="F755" i="10"/>
  <c r="F756" i="10"/>
  <c r="F757" i="10"/>
  <c r="F758" i="10"/>
  <c r="F759" i="10"/>
  <c r="F760" i="10"/>
  <c r="F761" i="10"/>
  <c r="F762" i="10"/>
  <c r="F763" i="10"/>
  <c r="F764" i="10"/>
  <c r="B764" i="10" l="1"/>
  <c r="B760" i="10"/>
  <c r="B756" i="10"/>
  <c r="B752" i="10"/>
  <c r="B748" i="10"/>
  <c r="B744" i="10"/>
  <c r="B740" i="10"/>
  <c r="B736" i="10"/>
  <c r="B732" i="10"/>
  <c r="B728" i="10"/>
  <c r="B724" i="10"/>
  <c r="B720" i="10"/>
  <c r="B716" i="10"/>
  <c r="B712" i="10"/>
  <c r="B708" i="10"/>
  <c r="B763" i="10"/>
  <c r="B759" i="10"/>
  <c r="B755" i="10"/>
  <c r="B751" i="10"/>
  <c r="B747" i="10"/>
  <c r="B743" i="10"/>
  <c r="B739" i="10"/>
  <c r="B735" i="10"/>
  <c r="B731" i="10"/>
  <c r="B727" i="10"/>
  <c r="B723" i="10"/>
  <c r="B719" i="10"/>
  <c r="B715" i="10"/>
  <c r="B711" i="10"/>
  <c r="B707" i="10"/>
  <c r="B761" i="10"/>
  <c r="B757" i="10"/>
  <c r="B753" i="10"/>
  <c r="B749" i="10"/>
  <c r="B745" i="10"/>
  <c r="B741" i="10"/>
  <c r="B737" i="10"/>
  <c r="B733" i="10"/>
  <c r="B729" i="10"/>
  <c r="B725" i="10"/>
  <c r="B721" i="10"/>
  <c r="B717" i="10"/>
  <c r="B713" i="10"/>
  <c r="B709" i="10"/>
  <c r="B762" i="10"/>
  <c r="B758" i="10"/>
  <c r="B754" i="10"/>
  <c r="B750" i="10"/>
  <c r="B746" i="10"/>
  <c r="B742" i="10"/>
  <c r="B738" i="10"/>
  <c r="B734" i="10"/>
  <c r="B730" i="10"/>
  <c r="B726" i="10"/>
  <c r="B722" i="10"/>
  <c r="B718" i="10"/>
  <c r="B714" i="10"/>
  <c r="B710" i="10"/>
  <c r="B706" i="10"/>
  <c r="O9" i="10" l="1"/>
  <c r="P9" i="10" s="1"/>
  <c r="Q9" i="10"/>
  <c r="B139" i="12" l="1"/>
  <c r="B131" i="12"/>
  <c r="B144" i="12"/>
  <c r="B126" i="12"/>
  <c r="C138" i="12"/>
  <c r="C139" i="12"/>
  <c r="C140" i="12"/>
  <c r="C130" i="12"/>
  <c r="C131" i="12"/>
  <c r="C132" i="12"/>
  <c r="C143" i="12"/>
  <c r="C144" i="12"/>
  <c r="C125" i="12"/>
  <c r="C126" i="12"/>
  <c r="C134" i="12"/>
  <c r="D138" i="12"/>
  <c r="D139" i="12"/>
  <c r="D140" i="12"/>
  <c r="D130" i="12"/>
  <c r="D131" i="12"/>
  <c r="D132" i="12"/>
  <c r="D143" i="12"/>
  <c r="D144" i="12"/>
  <c r="D125" i="12"/>
  <c r="D126" i="12"/>
  <c r="D134" i="12"/>
  <c r="E138" i="12"/>
  <c r="E139" i="12"/>
  <c r="E140" i="12"/>
  <c r="E130" i="12"/>
  <c r="E131" i="12"/>
  <c r="E132" i="12"/>
  <c r="E143" i="12"/>
  <c r="E144" i="12"/>
  <c r="E125" i="12"/>
  <c r="E126" i="12"/>
  <c r="E134" i="12"/>
  <c r="F138" i="12"/>
  <c r="F139" i="12"/>
  <c r="F140" i="12"/>
  <c r="F130" i="12"/>
  <c r="F131" i="12"/>
  <c r="F132" i="12"/>
  <c r="F143" i="12"/>
  <c r="F144" i="12"/>
  <c r="F125" i="12"/>
  <c r="F126" i="12"/>
  <c r="F134" i="12"/>
  <c r="B119" i="12"/>
  <c r="B123" i="12"/>
  <c r="C116" i="12"/>
  <c r="C119" i="12"/>
  <c r="C120" i="12"/>
  <c r="C123" i="12"/>
  <c r="C104" i="12"/>
  <c r="D116" i="12"/>
  <c r="D119" i="12"/>
  <c r="D120" i="12"/>
  <c r="D123" i="12"/>
  <c r="D104" i="12"/>
  <c r="E116" i="12"/>
  <c r="E119" i="12"/>
  <c r="E120" i="12"/>
  <c r="E123" i="12"/>
  <c r="E104" i="12"/>
  <c r="F116" i="12"/>
  <c r="F119" i="12"/>
  <c r="F120" i="12"/>
  <c r="F123" i="12"/>
  <c r="F104" i="12"/>
  <c r="B105" i="12"/>
  <c r="C105" i="12"/>
  <c r="C33" i="12"/>
  <c r="D105" i="12"/>
  <c r="D33" i="12"/>
  <c r="E105" i="12"/>
  <c r="E33" i="12"/>
  <c r="F105" i="12"/>
  <c r="F33" i="12"/>
  <c r="B116" i="12" l="1"/>
  <c r="B33" i="12"/>
  <c r="B134" i="12"/>
  <c r="B143" i="12"/>
  <c r="B125" i="12"/>
  <c r="B132" i="12"/>
  <c r="B130" i="12"/>
  <c r="B140" i="12"/>
  <c r="B138" i="12"/>
  <c r="B120" i="12"/>
  <c r="B104" i="12"/>
  <c r="H4" i="12" l="1"/>
  <c r="I4" i="10"/>
  <c r="C9" i="10" l="1"/>
  <c r="D9" i="10"/>
  <c r="E9" i="10"/>
  <c r="F9" i="10"/>
  <c r="C10" i="10"/>
  <c r="D10" i="10"/>
  <c r="E10" i="10"/>
  <c r="F10" i="10"/>
  <c r="C11" i="10"/>
  <c r="D11" i="10"/>
  <c r="E11" i="10"/>
  <c r="F11" i="10"/>
  <c r="C12" i="10"/>
  <c r="D12" i="10"/>
  <c r="E12" i="10"/>
  <c r="F12" i="10"/>
  <c r="C13" i="10"/>
  <c r="D13" i="10"/>
  <c r="E13" i="10"/>
  <c r="F13" i="10"/>
  <c r="C14" i="10"/>
  <c r="D14" i="10"/>
  <c r="E14" i="10"/>
  <c r="F14" i="10"/>
  <c r="C15" i="10"/>
  <c r="D15" i="10"/>
  <c r="E15" i="10"/>
  <c r="F15" i="10"/>
  <c r="C16" i="10"/>
  <c r="D16" i="10"/>
  <c r="E16" i="10"/>
  <c r="F16" i="10"/>
  <c r="C17" i="10"/>
  <c r="D17" i="10"/>
  <c r="E17" i="10"/>
  <c r="F17" i="10"/>
  <c r="C18" i="10"/>
  <c r="D18" i="10"/>
  <c r="E18" i="10"/>
  <c r="F18" i="10"/>
  <c r="C19" i="10"/>
  <c r="D19" i="10"/>
  <c r="E19" i="10"/>
  <c r="F19" i="10"/>
  <c r="C514" i="10"/>
  <c r="D514" i="10"/>
  <c r="E514" i="10"/>
  <c r="F514" i="10"/>
  <c r="C515" i="10"/>
  <c r="D515" i="10"/>
  <c r="E515" i="10"/>
  <c r="F515" i="10"/>
  <c r="C516" i="10"/>
  <c r="D516" i="10"/>
  <c r="E516" i="10"/>
  <c r="F516" i="10"/>
  <c r="C517" i="10"/>
  <c r="D517" i="10"/>
  <c r="E517" i="10"/>
  <c r="F517" i="10"/>
  <c r="C518" i="10"/>
  <c r="D518" i="10"/>
  <c r="E518" i="10"/>
  <c r="F518" i="10"/>
  <c r="C519" i="10"/>
  <c r="D519" i="10"/>
  <c r="E519" i="10"/>
  <c r="F519" i="10"/>
  <c r="C520" i="10"/>
  <c r="D520" i="10"/>
  <c r="E520" i="10"/>
  <c r="F520" i="10"/>
  <c r="B520" i="10" s="1"/>
  <c r="C521" i="10"/>
  <c r="D521" i="10"/>
  <c r="E521" i="10"/>
  <c r="F521" i="10"/>
  <c r="C522" i="10"/>
  <c r="D522" i="10"/>
  <c r="E522" i="10"/>
  <c r="F522" i="10"/>
  <c r="C523" i="10"/>
  <c r="D523" i="10"/>
  <c r="E523" i="10"/>
  <c r="F523" i="10"/>
  <c r="C524" i="10"/>
  <c r="D524" i="10"/>
  <c r="E524" i="10"/>
  <c r="F524" i="10"/>
  <c r="C525" i="10"/>
  <c r="D525" i="10"/>
  <c r="E525" i="10"/>
  <c r="F525" i="10"/>
  <c r="C526" i="10"/>
  <c r="D526" i="10"/>
  <c r="E526" i="10"/>
  <c r="F526" i="10"/>
  <c r="C527" i="10"/>
  <c r="D527" i="10"/>
  <c r="E527" i="10"/>
  <c r="F527" i="10"/>
  <c r="C528" i="10"/>
  <c r="D528" i="10"/>
  <c r="E528" i="10"/>
  <c r="F528" i="10"/>
  <c r="C529" i="10"/>
  <c r="D529" i="10"/>
  <c r="E529" i="10"/>
  <c r="F529" i="10"/>
  <c r="C530" i="10"/>
  <c r="D530" i="10"/>
  <c r="E530" i="10"/>
  <c r="F530" i="10"/>
  <c r="C531" i="10"/>
  <c r="D531" i="10"/>
  <c r="E531" i="10"/>
  <c r="F531" i="10"/>
  <c r="C532" i="10"/>
  <c r="D532" i="10"/>
  <c r="E532" i="10"/>
  <c r="F532" i="10"/>
  <c r="C533" i="10"/>
  <c r="D533" i="10"/>
  <c r="E533" i="10"/>
  <c r="F533" i="10"/>
  <c r="C534" i="10"/>
  <c r="D534" i="10"/>
  <c r="E534" i="10"/>
  <c r="F534" i="10"/>
  <c r="C535" i="10"/>
  <c r="D535" i="10"/>
  <c r="E535" i="10"/>
  <c r="F535" i="10"/>
  <c r="C536" i="10"/>
  <c r="D536" i="10"/>
  <c r="E536" i="10"/>
  <c r="F536" i="10"/>
  <c r="C537" i="10"/>
  <c r="D537" i="10"/>
  <c r="E537" i="10"/>
  <c r="F537" i="10"/>
  <c r="C538" i="10"/>
  <c r="D538" i="10"/>
  <c r="E538" i="10"/>
  <c r="F538" i="10"/>
  <c r="C539" i="10"/>
  <c r="D539" i="10"/>
  <c r="E539" i="10"/>
  <c r="F539" i="10"/>
  <c r="C540" i="10"/>
  <c r="D540" i="10"/>
  <c r="E540" i="10"/>
  <c r="F540" i="10"/>
  <c r="C541" i="10"/>
  <c r="D541" i="10"/>
  <c r="E541" i="10"/>
  <c r="F541" i="10"/>
  <c r="C542" i="10"/>
  <c r="D542" i="10"/>
  <c r="E542" i="10"/>
  <c r="F542" i="10"/>
  <c r="C543" i="10"/>
  <c r="D543" i="10"/>
  <c r="E543" i="10"/>
  <c r="F543" i="10"/>
  <c r="C544" i="10"/>
  <c r="D544" i="10"/>
  <c r="E544" i="10"/>
  <c r="F544" i="10"/>
  <c r="C545" i="10"/>
  <c r="D545" i="10"/>
  <c r="E545" i="10"/>
  <c r="F545" i="10"/>
  <c r="C546" i="10"/>
  <c r="D546" i="10"/>
  <c r="E546" i="10"/>
  <c r="F546" i="10"/>
  <c r="C547" i="10"/>
  <c r="D547" i="10"/>
  <c r="E547" i="10"/>
  <c r="F547" i="10"/>
  <c r="C548" i="10"/>
  <c r="D548" i="10"/>
  <c r="E548" i="10"/>
  <c r="F548" i="10"/>
  <c r="C549" i="10"/>
  <c r="D549" i="10"/>
  <c r="E549" i="10"/>
  <c r="F549" i="10"/>
  <c r="C550" i="10"/>
  <c r="D550" i="10"/>
  <c r="E550" i="10"/>
  <c r="F550" i="10"/>
  <c r="C551" i="10"/>
  <c r="D551" i="10"/>
  <c r="E551" i="10"/>
  <c r="F551" i="10"/>
  <c r="C552" i="10"/>
  <c r="D552" i="10"/>
  <c r="E552" i="10"/>
  <c r="F552" i="10"/>
  <c r="C553" i="10"/>
  <c r="D553" i="10"/>
  <c r="E553" i="10"/>
  <c r="F553" i="10"/>
  <c r="C554" i="10"/>
  <c r="D554" i="10"/>
  <c r="E554" i="10"/>
  <c r="F554" i="10"/>
  <c r="C555" i="10"/>
  <c r="D555" i="10"/>
  <c r="E555" i="10"/>
  <c r="F555" i="10"/>
  <c r="C556" i="10"/>
  <c r="D556" i="10"/>
  <c r="E556" i="10"/>
  <c r="F556" i="10"/>
  <c r="C557" i="10"/>
  <c r="D557" i="10"/>
  <c r="E557" i="10"/>
  <c r="F557" i="10"/>
  <c r="C558" i="10"/>
  <c r="D558" i="10"/>
  <c r="E558" i="10"/>
  <c r="F558" i="10"/>
  <c r="C559" i="10"/>
  <c r="D559" i="10"/>
  <c r="E559" i="10"/>
  <c r="F559" i="10"/>
  <c r="C560" i="10"/>
  <c r="D560" i="10"/>
  <c r="E560" i="10"/>
  <c r="F560" i="10"/>
  <c r="C561" i="10"/>
  <c r="D561" i="10"/>
  <c r="E561" i="10"/>
  <c r="F561" i="10"/>
  <c r="C562" i="10"/>
  <c r="D562" i="10"/>
  <c r="E562" i="10"/>
  <c r="F562" i="10"/>
  <c r="C563" i="10"/>
  <c r="D563" i="10"/>
  <c r="E563" i="10"/>
  <c r="F563" i="10"/>
  <c r="C564" i="10"/>
  <c r="D564" i="10"/>
  <c r="E564" i="10"/>
  <c r="F564" i="10"/>
  <c r="C565" i="10"/>
  <c r="D565" i="10"/>
  <c r="E565" i="10"/>
  <c r="F565" i="10"/>
  <c r="C566" i="10"/>
  <c r="D566" i="10"/>
  <c r="E566" i="10"/>
  <c r="F566" i="10"/>
  <c r="C567" i="10"/>
  <c r="D567" i="10"/>
  <c r="E567" i="10"/>
  <c r="F567" i="10"/>
  <c r="C568" i="10"/>
  <c r="D568" i="10"/>
  <c r="E568" i="10"/>
  <c r="F568" i="10"/>
  <c r="C569" i="10"/>
  <c r="D569" i="10"/>
  <c r="E569" i="10"/>
  <c r="F569" i="10"/>
  <c r="C570" i="10"/>
  <c r="D570" i="10"/>
  <c r="E570" i="10"/>
  <c r="F570" i="10"/>
  <c r="C571" i="10"/>
  <c r="D571" i="10"/>
  <c r="E571" i="10"/>
  <c r="F571" i="10"/>
  <c r="C572" i="10"/>
  <c r="D572" i="10"/>
  <c r="E572" i="10"/>
  <c r="F572" i="10"/>
  <c r="C573" i="10"/>
  <c r="D573" i="10"/>
  <c r="E573" i="10"/>
  <c r="F573" i="10"/>
  <c r="C574" i="10"/>
  <c r="D574" i="10"/>
  <c r="E574" i="10"/>
  <c r="F574" i="10"/>
  <c r="C575" i="10"/>
  <c r="D575" i="10"/>
  <c r="E575" i="10"/>
  <c r="F575" i="10"/>
  <c r="C576" i="10"/>
  <c r="D576" i="10"/>
  <c r="E576" i="10"/>
  <c r="F576" i="10"/>
  <c r="C577" i="10"/>
  <c r="D577" i="10"/>
  <c r="E577" i="10"/>
  <c r="F577" i="10"/>
  <c r="C578" i="10"/>
  <c r="D578" i="10"/>
  <c r="E578" i="10"/>
  <c r="F578" i="10"/>
  <c r="C579" i="10"/>
  <c r="D579" i="10"/>
  <c r="E579" i="10"/>
  <c r="F579" i="10"/>
  <c r="C580" i="10"/>
  <c r="D580" i="10"/>
  <c r="E580" i="10"/>
  <c r="F580" i="10"/>
  <c r="C581" i="10"/>
  <c r="D581" i="10"/>
  <c r="E581" i="10"/>
  <c r="F581" i="10"/>
  <c r="C582" i="10"/>
  <c r="D582" i="10"/>
  <c r="E582" i="10"/>
  <c r="F582" i="10"/>
  <c r="C583" i="10"/>
  <c r="D583" i="10"/>
  <c r="E583" i="10"/>
  <c r="F583" i="10"/>
  <c r="C584" i="10"/>
  <c r="D584" i="10"/>
  <c r="E584" i="10"/>
  <c r="F584" i="10"/>
  <c r="C585" i="10"/>
  <c r="D585" i="10"/>
  <c r="E585" i="10"/>
  <c r="F585" i="10"/>
  <c r="C586" i="10"/>
  <c r="D586" i="10"/>
  <c r="E586" i="10"/>
  <c r="F586" i="10"/>
  <c r="C587" i="10"/>
  <c r="D587" i="10"/>
  <c r="E587" i="10"/>
  <c r="F587" i="10"/>
  <c r="C588" i="10"/>
  <c r="D588" i="10"/>
  <c r="E588" i="10"/>
  <c r="F588" i="10"/>
  <c r="C589" i="10"/>
  <c r="D589" i="10"/>
  <c r="E589" i="10"/>
  <c r="F589" i="10"/>
  <c r="C590" i="10"/>
  <c r="D590" i="10"/>
  <c r="E590" i="10"/>
  <c r="F590" i="10"/>
  <c r="C591" i="10"/>
  <c r="D591" i="10"/>
  <c r="E591" i="10"/>
  <c r="F591" i="10"/>
  <c r="C592" i="10"/>
  <c r="D592" i="10"/>
  <c r="E592" i="10"/>
  <c r="F592" i="10"/>
  <c r="C593" i="10"/>
  <c r="D593" i="10"/>
  <c r="E593" i="10"/>
  <c r="F593" i="10"/>
  <c r="C594" i="10"/>
  <c r="D594" i="10"/>
  <c r="E594" i="10"/>
  <c r="F594" i="10"/>
  <c r="C595" i="10"/>
  <c r="D595" i="10"/>
  <c r="E595" i="10"/>
  <c r="F595" i="10"/>
  <c r="C596" i="10"/>
  <c r="D596" i="10"/>
  <c r="E596" i="10"/>
  <c r="F596" i="10"/>
  <c r="C597" i="10"/>
  <c r="D597" i="10"/>
  <c r="E597" i="10"/>
  <c r="F597" i="10"/>
  <c r="C598" i="10"/>
  <c r="D598" i="10"/>
  <c r="E598" i="10"/>
  <c r="F598" i="10"/>
  <c r="C599" i="10"/>
  <c r="D599" i="10"/>
  <c r="E599" i="10"/>
  <c r="F599" i="10"/>
  <c r="C600" i="10"/>
  <c r="D600" i="10"/>
  <c r="E600" i="10"/>
  <c r="F600" i="10"/>
  <c r="C601" i="10"/>
  <c r="D601" i="10"/>
  <c r="E601" i="10"/>
  <c r="F601" i="10"/>
  <c r="C602" i="10"/>
  <c r="D602" i="10"/>
  <c r="E602" i="10"/>
  <c r="F602" i="10"/>
  <c r="C603" i="10"/>
  <c r="D603" i="10"/>
  <c r="E603" i="10"/>
  <c r="F603" i="10"/>
  <c r="C604" i="10"/>
  <c r="D604" i="10"/>
  <c r="E604" i="10"/>
  <c r="F604" i="10"/>
  <c r="C605" i="10"/>
  <c r="D605" i="10"/>
  <c r="E605" i="10"/>
  <c r="F605" i="10"/>
  <c r="C606" i="10"/>
  <c r="D606" i="10"/>
  <c r="E606" i="10"/>
  <c r="F606" i="10"/>
  <c r="C607" i="10"/>
  <c r="D607" i="10"/>
  <c r="E607" i="10"/>
  <c r="F607" i="10"/>
  <c r="C608" i="10"/>
  <c r="D608" i="10"/>
  <c r="E608" i="10"/>
  <c r="F608" i="10"/>
  <c r="C609" i="10"/>
  <c r="D609" i="10"/>
  <c r="E609" i="10"/>
  <c r="F609" i="10"/>
  <c r="C610" i="10"/>
  <c r="D610" i="10"/>
  <c r="E610" i="10"/>
  <c r="F610" i="10"/>
  <c r="C611" i="10"/>
  <c r="D611" i="10"/>
  <c r="E611" i="10"/>
  <c r="F611" i="10"/>
  <c r="C612" i="10"/>
  <c r="D612" i="10"/>
  <c r="E612" i="10"/>
  <c r="F612" i="10"/>
  <c r="C613" i="10"/>
  <c r="D613" i="10"/>
  <c r="E613" i="10"/>
  <c r="F613" i="10"/>
  <c r="C614" i="10"/>
  <c r="D614" i="10"/>
  <c r="E614" i="10"/>
  <c r="F614" i="10"/>
  <c r="C615" i="10"/>
  <c r="D615" i="10"/>
  <c r="E615" i="10"/>
  <c r="F615" i="10"/>
  <c r="C616" i="10"/>
  <c r="D616" i="10"/>
  <c r="E616" i="10"/>
  <c r="F616" i="10"/>
  <c r="C617" i="10"/>
  <c r="D617" i="10"/>
  <c r="E617" i="10"/>
  <c r="F617" i="10"/>
  <c r="C618" i="10"/>
  <c r="D618" i="10"/>
  <c r="E618" i="10"/>
  <c r="F618" i="10"/>
  <c r="C619" i="10"/>
  <c r="D619" i="10"/>
  <c r="E619" i="10"/>
  <c r="F619" i="10"/>
  <c r="C620" i="10"/>
  <c r="D620" i="10"/>
  <c r="E620" i="10"/>
  <c r="F620" i="10"/>
  <c r="C621" i="10"/>
  <c r="D621" i="10"/>
  <c r="E621" i="10"/>
  <c r="F621" i="10"/>
  <c r="C622" i="10"/>
  <c r="D622" i="10"/>
  <c r="E622" i="10"/>
  <c r="F622" i="10"/>
  <c r="C623" i="10"/>
  <c r="D623" i="10"/>
  <c r="E623" i="10"/>
  <c r="F623" i="10"/>
  <c r="C624" i="10"/>
  <c r="D624" i="10"/>
  <c r="E624" i="10"/>
  <c r="F624" i="10"/>
  <c r="C625" i="10"/>
  <c r="D625" i="10"/>
  <c r="E625" i="10"/>
  <c r="F625" i="10"/>
  <c r="C626" i="10"/>
  <c r="D626" i="10"/>
  <c r="E626" i="10"/>
  <c r="F626" i="10"/>
  <c r="C627" i="10"/>
  <c r="D627" i="10"/>
  <c r="E627" i="10"/>
  <c r="F627" i="10"/>
  <c r="C628" i="10"/>
  <c r="D628" i="10"/>
  <c r="E628" i="10"/>
  <c r="F628" i="10"/>
  <c r="C629" i="10"/>
  <c r="D629" i="10"/>
  <c r="E629" i="10"/>
  <c r="F629" i="10"/>
  <c r="C630" i="10"/>
  <c r="D630" i="10"/>
  <c r="E630" i="10"/>
  <c r="F630" i="10"/>
  <c r="C631" i="10"/>
  <c r="D631" i="10"/>
  <c r="E631" i="10"/>
  <c r="F631" i="10"/>
  <c r="C632" i="10"/>
  <c r="D632" i="10"/>
  <c r="E632" i="10"/>
  <c r="F632" i="10"/>
  <c r="C633" i="10"/>
  <c r="D633" i="10"/>
  <c r="E633" i="10"/>
  <c r="F633" i="10"/>
  <c r="C634" i="10"/>
  <c r="D634" i="10"/>
  <c r="E634" i="10"/>
  <c r="F634" i="10"/>
  <c r="C635" i="10"/>
  <c r="D635" i="10"/>
  <c r="E635" i="10"/>
  <c r="F635" i="10"/>
  <c r="C636" i="10"/>
  <c r="D636" i="10"/>
  <c r="E636" i="10"/>
  <c r="F636" i="10"/>
  <c r="C637" i="10"/>
  <c r="D637" i="10"/>
  <c r="E637" i="10"/>
  <c r="F637" i="10"/>
  <c r="C638" i="10"/>
  <c r="D638" i="10"/>
  <c r="E638" i="10"/>
  <c r="F638" i="10"/>
  <c r="C639" i="10"/>
  <c r="D639" i="10"/>
  <c r="E639" i="10"/>
  <c r="F639" i="10"/>
  <c r="C640" i="10"/>
  <c r="D640" i="10"/>
  <c r="E640" i="10"/>
  <c r="F640" i="10"/>
  <c r="C641" i="10"/>
  <c r="D641" i="10"/>
  <c r="E641" i="10"/>
  <c r="F641" i="10"/>
  <c r="C642" i="10"/>
  <c r="D642" i="10"/>
  <c r="E642" i="10"/>
  <c r="F642" i="10"/>
  <c r="C643" i="10"/>
  <c r="D643" i="10"/>
  <c r="E643" i="10"/>
  <c r="F643" i="10"/>
  <c r="C644" i="10"/>
  <c r="D644" i="10"/>
  <c r="E644" i="10"/>
  <c r="F644" i="10"/>
  <c r="C645" i="10"/>
  <c r="D645" i="10"/>
  <c r="E645" i="10"/>
  <c r="F645" i="10"/>
  <c r="C646" i="10"/>
  <c r="D646" i="10"/>
  <c r="E646" i="10"/>
  <c r="F646" i="10"/>
  <c r="C647" i="10"/>
  <c r="D647" i="10"/>
  <c r="E647" i="10"/>
  <c r="F647" i="10"/>
  <c r="C648" i="10"/>
  <c r="D648" i="10"/>
  <c r="E648" i="10"/>
  <c r="F648" i="10"/>
  <c r="C649" i="10"/>
  <c r="D649" i="10"/>
  <c r="E649" i="10"/>
  <c r="F649" i="10"/>
  <c r="C650" i="10"/>
  <c r="D650" i="10"/>
  <c r="E650" i="10"/>
  <c r="F650" i="10"/>
  <c r="C651" i="10"/>
  <c r="D651" i="10"/>
  <c r="E651" i="10"/>
  <c r="F651" i="10"/>
  <c r="C652" i="10"/>
  <c r="D652" i="10"/>
  <c r="E652" i="10"/>
  <c r="F652" i="10"/>
  <c r="C653" i="10"/>
  <c r="D653" i="10"/>
  <c r="E653" i="10"/>
  <c r="F653" i="10"/>
  <c r="C654" i="10"/>
  <c r="D654" i="10"/>
  <c r="E654" i="10"/>
  <c r="F654" i="10"/>
  <c r="C655" i="10"/>
  <c r="D655" i="10"/>
  <c r="E655" i="10"/>
  <c r="F655" i="10"/>
  <c r="C656" i="10"/>
  <c r="D656" i="10"/>
  <c r="E656" i="10"/>
  <c r="F656" i="10"/>
  <c r="C657" i="10"/>
  <c r="D657" i="10"/>
  <c r="E657" i="10"/>
  <c r="F657" i="10"/>
  <c r="C658" i="10"/>
  <c r="D658" i="10"/>
  <c r="E658" i="10"/>
  <c r="F658" i="10"/>
  <c r="C659" i="10"/>
  <c r="D659" i="10"/>
  <c r="E659" i="10"/>
  <c r="F659" i="10"/>
  <c r="C660" i="10"/>
  <c r="D660" i="10"/>
  <c r="E660" i="10"/>
  <c r="F660" i="10"/>
  <c r="C661" i="10"/>
  <c r="D661" i="10"/>
  <c r="E661" i="10"/>
  <c r="F661" i="10"/>
  <c r="C662" i="10"/>
  <c r="D662" i="10"/>
  <c r="E662" i="10"/>
  <c r="F662" i="10"/>
  <c r="C663" i="10"/>
  <c r="D663" i="10"/>
  <c r="E663" i="10"/>
  <c r="F663" i="10"/>
  <c r="C664" i="10"/>
  <c r="D664" i="10"/>
  <c r="E664" i="10"/>
  <c r="F664" i="10"/>
  <c r="C665" i="10"/>
  <c r="D665" i="10"/>
  <c r="E665" i="10"/>
  <c r="F665" i="10"/>
  <c r="C666" i="10"/>
  <c r="D666" i="10"/>
  <c r="E666" i="10"/>
  <c r="F666" i="10"/>
  <c r="C667" i="10"/>
  <c r="D667" i="10"/>
  <c r="E667" i="10"/>
  <c r="F667" i="10"/>
  <c r="C668" i="10"/>
  <c r="D668" i="10"/>
  <c r="E668" i="10"/>
  <c r="F668" i="10"/>
  <c r="C669" i="10"/>
  <c r="D669" i="10"/>
  <c r="E669" i="10"/>
  <c r="F669" i="10"/>
  <c r="C670" i="10"/>
  <c r="D670" i="10"/>
  <c r="E670" i="10"/>
  <c r="F670" i="10"/>
  <c r="C671" i="10"/>
  <c r="D671" i="10"/>
  <c r="E671" i="10"/>
  <c r="F671" i="10"/>
  <c r="C672" i="10"/>
  <c r="D672" i="10"/>
  <c r="E672" i="10"/>
  <c r="F672" i="10"/>
  <c r="C673" i="10"/>
  <c r="D673" i="10"/>
  <c r="E673" i="10"/>
  <c r="F673" i="10"/>
  <c r="C674" i="10"/>
  <c r="D674" i="10"/>
  <c r="E674" i="10"/>
  <c r="F674" i="10"/>
  <c r="C675" i="10"/>
  <c r="D675" i="10"/>
  <c r="E675" i="10"/>
  <c r="F675" i="10"/>
  <c r="C676" i="10"/>
  <c r="D676" i="10"/>
  <c r="E676" i="10"/>
  <c r="F676" i="10"/>
  <c r="C677" i="10"/>
  <c r="D677" i="10"/>
  <c r="E677" i="10"/>
  <c r="F677" i="10"/>
  <c r="C678" i="10"/>
  <c r="D678" i="10"/>
  <c r="E678" i="10"/>
  <c r="F678" i="10"/>
  <c r="C679" i="10"/>
  <c r="D679" i="10"/>
  <c r="E679" i="10"/>
  <c r="F679" i="10"/>
  <c r="C680" i="10"/>
  <c r="D680" i="10"/>
  <c r="E680" i="10"/>
  <c r="F680" i="10"/>
  <c r="C681" i="10"/>
  <c r="D681" i="10"/>
  <c r="E681" i="10"/>
  <c r="F681" i="10"/>
  <c r="C682" i="10"/>
  <c r="D682" i="10"/>
  <c r="E682" i="10"/>
  <c r="F682" i="10"/>
  <c r="C683" i="10"/>
  <c r="D683" i="10"/>
  <c r="E683" i="10"/>
  <c r="F683" i="10"/>
  <c r="C684" i="10"/>
  <c r="D684" i="10"/>
  <c r="E684" i="10"/>
  <c r="F684" i="10"/>
  <c r="C685" i="10"/>
  <c r="D685" i="10"/>
  <c r="E685" i="10"/>
  <c r="F685" i="10"/>
  <c r="C686" i="10"/>
  <c r="D686" i="10"/>
  <c r="E686" i="10"/>
  <c r="F686" i="10"/>
  <c r="C687" i="10"/>
  <c r="D687" i="10"/>
  <c r="E687" i="10"/>
  <c r="F687" i="10"/>
  <c r="C688" i="10"/>
  <c r="D688" i="10"/>
  <c r="E688" i="10"/>
  <c r="F688" i="10"/>
  <c r="C689" i="10"/>
  <c r="D689" i="10"/>
  <c r="E689" i="10"/>
  <c r="F689" i="10"/>
  <c r="C690" i="10"/>
  <c r="D690" i="10"/>
  <c r="E690" i="10"/>
  <c r="F690" i="10"/>
  <c r="C691" i="10"/>
  <c r="D691" i="10"/>
  <c r="E691" i="10"/>
  <c r="F691" i="10"/>
  <c r="C692" i="10"/>
  <c r="D692" i="10"/>
  <c r="E692" i="10"/>
  <c r="F692" i="10"/>
  <c r="C693" i="10"/>
  <c r="D693" i="10"/>
  <c r="E693" i="10"/>
  <c r="F693" i="10"/>
  <c r="C694" i="10"/>
  <c r="D694" i="10"/>
  <c r="E694" i="10"/>
  <c r="F694" i="10"/>
  <c r="C695" i="10"/>
  <c r="D695" i="10"/>
  <c r="E695" i="10"/>
  <c r="F695" i="10"/>
  <c r="C696" i="10"/>
  <c r="D696" i="10"/>
  <c r="E696" i="10"/>
  <c r="F696" i="10"/>
  <c r="C697" i="10"/>
  <c r="D697" i="10"/>
  <c r="E697" i="10"/>
  <c r="F697" i="10"/>
  <c r="C698" i="10"/>
  <c r="D698" i="10"/>
  <c r="E698" i="10"/>
  <c r="F698" i="10"/>
  <c r="C699" i="10"/>
  <c r="D699" i="10"/>
  <c r="E699" i="10"/>
  <c r="F699" i="10"/>
  <c r="C700" i="10"/>
  <c r="D700" i="10"/>
  <c r="E700" i="10"/>
  <c r="F700" i="10"/>
  <c r="C701" i="10"/>
  <c r="D701" i="10"/>
  <c r="E701" i="10"/>
  <c r="F701" i="10"/>
  <c r="C702" i="10"/>
  <c r="D702" i="10"/>
  <c r="E702" i="10"/>
  <c r="F702" i="10"/>
  <c r="C703" i="10"/>
  <c r="D703" i="10"/>
  <c r="E703" i="10"/>
  <c r="F703" i="10"/>
  <c r="C704" i="10"/>
  <c r="D704" i="10"/>
  <c r="E704" i="10"/>
  <c r="F704" i="10"/>
  <c r="C705" i="10"/>
  <c r="D705" i="10"/>
  <c r="E705" i="10"/>
  <c r="F705" i="10"/>
  <c r="B611" i="10" l="1"/>
  <c r="B574" i="10"/>
  <c r="B571" i="10"/>
  <c r="B618" i="10"/>
  <c r="B625" i="10"/>
  <c r="B624" i="10"/>
  <c r="B623" i="10"/>
  <c r="B619" i="10"/>
  <c r="B622" i="10"/>
  <c r="B621" i="10"/>
  <c r="B620" i="10"/>
  <c r="B617" i="10"/>
  <c r="B616" i="10"/>
  <c r="B615" i="10"/>
  <c r="B612" i="10"/>
  <c r="B614" i="10"/>
  <c r="B613" i="10"/>
  <c r="B602" i="10"/>
  <c r="B598" i="10"/>
  <c r="B596" i="10"/>
  <c r="B590" i="10"/>
  <c r="B584" i="10"/>
  <c r="B577" i="10"/>
  <c r="B578" i="10"/>
  <c r="B575" i="10"/>
  <c r="B565" i="10"/>
  <c r="B554" i="10"/>
  <c r="B545" i="10"/>
  <c r="B543" i="10"/>
  <c r="B548" i="10"/>
  <c r="B546" i="10"/>
  <c r="B540" i="10"/>
  <c r="B539" i="10"/>
  <c r="B597" i="10"/>
  <c r="B595" i="10"/>
  <c r="B593" i="10"/>
  <c r="B592" i="10"/>
  <c r="B572" i="10"/>
  <c r="B570" i="10"/>
  <c r="B568" i="10"/>
  <c r="B567" i="10"/>
  <c r="B599" i="10"/>
  <c r="B591" i="10"/>
  <c r="B589" i="10"/>
  <c r="B587" i="10"/>
  <c r="B586" i="10"/>
  <c r="B564" i="10"/>
  <c r="B563" i="10"/>
  <c r="B561" i="10"/>
  <c r="B583" i="10"/>
  <c r="B581" i="10"/>
  <c r="B580" i="10"/>
  <c r="B556" i="10"/>
  <c r="B553" i="10"/>
  <c r="B550" i="10"/>
  <c r="B549" i="10"/>
  <c r="B601" i="10"/>
  <c r="B582" i="10"/>
  <c r="B569" i="10"/>
  <c r="B551" i="10"/>
  <c r="B544" i="10"/>
  <c r="B541" i="10"/>
  <c r="B588" i="10"/>
  <c r="B576" i="10"/>
  <c r="B562" i="10"/>
  <c r="B600" i="10"/>
  <c r="B594" i="10"/>
  <c r="B585" i="10"/>
  <c r="B579" i="10"/>
  <c r="B573" i="10"/>
  <c r="B566" i="10"/>
  <c r="B559" i="10"/>
  <c r="B555" i="10"/>
  <c r="B647" i="10"/>
  <c r="B643" i="10"/>
  <c r="B684" i="10"/>
  <c r="B675" i="10"/>
  <c r="B701" i="10"/>
  <c r="B694" i="10"/>
  <c r="B690" i="10"/>
  <c r="B700" i="10"/>
  <c r="B698" i="10"/>
  <c r="B683" i="10"/>
  <c r="B679" i="10"/>
  <c r="B638" i="10"/>
  <c r="B631" i="10"/>
  <c r="B626" i="10"/>
  <c r="B702" i="10"/>
  <c r="B689" i="10"/>
  <c r="B686" i="10"/>
  <c r="B678" i="10"/>
  <c r="B655" i="10"/>
  <c r="B650" i="10"/>
  <c r="B695" i="10"/>
  <c r="B673" i="10"/>
  <c r="B672" i="10"/>
  <c r="B671" i="10"/>
  <c r="B669" i="10"/>
  <c r="B666" i="10"/>
  <c r="B665" i="10"/>
  <c r="B664" i="10"/>
  <c r="B703" i="10"/>
  <c r="B696" i="10"/>
  <c r="B691" i="10"/>
  <c r="B685" i="10"/>
  <c r="B680" i="10"/>
  <c r="B674" i="10"/>
  <c r="B667" i="10"/>
  <c r="B657" i="10"/>
  <c r="B656" i="10"/>
  <c r="B651" i="10"/>
  <c r="B649" i="10"/>
  <c r="B639" i="10"/>
  <c r="B632" i="10"/>
  <c r="B627" i="10"/>
  <c r="B687" i="10"/>
  <c r="B681" i="10"/>
  <c r="B676" i="10"/>
  <c r="B668" i="10"/>
  <c r="B658" i="10"/>
  <c r="B652" i="10"/>
  <c r="B645" i="10"/>
  <c r="B644" i="10"/>
  <c r="B642" i="10"/>
  <c r="B635" i="10"/>
  <c r="B628" i="10"/>
  <c r="B704" i="10"/>
  <c r="B697" i="10"/>
  <c r="B692" i="10"/>
  <c r="B705" i="10"/>
  <c r="B699" i="10"/>
  <c r="B693" i="10"/>
  <c r="B688" i="10"/>
  <c r="B682" i="10"/>
  <c r="B677" i="10"/>
  <c r="B670" i="10"/>
  <c r="B659" i="10"/>
  <c r="B653" i="10"/>
  <c r="B646" i="10"/>
  <c r="B641" i="10"/>
  <c r="B637" i="10"/>
  <c r="B636" i="10"/>
  <c r="B634" i="10"/>
  <c r="B630" i="10"/>
  <c r="B629" i="10"/>
  <c r="B606" i="10"/>
  <c r="B603" i="10"/>
  <c r="B663" i="10"/>
  <c r="B662" i="10"/>
  <c r="B661" i="10"/>
  <c r="B660" i="10"/>
  <c r="B654" i="10"/>
  <c r="B648" i="10"/>
  <c r="B640" i="10"/>
  <c r="B633" i="10"/>
  <c r="B605" i="10"/>
  <c r="B609" i="10"/>
  <c r="B608" i="10"/>
  <c r="B610" i="10"/>
  <c r="B607" i="10"/>
  <c r="B604" i="10"/>
  <c r="B536" i="10"/>
  <c r="B525" i="10"/>
  <c r="B529" i="10"/>
  <c r="B534" i="10"/>
  <c r="B532" i="10"/>
  <c r="B530" i="10"/>
  <c r="B17" i="10"/>
  <c r="B16" i="10"/>
  <c r="B538" i="10"/>
  <c r="B524" i="10"/>
  <c r="B542" i="10"/>
  <c r="B560" i="10"/>
  <c r="B558" i="10"/>
  <c r="B557" i="10"/>
  <c r="B547" i="10"/>
  <c r="B537" i="10"/>
  <c r="B527" i="10"/>
  <c r="B552" i="10"/>
  <c r="B521" i="10"/>
  <c r="B519" i="10"/>
  <c r="B517" i="10"/>
  <c r="B516" i="10"/>
  <c r="B515" i="10"/>
  <c r="B18" i="10"/>
  <c r="B19" i="10"/>
  <c r="B15" i="10"/>
  <c r="B522" i="10"/>
  <c r="B514" i="10"/>
  <c r="B9" i="10"/>
  <c r="B13" i="10"/>
  <c r="B12" i="10"/>
  <c r="B11" i="10"/>
  <c r="B14" i="10"/>
  <c r="B10" i="10"/>
  <c r="B535" i="10"/>
  <c r="B533" i="10"/>
  <c r="B531" i="10"/>
  <c r="B528" i="10"/>
  <c r="B526" i="10"/>
  <c r="B523" i="10"/>
  <c r="B518" i="10"/>
  <c r="D37" i="40" l="1"/>
  <c r="C37" i="40"/>
  <c r="B37" i="40"/>
  <c r="F34" i="40" l="1"/>
  <c r="F35" i="40"/>
  <c r="E34" i="40"/>
  <c r="E35" i="40"/>
  <c r="G34" i="40"/>
  <c r="G35" i="40"/>
  <c r="G20" i="40"/>
  <c r="G33" i="40"/>
  <c r="E20" i="40"/>
  <c r="E33" i="40"/>
  <c r="F20" i="40"/>
  <c r="F33" i="40"/>
  <c r="G36" i="40"/>
  <c r="E31" i="40"/>
  <c r="F23" i="40"/>
  <c r="G21" i="40"/>
  <c r="F31" i="40"/>
  <c r="G29" i="40"/>
  <c r="E27" i="40"/>
  <c r="F27" i="40"/>
  <c r="G25" i="40"/>
  <c r="E23" i="40"/>
  <c r="F19" i="40"/>
  <c r="F30" i="40"/>
  <c r="F26" i="40"/>
  <c r="F22" i="40"/>
  <c r="G32" i="40"/>
  <c r="G28" i="40"/>
  <c r="G24" i="40"/>
  <c r="E19" i="40"/>
  <c r="E30" i="40"/>
  <c r="E26" i="40"/>
  <c r="E22" i="40"/>
  <c r="F36" i="40"/>
  <c r="F29" i="40"/>
  <c r="F25" i="40"/>
  <c r="F21" i="40"/>
  <c r="G31" i="40"/>
  <c r="G27" i="40"/>
  <c r="G23" i="40"/>
  <c r="E36" i="40"/>
  <c r="E29" i="40"/>
  <c r="E25" i="40"/>
  <c r="E21" i="40"/>
  <c r="F32" i="40"/>
  <c r="F28" i="40"/>
  <c r="F24" i="40"/>
  <c r="G19" i="40"/>
  <c r="G30" i="40"/>
  <c r="G26" i="40"/>
  <c r="G22" i="40"/>
  <c r="E32" i="40"/>
  <c r="E28" i="40"/>
  <c r="E24" i="40"/>
  <c r="G37" i="40" l="1"/>
  <c r="F37" i="40"/>
  <c r="E37" i="40"/>
  <c r="C66" i="14" l="1"/>
  <c r="D66" i="14"/>
  <c r="E66" i="14"/>
  <c r="F66" i="14"/>
  <c r="B66" i="14" l="1"/>
  <c r="C61" i="14" l="1"/>
  <c r="C62" i="14"/>
  <c r="C63" i="14"/>
  <c r="C64" i="14"/>
  <c r="C65" i="14"/>
  <c r="D61" i="14"/>
  <c r="D62" i="14"/>
  <c r="D63" i="14"/>
  <c r="D64" i="14"/>
  <c r="D65" i="14"/>
  <c r="E61" i="14"/>
  <c r="E62" i="14"/>
  <c r="E63" i="14"/>
  <c r="E64" i="14"/>
  <c r="E65" i="14"/>
  <c r="F61" i="14"/>
  <c r="F62" i="14"/>
  <c r="F63" i="14"/>
  <c r="F64" i="14"/>
  <c r="F65" i="14"/>
  <c r="B64" i="14" l="1"/>
  <c r="B63" i="14"/>
  <c r="B65" i="14"/>
  <c r="B61" i="14"/>
  <c r="B62" i="14"/>
  <c r="C58" i="14" l="1"/>
  <c r="C59" i="14"/>
  <c r="C60" i="14"/>
  <c r="D58" i="14"/>
  <c r="D59" i="14"/>
  <c r="D60" i="14"/>
  <c r="E58" i="14"/>
  <c r="E59" i="14"/>
  <c r="E60" i="14"/>
  <c r="F58" i="14"/>
  <c r="F59" i="14"/>
  <c r="F60" i="14"/>
  <c r="B58" i="14" l="1"/>
  <c r="B60" i="14"/>
  <c r="B59" i="14"/>
  <c r="C57" i="14"/>
  <c r="D57" i="14"/>
  <c r="E57" i="14"/>
  <c r="F57" i="14"/>
  <c r="B57" i="14" l="1"/>
  <c r="C45" i="14" l="1"/>
  <c r="C46" i="14"/>
  <c r="C47" i="14"/>
  <c r="C48" i="14"/>
  <c r="C49" i="14"/>
  <c r="C50" i="14"/>
  <c r="C51" i="14"/>
  <c r="C52" i="14"/>
  <c r="C53" i="14"/>
  <c r="C54" i="14"/>
  <c r="C55" i="14"/>
  <c r="C56" i="14"/>
  <c r="D45" i="14"/>
  <c r="D46" i="14"/>
  <c r="D47" i="14"/>
  <c r="D48" i="14"/>
  <c r="D49" i="14"/>
  <c r="D50" i="14"/>
  <c r="D51" i="14"/>
  <c r="D52" i="14"/>
  <c r="D53" i="14"/>
  <c r="D54" i="14"/>
  <c r="D55" i="14"/>
  <c r="D56" i="14"/>
  <c r="E45" i="14"/>
  <c r="E46" i="14"/>
  <c r="E47" i="14"/>
  <c r="E48" i="14"/>
  <c r="E49" i="14"/>
  <c r="E50" i="14"/>
  <c r="E51" i="14"/>
  <c r="E52" i="14"/>
  <c r="E53" i="14"/>
  <c r="E54" i="14"/>
  <c r="E55" i="14"/>
  <c r="E56" i="14"/>
  <c r="F45" i="14"/>
  <c r="F46" i="14"/>
  <c r="F47" i="14"/>
  <c r="F48" i="14"/>
  <c r="F49" i="14"/>
  <c r="F50" i="14"/>
  <c r="F51" i="14"/>
  <c r="F52" i="14"/>
  <c r="F53" i="14"/>
  <c r="F54" i="14"/>
  <c r="F55" i="14"/>
  <c r="F56" i="14"/>
  <c r="B54" i="14" l="1"/>
  <c r="B53" i="14"/>
  <c r="B49" i="14"/>
  <c r="B45" i="14"/>
  <c r="B46" i="14"/>
  <c r="B56" i="14"/>
  <c r="B52" i="14"/>
  <c r="B48" i="14"/>
  <c r="B50" i="14"/>
  <c r="B55" i="14"/>
  <c r="B51" i="14"/>
  <c r="B47" i="14"/>
  <c r="C41" i="14" l="1"/>
  <c r="C42" i="14"/>
  <c r="C43" i="14"/>
  <c r="C44" i="14"/>
  <c r="D41" i="14"/>
  <c r="D42" i="14"/>
  <c r="D43" i="14"/>
  <c r="D44" i="14"/>
  <c r="E41" i="14"/>
  <c r="E42" i="14"/>
  <c r="E43" i="14"/>
  <c r="E44" i="14"/>
  <c r="F41" i="14"/>
  <c r="F42" i="14"/>
  <c r="F43" i="14"/>
  <c r="F44" i="14"/>
  <c r="B42" i="14" l="1"/>
  <c r="B41" i="14"/>
  <c r="B44" i="14"/>
  <c r="B43" i="14"/>
  <c r="C38" i="14" l="1"/>
  <c r="C39" i="14"/>
  <c r="C40" i="14"/>
  <c r="D38" i="14"/>
  <c r="D39" i="14"/>
  <c r="D40" i="14"/>
  <c r="E38" i="14"/>
  <c r="E39" i="14"/>
  <c r="E40" i="14"/>
  <c r="F38" i="14"/>
  <c r="F39" i="14"/>
  <c r="F40" i="14"/>
  <c r="B38" i="14" l="1"/>
  <c r="B39" i="14"/>
  <c r="B40" i="14"/>
  <c r="C25" i="14" l="1"/>
  <c r="C26" i="14"/>
  <c r="C27" i="14"/>
  <c r="C28" i="14"/>
  <c r="C29" i="14"/>
  <c r="C30" i="14"/>
  <c r="C31" i="14"/>
  <c r="C32" i="14"/>
  <c r="C33" i="14"/>
  <c r="C34" i="14"/>
  <c r="C35" i="14"/>
  <c r="C36" i="14"/>
  <c r="C37" i="14"/>
  <c r="D25" i="14"/>
  <c r="D26" i="14"/>
  <c r="D27" i="14"/>
  <c r="D28" i="14"/>
  <c r="D29" i="14"/>
  <c r="D30" i="14"/>
  <c r="D31" i="14"/>
  <c r="D32" i="14"/>
  <c r="D33" i="14"/>
  <c r="D34" i="14"/>
  <c r="D35" i="14"/>
  <c r="D36" i="14"/>
  <c r="D37" i="14"/>
  <c r="E25" i="14"/>
  <c r="E26" i="14"/>
  <c r="E27" i="14"/>
  <c r="E28" i="14"/>
  <c r="E29" i="14"/>
  <c r="E30" i="14"/>
  <c r="E31" i="14"/>
  <c r="E32" i="14"/>
  <c r="E33" i="14"/>
  <c r="E34" i="14"/>
  <c r="E35" i="14"/>
  <c r="E36" i="14"/>
  <c r="E37" i="14"/>
  <c r="F25" i="14"/>
  <c r="F26" i="14"/>
  <c r="F27" i="14"/>
  <c r="F28" i="14"/>
  <c r="F29" i="14"/>
  <c r="F30" i="14"/>
  <c r="F31" i="14"/>
  <c r="F32" i="14"/>
  <c r="F33" i="14"/>
  <c r="F34" i="14"/>
  <c r="F35" i="14"/>
  <c r="F36" i="14"/>
  <c r="F37" i="14"/>
  <c r="C21" i="14"/>
  <c r="D21" i="14"/>
  <c r="E21" i="14"/>
  <c r="F21" i="14"/>
  <c r="C22" i="14"/>
  <c r="D22" i="14"/>
  <c r="E22" i="14"/>
  <c r="F22" i="14"/>
  <c r="C23" i="14"/>
  <c r="D23" i="14"/>
  <c r="E23" i="14"/>
  <c r="F23" i="14"/>
  <c r="B22" i="14" l="1"/>
  <c r="B36" i="14"/>
  <c r="B32" i="14"/>
  <c r="B28" i="14"/>
  <c r="B23" i="14"/>
  <c r="B35" i="14"/>
  <c r="B31" i="14"/>
  <c r="B27" i="14"/>
  <c r="B34" i="14"/>
  <c r="B30" i="14"/>
  <c r="B26" i="14"/>
  <c r="B21" i="14"/>
  <c r="B37" i="14"/>
  <c r="B33" i="14"/>
  <c r="B29" i="14"/>
  <c r="B25" i="14"/>
  <c r="B35" i="12" l="1"/>
  <c r="C137" i="12"/>
  <c r="C35" i="12"/>
  <c r="D137" i="12"/>
  <c r="D35" i="12"/>
  <c r="E137" i="12"/>
  <c r="E35" i="12"/>
  <c r="F137" i="12"/>
  <c r="F35" i="12"/>
  <c r="Q3" i="1"/>
  <c r="Q4" i="1" s="1"/>
  <c r="B137" i="12" l="1"/>
  <c r="Z3" i="12" l="1"/>
  <c r="E10" i="14" l="1"/>
  <c r="E11" i="14"/>
  <c r="E12" i="14"/>
  <c r="E13" i="14"/>
  <c r="E14" i="14"/>
  <c r="E15" i="14"/>
  <c r="E16" i="14"/>
  <c r="E17" i="14"/>
  <c r="E18" i="14"/>
  <c r="E19" i="14"/>
  <c r="E20" i="14"/>
  <c r="E24" i="14"/>
  <c r="D10" i="14"/>
  <c r="D11" i="14"/>
  <c r="D12" i="14"/>
  <c r="D13" i="14"/>
  <c r="D14" i="14"/>
  <c r="D15" i="14"/>
  <c r="D16" i="14"/>
  <c r="D17" i="14"/>
  <c r="D18" i="14"/>
  <c r="D19" i="14"/>
  <c r="D20" i="14"/>
  <c r="D24" i="14"/>
  <c r="C9" i="14"/>
  <c r="C10" i="14"/>
  <c r="C11" i="14"/>
  <c r="C12" i="14"/>
  <c r="C13" i="14"/>
  <c r="C14" i="14"/>
  <c r="C15" i="14"/>
  <c r="C16" i="14"/>
  <c r="C17" i="14"/>
  <c r="C18" i="14"/>
  <c r="C19" i="14"/>
  <c r="C20" i="14"/>
  <c r="C24" i="14"/>
  <c r="F10" i="14"/>
  <c r="F11" i="14"/>
  <c r="F12" i="14"/>
  <c r="F13" i="14"/>
  <c r="F14" i="14"/>
  <c r="F15" i="14"/>
  <c r="F16" i="14"/>
  <c r="F17" i="14"/>
  <c r="F18" i="14"/>
  <c r="F19" i="14"/>
  <c r="F20" i="14"/>
  <c r="F24" i="14"/>
  <c r="B32" i="13"/>
  <c r="B33" i="13"/>
  <c r="B34" i="13"/>
  <c r="B35" i="13"/>
  <c r="B36" i="13"/>
  <c r="B37" i="13"/>
  <c r="F24" i="13"/>
  <c r="F25" i="13"/>
  <c r="F26" i="13"/>
  <c r="F27" i="13"/>
  <c r="F28" i="13"/>
  <c r="F29" i="13"/>
  <c r="F30" i="13"/>
  <c r="F31" i="13"/>
  <c r="F32" i="13"/>
  <c r="F33" i="13"/>
  <c r="F34" i="13"/>
  <c r="F35" i="13"/>
  <c r="F36" i="13"/>
  <c r="F37" i="13"/>
  <c r="E24" i="13"/>
  <c r="E25" i="13"/>
  <c r="E26" i="13"/>
  <c r="E27" i="13"/>
  <c r="E28" i="13"/>
  <c r="E29" i="13"/>
  <c r="E30" i="13"/>
  <c r="E31" i="13"/>
  <c r="E32" i="13"/>
  <c r="E33" i="13"/>
  <c r="E34" i="13"/>
  <c r="E35" i="13"/>
  <c r="E36" i="13"/>
  <c r="E37" i="13"/>
  <c r="D24" i="13"/>
  <c r="D25" i="13"/>
  <c r="D26" i="13"/>
  <c r="D27" i="13"/>
  <c r="D28" i="13"/>
  <c r="D29" i="13"/>
  <c r="D30" i="13"/>
  <c r="D31" i="13"/>
  <c r="D32" i="13"/>
  <c r="D33" i="13"/>
  <c r="D34" i="13"/>
  <c r="D35" i="13"/>
  <c r="D36" i="13"/>
  <c r="D37" i="13"/>
  <c r="C9" i="13"/>
  <c r="C24" i="13"/>
  <c r="C25" i="13"/>
  <c r="C26" i="13"/>
  <c r="C27" i="13"/>
  <c r="C28" i="13"/>
  <c r="C29" i="13"/>
  <c r="C30" i="13"/>
  <c r="B30" i="13" s="1"/>
  <c r="C31" i="13"/>
  <c r="B31" i="13" s="1"/>
  <c r="C32" i="13"/>
  <c r="C33" i="13"/>
  <c r="C34" i="13"/>
  <c r="C35" i="13"/>
  <c r="C36" i="13"/>
  <c r="C37" i="13"/>
  <c r="B26" i="13" l="1"/>
  <c r="B29" i="13"/>
  <c r="B25" i="13"/>
  <c r="B24" i="13"/>
  <c r="B28" i="13"/>
  <c r="B27" i="13"/>
  <c r="B20" i="14"/>
  <c r="B24" i="14"/>
  <c r="B14" i="14"/>
  <c r="B17" i="14"/>
  <c r="B13" i="14"/>
  <c r="B18" i="14"/>
  <c r="B16" i="14"/>
  <c r="B12" i="14"/>
  <c r="B19" i="14"/>
  <c r="B15" i="14"/>
  <c r="B11" i="14"/>
  <c r="B10" i="14"/>
  <c r="D9" i="13"/>
  <c r="D9" i="14"/>
  <c r="E9" i="14" l="1"/>
  <c r="E9" i="13"/>
  <c r="F9" i="14" l="1"/>
  <c r="B9" i="14" s="1"/>
  <c r="F9" i="13"/>
  <c r="B9" i="13"/>
  <c r="K37" i="13" l="1"/>
  <c r="K36" i="13"/>
  <c r="K35" i="13"/>
  <c r="K34" i="13"/>
  <c r="K33" i="13"/>
  <c r="K9" i="13"/>
  <c r="O24" i="13" l="1"/>
  <c r="O25" i="13"/>
  <c r="E6" i="30" l="1"/>
  <c r="H6" i="14"/>
  <c r="H6" i="13"/>
  <c r="I6" i="10"/>
  <c r="E3" i="30"/>
  <c r="E2" i="30"/>
  <c r="H3" i="14" l="1"/>
  <c r="H2" i="14"/>
  <c r="O9" i="13" l="1"/>
  <c r="O27" i="13"/>
  <c r="O28" i="13"/>
  <c r="O29" i="13"/>
  <c r="O30" i="13"/>
  <c r="O31" i="13"/>
  <c r="O32" i="13"/>
  <c r="O33" i="13"/>
  <c r="O34" i="13"/>
  <c r="O35" i="13"/>
  <c r="O36" i="13"/>
  <c r="O37" i="13"/>
  <c r="H3" i="13" l="1"/>
  <c r="H2" i="13"/>
  <c r="I3" i="10"/>
  <c r="I2" i="10"/>
  <c r="H3" i="12" l="1"/>
  <c r="H2" i="12"/>
  <c r="J176" i="12"/>
  <c r="K176" i="12"/>
  <c r="L176" i="12"/>
  <c r="M176" i="12"/>
  <c r="N176" i="12"/>
  <c r="O176" i="12"/>
  <c r="P176" i="12"/>
  <c r="Q176" i="12"/>
  <c r="R176" i="12"/>
  <c r="E12" i="34"/>
  <c r="E11" i="34"/>
  <c r="E10" i="34"/>
  <c r="E9" i="34"/>
  <c r="E8" i="34"/>
  <c r="E7" i="34"/>
  <c r="E6" i="34"/>
  <c r="S176" i="12"/>
  <c r="T176" i="12"/>
  <c r="U176" i="12"/>
  <c r="F23" i="30"/>
  <c r="F22" i="30" s="1"/>
  <c r="F19" i="30"/>
  <c r="F14" i="30"/>
  <c r="F10" i="30"/>
  <c r="F9" i="30" s="1"/>
  <c r="B6" i="40" l="1"/>
  <c r="B9" i="40"/>
  <c r="B7" i="40"/>
  <c r="B8" i="40"/>
  <c r="F13" i="30"/>
  <c r="F30" i="30" s="1"/>
  <c r="E4" i="30"/>
  <c r="H4" i="14"/>
  <c r="V176" i="12"/>
  <c r="H4" i="13"/>
  <c r="B10" i="40" l="1"/>
  <c r="G21" i="30"/>
  <c r="G11" i="30"/>
  <c r="G15" i="30"/>
  <c r="G12" i="30"/>
  <c r="G28" i="30"/>
  <c r="G18" i="30"/>
  <c r="G25" i="30"/>
  <c r="G17" i="30"/>
  <c r="G26" i="30"/>
  <c r="G20" i="30"/>
  <c r="G24" i="30"/>
  <c r="G27" i="30"/>
  <c r="G29" i="30"/>
  <c r="G16" i="30"/>
  <c r="G19" i="30" l="1"/>
  <c r="G14" i="30"/>
  <c r="G10" i="30"/>
  <c r="G9" i="30" s="1"/>
  <c r="G23" i="30"/>
  <c r="G22" i="30" s="1"/>
  <c r="G13" i="30" l="1"/>
  <c r="G30" i="30" s="1"/>
</calcChain>
</file>

<file path=xl/comments1.xml><?xml version="1.0" encoding="utf-8"?>
<comments xmlns="http://schemas.openxmlformats.org/spreadsheetml/2006/main">
  <authors>
    <author>Ilka Gonzalez</author>
    <author>tc={887AC4F3-102D-4652-B487-3A47CF691061}</author>
    <author>tc={0C94B2A4-845F-48E2-9EFF-AF2219FB8779}</author>
    <author>tc={DBC15DBD-DB08-4A03-9A2A-84E4AB2E40A6}</author>
  </authors>
  <commentList>
    <comment ref="H8" authorId="0">
      <text>
        <r>
          <rPr>
            <sz val="9"/>
            <color indexed="81"/>
            <rFont val="Tahoma"/>
            <family val="2"/>
          </rPr>
          <t xml:space="preserve">Inicia siglas de la dependencia, numeración resultado esperado, numeración producto y secuencia actividades para el producto.
Ej.: Dirección de Planificación
Línea Estratégica 1
Resultado Esperado 1
Producto 1
Actividad 1
Sería: </t>
        </r>
        <r>
          <rPr>
            <b/>
            <sz val="9"/>
            <color indexed="81"/>
            <rFont val="Tahoma"/>
            <family val="2"/>
          </rPr>
          <t>DP1.1.1.1</t>
        </r>
      </text>
    </comment>
    <comment ref="Y8" authorId="1">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medios de verificación que no se contemplan en las pestañas desplegables</t>
        </r>
      </text>
    </comment>
    <comment ref="Z8" authorId="2">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responsables de acuerdo a la estructura organizacional</t>
        </r>
      </text>
    </comment>
    <comment ref="I118" authorId="3">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Ajustar temporalidad a quienes no aplicaron la encuesta, ni cuentan con plan de mejora</t>
        </r>
      </text>
    </comment>
  </commentList>
</comments>
</file>

<file path=xl/sharedStrings.xml><?xml version="1.0" encoding="utf-8"?>
<sst xmlns="http://schemas.openxmlformats.org/spreadsheetml/2006/main" count="13862" uniqueCount="2620">
  <si>
    <t>Meta</t>
  </si>
  <si>
    <t xml:space="preserve">Productos </t>
  </si>
  <si>
    <t>Insumos</t>
  </si>
  <si>
    <t>Unidad de Medida</t>
  </si>
  <si>
    <t>Cantidad de Insumos</t>
  </si>
  <si>
    <t>Precio Unitario</t>
  </si>
  <si>
    <t>Valor Total</t>
  </si>
  <si>
    <t>Cuenta</t>
  </si>
  <si>
    <t>Auxiliar</t>
  </si>
  <si>
    <t>%</t>
  </si>
  <si>
    <t>Sobresueldos</t>
  </si>
  <si>
    <t>Servicios Básicos</t>
  </si>
  <si>
    <t>Electricidad</t>
  </si>
  <si>
    <t>Agua</t>
  </si>
  <si>
    <t>Viáticos</t>
  </si>
  <si>
    <t>Pasajes</t>
  </si>
  <si>
    <t>Fletes</t>
  </si>
  <si>
    <t>Materiales y Suministros</t>
  </si>
  <si>
    <t>Alimentos y Productos Agroforestales</t>
  </si>
  <si>
    <t>Textiles y Vestuarios</t>
  </si>
  <si>
    <t>Calzados</t>
  </si>
  <si>
    <t>Minerales</t>
  </si>
  <si>
    <t>Productos y Utiles Varios</t>
  </si>
  <si>
    <t>Suplencias</t>
  </si>
  <si>
    <t>Especialismos</t>
  </si>
  <si>
    <t>Sobrejornales</t>
  </si>
  <si>
    <t>Dietas y Gastos de Representación</t>
  </si>
  <si>
    <t>Gratificaciones y Bonificaciones</t>
  </si>
  <si>
    <t>Bonificaciones</t>
  </si>
  <si>
    <t>Almacenaje</t>
  </si>
  <si>
    <t>Subgrupo</t>
  </si>
  <si>
    <t>Donaciones</t>
  </si>
  <si>
    <t>Aportes y Donaciones</t>
  </si>
  <si>
    <t>Donaciones recibidas de otros Organismos</t>
  </si>
  <si>
    <t>Transferencias</t>
  </si>
  <si>
    <t>Transferencias Corrientes de la Administración Central</t>
  </si>
  <si>
    <t>Transferencia de Capital de la Administración Central</t>
  </si>
  <si>
    <t>Otros Ingresos</t>
  </si>
  <si>
    <t>Venta de Servicios</t>
  </si>
  <si>
    <t>Venta de Servicios a SENASA por afiliados regimen subsidiado</t>
  </si>
  <si>
    <t>Venta de Servicios a SENASA por afiliados regimen contributivo</t>
  </si>
  <si>
    <t>Venta de Servicios a otras ARS por atencion a Regimen contributivo</t>
  </si>
  <si>
    <t xml:space="preserve">Venta de Servicios a ARL </t>
  </si>
  <si>
    <t xml:space="preserve">Venta de Servicios a Compañias aseguradoras </t>
  </si>
  <si>
    <t>Venta de servicios a otros</t>
  </si>
  <si>
    <t>Total Ingresos</t>
  </si>
  <si>
    <t>Estimación de Ingresos</t>
  </si>
  <si>
    <t>Ene</t>
  </si>
  <si>
    <t>Feb</t>
  </si>
  <si>
    <t>Mar</t>
  </si>
  <si>
    <t>Abr</t>
  </si>
  <si>
    <t>May</t>
  </si>
  <si>
    <t>Jun</t>
  </si>
  <si>
    <t>Jul</t>
  </si>
  <si>
    <t>Ago</t>
  </si>
  <si>
    <t>Sep</t>
  </si>
  <si>
    <t>Oct</t>
  </si>
  <si>
    <t>Nov</t>
  </si>
  <si>
    <t>Dic</t>
  </si>
  <si>
    <t>Descripción</t>
  </si>
  <si>
    <t xml:space="preserve">Total de Acciones </t>
  </si>
  <si>
    <t>Aporte de los Hogares</t>
  </si>
  <si>
    <t>Anticipos Financieros</t>
  </si>
  <si>
    <t>Fuente de Financiamiento</t>
  </si>
  <si>
    <t>Monto Estimado</t>
  </si>
  <si>
    <t>Objeto</t>
  </si>
  <si>
    <t>Sub-Cuenta</t>
  </si>
  <si>
    <t>Estimación de Gastos</t>
  </si>
  <si>
    <t>Código Presupuestario</t>
  </si>
  <si>
    <t>Descripción Ingresos por Cuenta</t>
  </si>
  <si>
    <t xml:space="preserve">Transferencias Corrientes </t>
  </si>
  <si>
    <t>Niveles de Responsabilidad</t>
  </si>
  <si>
    <t xml:space="preserve">        Anticipos Financieros</t>
  </si>
  <si>
    <t xml:space="preserve">        Venta de Servicios y Otros Ingresos</t>
  </si>
  <si>
    <t xml:space="preserve">        Otros Aportes</t>
  </si>
  <si>
    <t xml:space="preserve">      Total Ingresos RD$</t>
  </si>
  <si>
    <t>Descripción Gasto por Cuenta</t>
  </si>
  <si>
    <t>Tipo</t>
  </si>
  <si>
    <t>Remuneraciones</t>
  </si>
  <si>
    <t>Remuneraciones al personal fijo</t>
  </si>
  <si>
    <t>Sueldos a medicos</t>
  </si>
  <si>
    <t>Nuevas plazas maestros</t>
  </si>
  <si>
    <t>Incentivos y escalafón</t>
  </si>
  <si>
    <t>Remuneraciones al personal con carácter transitorio</t>
  </si>
  <si>
    <t>Sueldos al personal contratado y/o igualado</t>
  </si>
  <si>
    <t>Sueldos de personal nominal</t>
  </si>
  <si>
    <t>Sueldos al personal por servicios especiales</t>
  </si>
  <si>
    <t>Sueldo al personal nominal en período probatorio</t>
  </si>
  <si>
    <t xml:space="preserve"> Jornales</t>
  </si>
  <si>
    <t>Sueldos al personal fijo en trámite de pensiones</t>
  </si>
  <si>
    <t>Pago de porcentaje por desvinculación de cargo</t>
  </si>
  <si>
    <t>Primas por antigüedad</t>
  </si>
  <si>
    <t>Compensación</t>
  </si>
  <si>
    <t>Compensación por gastos de alimentación</t>
  </si>
  <si>
    <t>Compensación por horas extraordinarias</t>
  </si>
  <si>
    <t>Pago de horas extraordinarias, Horas extraordinarias fin de año (Reglamento 523-09)</t>
  </si>
  <si>
    <t>Prima de transporte</t>
  </si>
  <si>
    <t>Compensación servicios de Seguridad</t>
  </si>
  <si>
    <t>Compensación por resultados</t>
  </si>
  <si>
    <t>Compensación por distancia</t>
  </si>
  <si>
    <t>Compensaciones especiales</t>
  </si>
  <si>
    <t>Bono por desempeño</t>
  </si>
  <si>
    <t>Beneficio , Acuerdo de desempeños institucionales (Reglamento 423-12)</t>
  </si>
  <si>
    <t>Dietas</t>
  </si>
  <si>
    <t>Dietas en el país</t>
  </si>
  <si>
    <t>Dietas en el exterior</t>
  </si>
  <si>
    <t>Gastos de representación</t>
  </si>
  <si>
    <t>Gastos de representación en el país</t>
  </si>
  <si>
    <t>Gastos de representación en el exterior</t>
  </si>
  <si>
    <t>Otras Gratificaciones y Bonificaciones</t>
  </si>
  <si>
    <t>Bono escolar</t>
  </si>
  <si>
    <t>Gratificaciones por pasantías</t>
  </si>
  <si>
    <t>Gratificaciones por aniversario de institución</t>
  </si>
  <si>
    <t>Contribuciones al seguro de salud</t>
  </si>
  <si>
    <t>Contribuciones al seguro de pensiones</t>
  </si>
  <si>
    <t>Contribuciones al seguro de riesgo laboral</t>
  </si>
  <si>
    <t>Contribuciones al plan de retiro complementario</t>
  </si>
  <si>
    <t>Radiocomunicación</t>
  </si>
  <si>
    <t>Servicios telefónico de larga distancia</t>
  </si>
  <si>
    <t>Teléfono local</t>
  </si>
  <si>
    <t>Telefax y correos</t>
  </si>
  <si>
    <t>Servicio de internet y televisión por cable</t>
  </si>
  <si>
    <t>Energía eléctrica</t>
  </si>
  <si>
    <t>Electricidad no cortable</t>
  </si>
  <si>
    <t>Recolección de residuos sólidos</t>
  </si>
  <si>
    <t>Publicidad y propaganda</t>
  </si>
  <si>
    <t>Impresión y encuadernación</t>
  </si>
  <si>
    <t>Viáticos dentro del país</t>
  </si>
  <si>
    <t>Viáticos fuera del país</t>
  </si>
  <si>
    <t>Transporte y Alamcenaje</t>
  </si>
  <si>
    <t>Peaje</t>
  </si>
  <si>
    <t>Alquileres y Rentas</t>
  </si>
  <si>
    <t>Alquilleres y rentas de edificios y locales</t>
  </si>
  <si>
    <t>Alquileres de equipos de producción</t>
  </si>
  <si>
    <t>Alquileres de maquinarias y equipos</t>
  </si>
  <si>
    <t>Alquiler de equipo educacional</t>
  </si>
  <si>
    <t>Alquiler de equipo para computación</t>
  </si>
  <si>
    <t>Alquiler de equipo de comunicación</t>
  </si>
  <si>
    <t>Alquiler de equipo de oficina y muebles</t>
  </si>
  <si>
    <t>Alquiler de equipos sanitarios y de laboratorios</t>
  </si>
  <si>
    <t>Alquileres de equipos de transporte, tracción y elevación</t>
  </si>
  <si>
    <t>Otros alquileres</t>
  </si>
  <si>
    <t>Seguros</t>
  </si>
  <si>
    <t>Seguro de bienes muebles</t>
  </si>
  <si>
    <t>Seguros de personas</t>
  </si>
  <si>
    <t>Seguros de la producción agrícola</t>
  </si>
  <si>
    <t>Servicios de Conservación, Reparaciones Menores e Instalaciones Temporales</t>
  </si>
  <si>
    <t>Obras menores en edificaciones</t>
  </si>
  <si>
    <t>Servicios especiales de mantenimiento y reparación</t>
  </si>
  <si>
    <t>Limpieza, desmalezamiento de tierras y terrenos</t>
  </si>
  <si>
    <t>Mantenimiento y reparación de obras civiles en instalaciones varias</t>
  </si>
  <si>
    <t>Obras en bienes de dominio público</t>
  </si>
  <si>
    <t>Instalaciones eléctricas</t>
  </si>
  <si>
    <t>Servicios de pintura y derivados con fin de higiene y embellecimiento</t>
  </si>
  <si>
    <t>Mantenimiento y reparación de equipo para computación</t>
  </si>
  <si>
    <t>Mantenimiento y reparación de equipos sanitarios y de laboratorio</t>
  </si>
  <si>
    <t>Mantenimiento y reparación de equipos de transporte, tracción y elevación</t>
  </si>
  <si>
    <t>Instalaciones temporales</t>
  </si>
  <si>
    <t>Gastos judiciales</t>
  </si>
  <si>
    <t>Comisiones y gastos bancarios</t>
  </si>
  <si>
    <t>Servicios sanitarios médicos y veterinarios</t>
  </si>
  <si>
    <t>Servicios funerarios y gastos conexos</t>
  </si>
  <si>
    <t>Fumigación, lavandería, limpieza e higiene</t>
  </si>
  <si>
    <t>Fumigación</t>
  </si>
  <si>
    <t>Lavandería</t>
  </si>
  <si>
    <t>Organización de eventos y festividades</t>
  </si>
  <si>
    <t>Festividades</t>
  </si>
  <si>
    <t>Actuaciones deportivas</t>
  </si>
  <si>
    <t>Actuaciones artísticas</t>
  </si>
  <si>
    <t>Servicios Técnicos y Profesionales</t>
  </si>
  <si>
    <t>Servicios jurídicos</t>
  </si>
  <si>
    <t>Servicios de contabilidad y auditoría</t>
  </si>
  <si>
    <t>Servicios de capacitación</t>
  </si>
  <si>
    <t>Servicios de informática y sistemas computarizados</t>
  </si>
  <si>
    <t>Otros servicios técnicos profesionales</t>
  </si>
  <si>
    <t>Impuestos, derechos y tasas</t>
  </si>
  <si>
    <t>Impuestos</t>
  </si>
  <si>
    <t>Derechos</t>
  </si>
  <si>
    <t>Tasas</t>
  </si>
  <si>
    <t>Otros gastos operativos</t>
  </si>
  <si>
    <t>Otros gastos operativos de instituciones empresariales</t>
  </si>
  <si>
    <t>Alimentos y bebidas para personas</t>
  </si>
  <si>
    <t>Desayuno escolar</t>
  </si>
  <si>
    <t>Alimentos para animales</t>
  </si>
  <si>
    <t>Productos agroforestales y pecuarios</t>
  </si>
  <si>
    <t>Productos pecuarios</t>
  </si>
  <si>
    <t>Productos agrícolas</t>
  </si>
  <si>
    <t>Productos forestales</t>
  </si>
  <si>
    <t>Madera, corcho y sus manufacturas</t>
  </si>
  <si>
    <t>Hilados y telas</t>
  </si>
  <si>
    <t>Acabados textiles</t>
  </si>
  <si>
    <t>Prendas de vestir</t>
  </si>
  <si>
    <t>Papel de escritorio</t>
  </si>
  <si>
    <t>Productos de papel y cartón</t>
  </si>
  <si>
    <t>Productos de artes gráficas</t>
  </si>
  <si>
    <t>Libros, revistas y periódicos</t>
  </si>
  <si>
    <t>Textos de enseñanza</t>
  </si>
  <si>
    <t>Especies timbrados y valoradas</t>
  </si>
  <si>
    <t>Productos medicinales para uso humano</t>
  </si>
  <si>
    <t>Productos medicinales para uso veterinario</t>
  </si>
  <si>
    <t>Productos de Cuero, Caucho y Plasticos</t>
  </si>
  <si>
    <t>Cueros y pieles</t>
  </si>
  <si>
    <t>Artículos de cuero</t>
  </si>
  <si>
    <t>Llantas y neumáticos</t>
  </si>
  <si>
    <t>Artículos de caucho</t>
  </si>
  <si>
    <t>Artículos de plástico</t>
  </si>
  <si>
    <t>Productos de Minerales, Metalicos y No Metalicos</t>
  </si>
  <si>
    <t>Productos de cemento, cal, asbesto, yeso y arcilla</t>
  </si>
  <si>
    <t>Productos de cemento</t>
  </si>
  <si>
    <t>Productos de cal</t>
  </si>
  <si>
    <t>Productos de asbestos</t>
  </si>
  <si>
    <t>Productos de yeso</t>
  </si>
  <si>
    <t>Productos de arcilla y derivados</t>
  </si>
  <si>
    <t>Productos de vidrio, loza y porcelana</t>
  </si>
  <si>
    <t>Productos de vidrio</t>
  </si>
  <si>
    <t>Productos de loza</t>
  </si>
  <si>
    <t>Productos de porcelana</t>
  </si>
  <si>
    <t>Productos metálicos y sus derivados</t>
  </si>
  <si>
    <t>Productos ferrosos</t>
  </si>
  <si>
    <t>Productos no ferrosos</t>
  </si>
  <si>
    <t>Estructuras metálicas acabadas</t>
  </si>
  <si>
    <t>Herramientas menores</t>
  </si>
  <si>
    <t>Productos de hojalata</t>
  </si>
  <si>
    <t>Accesorios de metal</t>
  </si>
  <si>
    <t>Minerales metalíferos</t>
  </si>
  <si>
    <t>Petróleo crudo</t>
  </si>
  <si>
    <t>Carbon mineral</t>
  </si>
  <si>
    <t>Piedra, arcilla y arena</t>
  </si>
  <si>
    <t>Productos aislantes</t>
  </si>
  <si>
    <t>Productos abrasivos</t>
  </si>
  <si>
    <t>Otros minerales</t>
  </si>
  <si>
    <t>Otros Productos Minerales no metálicos</t>
  </si>
  <si>
    <t>Combustibles y lubricantes</t>
  </si>
  <si>
    <t>Gasolina</t>
  </si>
  <si>
    <t>Gasoil</t>
  </si>
  <si>
    <t>Kerosén</t>
  </si>
  <si>
    <t>Gas GLP</t>
  </si>
  <si>
    <t>Aceites y Grasas</t>
  </si>
  <si>
    <t>Lubricantes</t>
  </si>
  <si>
    <t>Productos químicos y conexos</t>
  </si>
  <si>
    <t>Productos explosivos y Pirotecnia</t>
  </si>
  <si>
    <t>Productos Fotoquímicos</t>
  </si>
  <si>
    <t>Productos Químicos de uso Personal</t>
  </si>
  <si>
    <t>Abonos y Fertilizantes</t>
  </si>
  <si>
    <t>Insecticidas, Fumigantes y Otros</t>
  </si>
  <si>
    <t>Material para limpieza</t>
  </si>
  <si>
    <t>Utiles de escritorio, oficina informática y de enseñanza</t>
  </si>
  <si>
    <t>Utiles destinados a actividades deportivas y recreativas</t>
  </si>
  <si>
    <t>Utiles de cocina y comedor</t>
  </si>
  <si>
    <t>Productos eléctricos y afines</t>
  </si>
  <si>
    <t>Otros repuestos y accesorios menores</t>
  </si>
  <si>
    <t>Productos y útiles varios n.i.p.</t>
  </si>
  <si>
    <t>Bienes Muebles, Inmuebles e Intangibles</t>
  </si>
  <si>
    <t>Mobiliario Y Equipo</t>
  </si>
  <si>
    <t>Muebles de oficina y estantería</t>
  </si>
  <si>
    <t>Otros mobiliarios y equipos no identificados precedentemente</t>
  </si>
  <si>
    <t>Mobiliario y Equipo Educacional y Recreativo</t>
  </si>
  <si>
    <t>Aparatos deportivos</t>
  </si>
  <si>
    <t>Cámaras fotográficas y de video</t>
  </si>
  <si>
    <t>Equipos recreativos</t>
  </si>
  <si>
    <t>Equipo e Instrumental, Científico Y Laboratorio</t>
  </si>
  <si>
    <t>Equipo médico y de laboratorio</t>
  </si>
  <si>
    <t>Instrumental médico y de laboratorio</t>
  </si>
  <si>
    <t>Equipo veterinario</t>
  </si>
  <si>
    <t>Equipo Meteriológico y sismológico</t>
  </si>
  <si>
    <t>Vehículos y Equipo de Transporte, Tracción y Elevación</t>
  </si>
  <si>
    <t>Automóviles y camiones</t>
  </si>
  <si>
    <t>Carrocerías y remolques</t>
  </si>
  <si>
    <t>Otros equipos de transporte</t>
  </si>
  <si>
    <t>Maquinaria, Otros Equipos y Herramientas</t>
  </si>
  <si>
    <t>Maquinaria y equipo industrial</t>
  </si>
  <si>
    <t>Maquinaria y equipo de construcción</t>
  </si>
  <si>
    <t>Sistemas de aire acondicionado, calefacción y refrigeración industrial y comercial</t>
  </si>
  <si>
    <t>Equipo de comunicación, telecomunicaciones y señalamiento</t>
  </si>
  <si>
    <t>Equipo de generación eléctrica, aparatos y accesorios eléctricos</t>
  </si>
  <si>
    <t>Herramientas y máquinas-herramientas</t>
  </si>
  <si>
    <t>Otros equipos</t>
  </si>
  <si>
    <t>Bienes Intangibles</t>
  </si>
  <si>
    <t>Investigación y desarrollo</t>
  </si>
  <si>
    <t>Programas de informática y base de datos</t>
  </si>
  <si>
    <t>Programas de informática</t>
  </si>
  <si>
    <t>Base de datos</t>
  </si>
  <si>
    <t>Estudios de preinversión</t>
  </si>
  <si>
    <t>Marcas y patentes</t>
  </si>
  <si>
    <t>Concesiones</t>
  </si>
  <si>
    <t>Licencias informáticas e intelectuales, industriales y comerciales</t>
  </si>
  <si>
    <t>Informáticas</t>
  </si>
  <si>
    <t>Intelectuales</t>
  </si>
  <si>
    <t>Industriales</t>
  </si>
  <si>
    <t>Comerciales</t>
  </si>
  <si>
    <t>Otros activos intangibles</t>
  </si>
  <si>
    <t>Obras</t>
  </si>
  <si>
    <t>Obras En Edificaciones</t>
  </si>
  <si>
    <t>Obras para edificación residencial (viviendas)</t>
  </si>
  <si>
    <t>Obras para edificación no residencial</t>
  </si>
  <si>
    <t>Obras para edificación de otras estructuras</t>
  </si>
  <si>
    <t>Mejoras de tierras y terrenos</t>
  </si>
  <si>
    <t>Infraestructura</t>
  </si>
  <si>
    <t>Obras Hidráulicas Y Sanitarias</t>
  </si>
  <si>
    <t>Obras de Energía</t>
  </si>
  <si>
    <t>Obras de telecomunicaciones</t>
  </si>
  <si>
    <t>Infraestructura terrestre y obras anexas</t>
  </si>
  <si>
    <t>Obras urbanísticas</t>
  </si>
  <si>
    <t>Obras en cementerios</t>
  </si>
  <si>
    <t>Construcciones En Bienes Concesionados</t>
  </si>
  <si>
    <t>Construcciones en bienes de uso público concesionados</t>
  </si>
  <si>
    <t>Construcciones en bienes de uso privado concesionados</t>
  </si>
  <si>
    <t>Gerencia Regional</t>
  </si>
  <si>
    <t>Anticipos Financieros / Transferencias</t>
  </si>
  <si>
    <t>Proporción de vacaciones no disfrutadas</t>
  </si>
  <si>
    <t>Seguro sobre infraestructura</t>
  </si>
  <si>
    <t>Otros seguros</t>
  </si>
  <si>
    <t>`01</t>
  </si>
  <si>
    <t>`02</t>
  </si>
  <si>
    <t>`03</t>
  </si>
  <si>
    <t>`04</t>
  </si>
  <si>
    <t>`05</t>
  </si>
  <si>
    <t>Mantenimiento y reparación de equipos de comunicación</t>
  </si>
  <si>
    <t>Limpieza e higiene</t>
  </si>
  <si>
    <t>Interes devengados internos por instituciones financieras</t>
  </si>
  <si>
    <t>Interes devengados externos por instituciones financieras</t>
  </si>
  <si>
    <t>Otros gastos por indemnizaciones y compensaciones</t>
  </si>
  <si>
    <t>Valor RD$</t>
  </si>
  <si>
    <t>Total RD$</t>
  </si>
  <si>
    <t>Egresos</t>
  </si>
  <si>
    <t>Servicios Personales</t>
  </si>
  <si>
    <t>Sueldos fijos</t>
  </si>
  <si>
    <t>Ascenso a militires</t>
  </si>
  <si>
    <t>`06</t>
  </si>
  <si>
    <t>Nuevas plazas a medicos</t>
  </si>
  <si>
    <t>`07</t>
  </si>
  <si>
    <t>Sueldo anual No. 13</t>
  </si>
  <si>
    <t>Prestacianes economicas</t>
  </si>
  <si>
    <t>Prestacion laboral por desvinculación</t>
  </si>
  <si>
    <t>Vacaciones</t>
  </si>
  <si>
    <t>`08</t>
  </si>
  <si>
    <t>`09</t>
  </si>
  <si>
    <t>`10</t>
  </si>
  <si>
    <t>Otras Gratificaciones</t>
  </si>
  <si>
    <t>Contribuciones a la Seguridad Social y Riesgo Laboral</t>
  </si>
  <si>
    <t>Contratacion de servicios</t>
  </si>
  <si>
    <t>Publicidad Impresión y Encuadernación</t>
  </si>
  <si>
    <t>Alquiler de tierra</t>
  </si>
  <si>
    <t>Alquileres de Terrenos</t>
  </si>
  <si>
    <t>Alquileres de equipos de construccion y movimiento de tierra</t>
  </si>
  <si>
    <t>Seguro de bienes inmuebles e infraestructura</t>
  </si>
  <si>
    <t>Seguros sobre bienes de dominio publico</t>
  </si>
  <si>
    <t>Seguros sobre bienes historicos y culturales</t>
  </si>
  <si>
    <t>Seguros sobre inventarios de bienes de consumo</t>
  </si>
  <si>
    <t>Contrataciones de obras menores</t>
  </si>
  <si>
    <t>Mantenimientos y reparacion de maquinarias y equipos</t>
  </si>
  <si>
    <t>Mantenimiento y reparación de equipo de oficina y muebles</t>
  </si>
  <si>
    <t>Mantenimiento y reparación de equipo de educacional</t>
  </si>
  <si>
    <t>Otros Servicios No Incluidos en conceptos anteriores</t>
  </si>
  <si>
    <t>Eventos generals</t>
  </si>
  <si>
    <t>Estudios, investigaciones y análisis de factibilidad</t>
  </si>
  <si>
    <t>Premios de billetes y quinielas de la Lotería Nacional</t>
  </si>
  <si>
    <t>Productos de Papel, Cartón e Impresos</t>
  </si>
  <si>
    <t>Productos Farmacéuticos</t>
  </si>
  <si>
    <t xml:space="preserve">Artículos de plástico </t>
  </si>
  <si>
    <t>Combustibles, Lubricantes, Productos Químicos y Conexos</t>
  </si>
  <si>
    <t>Gas Natural</t>
  </si>
  <si>
    <t>Pinturas, Lacas, Barnices, Diluyentes y Absorbentes para Pinturas</t>
  </si>
  <si>
    <t>Gastos que se asignaran durante el ejercicio ( Art. 32-33 Ley 423-06)</t>
  </si>
  <si>
    <t>5 % que se asignara durante el ejercicio para gastos corrientes</t>
  </si>
  <si>
    <t>1 % que se asignara durante el ejercicio para gastos corrientes por calamidad publica</t>
  </si>
  <si>
    <t>Utiles menores médico quirùrgicos</t>
  </si>
  <si>
    <t>Productos y útiles veterinarios</t>
  </si>
  <si>
    <t>Transferencias Corrientes</t>
  </si>
  <si>
    <t xml:space="preserve"> Transferencias Corrientes Al Sector Privado</t>
  </si>
  <si>
    <t xml:space="preserve"> Prestaciones A La Seguridad Social</t>
  </si>
  <si>
    <t>Pensiones</t>
  </si>
  <si>
    <t>Jubilaciones</t>
  </si>
  <si>
    <t>Indemnización Laboral</t>
  </si>
  <si>
    <t>Ayudas Y Donaciones A Personas</t>
  </si>
  <si>
    <t>Ayudas Y Donaciones Programadas A Hogares Y Personas</t>
  </si>
  <si>
    <t>Ayudas Y Donaciones Ocasionales A Hogares Y Personas</t>
  </si>
  <si>
    <t>Programa De Repitencia Escolar</t>
  </si>
  <si>
    <t>Becas y viajes de estudios</t>
  </si>
  <si>
    <t>Becas Nacionales</t>
  </si>
  <si>
    <t>Becas extranjeras</t>
  </si>
  <si>
    <t xml:space="preserve">Transferencias corrientes a empresas del sector privado </t>
  </si>
  <si>
    <t>Transferencias corrientes a Asociaciones sin fines de lucro y partidos políticos</t>
  </si>
  <si>
    <t>Transferencias corrientes a Asociaciones sin fines de lucro</t>
  </si>
  <si>
    <t xml:space="preserve"> Transferencias Corrientes Al Gob. Gral Nacional</t>
  </si>
  <si>
    <t>Aportaciones instituciones del gobierno central</t>
  </si>
  <si>
    <t>Aportaciones corrientes al Poder Ejecutivo</t>
  </si>
  <si>
    <t>Transferencias corrientes a instituciones descentralizadas y autonomas no financieras.</t>
  </si>
  <si>
    <t>Transferencias corrientes a instituciones descentralizadas y autonomas no financieras para servicios personales.</t>
  </si>
  <si>
    <t xml:space="preserve">Otras transferencias corrientes a instituciones descentralizadas y autonomas no financieras. </t>
  </si>
  <si>
    <t>Transferencias corrientes a instituciones descentralizadas y autonomas no financieras para pago de electricidad no cortable.</t>
  </si>
  <si>
    <t>Transferencias corrientes a instituciones públicas de la seguridad social</t>
  </si>
  <si>
    <t>Transferencias corrientes a instituciones públicas de la seguridad social para servicios personales.</t>
  </si>
  <si>
    <t>Otras transferencias corrientes a instituciones públicas de la seguridad social</t>
  </si>
  <si>
    <t>Transferencias corrientes ainstituciones públicas de la seguridad social para pago de electricidad no cortable.</t>
  </si>
  <si>
    <t xml:space="preserve">Transferenxcias corrientes a empresas públicas no financieras </t>
  </si>
  <si>
    <t>Transferenxcias corrientes a empresas públicas no financieras nacionales</t>
  </si>
  <si>
    <t>Transferenxcias corrientes a empresas públicas no financieras nacionales para servicios personales.</t>
  </si>
  <si>
    <t xml:space="preserve">Otras transferencias corrientes a instituciones públicas  no financieras nacionales </t>
  </si>
  <si>
    <t>Transferenxcias corrientes a empresas públicas no financieras nacionales   para pago de electricidad no cortable.</t>
  </si>
  <si>
    <t>Subvenciones</t>
  </si>
  <si>
    <t>Subvenciones a empresas del Sector Privado</t>
  </si>
  <si>
    <t>Subvenciones a empresas cuasiempresas publicas no financieras</t>
  </si>
  <si>
    <t>Subvenciones a instituciones publicas financieras no monetarias</t>
  </si>
  <si>
    <t>Subvenciones a instituciones publicas financieras monetarias</t>
  </si>
  <si>
    <t>Transferencias corrientes al sector externo</t>
  </si>
  <si>
    <t xml:space="preserve">Transferencias corrientes a Gobiernos Extranjeros
</t>
  </si>
  <si>
    <t>Transferencias corrientes a Gobiernos Extranjeros</t>
  </si>
  <si>
    <t>Transferencias corrientes a organismos internacionales</t>
  </si>
  <si>
    <t>Transferencias corrientes a Organismos internacionales</t>
  </si>
  <si>
    <t>Transferencias corrientes al sector privado externo</t>
  </si>
  <si>
    <t>Transferencias de Corrientes a otras Instituciones Públicas</t>
  </si>
  <si>
    <t>Sueldo en las transferencias a otras instituciones públicas</t>
  </si>
  <si>
    <t>Gasto en las transferencias a otras instituciones públicas</t>
  </si>
  <si>
    <t>Electricidad no cortable en las transferencias a otras instituciones públicas</t>
  </si>
  <si>
    <t>Transferencias Capital</t>
  </si>
  <si>
    <t>Transferencias de capital al sector privado</t>
  </si>
  <si>
    <t xml:space="preserve">Trasnferencia de capital a hogares y personas </t>
  </si>
  <si>
    <t>Transferencias de capital a Asociaciones Privadas sin Fines de Lucro</t>
  </si>
  <si>
    <t>Transferencia de capital a empresas del sector privado interno</t>
  </si>
  <si>
    <t>Muebles de alojamiento, excepto de oficina y estantería</t>
  </si>
  <si>
    <t>Equipos de Cómputo</t>
  </si>
  <si>
    <t>Electrodomesticos</t>
  </si>
  <si>
    <t>Equipos y aparatos audiovisuales</t>
  </si>
  <si>
    <t>Equipos de defensa y seguridad</t>
  </si>
  <si>
    <t>Equipos de defensa de defensa</t>
  </si>
  <si>
    <t>Equipos de seguridad</t>
  </si>
  <si>
    <t>Edificios y estructuras</t>
  </si>
  <si>
    <t>Edificios residenciales ( Viviendas )</t>
  </si>
  <si>
    <t>Edificios No Residenciales</t>
  </si>
  <si>
    <t>Otras estructuras</t>
  </si>
  <si>
    <t>Supervisión e inspección de obras en edificaciones</t>
  </si>
  <si>
    <t>Grupo</t>
  </si>
  <si>
    <t>Servicio Nacional de Salud</t>
  </si>
  <si>
    <t>Dirección de Planificación y Desarrollo</t>
  </si>
  <si>
    <t>Indicador</t>
  </si>
  <si>
    <t>Productos</t>
  </si>
  <si>
    <t xml:space="preserve">Responsable </t>
  </si>
  <si>
    <t>Informe</t>
  </si>
  <si>
    <t>Listado de participación</t>
  </si>
  <si>
    <t>Fotos</t>
  </si>
  <si>
    <t>Agenda</t>
  </si>
  <si>
    <t>Plan</t>
  </si>
  <si>
    <t>Protocolo</t>
  </si>
  <si>
    <t>Manual</t>
  </si>
  <si>
    <t>Resolución</t>
  </si>
  <si>
    <t>Boletin</t>
  </si>
  <si>
    <t>Reporte</t>
  </si>
  <si>
    <t>Minuta</t>
  </si>
  <si>
    <t>Hoja de supervisión</t>
  </si>
  <si>
    <t>Inventario</t>
  </si>
  <si>
    <t>Reglamento</t>
  </si>
  <si>
    <t>Memoria</t>
  </si>
  <si>
    <t>Encuesta</t>
  </si>
  <si>
    <t>Registro Digital</t>
  </si>
  <si>
    <t>Otros</t>
  </si>
  <si>
    <t>Actividades Programables Presupuestables</t>
  </si>
  <si>
    <t>Venta Servicios</t>
  </si>
  <si>
    <t>Código</t>
  </si>
  <si>
    <t>Provincia</t>
  </si>
  <si>
    <t>Municipio</t>
  </si>
  <si>
    <t>Nombre de establecimiento</t>
  </si>
  <si>
    <t>Hospital</t>
  </si>
  <si>
    <t>Centro Primer Nivel</t>
  </si>
  <si>
    <t>Centro Diagnóstico</t>
  </si>
  <si>
    <t>Almacen</t>
  </si>
  <si>
    <t>SRS</t>
  </si>
  <si>
    <t>Gerencia de Área</t>
  </si>
  <si>
    <t>Consolidado del Presupuesto Estimado de Ingresos y Gastos Nivel Servicio Regional de Salud</t>
  </si>
  <si>
    <t>Aportes SNS Nomina</t>
  </si>
  <si>
    <t>Aportes SNS Equipamiento</t>
  </si>
  <si>
    <t>Aportes para otros gastos de inversión del SNS</t>
  </si>
  <si>
    <t>Aportes SNS Medicamentos</t>
  </si>
  <si>
    <t xml:space="preserve">        Aportes SNS Nómina</t>
  </si>
  <si>
    <t xml:space="preserve">Consolidado por Presupuesto Estimado de Ingresos y Gastos </t>
  </si>
  <si>
    <t>R0 - SRS Metropolitano</t>
  </si>
  <si>
    <t>R1 - SRS Valdesia</t>
  </si>
  <si>
    <t>R2 - SRS Norcentral</t>
  </si>
  <si>
    <t>R3 - SRS Nordeste</t>
  </si>
  <si>
    <t>R4 - SRS Enriquillo</t>
  </si>
  <si>
    <t>R5 - SRS Este</t>
  </si>
  <si>
    <t>R6 - SRS El Valle</t>
  </si>
  <si>
    <t>R7 - SRS Cibao Occidental</t>
  </si>
  <si>
    <t>R8 - SRS Cibao Central</t>
  </si>
  <si>
    <t>Ls_Regiones</t>
  </si>
  <si>
    <t>Departamento</t>
  </si>
  <si>
    <t>ACC</t>
  </si>
  <si>
    <t>AES</t>
  </si>
  <si>
    <t>AMT</t>
  </si>
  <si>
    <t>APS</t>
  </si>
  <si>
    <t>ARH</t>
  </si>
  <si>
    <t>AST</t>
  </si>
  <si>
    <t>AU</t>
  </si>
  <si>
    <t>COP</t>
  </si>
  <si>
    <t>CPS</t>
  </si>
  <si>
    <t>DES</t>
  </si>
  <si>
    <t>DIS</t>
  </si>
  <si>
    <t>EDL</t>
  </si>
  <si>
    <t>EMD</t>
  </si>
  <si>
    <t>GEA</t>
  </si>
  <si>
    <t>GEF</t>
  </si>
  <si>
    <t>GyC</t>
  </si>
  <si>
    <t>ING</t>
  </si>
  <si>
    <t>LIT</t>
  </si>
  <si>
    <t>MC</t>
  </si>
  <si>
    <t>MED</t>
  </si>
  <si>
    <t>MyE</t>
  </si>
  <si>
    <t>NOM</t>
  </si>
  <si>
    <t>OPT</t>
  </si>
  <si>
    <t>PSM</t>
  </si>
  <si>
    <t>RP</t>
  </si>
  <si>
    <t>SDT</t>
  </si>
  <si>
    <t>SHE</t>
  </si>
  <si>
    <t>SI</t>
  </si>
  <si>
    <t>SMT</t>
  </si>
  <si>
    <t>SPG</t>
  </si>
  <si>
    <t>UEP</t>
  </si>
  <si>
    <t>EJ</t>
  </si>
  <si>
    <t>Ejecutiva</t>
  </si>
  <si>
    <t>JUR</t>
  </si>
  <si>
    <t>Gestión Humana</t>
  </si>
  <si>
    <t>Oficina</t>
  </si>
  <si>
    <t>OAI</t>
  </si>
  <si>
    <t>Oficina de Acceso a la Información</t>
  </si>
  <si>
    <t>OFC</t>
  </si>
  <si>
    <t>Oficina de Control y Fiscalización</t>
  </si>
  <si>
    <t>Ls_Estructura</t>
  </si>
  <si>
    <t>04_División</t>
  </si>
  <si>
    <t>ls_Direccion</t>
  </si>
  <si>
    <t>ls_Departamento</t>
  </si>
  <si>
    <t>ls_SubDireccion</t>
  </si>
  <si>
    <t>Ls_Direccion</t>
  </si>
  <si>
    <t>Ls_SubDireccion</t>
  </si>
  <si>
    <t>Ls_Departamento</t>
  </si>
  <si>
    <t>Ls_Oficina</t>
  </si>
  <si>
    <t>Departamentos</t>
  </si>
  <si>
    <t>Abrev</t>
  </si>
  <si>
    <t>Indirecto</t>
  </si>
  <si>
    <t xml:space="preserve">Servicio Regional de Salud:  </t>
  </si>
  <si>
    <t>.</t>
  </si>
  <si>
    <t>Gerencia</t>
  </si>
  <si>
    <t>División</t>
  </si>
  <si>
    <t>Unidad</t>
  </si>
  <si>
    <t>Ls_DependenciasSRS</t>
  </si>
  <si>
    <t>ls_UnidadesSRS</t>
  </si>
  <si>
    <t>Comunicaciones</t>
  </si>
  <si>
    <t>Presupuesto</t>
  </si>
  <si>
    <t xml:space="preserve">Estructura:  </t>
  </si>
  <si>
    <t>Sistema de Información</t>
  </si>
  <si>
    <t>Ls_DivisionesSRS</t>
  </si>
  <si>
    <t>Ls_GerenciasSRS</t>
  </si>
  <si>
    <t>Ls_DepartamentosSRS</t>
  </si>
  <si>
    <t>Ls_OficinasSRS</t>
  </si>
  <si>
    <t>Acceso a la Información</t>
  </si>
  <si>
    <t>Control y Fiscalización</t>
  </si>
  <si>
    <t>Ls_UnidadesSRS</t>
  </si>
  <si>
    <t>Regional (Consolidado)</t>
  </si>
  <si>
    <t>Código_Actividad</t>
  </si>
  <si>
    <t>Actividad</t>
  </si>
  <si>
    <t>Medio de Verificación 1</t>
  </si>
  <si>
    <t>Medio de Verificación 3</t>
  </si>
  <si>
    <t>Medio de Verificación 2</t>
  </si>
  <si>
    <t>Ls_Medio_Verificacion</t>
  </si>
  <si>
    <t>Integrar un comité de conducción estratégica en el Nivel Central</t>
  </si>
  <si>
    <t>Est.1.1.1</t>
  </si>
  <si>
    <t>Desarrollar e implementar un modelo económico y financiero que garantice la sostenibilidad de la Red de servicios, incluyendo los Hospitales Autogestionados</t>
  </si>
  <si>
    <t>Est.1.3.1</t>
  </si>
  <si>
    <t>Definir y desarrollar los instrumentos de recolección de datos y reportes de Gestión/Productividad de la Red</t>
  </si>
  <si>
    <t>Est.1.6.1</t>
  </si>
  <si>
    <r>
      <t>Apoyar a los SRS en el proceso de cumplimiento de los criterios para su habilitación en los establecimientos de salud</t>
    </r>
    <r>
      <rPr>
        <sz val="9"/>
        <color rgb="FF000000"/>
        <rFont val="Arial"/>
        <family val="2"/>
      </rPr>
      <t xml:space="preserve"> de su Red</t>
    </r>
  </si>
  <si>
    <t>Est.1.8.1</t>
  </si>
  <si>
    <t>Definir una estructura funcional de transición (septiembre – diciembre 2016) en el Nivel Central</t>
  </si>
  <si>
    <t>Est.1.1.2</t>
  </si>
  <si>
    <t>Implementar las NOBACI y sus Normas Complementarias en el Nivel Central del SNS y en todos los niveles de la Red</t>
  </si>
  <si>
    <t>Est.1.3.2</t>
  </si>
  <si>
    <t>Desarrollar e implementar los Sistemas de Información que faciliten el flujo de información entre los niveles para la toma de decisión y la gestión para resultados</t>
  </si>
  <si>
    <t>Est.1.6.2</t>
  </si>
  <si>
    <t>Reformular la estructura organizativa aprobada mediante resolución 00006 del MAP</t>
  </si>
  <si>
    <t>Est.1.1.3</t>
  </si>
  <si>
    <t>Dotar de infraestructura tecnológica para el desarrollo de la tecnología de la información y comunicaciones (TIC) en el Nivel central</t>
  </si>
  <si>
    <t>Est.1.6.3</t>
  </si>
  <si>
    <t>Implementar un Plan de despliegue de las estructuras funcionales en el SNS y en todos sus niveles</t>
  </si>
  <si>
    <t>Est.1.1.4</t>
  </si>
  <si>
    <t xml:space="preserve">Implementar un Régimen de auditoria de calidad de la información </t>
  </si>
  <si>
    <t>Est.1.6.4</t>
  </si>
  <si>
    <t>Apoyar el proceso de integración y unificación de cargos de los profesionales del IDSS</t>
  </si>
  <si>
    <t>Est.1.9.1</t>
  </si>
  <si>
    <t>Elaborar y firmar acuerdos y convenios de Gestión entre las diferentes instancias de la Red.</t>
  </si>
  <si>
    <t>Est.1.4.1</t>
  </si>
  <si>
    <t>Aplicar los criterios de integración en redes de los establecimientos del IDSS a red del SNS, que defina la Comisión para la Integración de la Red Única de Servicios Públicos de Salud</t>
  </si>
  <si>
    <t>Est.1.9.2</t>
  </si>
  <si>
    <t>Actualizar y desplegar el Modelo de Gestión en toda la red</t>
  </si>
  <si>
    <t>Est.1.2.1</t>
  </si>
  <si>
    <t>Elaborar y firmar Acuerdos y Convenios intrasectoriales e intersectoriales, incluyendo ONG´s que tengan capacidad para proveer servicios de salud</t>
  </si>
  <si>
    <t>Est.1.5.1</t>
  </si>
  <si>
    <t>Diseñar e implementar un Plan de Comunicación Interna y externa con los canales jerárquicos definidos en el nivel central del SNS</t>
  </si>
  <si>
    <t>Est.1.7.1</t>
  </si>
  <si>
    <t>Definir los mecanismos estandarizados de medición de los planes y programas a ejecutarse en toda la red del SNS</t>
  </si>
  <si>
    <t>Est.1.10.1</t>
  </si>
  <si>
    <t>Actualizar el Modelo de Red acorde al Modelo de Gestión y al Modelo de Atención</t>
  </si>
  <si>
    <t>Est.1.2.2</t>
  </si>
  <si>
    <t>Revisar de forma sistemática el alcance de cumplimiento de los objetivos propuestos</t>
  </si>
  <si>
    <t>Est.1.10.2</t>
  </si>
  <si>
    <t xml:space="preserve">Gestionar la creación de una comisión mixta MSP, SNS para el desarrollo de los reglamentos </t>
  </si>
  <si>
    <t>Est.2.1.1</t>
  </si>
  <si>
    <t xml:space="preserve">Diseñar e Implementar una política de Recursos Humanos en el SNS y todos sus niveles (modelo de gestión de RRHH) </t>
  </si>
  <si>
    <t>Est.2.2.1</t>
  </si>
  <si>
    <t>Definir un programa de formación continua enfocado a la gestión por competencias</t>
  </si>
  <si>
    <t>Est.2.3.1</t>
  </si>
  <si>
    <t>Implementación de la Ley de Carrera Sanitaria y sus reglamentos</t>
  </si>
  <si>
    <t>Est.2.1.2</t>
  </si>
  <si>
    <t xml:space="preserve">Diseñar una política salarial que promueva la remuneración equilibrada en base al criterio de cargo y que contemple el sistema de incentivos </t>
  </si>
  <si>
    <t>Est.2.2.2</t>
  </si>
  <si>
    <t>Diseñar e Implementar un protocolo de selección y contratación de los gestores y directivos de la Red</t>
  </si>
  <si>
    <t>Est.2.1.3</t>
  </si>
  <si>
    <t xml:space="preserve">Impulsar el desarrollo del Modelo de Atención en la Red de Servicios especialmente en las áreas consideradas prioritarias </t>
  </si>
  <si>
    <t>Est.3.1.1</t>
  </si>
  <si>
    <t>Elaborar el Presupuesto, plan de inversiones y financiación de la red e implementarlo de acuerdo al dimensionamiento definido para la implementación del Modelo de Atención y garantizar el flujo de los recursos financieros y de otra índole de forma coherente con los objetivos del Modelo de Atención</t>
  </si>
  <si>
    <t>Est.3.2.1</t>
  </si>
  <si>
    <t>Reorganización estructural, funcional y logística de la Red, según el modelo de atención y en función de las necesidades sanitarias de la población asignada</t>
  </si>
  <si>
    <t>Est.3.3.1</t>
  </si>
  <si>
    <t>Promover estilos de vida saludables mediante la intervención integral en los diferentes escenarios (establecimiento de salud, hogar, escuelas, etc.)</t>
  </si>
  <si>
    <t>Est.4.1.1</t>
  </si>
  <si>
    <t>Aumentar la provisión y cobertura de los servicios de salud sexual-reproductiva en todos los niveles de atención con énfasis en la atención materno-perinatal, infantil y adolescente</t>
  </si>
  <si>
    <t>Est.4.1.2</t>
  </si>
  <si>
    <t>Fortalecer la aplicación de las normas a programas de salud para aumentar las expectativas de vida y calidad de la atención en personas que viven con VIH-SIDA</t>
  </si>
  <si>
    <t>Est.4.1.3</t>
  </si>
  <si>
    <t>Fortalecer la Aplicación de las normas a programas de salud para aumentar las expectativas de vida y calidad de la atención en personas que viven con TB</t>
  </si>
  <si>
    <t>Est.4.1.4</t>
  </si>
  <si>
    <t>Garantizar el diagnóstico oportuno y manejo adecuado de las enfermedades transmitidas por vectores en los establecimientos de salud, como estrategia de reducción de la letalidad</t>
  </si>
  <si>
    <t>Est.4.1.5</t>
  </si>
  <si>
    <t>Ls_LinesEstategica</t>
  </si>
  <si>
    <t>Ls_ObjEstrategico</t>
  </si>
  <si>
    <t>Obj1.1</t>
  </si>
  <si>
    <t>LE</t>
  </si>
  <si>
    <t>Obj1.2</t>
  </si>
  <si>
    <t>Obj1.3</t>
  </si>
  <si>
    <t>Obj1.4</t>
  </si>
  <si>
    <t>Obj1.5</t>
  </si>
  <si>
    <t>Obj4.1</t>
  </si>
  <si>
    <t>Obj3.3</t>
  </si>
  <si>
    <t>Obj3.2</t>
  </si>
  <si>
    <t>Obj3.1</t>
  </si>
  <si>
    <t>Obj2.1</t>
  </si>
  <si>
    <t>Obj1.10</t>
  </si>
  <si>
    <t>Obj2.2</t>
  </si>
  <si>
    <t>Obj1.9</t>
  </si>
  <si>
    <t>Obj1.6</t>
  </si>
  <si>
    <t>Obj1.7</t>
  </si>
  <si>
    <t>Obj1.8</t>
  </si>
  <si>
    <t>Obj2.3</t>
  </si>
  <si>
    <t>Supuestos</t>
  </si>
  <si>
    <t>Dependencia responsable</t>
  </si>
  <si>
    <t>Resultado esperado</t>
  </si>
  <si>
    <t>Línea estratégica</t>
  </si>
  <si>
    <t>Unidad de medida</t>
  </si>
  <si>
    <t xml:space="preserve">Gerencias:  </t>
  </si>
  <si>
    <t xml:space="preserve">Departamentos:  </t>
  </si>
  <si>
    <t xml:space="preserve">Divisiones:  </t>
  </si>
  <si>
    <t xml:space="preserve">Unidades:  </t>
  </si>
  <si>
    <t xml:space="preserve">Oficinas:  </t>
  </si>
  <si>
    <t xml:space="preserve">Año del POA:  </t>
  </si>
  <si>
    <t>Periodo_POA</t>
  </si>
  <si>
    <t>Declaración del año</t>
  </si>
  <si>
    <t>Línea Estratégica</t>
  </si>
  <si>
    <t>Objetivo Estratégico</t>
  </si>
  <si>
    <t>Resultados Esperados</t>
  </si>
  <si>
    <t>Fortalecer y garantizar la provisión de servicios de los programas de salud colectiva que se brindan en los diferentes niveles de atención</t>
  </si>
  <si>
    <t>Obj</t>
  </si>
  <si>
    <t>Servicios Regionales de Salud</t>
  </si>
  <si>
    <t>Cod_LE</t>
  </si>
  <si>
    <t>Cod_Obj</t>
  </si>
  <si>
    <t xml:space="preserve">Total de Actividades </t>
  </si>
  <si>
    <t>Estratégico</t>
  </si>
  <si>
    <t>Asistencial</t>
  </si>
  <si>
    <t>Insumo</t>
  </si>
  <si>
    <t>InsumoAbrev</t>
  </si>
  <si>
    <t>CODIGO PRESUPUESTARIO</t>
  </si>
  <si>
    <t>lsAcabadosTextiles</t>
  </si>
  <si>
    <t>Manteles en encajes para bandejas grandes (rectangulares)</t>
  </si>
  <si>
    <t>unidad</t>
  </si>
  <si>
    <t>2.3.2.2.01</t>
  </si>
  <si>
    <t>Manteles en encajes para bandejas pequeñas (rectangulares)</t>
  </si>
  <si>
    <t>lsAlimentosyBebidas</t>
  </si>
  <si>
    <t>Almuerzo tipo Buffet para 10 personas (Cristaleria, Cuberteria, Servilletas, Jugo)</t>
  </si>
  <si>
    <t>2.3.1.1.01</t>
  </si>
  <si>
    <t>Almuerzo tipo Buffet para 20 personas (Cristalería, Cubertería, Servilletas, Jugo, Café)</t>
  </si>
  <si>
    <t xml:space="preserve">Almuerzo tipo Buffet para 30 personas (Cristaleria, Cuberteria, Servilletas, Jugo) </t>
  </si>
  <si>
    <t>Almuerzo tipo Buffet para 40 personas (Cristalería, Cuberteria, Mesas, Sillas, Manteles, Servilletas)</t>
  </si>
  <si>
    <t>Refrigerio Dulce tipo Buffet p/65 Personas (Arreglo Flores, Alquiler Cristalería, Sillas, Servilletas, Mesa, Bambalina, Tope)</t>
  </si>
  <si>
    <t>Refrigerio tipo Buffet p/12 personas (4 Variedades, Desechables Transparentes, Jugo Natural, Servilletas, Hielo)</t>
  </si>
  <si>
    <t xml:space="preserve">Refrigerio tipo Buffet p/15 personas (3 Variedades, Desechables Transparentes, Jugo Natural, Servilletas, Hielo) </t>
  </si>
  <si>
    <t>Refrigerio tipo Buffet p/150 personas (Diferentes Variedades, Bambalinas, Manteles, Desechables, Hielo, Servilletas)</t>
  </si>
  <si>
    <t xml:space="preserve">Refrigerio tipo Buffet p/40 personas (5 Variedades, Cristaleria, Mantel, Tope, Bambalina, Servilletas, Hielo) </t>
  </si>
  <si>
    <t xml:space="preserve">Refrigerio tipo Buffet p/45 personas (5 Variedades, Desechable Transparentes, Servilletas, Hielo) </t>
  </si>
  <si>
    <t xml:space="preserve">Refrigerio tipo preempacado p/100 personas (4 Variedades, Jugo, Desechables Transparentes, Hielo, Servilleta) </t>
  </si>
  <si>
    <t xml:space="preserve">Refrigerio tipo preempacado p/110 personas (4 Variedades, Jugo, Desechables Transparentes,sillas plasticas, Servilletas) </t>
  </si>
  <si>
    <t xml:space="preserve">Refrigerio tipo preempacado p/125 personas (4 Variedades, Jugo, Desechables Transparentes,sillas plasticas, Servilletas) </t>
  </si>
  <si>
    <t>Refrigerio tipo preempacado p/20 personas (Variedades fuertes, Jugo, Desechables Transparentes, Servilletas, Hielo)</t>
  </si>
  <si>
    <t>Refrigerio tipo preempacado p/25 personas (4 Variedades, Jugo, Desechables Transparentes, Jugo Natural)</t>
  </si>
  <si>
    <t xml:space="preserve">Refrigerio tipo preempacado p/250 personas (4 Variedades, Jugo, Desechables Transparentes, Mesas, Manteles) </t>
  </si>
  <si>
    <t xml:space="preserve">Refrigerio tipo preempacado p/50 personas (3 Variedades, Jugo, Desechables Transparentes, Hielo, Servilleta) </t>
  </si>
  <si>
    <t>Refrigerio y Almuerzo tipo Buffet p/25 personas (Cristaleria, Mesas, Manteles, Bambalina, Hielo, Servilletas</t>
  </si>
  <si>
    <t>Servicio de Almuerzo tipo buffet para 30 Personas</t>
  </si>
  <si>
    <t>Servicio de Refrigerio tipo buffet 30 Personas</t>
  </si>
  <si>
    <t>lsArticulosdePlastico</t>
  </si>
  <si>
    <t>Cajas de Cucharas Plásticas</t>
  </si>
  <si>
    <t>Caja</t>
  </si>
  <si>
    <t>2.3.5.5.01</t>
  </si>
  <si>
    <t>Cajas de Tenedores Plásticos</t>
  </si>
  <si>
    <t>Cajas de Vasos No. 3</t>
  </si>
  <si>
    <t>Cajas de Vasos No. 7</t>
  </si>
  <si>
    <t>Fardos de Fundas Plásticas 17x22</t>
  </si>
  <si>
    <t>Fardos de Fundas Plásticas 24x30</t>
  </si>
  <si>
    <t>Fardos de Fundas Plásticas no. 55</t>
  </si>
  <si>
    <t>Electrodomésticos</t>
  </si>
  <si>
    <t>lsElectrodomesticos</t>
  </si>
  <si>
    <t>Aspiradora</t>
  </si>
  <si>
    <t>2.6.1.4.01</t>
  </si>
  <si>
    <t>Estufas de 20 pulgadas</t>
  </si>
  <si>
    <t>Microondas de 7 pies</t>
  </si>
  <si>
    <t>Refrigeradores de 8 pies</t>
  </si>
  <si>
    <t>Televisores de 32 pulgadas</t>
  </si>
  <si>
    <t>lsTelecomunicaciones</t>
  </si>
  <si>
    <t>Mapas de Evacuación</t>
  </si>
  <si>
    <t>2.6.5.5.01</t>
  </si>
  <si>
    <t>Punto de Reunion 2x2 pies, Metla colocado en pared</t>
  </si>
  <si>
    <t>Señal de Ruta de Evacuacion Area, Doble Cara 6x12, para techo con cables de acero  Fotoluminiscente</t>
  </si>
  <si>
    <t>Señales de Ruta de Evacuacion Flecha Derecha 5x8 en vinil fotoluminiscente sobre PVC de 4mm</t>
  </si>
  <si>
    <t>Señales de Ruta de Evacuacion Flecha Izquierda 5x8 en vinil fotoluminiscente sobre PVC de 4mm</t>
  </si>
  <si>
    <t>Señales de Salida 12x25¨ en vinil fotoluminiscente sobre PVC de 4mm</t>
  </si>
  <si>
    <t>Señalizaciones de Extintores y Modo de uso</t>
  </si>
  <si>
    <t xml:space="preserve">Equipo médico y de laboratorio </t>
  </si>
  <si>
    <t>lsEquiposMedicos</t>
  </si>
  <si>
    <t xml:space="preserve"> Agitador rotador VDRL.</t>
  </si>
  <si>
    <t>2.6.3.1.01</t>
  </si>
  <si>
    <t xml:space="preserve"> Aspirador de secreciones eléctrico rodable</t>
  </si>
  <si>
    <t xml:space="preserve"> Bandeja de Urología</t>
  </si>
  <si>
    <t xml:space="preserve"> Contador de células hematológicas.</t>
  </si>
  <si>
    <t xml:space="preserve"> Incubadora neonatal para UCI</t>
  </si>
  <si>
    <t xml:space="preserve"> Vitrina de acero inoxidable para material estéril 0.68x0.45x1.70m.</t>
  </si>
  <si>
    <t>Aza Diatermica</t>
  </si>
  <si>
    <t>Balanza  con tallímetro de 160 kg - 320 lbs.</t>
  </si>
  <si>
    <t>Balanza analítica de precisión</t>
  </si>
  <si>
    <t>Bandeja cirugía general</t>
  </si>
  <si>
    <t>Bandeja de acero inoxidable 30x20cms.</t>
  </si>
  <si>
    <t>Bandeja de cesárea.</t>
  </si>
  <si>
    <t>Bandeja de cirugía ortopédica</t>
  </si>
  <si>
    <t>Bandeja de legrado</t>
  </si>
  <si>
    <t>Bandeja de parto</t>
  </si>
  <si>
    <t>Bandeja ginecológica</t>
  </si>
  <si>
    <t>Baño maría 10 - 15 lts.</t>
  </si>
  <si>
    <t>Cama  tipo hospitalaria, de posición, con barandas,  colchón</t>
  </si>
  <si>
    <t>Cama cuna metálica rodable con barandas para niños 147 x 82.5 x 50 cms.</t>
  </si>
  <si>
    <t>Cama eléctrica de cuidados intensivos con barandas y funciones de posicionamientos especiales</t>
  </si>
  <si>
    <t>Cama unipersonal</t>
  </si>
  <si>
    <t>Camilla de emergencia  con barandas, ruedas  y  porta suero incluido</t>
  </si>
  <si>
    <t>Camilla de transporte intrahospitalaria con barandas, ruedas y porta suero</t>
  </si>
  <si>
    <t>Camilla de trauma shock</t>
  </si>
  <si>
    <t>Camilla para examen ginecológico.</t>
  </si>
  <si>
    <t>Carro de cura</t>
  </si>
  <si>
    <t>Centrífuga de Mesa de 24 tubos</t>
  </si>
  <si>
    <t>Chaleco plomado</t>
  </si>
  <si>
    <t>Cipap Fisher</t>
  </si>
  <si>
    <t>Colchones Hospitalarios 36' x 76' (Azul, Marron o Crema)</t>
  </si>
  <si>
    <t>Cuna de calor radiante</t>
  </si>
  <si>
    <t>Desfibrilador con monitor ECG, paleta externas y batería interna.</t>
  </si>
  <si>
    <t>Doppler fetal fijo</t>
  </si>
  <si>
    <t>Doppler fetal portátil</t>
  </si>
  <si>
    <t>Electrocardiógrafo de 3 canales portátil con carro</t>
  </si>
  <si>
    <t>Electrocauterio</t>
  </si>
  <si>
    <t>Escalinata de 2 peldaño</t>
  </si>
  <si>
    <t>Esfigmomanómetro De Pared Con Brazalete Adulto</t>
  </si>
  <si>
    <t>Esfigmomanómetro de pared con set de brazaletes pediátrico.</t>
  </si>
  <si>
    <t>Esfigmomanómetro de pedestal rodable adulto</t>
  </si>
  <si>
    <t>Esfigmomanómetro de pedestal rodable adulto/pediátrico</t>
  </si>
  <si>
    <t>Esfigmomanómetro portátil con brazalete para adulto</t>
  </si>
  <si>
    <t>Esfigmomanómetro portátil con set de Brazaletes pediátricos</t>
  </si>
  <si>
    <t>Estantería metalica de 4 niveles regulares</t>
  </si>
  <si>
    <t>Estetoscopio doble campana</t>
  </si>
  <si>
    <t>Estetoscopio pediátrico</t>
  </si>
  <si>
    <t>Frasco Esteril para muestras</t>
  </si>
  <si>
    <t>Horno eléctrico al seco cap. 28 litros.</t>
  </si>
  <si>
    <t>Incubadora de transporte</t>
  </si>
  <si>
    <t>Incubadora neonatal estándar</t>
  </si>
  <si>
    <t>Instalación de Rayos X en el Hospital Municipal de Haina</t>
  </si>
  <si>
    <t>Lámpara de fototerapia</t>
  </si>
  <si>
    <t>Lámpara quirúrgica cialítica de potencia alta.</t>
  </si>
  <si>
    <t>Lámpara quirúrgica de pie rodable .</t>
  </si>
  <si>
    <t>Laringoscopio adulto</t>
  </si>
  <si>
    <t>Máquina de anestesia 3 gases con monitoreo avanzado.</t>
  </si>
  <si>
    <t>Mesa de parto</t>
  </si>
  <si>
    <t>Mesa metálica angular rodable para instrumentos de acero inoxidable</t>
  </si>
  <si>
    <t>Mesa metálica tipo mayo acero inoxidable</t>
  </si>
  <si>
    <t>Mesa para operaciones mayores</t>
  </si>
  <si>
    <t>Microscopio binocular Tipo Estándar</t>
  </si>
  <si>
    <t>Monitor de actividad intrauterina y cardiofetal</t>
  </si>
  <si>
    <t>Monitor de funciones vitales de transporte 5 pararametros</t>
  </si>
  <si>
    <t>Monitores de signos vitales de pared de 5 parámetros .</t>
  </si>
  <si>
    <t>Nebulizador</t>
  </si>
  <si>
    <t>Negatoscopio metálico de 1 campo</t>
  </si>
  <si>
    <t>Negatoscopio metálico de 2 campos.</t>
  </si>
  <si>
    <t>Nevera para banco de sangre</t>
  </si>
  <si>
    <t>Nevera para Reactivos</t>
  </si>
  <si>
    <t>Orinal metálico</t>
  </si>
  <si>
    <t>Pulsoxímetro adulto pediátrico portátil.</t>
  </si>
  <si>
    <t>Pulsoxímetro con sensor neonatal.</t>
  </si>
  <si>
    <t>Resucitador manual adulto</t>
  </si>
  <si>
    <t>Resucitador manual neonatal</t>
  </si>
  <si>
    <t>Resucitador manual pediátrico</t>
  </si>
  <si>
    <t>Set de cirugía menor</t>
  </si>
  <si>
    <t>Set de diagnóstico de pared</t>
  </si>
  <si>
    <t>Set de diagnóstico portátil</t>
  </si>
  <si>
    <t>Set instrumental de curaciones.</t>
  </si>
  <si>
    <t>Silla de rueda aro No. 18</t>
  </si>
  <si>
    <t>Silla de rueda aro No. 24</t>
  </si>
  <si>
    <t>Sillón dental (de fabricación de local)</t>
  </si>
  <si>
    <t xml:space="preserve">Unidad de Monitoreo de Cuidados Intensivos </t>
  </si>
  <si>
    <t>Unidad de Rayos X portátil y con batería.</t>
  </si>
  <si>
    <t>Unidad dental digital completa</t>
  </si>
  <si>
    <t>Unidades dentales (de fabricación local)</t>
  </si>
  <si>
    <t>Ventilador mecánico adulto/pediátrico</t>
  </si>
  <si>
    <t>Ventilador mecánico neonatal</t>
  </si>
  <si>
    <t>Equipos de cómputo</t>
  </si>
  <si>
    <t>lsEquiposComputos</t>
  </si>
  <si>
    <t>Computadoras de escritorio</t>
  </si>
  <si>
    <t>2.6.1.3.01</t>
  </si>
  <si>
    <t xml:space="preserve">Headsets </t>
  </si>
  <si>
    <t>Impresora Multifunción</t>
  </si>
  <si>
    <t>Impresoras Blanco y Negro</t>
  </si>
  <si>
    <t>Laptop de 14 pulgadas</t>
  </si>
  <si>
    <t>lsEquiposSeguridad</t>
  </si>
  <si>
    <t>Arco Detector de Metales de 87' de alto x 35' de anho</t>
  </si>
  <si>
    <t>2.6.6.2.01</t>
  </si>
  <si>
    <t>Detectores de Metal Portatil de 16,5' de longitud</t>
  </si>
  <si>
    <t>Eventos generales</t>
  </si>
  <si>
    <t>lsEventosGenerales</t>
  </si>
  <si>
    <t>Alojamiento por una Noche por persona</t>
  </si>
  <si>
    <t>2.2.8.6.01</t>
  </si>
  <si>
    <t>Audivisuales, Decoración, Montaje y Desmontaje de Evento por 50 personas</t>
  </si>
  <si>
    <t>Audivisuales, Decoración, Montaje y Desmontaje de Evento por 80 personas</t>
  </si>
  <si>
    <t>lsGasoil</t>
  </si>
  <si>
    <t>Tickets de Combustible de RD$1,000.00</t>
  </si>
  <si>
    <t xml:space="preserve">2.3.7.1.02 </t>
  </si>
  <si>
    <t>Tickets de Combustible de RD$200.00</t>
  </si>
  <si>
    <t>Tickets de Combustible de RD$500.00</t>
  </si>
  <si>
    <t>Galones de Gasoil Optimo</t>
  </si>
  <si>
    <t>galon</t>
  </si>
  <si>
    <t>2.3.7.1.02</t>
  </si>
  <si>
    <t>Galones de Gasoil Regular</t>
  </si>
  <si>
    <t>Galones de Gasolina Premium</t>
  </si>
  <si>
    <t>Galones de Gasolina Regular</t>
  </si>
  <si>
    <t>Galones de GPL</t>
  </si>
  <si>
    <t>lsHerramientasMenores</t>
  </si>
  <si>
    <t>60 pie de Alambre Vinyl #14/2</t>
  </si>
  <si>
    <t>pie</t>
  </si>
  <si>
    <t>2.3.6.3.04</t>
  </si>
  <si>
    <t>Bandeja metálica colectora de agua de 1.50 x 0.70 x 0.70mts</t>
  </si>
  <si>
    <t>Cajas aéreas plásticas</t>
  </si>
  <si>
    <t>Canaleta de 1 pulgada</t>
  </si>
  <si>
    <t>Codos de 1' PVC</t>
  </si>
  <si>
    <t>Destornillador de Estria</t>
  </si>
  <si>
    <t>Destornillador Plano</t>
  </si>
  <si>
    <t>Faceplate 1 salida</t>
  </si>
  <si>
    <t>Grapas Plasticas para Alambre Vinyl #13</t>
  </si>
  <si>
    <t>Llave de Rueda tipo T</t>
  </si>
  <si>
    <t>Llaves de paso de bola (1 pulgada)</t>
  </si>
  <si>
    <t>Martillo</t>
  </si>
  <si>
    <t>Mini Jack RJ45</t>
  </si>
  <si>
    <t>Niples 1' x 2' hg</t>
  </si>
  <si>
    <t>Niples de 1' x 3' hg</t>
  </si>
  <si>
    <t>Organizador horizontal plástico</t>
  </si>
  <si>
    <t>Patch Cord UTP Cat.6 de 2 pies</t>
  </si>
  <si>
    <t>Patch Cord UTP Cat.6 de 7 pies</t>
  </si>
  <si>
    <t>Patch Panel 24 puertos Cat.6</t>
  </si>
  <si>
    <t>Pinzas para corte de tola</t>
  </si>
  <si>
    <t>Punta de Tria para Taladro</t>
  </si>
  <si>
    <t>PVC CR80/30 (kit de 500)</t>
  </si>
  <si>
    <t>Rack (Palometas) de Pared para Monitor NK PVM-2701</t>
  </si>
  <si>
    <t>Rack de pared 7U con Bisagras</t>
  </si>
  <si>
    <t>Tarugos Azules</t>
  </si>
  <si>
    <t>tee de 1 pulgada hg</t>
  </si>
  <si>
    <t>Tira de Lija 100/1</t>
  </si>
  <si>
    <t>Tira de Lija de Metal 12/1</t>
  </si>
  <si>
    <t>Tornillo para Tarugo Azul</t>
  </si>
  <si>
    <t>Tubo de Silicón Transparente</t>
  </si>
  <si>
    <t>lsImpresionyEncuadernacion</t>
  </si>
  <si>
    <t>Impresión Formularios (dos caras)</t>
  </si>
  <si>
    <t xml:space="preserve">2.2.2.2.01 </t>
  </si>
  <si>
    <t>lsLlantasyNeumaticos</t>
  </si>
  <si>
    <t xml:space="preserve">Goma (No.265/70/16 para camioneta Toyota Hilux) </t>
  </si>
  <si>
    <t>2.3.5.3.01</t>
  </si>
  <si>
    <t xml:space="preserve">Gomas (No. 265/70/15 para jeep Chevrolet Brazer) </t>
  </si>
  <si>
    <t>Neumáticos para Ford Ranger, Pirelli 265-70R-16</t>
  </si>
  <si>
    <t>Neumáticos para Motocicleta 110/80-18-58, trasera, Michelin</t>
  </si>
  <si>
    <t>Neumáticos para Motocicletas 80/90-21mc48p, delanteras Michelin</t>
  </si>
  <si>
    <t>Neumáticos para Toyota Hilux, Firestone 265/70 R 16</t>
  </si>
  <si>
    <t>Tubo de Neumáticos para Motocicleta, delantero, Michelin</t>
  </si>
  <si>
    <t>Tubo de Neumáticos para Motocicleta, trasero, Michelin</t>
  </si>
  <si>
    <t>lsMantenimiento</t>
  </si>
  <si>
    <t>Instalación, Correcion de Pintura, Cristal Delantero y Bumper de vehiculo</t>
  </si>
  <si>
    <t>2.7.2.6.01</t>
  </si>
  <si>
    <t>Mantenimiento de Vehículos</t>
  </si>
  <si>
    <t>Mantenimiento y reparación de equipos para computación</t>
  </si>
  <si>
    <t xml:space="preserve">Mantenimiento y/o Reparación Impresora  Multifuncional </t>
  </si>
  <si>
    <t>2.7.2.2.01</t>
  </si>
  <si>
    <t>Mantenimiento y/o Reparación Impresora Laser</t>
  </si>
  <si>
    <t>Servicio de Reparación y Mantenimiento de Fotocopiadora (anual)</t>
  </si>
  <si>
    <t>Reparación de Tomógrafo General Electric Brights Speed, serial 277468nm5</t>
  </si>
  <si>
    <t>2.7.2.4.01</t>
  </si>
  <si>
    <t>Mantenimiento y reparación de maquinarias y equipos</t>
  </si>
  <si>
    <t>Mantenimiento de Planta Electrica Cummins 20KVA</t>
  </si>
  <si>
    <t>Mantenimiento y Reparación de Aire Acondicionado de 3 Toneladas</t>
  </si>
  <si>
    <t>Reparacion y Mantenimiento Planta Eléctrica</t>
  </si>
  <si>
    <t>Servicio de Mantenimiento de Aire Acondicionado</t>
  </si>
  <si>
    <t>2.2.7.2.01</t>
  </si>
  <si>
    <t>Servicio de mantenimiento,lavado y brillado de piso</t>
  </si>
  <si>
    <t>2.7.1.7.01</t>
  </si>
  <si>
    <t>Servicios de Desinstalacion,  Instalación y Mantenimiento</t>
  </si>
  <si>
    <t>Mantenimiento y reparación de muebles y equipos de oficina</t>
  </si>
  <si>
    <t>Mantenimiento Planta Eléctrica</t>
  </si>
  <si>
    <t>2.7.1.6.01</t>
  </si>
  <si>
    <t>Suministro, Instalación y drenaje</t>
  </si>
  <si>
    <t>2.7.1.4.01</t>
  </si>
  <si>
    <t>lsMaterialesdeLimpieza</t>
  </si>
  <si>
    <t>Ambientador en Spray, diferentes Frangancias</t>
  </si>
  <si>
    <t>2.3.9.1.01</t>
  </si>
  <si>
    <t>Carro de limpieza de 2 baldes</t>
  </si>
  <si>
    <t>Cleaner, 1 Litro para Maquina ABX Micros 60</t>
  </si>
  <si>
    <t>Cubo plastico , con brazalete en metal, Mediano</t>
  </si>
  <si>
    <t>Docenas de Brillo de Metal (Fregar)</t>
  </si>
  <si>
    <t>Escoba plastica</t>
  </si>
  <si>
    <t>Galón de Cloro</t>
  </si>
  <si>
    <t>Galones de Limpia Cristales</t>
  </si>
  <si>
    <t>Jabón Liquido Lavaplatos</t>
  </si>
  <si>
    <t>Jabón Liquido para Manos</t>
  </si>
  <si>
    <t>Neutralizador de Olor</t>
  </si>
  <si>
    <t xml:space="preserve">Pinespuma </t>
  </si>
  <si>
    <t>Rastrillo plastico palo en  en madera</t>
  </si>
  <si>
    <t>Saco de Detergente en Polvo</t>
  </si>
  <si>
    <t>Suaper</t>
  </si>
  <si>
    <t>Muebles de alojamiento</t>
  </si>
  <si>
    <t>lsMueblesdeAlojamiento</t>
  </si>
  <si>
    <t>Bancada de 3 asientos</t>
  </si>
  <si>
    <t>2.6.1.2.02</t>
  </si>
  <si>
    <t>Bancada de 4 asientos</t>
  </si>
  <si>
    <t>lsMueblesdeOficina</t>
  </si>
  <si>
    <t>Anaquel metalico de 5 niveles</t>
  </si>
  <si>
    <t>2.6.1.1.02</t>
  </si>
  <si>
    <t>Anaqueles de Metal de 1.20m+0.60 cm</t>
  </si>
  <si>
    <t>2.6.1.1.01</t>
  </si>
  <si>
    <t>Anaqueles de Metal de 1.m+0.60 cm</t>
  </si>
  <si>
    <t>Archivador metálico de 4 gavetas.</t>
  </si>
  <si>
    <t>Archivos Laterales 2.3 de 4 gavetas</t>
  </si>
  <si>
    <t>Armario metálico dobles o lockers con ojete para candado.</t>
  </si>
  <si>
    <t>Bandeja metálica rodable de sobre cama para alimentos</t>
  </si>
  <si>
    <t>Cubiculos (1.05mt x 1.00mt x 0.60mt)</t>
  </si>
  <si>
    <t>Cubo metalico para desperdicios con tapa accionada a pedal</t>
  </si>
  <si>
    <t>Dispositivo de Paso Rápido de Peajes para Vehículos</t>
  </si>
  <si>
    <t>Escritorio metálico de 2 cajones de 100 x 60 cms.</t>
  </si>
  <si>
    <t>Gabinetes Aereos 1.00mt con puerta tipo tambor</t>
  </si>
  <si>
    <t>Mesa comedor con 4 sillas</t>
  </si>
  <si>
    <t>Silla metálica giratoria rodable con asiento alto</t>
  </si>
  <si>
    <t>Silla secretarial</t>
  </si>
  <si>
    <t>Sillas de Oficina sin brazo, con soporte lumbar</t>
  </si>
  <si>
    <t>Sillas de visitas</t>
  </si>
  <si>
    <t>Sillas secretariales sin brazo con soporte lumbar</t>
  </si>
  <si>
    <t>Sillón ejecutivo color negro, con brazo, soporte lumbar, en leader</t>
  </si>
  <si>
    <t>Sillon Ergonomico o Postural color negro</t>
  </si>
  <si>
    <t>Sillón para sala de reuniones</t>
  </si>
  <si>
    <t>Sillón semiejecutivo sin porta brazos unipersonal</t>
  </si>
  <si>
    <t>Taburete metálico asiento giratorio rodable con espaldar.</t>
  </si>
  <si>
    <t>Taburete metalico giratorio con espaldar para anestesiologo</t>
  </si>
  <si>
    <t>lsObrasMenoresEdificaciones</t>
  </si>
  <si>
    <t xml:space="preserve"> Adecuación Local </t>
  </si>
  <si>
    <t>2.7.1.1.01</t>
  </si>
  <si>
    <t>lsOtrosEquipos</t>
  </si>
  <si>
    <t>Bomba de agua de 1.5 hp, doble impele</t>
  </si>
  <si>
    <t>2.6.5.8.01</t>
  </si>
  <si>
    <t>Bomba de Agua de 3HP - 110-220V</t>
  </si>
  <si>
    <t>Gato Hidráulico 2 TOM. TW</t>
  </si>
  <si>
    <t>Tanque de hidroneumatico de 120 galones - alta presion</t>
  </si>
  <si>
    <t>lsPeaje</t>
  </si>
  <si>
    <t>Peaje (por vehiculo)</t>
  </si>
  <si>
    <t>2.2.4.4.01</t>
  </si>
  <si>
    <t>Pinturas, barnices, lacas, diluyentes y absorbentes para pintura</t>
  </si>
  <si>
    <t>lsPinturas</t>
  </si>
  <si>
    <t>Cemento de pvc de 16oz</t>
  </si>
  <si>
    <t>2.3.7.2.06</t>
  </si>
  <si>
    <t>Pastas de cloro de cisternas 200GRS</t>
  </si>
  <si>
    <t>lsProductosArtesGraficas</t>
  </si>
  <si>
    <t>Calcomanias</t>
  </si>
  <si>
    <t>2.3.3.3.01</t>
  </si>
  <si>
    <t>Letrero en Acrílico rotulado en Vinil adhesivo, Tornillos Decorativo (0.71mt x 1.06mt) con instalación</t>
  </si>
  <si>
    <t>lsProductosdeCemento</t>
  </si>
  <si>
    <t>Cemento blanco</t>
  </si>
  <si>
    <t>libra</t>
  </si>
  <si>
    <t>2.3.6.1.01</t>
  </si>
  <si>
    <t>lsProductosdeLoza</t>
  </si>
  <si>
    <t>Inodoros color blanco</t>
  </si>
  <si>
    <t>2.3.6.2.02</t>
  </si>
  <si>
    <t>Lavamanos con pedestal color blanco</t>
  </si>
  <si>
    <t>Pedestal de Lavamanos color blanco</t>
  </si>
  <si>
    <t>lsProductosdePapel</t>
  </si>
  <si>
    <t>Carpetas Azules de 5 Pulgadas con 3 aros.</t>
  </si>
  <si>
    <t>Carpetas institucionales con bolsillo full color, Cartón 9x12</t>
  </si>
  <si>
    <t>Carpetas No.1, Blanca c/Cover</t>
  </si>
  <si>
    <t>2.3.3.2.01</t>
  </si>
  <si>
    <t>Carpetas No.2</t>
  </si>
  <si>
    <t>Carpetas No.3</t>
  </si>
  <si>
    <t>Carpetas No.4</t>
  </si>
  <si>
    <t xml:space="preserve">Carpetas No.5, Blanca c/Cover </t>
  </si>
  <si>
    <t>Fardos de Papel Higiénico Jumbo</t>
  </si>
  <si>
    <t>Fardos de Papel Toalla</t>
  </si>
  <si>
    <t>Fardos de Servilletas</t>
  </si>
  <si>
    <t>Fólder de bolsillo color azul</t>
  </si>
  <si>
    <t>Folders 8 1/2x 11 (100/1) Impropapel</t>
  </si>
  <si>
    <t>Folders 8 1/2x 11 (100/1), de Colores</t>
  </si>
  <si>
    <t>Folders 8 1/2x 13 (100/1), Ofi Folder</t>
  </si>
  <si>
    <t>Folders 8 1/2x 13 (100/1), Ofinota</t>
  </si>
  <si>
    <t>Formulario de Requisicion de Materiales de 50 juegos con 3 autocopias</t>
  </si>
  <si>
    <t>Libretas Rayadas 5x8 (docena)</t>
  </si>
  <si>
    <t>Libretas Rayadas 8 1/2 x 11 (docena)</t>
  </si>
  <si>
    <t>Máquinas sumadoras Electrónicas</t>
  </si>
  <si>
    <t>Resma de Hojas timbradas con Logo de la Institución 8 1/2 x 11 (Bond 24)</t>
  </si>
  <si>
    <t>Resma de Papel 8 1/2x11</t>
  </si>
  <si>
    <t>resma</t>
  </si>
  <si>
    <t>2.3.3.1.01</t>
  </si>
  <si>
    <t>Resma de Papel 8 1/2x14</t>
  </si>
  <si>
    <t>Rollo de Papel para Sumadora, 21/4¨x120 Import</t>
  </si>
  <si>
    <t>Sobres para Carta (cajas) 500/1</t>
  </si>
  <si>
    <t>Sumadoras Electricas</t>
  </si>
  <si>
    <t>lsProductosdeVidrio</t>
  </si>
  <si>
    <t xml:space="preserve">Cristal Delantero para Isuzu D-Max </t>
  </si>
  <si>
    <t>2.3.6.2.01</t>
  </si>
  <si>
    <t xml:space="preserve">Cristal Delantero para Mitsubishi L200 </t>
  </si>
  <si>
    <t xml:space="preserve">Cristal Delantero para Nissan Frontier </t>
  </si>
  <si>
    <t>Cristal Delantero para Toyota Fortunner</t>
  </si>
  <si>
    <t xml:space="preserve">Cristal Delantero para Toyota Hilux </t>
  </si>
  <si>
    <t>lsProductosElectricos</t>
  </si>
  <si>
    <t>Alambre STD No. 12 (2.5 mm) Rollo</t>
  </si>
  <si>
    <t>2.3.9.6.01</t>
  </si>
  <si>
    <t>Alicate Eléctrico 9'' TRUPER (12351)</t>
  </si>
  <si>
    <t>Bateria AA (docenas) Maxell</t>
  </si>
  <si>
    <t>Bateria AAA  (docenas), Insterstate</t>
  </si>
  <si>
    <t>Bateria AAA  Maxell (docenas)</t>
  </si>
  <si>
    <t>Baterías de Vehículos para Isuzu D-Max</t>
  </si>
  <si>
    <t>Baterías de Vehículos para Nissan Frontier</t>
  </si>
  <si>
    <t>Baterías de Vehículos para Nissan Patrol</t>
  </si>
  <si>
    <t>Baterías de Vehículos para Toyota Corolla</t>
  </si>
  <si>
    <t>Baterías para UPS de Tomógrafo ( capacidad 80KVA/64KVA)</t>
  </si>
  <si>
    <t>Bombillo Pequeño 25W, Bajo Consumo</t>
  </si>
  <si>
    <t>Extensiones elécricas de 10 pies, color mamey (3M) 48006 Voltech</t>
  </si>
  <si>
    <t>Fotocelda con Base</t>
  </si>
  <si>
    <t>Main Breaker Trifasico de 240 voltios</t>
  </si>
  <si>
    <t>Reflectores LED 100W</t>
  </si>
  <si>
    <t>Regletas 6 Salidas Voltech</t>
  </si>
  <si>
    <t>Switch 24 puertos Gigabit (No POE)</t>
  </si>
  <si>
    <t>Tape 3M Scoth-23 de Goma</t>
  </si>
  <si>
    <t>Tape 3M Scoth-33 Vinil</t>
  </si>
  <si>
    <t>Tomacorrientes 110v, tipo Livingston</t>
  </si>
  <si>
    <t>Transformadores 2x32W Silvania de 110v/ 277v</t>
  </si>
  <si>
    <t>Tubos fluorescentes Blancos 32w Caja 25/1</t>
  </si>
  <si>
    <t>lsProductosMedicinalesH</t>
  </si>
  <si>
    <t>Anestesia al 2% 1 50.00</t>
  </si>
  <si>
    <t>2.3.4.1.01</t>
  </si>
  <si>
    <t>Anestesia al 3% 50/1</t>
  </si>
  <si>
    <t>Dycal brazil</t>
  </si>
  <si>
    <t>2.3.4.2.01</t>
  </si>
  <si>
    <t>Eugenol (frasco)</t>
  </si>
  <si>
    <t>Grabado Acido 37% Phosphoric 12g</t>
  </si>
  <si>
    <t>Grabado ácido 37% Phosphoric 12g</t>
  </si>
  <si>
    <t>Hidróxido de Calcio USA</t>
  </si>
  <si>
    <t>Hyaminol solución desinfectante 16 oz.</t>
  </si>
  <si>
    <t>Hyaminol solucion desinfectante 16oz.</t>
  </si>
  <si>
    <t>Kit de Resina</t>
  </si>
  <si>
    <t>Lysol Odontológico IC</t>
  </si>
  <si>
    <t>tonelada</t>
  </si>
  <si>
    <t>Minolyse LGM para Maquina ABX Micros 60</t>
  </si>
  <si>
    <t>Minoton/Minidil, 20 litros para Maquina ABX Micros 60</t>
  </si>
  <si>
    <t>Oxido de Zinc 2oz. (LC)</t>
  </si>
  <si>
    <t>Papel articular</t>
  </si>
  <si>
    <t>Pasta profiláctica Cherry 12oz</t>
  </si>
  <si>
    <t>Pasta Profiláctica Cherry 12oz.</t>
  </si>
  <si>
    <t>Resina flow</t>
  </si>
  <si>
    <t>lsProductosMetalicos</t>
  </si>
  <si>
    <t>Aro para Goma No. 265/70/16 para Camioneta Toyota Hilux</t>
  </si>
  <si>
    <t>2.3.6.3.01</t>
  </si>
  <si>
    <t>Productos químicos de uso personal</t>
  </si>
  <si>
    <t>lsProductosQuimicos</t>
  </si>
  <si>
    <t>Galón de Gel Anti-bacterial para manos</t>
  </si>
  <si>
    <t>2.3.7.2.03</t>
  </si>
  <si>
    <t>lsPublicidadyPropaganda</t>
  </si>
  <si>
    <t xml:space="preserve">Publicación en el Periódico, de Proceso de Licitación Publica Nacional durante 2 Días, </t>
  </si>
  <si>
    <t>dia</t>
  </si>
  <si>
    <t xml:space="preserve">2.2.2.1.01 </t>
  </si>
  <si>
    <t>Servicios técnicos y profesionales</t>
  </si>
  <si>
    <t>lsServiciosTecnicosProfesionales</t>
  </si>
  <si>
    <t>Pagos facilitadores externos</t>
  </si>
  <si>
    <t xml:space="preserve">Cheque </t>
  </si>
  <si>
    <t>2.2.8.7.06</t>
  </si>
  <si>
    <t>Sistemas de aire acondicionado, calefacción y de refrigeración industrial y comercial</t>
  </si>
  <si>
    <t>lsAireAcondicionado</t>
  </si>
  <si>
    <t>Condensador de 24,000 BTU, Refrigerante 22</t>
  </si>
  <si>
    <t>2.6.5.4.01</t>
  </si>
  <si>
    <t>Motor para Aire Condicionado Centralizado</t>
  </si>
  <si>
    <t>Útiles de cocina y comedor</t>
  </si>
  <si>
    <t>lsUtilesdeCocina</t>
  </si>
  <si>
    <t>Azucareras en Acero Inoxidable</t>
  </si>
  <si>
    <t>2.3.9.5.01</t>
  </si>
  <si>
    <t>Bandeja de guano o Madera artesanal 18x10 (rectangular)</t>
  </si>
  <si>
    <t>Docena de Platos hondo para Sopa, Blancos</t>
  </si>
  <si>
    <t>docena</t>
  </si>
  <si>
    <t>Docena de Platos llanos color blanco</t>
  </si>
  <si>
    <t>Docenas de Copas de Cristal para agua 10.7 oz</t>
  </si>
  <si>
    <t>Docenas de Copas de Cristal para agua bajitas</t>
  </si>
  <si>
    <t>Docenas de cucharitas para cafe</t>
  </si>
  <si>
    <t>Grecas Industriales de 4 litros</t>
  </si>
  <si>
    <t>Set de docenas de Tazas color blanco para cafe</t>
  </si>
  <si>
    <t>sets de Cuchillos, Tenedores y Cucharas (acero inoxidable)</t>
  </si>
  <si>
    <t>Termos para Cafe de 1.5 litros color negro</t>
  </si>
  <si>
    <t>Tetera para Té</t>
  </si>
  <si>
    <t>Útiles de escritorio, oficina, informática y de enseñanza</t>
  </si>
  <si>
    <t>lsUtilesdeOficina</t>
  </si>
  <si>
    <t xml:space="preserve">	Cubeta de acero inoxidable rodable</t>
  </si>
  <si>
    <t xml:space="preserve">2.3.9.2.01 </t>
  </si>
  <si>
    <t xml:space="preserve">	Zafacón de acero inoxidable con tapa y pedal</t>
  </si>
  <si>
    <t>(662) COLOR para impresora HP 3515</t>
  </si>
  <si>
    <t>(662) NEGRO para impresora HP 3515</t>
  </si>
  <si>
    <t>122XL (CH563HC) para impresora HP 2050 (PERSONAL)</t>
  </si>
  <si>
    <t>670 (CZ113AL) NEGRO para impresora HP AVANTAGE 4625</t>
  </si>
  <si>
    <t>670 (CZ114AL) AZUL para impresora HP AVANTAGE 4625</t>
  </si>
  <si>
    <t>670 (CZ115AL) MAGENTA para impresora HP AVANTAGE 4625</t>
  </si>
  <si>
    <t>670 (CZ116AL) AMARILLO para impresora HP AVANTAGE 4625</t>
  </si>
  <si>
    <t>74 NEGRO para impresora HP C4280</t>
  </si>
  <si>
    <t>75 COLOR para impresora HP C4280</t>
  </si>
  <si>
    <t>AL-100 TD para impresora SHARP AL-2030</t>
  </si>
  <si>
    <t>Archivo Acordeon</t>
  </si>
  <si>
    <t>Bandas de Gomas No. 18 (cajas)</t>
  </si>
  <si>
    <t>Bandejas para Escritorio</t>
  </si>
  <si>
    <t>Cajas de Clips (19MM) pequeño</t>
  </si>
  <si>
    <t>Cajas de Clips (32MM) Mediano</t>
  </si>
  <si>
    <t>Cajas de Clips (51MM) Grande</t>
  </si>
  <si>
    <t>Cajas de Felpas Azules</t>
  </si>
  <si>
    <t>Cajas de Lapiceros Azules</t>
  </si>
  <si>
    <t>Cajas Marcadores de Pizarra</t>
  </si>
  <si>
    <t>Carpetas para archivos</t>
  </si>
  <si>
    <t>Cartucho 122 Color para impresora HP2050 (Personal)</t>
  </si>
  <si>
    <t>Cartucho 122 Negro para impresora HP 2050 (Personal)</t>
  </si>
  <si>
    <t>Cartucho 662 color para impresora HP 3515</t>
  </si>
  <si>
    <t>Cartucho 662 Negro para impresora HP 3515</t>
  </si>
  <si>
    <t>Cartucho 670 (CZ113AL) Negro  para impresora HP AVANTAGE 4625</t>
  </si>
  <si>
    <t>Cartucho 670 (CZ114AL) Magenta para impresora HP AVANTAGE 4625</t>
  </si>
  <si>
    <t>Cartucho 670 (CZ115AL) Amarillo para impresora HP AVANTAGE 4625</t>
  </si>
  <si>
    <t>Cartucho 670 (CZ116AL) Cian para impresora HP AVANTAGE 4625</t>
  </si>
  <si>
    <t>Cartucho 74 Negro para impresora HP C4280</t>
  </si>
  <si>
    <t>Cartucho 75 Color para impresora HP C4280</t>
  </si>
  <si>
    <t>Cartucho 954 Amarillo para impresora OFFICEJET PRO8710</t>
  </si>
  <si>
    <t>Cartucho 954 Cian para impresora OFFICEJET PRO8710</t>
  </si>
  <si>
    <t>Cartucho 954 Magenta para impresora HP OFFICEJET PRO8710</t>
  </si>
  <si>
    <t>Cartucho 954 Negro para impresora HP OFFICEJET PRO8710</t>
  </si>
  <si>
    <t>Cartucho CN050A (951) CIAN para impresora HP OFFICEJET PRO8610</t>
  </si>
  <si>
    <t>Cartucho CN051 (951) Magenta para impresora HP OFFICEJET PRO8610</t>
  </si>
  <si>
    <t>Cartucho CN052A Amarillo para impresora HP OFFICEJET PRO8610</t>
  </si>
  <si>
    <t>Cartucho HP 60 Negro para impresora HP DESKJET D1660</t>
  </si>
  <si>
    <t>Cartuchos color Negro para Impresora HP Photosmart C4280</t>
  </si>
  <si>
    <t>CB435A (35A) para impresora Laserjet P1006</t>
  </si>
  <si>
    <t>CE285A (85A) para impresora HP P1102W</t>
  </si>
  <si>
    <t>CE310A para impresora HP CP1025NW</t>
  </si>
  <si>
    <t>CE505A (05A) para impresora HP P2055DM</t>
  </si>
  <si>
    <t>Cera para contar Red Star 1.1 oz</t>
  </si>
  <si>
    <t>CF226A (26A) para impresora HP MFP M426 FDW</t>
  </si>
  <si>
    <t>CF283A (83A) para impresora HP MFP M127 FN</t>
  </si>
  <si>
    <t>Cinta adhesiva 3/4</t>
  </si>
  <si>
    <t>Cinta para Calculadora electronica CIO Negra-Roja</t>
  </si>
  <si>
    <t>CL-511 COLOR para impresora CANON PIXMA MP230</t>
  </si>
  <si>
    <t>CL-513 XL COLOR para impresora CANON PIXMA MP230</t>
  </si>
  <si>
    <t>Clip porta Carnet</t>
  </si>
  <si>
    <t>Clips Mediano 33MM</t>
  </si>
  <si>
    <t>Clips Sujeta Papel Grande</t>
  </si>
  <si>
    <t xml:space="preserve">Clips Sujeta Papel Pequeño </t>
  </si>
  <si>
    <t>CN050A (951) CIAN AZUL para impresora HP OFFICEJET PRO8610</t>
  </si>
  <si>
    <t>CN051A (951) MAGENTA para impresora HP OFFICEJET PRO8610</t>
  </si>
  <si>
    <t>CN052A (952) AMARILLO para impresora HP OFFICEJET PRO8610</t>
  </si>
  <si>
    <t>Corrector Liquido  20ml</t>
  </si>
  <si>
    <t>Disco Duro externo de 2 Tera Bytes</t>
  </si>
  <si>
    <t>E260A11L para impresora LEXMARK E260DN</t>
  </si>
  <si>
    <t>Grapa Industrial Grande (cajas)</t>
  </si>
  <si>
    <t>Grapadoras de Metal</t>
  </si>
  <si>
    <t>Guillotina 15¨</t>
  </si>
  <si>
    <t>Lapiceros Azules</t>
  </si>
  <si>
    <t>Lapiceros color Azul (cajas)</t>
  </si>
  <si>
    <t>Lapiceros color negro (cajas)</t>
  </si>
  <si>
    <t>Lapiceros color rojo (cajas)</t>
  </si>
  <si>
    <t>Lápiz de carbon (docena)</t>
  </si>
  <si>
    <t>Memoria Micro SD de 64GB</t>
  </si>
  <si>
    <t>Memorias USB 8 GB</t>
  </si>
  <si>
    <t>Mural de Corcho, Marco Madera 24x35</t>
  </si>
  <si>
    <t>Notas de papel autoadhesivo, Post it 3x3</t>
  </si>
  <si>
    <t>Paquetes Post-it Banderitas, 5 Colores Hopax (Sing Here)</t>
  </si>
  <si>
    <t>PG-510 NEGRO para impresora CANON PIXMA MP230</t>
  </si>
  <si>
    <t>PG-512 XL NEGRO para impresora CANON PIXMA MP230</t>
  </si>
  <si>
    <t>Pizarras Blancas Laminadas 90x60 cm con Trípode</t>
  </si>
  <si>
    <t>Plásticos Protectores de Carnet</t>
  </si>
  <si>
    <t>Porta Clips</t>
  </si>
  <si>
    <t>Porta Lápiz de Metal</t>
  </si>
  <si>
    <t>Porta Revista de Metal</t>
  </si>
  <si>
    <t>Post it 3x3,  Varios Colores</t>
  </si>
  <si>
    <t>Post it Banderita</t>
  </si>
  <si>
    <t>Post it Grandes</t>
  </si>
  <si>
    <t>Post it Pequeño</t>
  </si>
  <si>
    <t>Q1338A (38A) para impresora LASERJET 4200 DTN</t>
  </si>
  <si>
    <t>Q2612AD (12A) para impresora HP LASERJET 1022</t>
  </si>
  <si>
    <t>Q5942A (42A) para impresora LASERJET 4250</t>
  </si>
  <si>
    <t>Reglas Plásticas 12¨</t>
  </si>
  <si>
    <t>Resaltador Amarillo Fluorescente</t>
  </si>
  <si>
    <t>Resaltador Fluorescente</t>
  </si>
  <si>
    <t>Router wifi</t>
  </si>
  <si>
    <t>Sacapuntas</t>
  </si>
  <si>
    <t>Sacapuntas Eléctrico</t>
  </si>
  <si>
    <t>Sello de Despachado (CUADRADO)</t>
  </si>
  <si>
    <t>Sello de Recibido (CUADRADO)</t>
  </si>
  <si>
    <t>Sellos Gomigrafos</t>
  </si>
  <si>
    <t>Separadores carpeta 8 1/2 x11</t>
  </si>
  <si>
    <t>Stick de Colle 35g (Pegamento)</t>
  </si>
  <si>
    <t>Tabla de Apoyo de Madera</t>
  </si>
  <si>
    <t>Tabla de apoyo/ Madera</t>
  </si>
  <si>
    <t>Tape 33-3M (un rollo)</t>
  </si>
  <si>
    <t>Tijeras de oficina</t>
  </si>
  <si>
    <t>Tinta para Sello color azul (docenas)</t>
  </si>
  <si>
    <t>Tinta para Sello color rojo</t>
  </si>
  <si>
    <t>Toner AR-310NT para impresora SHARP AR-M237</t>
  </si>
  <si>
    <t>Toner CB435A (35A) para impresora LASERJET P1006</t>
  </si>
  <si>
    <t>Toner CE285A (85A) para impresora HP P1102W</t>
  </si>
  <si>
    <t>Toner CE310A 126A para impresora HP CP1025NW</t>
  </si>
  <si>
    <t>Toner CE505A (05A) para impresora HP P2055DM</t>
  </si>
  <si>
    <t>Toner CF217A (17A) para impresora HP M102W</t>
  </si>
  <si>
    <t>Toner CF226A (26A) para impresora HP MFP M426 FDW</t>
  </si>
  <si>
    <t>Toner CF280A (80A) para impresora HP 400 M401 DNE</t>
  </si>
  <si>
    <t>Toner CF283A (83A) para impresora HP MFP M127 FN</t>
  </si>
  <si>
    <t>Toner E260A11L para impresora LEXMARK E260DN</t>
  </si>
  <si>
    <t>Toner HP CF217A 17A</t>
  </si>
  <si>
    <t>Toner para Impresora Xeroz 3220</t>
  </si>
  <si>
    <t>Toner Q1338A (38A) para impresora LASERJET 4200 DTN</t>
  </si>
  <si>
    <t>Toner Q2612AD (12A) para impresora HP LASERJET 1020</t>
  </si>
  <si>
    <t>Toner Q5942A (42A) para impresora LASERJET 4250</t>
  </si>
  <si>
    <t>Toner Q5945A (45A) para impresora HP 4345 MFP</t>
  </si>
  <si>
    <t>Toner T3520 para impresora TOSHIBA T3520</t>
  </si>
  <si>
    <t>Toner T4710U para impresora TOSHIBA SUPER G3</t>
  </si>
  <si>
    <t xml:space="preserve">Unidades de Sacagrapas </t>
  </si>
  <si>
    <t>Zafacón de Metal para escritorio</t>
  </si>
  <si>
    <t>Útiles menores médico-quirúrgicos</t>
  </si>
  <si>
    <t>lsUtilesMenoresMQ</t>
  </si>
  <si>
    <t>Aguja con hilo de seda 3/0</t>
  </si>
  <si>
    <t>2.3.9.3.01</t>
  </si>
  <si>
    <t>Aguja con Hilo de Seda 3/0</t>
  </si>
  <si>
    <t xml:space="preserve">2.3.9.3.01 </t>
  </si>
  <si>
    <t>Aguja corta 27G  1x100</t>
  </si>
  <si>
    <t>Aguja Corta 27G 1x100 (cajas)</t>
  </si>
  <si>
    <t>Aguja larga 27G  1x100</t>
  </si>
  <si>
    <t>Aguja Larga 27G 1x100 (cajas)</t>
  </si>
  <si>
    <t>Algodon en rollo (libra)</t>
  </si>
  <si>
    <t>Algodón en rollo (libra)</t>
  </si>
  <si>
    <t>Babero desechable</t>
  </si>
  <si>
    <t>Babero desechable 500/1</t>
  </si>
  <si>
    <t>Baja Lengua (1 caja)</t>
  </si>
  <si>
    <t>Baja lengua 100/1</t>
  </si>
  <si>
    <t>Banda de Celuloide 1x100</t>
  </si>
  <si>
    <t>Espejo con mango</t>
  </si>
  <si>
    <t>Fresa de pulido de Resina dorada (larga)</t>
  </si>
  <si>
    <t>Fresa económica 2200F</t>
  </si>
  <si>
    <t>Fresa Económica 2200F</t>
  </si>
  <si>
    <t>Fresa redonda 1012</t>
  </si>
  <si>
    <t>Fresa Redonda 1012</t>
  </si>
  <si>
    <t>Fresa redonda 1014</t>
  </si>
  <si>
    <t>Fresa Redonda 1014</t>
  </si>
  <si>
    <t>Fresa tipo Schufu</t>
  </si>
  <si>
    <t>Gasa 2'x 2'/4 No esterelizada 200/1 (paquetes)</t>
  </si>
  <si>
    <t>Gasa 2'x 2'/4 no esterilizada 200/1 (paquetes)</t>
  </si>
  <si>
    <t>Gorro Azul de Cirugia 100/1</t>
  </si>
  <si>
    <t>Guantes L</t>
  </si>
  <si>
    <t>Guantes L (cajas)</t>
  </si>
  <si>
    <t>Guantes M</t>
  </si>
  <si>
    <t>Guantes M (cajas)</t>
  </si>
  <si>
    <t>Guantes S</t>
  </si>
  <si>
    <t>Guantes S (cajas)</t>
  </si>
  <si>
    <t>Instrumento de obturación plástica</t>
  </si>
  <si>
    <t>Jeringa porta Carpule</t>
  </si>
  <si>
    <t>Kits de Resina</t>
  </si>
  <si>
    <t>Mascarilla lisa rectangular azul 1x50</t>
  </si>
  <si>
    <t>Mascarilla Lisa Rectangular Azul 1x50</t>
  </si>
  <si>
    <t>Papel Articular</t>
  </si>
  <si>
    <t>Turbina</t>
  </si>
  <si>
    <t>lsViaticosDP</t>
  </si>
  <si>
    <t>Viaticos Chofer Sin Hospedaje</t>
  </si>
  <si>
    <t>2.2.3.1.01</t>
  </si>
  <si>
    <t>Viaticos Tecnicos con Hospedaje</t>
  </si>
  <si>
    <t>Viaticos Tecnicos Sin Hospedaje</t>
  </si>
  <si>
    <t>Anticipo Financiero</t>
  </si>
  <si>
    <t>Recursos externos</t>
  </si>
  <si>
    <t>Venta de servicios</t>
  </si>
  <si>
    <t>lsFuentesFinanciamiento</t>
  </si>
  <si>
    <t>Tipo de Intervención</t>
  </si>
  <si>
    <t>LsTipoEESS</t>
  </si>
  <si>
    <t>Tipo EESS</t>
  </si>
  <si>
    <t>Alquiler</t>
  </si>
  <si>
    <t>lsTipoIntervencion</t>
  </si>
  <si>
    <t>Reparación</t>
  </si>
  <si>
    <t>Mantenimiento</t>
  </si>
  <si>
    <t>lsMantenimientoyReparacion</t>
  </si>
  <si>
    <t>Compra</t>
  </si>
  <si>
    <t>2.2.5.1.01</t>
  </si>
  <si>
    <t>Alquiler de edicficio</t>
  </si>
  <si>
    <t>2.6.9.2.01</t>
  </si>
  <si>
    <t>Edificaciones no residenciales</t>
  </si>
  <si>
    <t>Servicios de pinturas y derivados con fines de higienes y embellecimiento</t>
  </si>
  <si>
    <t>Mantenimiento y reparación de obras civiles en instalaciones vacias</t>
  </si>
  <si>
    <t>2.7.2.1.01</t>
  </si>
  <si>
    <t>Mantenimiento y reparación de muebles y equipos de oficinas</t>
  </si>
  <si>
    <t>Mantenimiento y reparación de equipos para compuntación</t>
  </si>
  <si>
    <t>Mantenimiento y reparación de equipos de transporte</t>
  </si>
  <si>
    <t>PPGR4</t>
  </si>
  <si>
    <t>PPGR5</t>
  </si>
  <si>
    <t>Tipos de Acciones</t>
  </si>
  <si>
    <t>ls_TiposAcciones</t>
  </si>
  <si>
    <t>ls_ComprayAlquiler</t>
  </si>
  <si>
    <t>Vehículos y Equipo de Transporte</t>
  </si>
  <si>
    <t>Valor Total Estimado</t>
  </si>
  <si>
    <t>1. El Seibo</t>
  </si>
  <si>
    <t>7. Villa Riva</t>
  </si>
  <si>
    <t>Duarte</t>
  </si>
  <si>
    <t>6. Pimentel</t>
  </si>
  <si>
    <t>5. Las Guáranas</t>
  </si>
  <si>
    <t>4. Eugenio María de Hostos</t>
  </si>
  <si>
    <t>3. Castillo</t>
  </si>
  <si>
    <t>2. Arenoso</t>
  </si>
  <si>
    <t>1. San Francisco de Macorís</t>
  </si>
  <si>
    <t>Valverde</t>
  </si>
  <si>
    <t>5. Restauración</t>
  </si>
  <si>
    <t>4. Partido</t>
  </si>
  <si>
    <t>3. Loma de Cabrera</t>
  </si>
  <si>
    <t>Santiago</t>
  </si>
  <si>
    <t>2. El Pino</t>
  </si>
  <si>
    <t>1. Dajabón</t>
  </si>
  <si>
    <t>11. Vicente Noble</t>
  </si>
  <si>
    <t>Barahona</t>
  </si>
  <si>
    <t>10. Polo</t>
  </si>
  <si>
    <t>9. Paraíso</t>
  </si>
  <si>
    <t>8. Las Salinas</t>
  </si>
  <si>
    <t>7. La Ciénaga</t>
  </si>
  <si>
    <t>6. Jaquimeyes</t>
  </si>
  <si>
    <t>Peravia</t>
  </si>
  <si>
    <t>5. Fundación</t>
  </si>
  <si>
    <t>Pedernales</t>
  </si>
  <si>
    <t>4. Enriquillo</t>
  </si>
  <si>
    <t>3. El Peñón</t>
  </si>
  <si>
    <t>Montecristi</t>
  </si>
  <si>
    <t>2. Cabral</t>
  </si>
  <si>
    <t>1. Barahona</t>
  </si>
  <si>
    <t>5. Villa Jaragua</t>
  </si>
  <si>
    <t>Bahoruco</t>
  </si>
  <si>
    <t>4. Tamayo</t>
  </si>
  <si>
    <t>3. Los Ríos</t>
  </si>
  <si>
    <t>2. Galván</t>
  </si>
  <si>
    <t>Independencia</t>
  </si>
  <si>
    <t>1. Neiba</t>
  </si>
  <si>
    <t>10. Tábara Arriba</t>
  </si>
  <si>
    <t>Azua</t>
  </si>
  <si>
    <t>9. Sabana Yegua</t>
  </si>
  <si>
    <t>Espaillat</t>
  </si>
  <si>
    <t>8. Pueblo Viejo</t>
  </si>
  <si>
    <t>7. Peralta</t>
  </si>
  <si>
    <t>6. Padre Las Casas</t>
  </si>
  <si>
    <t>5. Las Yayas de Viajama</t>
  </si>
  <si>
    <t>4. Las Charcas</t>
  </si>
  <si>
    <t>3. Guayabal</t>
  </si>
  <si>
    <t>2. Estebanía</t>
  </si>
  <si>
    <t>1. Azua de Compostela</t>
  </si>
  <si>
    <t>Distrito Nacional</t>
  </si>
  <si>
    <t>PROVINCIAS</t>
  </si>
  <si>
    <t>MUNICIPIOS</t>
  </si>
  <si>
    <t>2. Miches</t>
  </si>
  <si>
    <t>1. Comendador</t>
  </si>
  <si>
    <t>2. Bánica</t>
  </si>
  <si>
    <t>3. El Llano</t>
  </si>
  <si>
    <t>4. Hondo Valle</t>
  </si>
  <si>
    <t>5. Juan Santiago</t>
  </si>
  <si>
    <t>6. Pedro Santana</t>
  </si>
  <si>
    <t>1. Moca</t>
  </si>
  <si>
    <t>2. Cayetano Germosén</t>
  </si>
  <si>
    <t>3. Gaspar Hernández</t>
  </si>
  <si>
    <t>4. Jamao al Norte</t>
  </si>
  <si>
    <t>1. Hato Mayor del Rey</t>
  </si>
  <si>
    <t>2. El Valle</t>
  </si>
  <si>
    <t>3. Sabana de la Mar</t>
  </si>
  <si>
    <t>1. Salcedo</t>
  </si>
  <si>
    <t>2. Tenares</t>
  </si>
  <si>
    <t>3. Villa Tapia</t>
  </si>
  <si>
    <t>1. Jimaní</t>
  </si>
  <si>
    <t>2. Cristóbal</t>
  </si>
  <si>
    <t>3. Duvergé</t>
  </si>
  <si>
    <t>4. La Descubierta</t>
  </si>
  <si>
    <t>5. Mella</t>
  </si>
  <si>
    <t>6. Postrer Río</t>
  </si>
  <si>
    <t>1. Higüey</t>
  </si>
  <si>
    <t>2. San Rafael del Yuma</t>
  </si>
  <si>
    <t>1. La Romana</t>
  </si>
  <si>
    <t>2. Guaymate</t>
  </si>
  <si>
    <t>3. Villa Hermosa</t>
  </si>
  <si>
    <t>1. La Concepción de La Vega</t>
  </si>
  <si>
    <t>2. Constanza</t>
  </si>
  <si>
    <t>3. Jarabacoa</t>
  </si>
  <si>
    <t>4. Jima Abajo</t>
  </si>
  <si>
    <t>1. Nagua</t>
  </si>
  <si>
    <t>2. Cabrera</t>
  </si>
  <si>
    <t>3. El Factor</t>
  </si>
  <si>
    <t>4. Río San Juan</t>
  </si>
  <si>
    <t>1. Bonao</t>
  </si>
  <si>
    <t>2. Maimón</t>
  </si>
  <si>
    <t>3. Piedra Blanca</t>
  </si>
  <si>
    <t>1. Montecristi</t>
  </si>
  <si>
    <t>2. Castañuela</t>
  </si>
  <si>
    <t>3. Guayubín</t>
  </si>
  <si>
    <t>4. Las Matas de Santa Cruz</t>
  </si>
  <si>
    <t>5. Pepillo Salcedo</t>
  </si>
  <si>
    <t>6. Villa Vásquez</t>
  </si>
  <si>
    <t>1. Monte Plata</t>
  </si>
  <si>
    <t>2. Bayaguana</t>
  </si>
  <si>
    <t>3. Peralvillo</t>
  </si>
  <si>
    <t>4 Sabana Grande de Boyá</t>
  </si>
  <si>
    <t>5 Yamasá</t>
  </si>
  <si>
    <t>1. Pedernales</t>
  </si>
  <si>
    <t>2. Oviedo</t>
  </si>
  <si>
    <t>1. Baní</t>
  </si>
  <si>
    <t>2. Nizao</t>
  </si>
  <si>
    <t>1. Puerto Plata</t>
  </si>
  <si>
    <t>2. Altamira</t>
  </si>
  <si>
    <t>3. Guananico</t>
  </si>
  <si>
    <t>4. Imbert</t>
  </si>
  <si>
    <t>5. Los Hidalgos</t>
  </si>
  <si>
    <t>6. Luperón</t>
  </si>
  <si>
    <t>7. Sosúa</t>
  </si>
  <si>
    <t>8. Villa Isabela</t>
  </si>
  <si>
    <t>9. Villa Montellano</t>
  </si>
  <si>
    <t>1. Samaná</t>
  </si>
  <si>
    <t>2. Las Terrenas</t>
  </si>
  <si>
    <t>3. Sánchez</t>
  </si>
  <si>
    <t>1. San Cristóbal</t>
  </si>
  <si>
    <t>2. Bajos de Haina</t>
  </si>
  <si>
    <t>3. Cambita Garabito</t>
  </si>
  <si>
    <t>4. Los Cacaos</t>
  </si>
  <si>
    <t>5. Sabana Grande de Palenque</t>
  </si>
  <si>
    <t>6. San Gregorio de Nigua</t>
  </si>
  <si>
    <t>7. Villa Altagracia</t>
  </si>
  <si>
    <t>8. Yaguate</t>
  </si>
  <si>
    <t>1. San José de Ocoa</t>
  </si>
  <si>
    <t>2. Rancho Arriba</t>
  </si>
  <si>
    <t>3. Sabana Larga</t>
  </si>
  <si>
    <t>1. San Juan de la Maguana</t>
  </si>
  <si>
    <t>2. Bohechío</t>
  </si>
  <si>
    <t>3. El Cercado</t>
  </si>
  <si>
    <t>4. Juan de Herrera</t>
  </si>
  <si>
    <t>5. Las Matas de Farfán</t>
  </si>
  <si>
    <t>6. Vallejuelo</t>
  </si>
  <si>
    <t>1. San Pedro de Macorís</t>
  </si>
  <si>
    <t>2. Consuelo</t>
  </si>
  <si>
    <t>3. Guayacanes</t>
  </si>
  <si>
    <t>4. San José de Los Llanos</t>
  </si>
  <si>
    <t>5. Quisqueya</t>
  </si>
  <si>
    <t>6. Ramón Santana</t>
  </si>
  <si>
    <t>1. Cotuí</t>
  </si>
  <si>
    <t>2. Cevicos</t>
  </si>
  <si>
    <t>3. Fantino</t>
  </si>
  <si>
    <t>4. La Mata</t>
  </si>
  <si>
    <t>1. Santiago</t>
  </si>
  <si>
    <t>2. Bisonó</t>
  </si>
  <si>
    <t>3. Jánico</t>
  </si>
  <si>
    <t>4. Licey al Medio</t>
  </si>
  <si>
    <t>5. Puñal</t>
  </si>
  <si>
    <t>6. Sabana Iglesia</t>
  </si>
  <si>
    <t>8. San José de las Matas</t>
  </si>
  <si>
    <t>7. Tamboril</t>
  </si>
  <si>
    <t>9. Villa González</t>
  </si>
  <si>
    <t>1. San Ignacio de Sabaneta</t>
  </si>
  <si>
    <t>2. Los Almácigos</t>
  </si>
  <si>
    <t>3. Monción</t>
  </si>
  <si>
    <t>1. Santo Domingo Este</t>
  </si>
  <si>
    <t>2. Boca Chica</t>
  </si>
  <si>
    <t>3. Los Alcarrizos</t>
  </si>
  <si>
    <t>4. Pedro Brand</t>
  </si>
  <si>
    <t>5. San Antonio de Guerra</t>
  </si>
  <si>
    <t>6. Santo Domingo Norte</t>
  </si>
  <si>
    <t>7. Santo Domingo Oeste</t>
  </si>
  <si>
    <t>1. Mao</t>
  </si>
  <si>
    <t>2. Esperanza</t>
  </si>
  <si>
    <t>3. Laguna Salada</t>
  </si>
  <si>
    <t>REGIONES</t>
  </si>
  <si>
    <t>2.6.4.1.01</t>
  </si>
  <si>
    <t>Identificación de necesidades de equipos</t>
  </si>
  <si>
    <t>Identificacion de necesidades de infraestructuras</t>
  </si>
  <si>
    <t>Identificación de necesidades de insumos</t>
  </si>
  <si>
    <t>Identificación de actividades</t>
  </si>
  <si>
    <t>Nómina</t>
  </si>
  <si>
    <t>DISTRITO NACIONAL</t>
  </si>
  <si>
    <t>MONTE PLATA</t>
  </si>
  <si>
    <t>SANTO DOMINGO</t>
  </si>
  <si>
    <t>PERAVIA</t>
  </si>
  <si>
    <t>ESPAILLAT</t>
  </si>
  <si>
    <t>PUERTO PLATA</t>
  </si>
  <si>
    <t>SANTIAGO</t>
  </si>
  <si>
    <t>DUARTE</t>
  </si>
  <si>
    <t>HERMANAS MIRABAL</t>
  </si>
  <si>
    <t>BAHORUCO</t>
  </si>
  <si>
    <t>BARAHONA</t>
  </si>
  <si>
    <t>INDEPENDENCIA</t>
  </si>
  <si>
    <t>PEDERNALES</t>
  </si>
  <si>
    <t>EL SEIBO</t>
  </si>
  <si>
    <t>HATO MAYOR</t>
  </si>
  <si>
    <t>LA ALTAGRACIA</t>
  </si>
  <si>
    <t>LA ROMANA</t>
  </si>
  <si>
    <t>AZUA</t>
  </si>
  <si>
    <t>SAN JUAN</t>
  </si>
  <si>
    <t>MONTECRISTI</t>
  </si>
  <si>
    <t>VALVERDE</t>
  </si>
  <si>
    <t>LA VEGA</t>
  </si>
  <si>
    <t>MONSEÑOR NOUEL</t>
  </si>
  <si>
    <t>DAJABÓN</t>
  </si>
  <si>
    <t>ELÍAS PIÑA</t>
  </si>
  <si>
    <t>MARÍA TRINIDAD SÁNCHEZ</t>
  </si>
  <si>
    <t>SAMANÁ</t>
  </si>
  <si>
    <t>SAN CRISTÓBAL</t>
  </si>
  <si>
    <t>SAN JOSÉ DE OCOA</t>
  </si>
  <si>
    <t>SAN PEDRO DE MACORÍS</t>
  </si>
  <si>
    <t>SÁNCHEZ RAMÍREZ</t>
  </si>
  <si>
    <t>SANTIAGO RODRÍGUEZ</t>
  </si>
  <si>
    <t>Dajabon</t>
  </si>
  <si>
    <t>El_Seibo</t>
  </si>
  <si>
    <t>Elias_Pina</t>
  </si>
  <si>
    <t>Hato_Mayor</t>
  </si>
  <si>
    <t>Hermanas_Mirabal</t>
  </si>
  <si>
    <t>La_Altagracia</t>
  </si>
  <si>
    <t>La_Romana</t>
  </si>
  <si>
    <t>La_Vega</t>
  </si>
  <si>
    <t>Monte_Plata</t>
  </si>
  <si>
    <t>Maria_Trinidad_Sanchez</t>
  </si>
  <si>
    <t>Monsenor_Nouel</t>
  </si>
  <si>
    <t>Puerto_Plata</t>
  </si>
  <si>
    <t>Samana</t>
  </si>
  <si>
    <t>San_Cristobal</t>
  </si>
  <si>
    <t>San_Jose_de_Ocoa</t>
  </si>
  <si>
    <t>San_Juan</t>
  </si>
  <si>
    <t>San_Pedro_de_Macoris</t>
  </si>
  <si>
    <t>Sanchez_Ramirez</t>
  </si>
  <si>
    <t>Santiago_Rodriguez</t>
  </si>
  <si>
    <t>Santo_Domingo</t>
  </si>
  <si>
    <t>Distrito_Nacional</t>
  </si>
  <si>
    <t>ListaProvincia</t>
  </si>
  <si>
    <t>Administrativo</t>
  </si>
  <si>
    <t>Financiero</t>
  </si>
  <si>
    <t>Tecnología</t>
  </si>
  <si>
    <t>Monitoreo</t>
  </si>
  <si>
    <t>Servicios Diagnósticos</t>
  </si>
  <si>
    <t>URGM</t>
  </si>
  <si>
    <t>Atencion a los Usuarios</t>
  </si>
  <si>
    <t>Tipo de Equipo</t>
  </si>
  <si>
    <t>lsInsumosEquipos</t>
  </si>
  <si>
    <t>lsEquiposTransporte</t>
  </si>
  <si>
    <t>2.6.4.2.01</t>
  </si>
  <si>
    <t>2.6.4.8.01</t>
  </si>
  <si>
    <t>Item</t>
  </si>
  <si>
    <t>POA</t>
  </si>
  <si>
    <t>AREA</t>
  </si>
  <si>
    <t>TIPO</t>
  </si>
  <si>
    <t>ID_Dependendencia</t>
  </si>
  <si>
    <t>Nominas</t>
  </si>
  <si>
    <t>SNS - Dirección Central</t>
  </si>
  <si>
    <t>Dirección</t>
  </si>
  <si>
    <t>Sub Dirección</t>
  </si>
  <si>
    <t xml:space="preserve">Oficina: </t>
  </si>
  <si>
    <t xml:space="preserve">División: </t>
  </si>
  <si>
    <t xml:space="preserve">Departamento: </t>
  </si>
  <si>
    <t xml:space="preserve">Sub Dirección: </t>
  </si>
  <si>
    <t xml:space="preserve">Dirección: </t>
  </si>
  <si>
    <t>Estimación de ingresos por cuentas</t>
  </si>
  <si>
    <t>Otros Aportes</t>
  </si>
  <si>
    <t>Aportes SNS Nómina</t>
  </si>
  <si>
    <t>Total Ingresos RD$</t>
  </si>
  <si>
    <t>Otras Señales</t>
  </si>
  <si>
    <t xml:space="preserve">Identificación de Productos/Resultados </t>
  </si>
  <si>
    <t>Cumplimiento de productos y actividades del POA DCSNS</t>
  </si>
  <si>
    <t>Dependencias con un cumplimiento del POA mayor a 75%</t>
  </si>
  <si>
    <t>Dependencias que reportan ejecución trimestral del POA</t>
  </si>
  <si>
    <t>Ejecución del Plan de Monitoreo y Evaluación del POA</t>
  </si>
  <si>
    <t>Implementación del programa de visitas de los SRS a los EESS</t>
  </si>
  <si>
    <t>Implementación del sistema de facturación hospitalaria</t>
  </si>
  <si>
    <t xml:space="preserve">Ejecución presupuestaria </t>
  </si>
  <si>
    <t xml:space="preserve">Cumplimiento del Plan Anual de Compras </t>
  </si>
  <si>
    <t>Ahorro en las compras gubernamentales</t>
  </si>
  <si>
    <t>Desviaciones del Plan Anual de Compras</t>
  </si>
  <si>
    <t>Reportes oportunos de rendición de cuentas de la Red</t>
  </si>
  <si>
    <t xml:space="preserve">Gestión oportuna de entrega </t>
  </si>
  <si>
    <t>Ejecución del Plan de Mantenimiento Preventivo</t>
  </si>
  <si>
    <t>Respuesta a requerimientos de estadísticas</t>
  </si>
  <si>
    <t>Procesos automatizados</t>
  </si>
  <si>
    <t>Servicios Regionales con OAI en funcionamiento</t>
  </si>
  <si>
    <t>Nivel de implementación del Plan de Comunicaciones del SNS</t>
  </si>
  <si>
    <t>Nivel de implementación del programa de incentivo y régimen de consecuencias</t>
  </si>
  <si>
    <t xml:space="preserve">Nivel de satisfacción laboral </t>
  </si>
  <si>
    <t>Índice de rotaciones internas</t>
  </si>
  <si>
    <t xml:space="preserve">Nivel de implementación del programa de capacitación </t>
  </si>
  <si>
    <t>Nivel de implementación del expediente clínico</t>
  </si>
  <si>
    <t>Utilización del expediente clinico en los EESS priorizados</t>
  </si>
  <si>
    <t>Establecimientos de Salud que cuentan con cartera de servicios actualizada</t>
  </si>
  <si>
    <t>Establecimientos de Salud habilitados</t>
  </si>
  <si>
    <t>Nivel de atisfacción de usuario alcanzado</t>
  </si>
  <si>
    <t>Referencias válidas</t>
  </si>
  <si>
    <t>Contarreferencias emitidas</t>
  </si>
  <si>
    <t>Nivel de implementación del Plan de Gestión de los desechos y residuos hospitalarios</t>
  </si>
  <si>
    <t xml:space="preserve">Resolución de lista de espera quirúrgica </t>
  </si>
  <si>
    <t>Establecimientos de salud que realizan partos acorde a los estandares</t>
  </si>
  <si>
    <t xml:space="preserve">Establecimientos de Salud valorados por encima del 60% </t>
  </si>
  <si>
    <t>Adherencia a protocolos</t>
  </si>
  <si>
    <t xml:space="preserve">Evaluación del portal de transparencia de la DCSNS </t>
  </si>
  <si>
    <t>Datos auditado y validados</t>
  </si>
  <si>
    <t>Columna1</t>
  </si>
  <si>
    <t>Nivel de implementación del Programa de Seguridad Hospitalaria</t>
  </si>
  <si>
    <t>Cobertura de atención odontológica</t>
  </si>
  <si>
    <t>Comité Farmaco-Terapéutica conformados</t>
  </si>
  <si>
    <t>Disponibilidad de medicamentos trazadores en los EESS</t>
  </si>
  <si>
    <t xml:space="preserve">BLH instalado y funcionado </t>
  </si>
  <si>
    <t xml:space="preserve">Frecuencia Eventos adversos </t>
  </si>
  <si>
    <t>Evaluación Hospitalaria</t>
  </si>
  <si>
    <t>Planes de Emergencia y Desastres de la Red</t>
  </si>
  <si>
    <t>Incremento de la provisión servicios diagnósticos por nivel de atención</t>
  </si>
  <si>
    <t>Unidades transfundidas acorde a necesidades</t>
  </si>
  <si>
    <t>Nivel de cumplimiento del tablero de indicadores de gestión por SRS</t>
  </si>
  <si>
    <t>Dirección Financiera</t>
  </si>
  <si>
    <t>Dirección Administrativa</t>
  </si>
  <si>
    <t>Dirección Centros Hospitalarios</t>
  </si>
  <si>
    <t>Oportunidad de respuesta a requerimientos estadísticos</t>
  </si>
  <si>
    <t>Línea Base</t>
  </si>
  <si>
    <t>S/D</t>
  </si>
  <si>
    <t xml:space="preserve">Macroprocesos priorizados definidos </t>
  </si>
  <si>
    <t>Dependencias con inventario actualizado</t>
  </si>
  <si>
    <t>Índice de uso TIC e implementación de gobierno electrónico</t>
  </si>
  <si>
    <t>Adherencia al protocolo de atención obstétrica</t>
  </si>
  <si>
    <t>Adherencia al protocolo de atención neonatal</t>
  </si>
  <si>
    <t xml:space="preserve">Usuarios con patologías crónicas en seguimiento </t>
  </si>
  <si>
    <t>Nivel de cumplimiento del plan de mejora CAF por etapas</t>
  </si>
  <si>
    <t>Reporte Eventos adversos</t>
  </si>
  <si>
    <t xml:space="preserve">Nombre Indicador </t>
  </si>
  <si>
    <r>
      <t>&lt;</t>
    </r>
    <r>
      <rPr>
        <sz val="9.9"/>
        <color theme="1"/>
        <rFont val="Times New Roman"/>
        <family val="1"/>
      </rPr>
      <t>20%</t>
    </r>
  </si>
  <si>
    <r>
      <t>&lt;</t>
    </r>
    <r>
      <rPr>
        <sz val="9.9"/>
        <color theme="1"/>
        <rFont val="Times New Roman"/>
        <family val="1"/>
      </rPr>
      <t>15%</t>
    </r>
  </si>
  <si>
    <r>
      <t>&lt;</t>
    </r>
    <r>
      <rPr>
        <sz val="9.9"/>
        <color theme="1"/>
        <rFont val="Times New Roman"/>
        <family val="1"/>
      </rPr>
      <t>35%</t>
    </r>
  </si>
  <si>
    <t>Línea Basal</t>
  </si>
  <si>
    <t xml:space="preserve">Meta </t>
  </si>
  <si>
    <t xml:space="preserve">Numerador </t>
  </si>
  <si>
    <t>Denominador</t>
  </si>
  <si>
    <t>Rango de Gestión</t>
  </si>
  <si>
    <t xml:space="preserve">Bueno </t>
  </si>
  <si>
    <t>Aceptable</t>
  </si>
  <si>
    <t>Deficiente</t>
  </si>
  <si>
    <t>Número de SRS con OAI conformada y funcionando</t>
  </si>
  <si>
    <t>Excelente</t>
  </si>
  <si>
    <t>3 a 5</t>
  </si>
  <si>
    <t>6 a 7</t>
  </si>
  <si>
    <t>0 a 2</t>
  </si>
  <si>
    <t>&lt;75</t>
  </si>
  <si>
    <t>&lt;89 - &gt;76</t>
  </si>
  <si>
    <t>&lt;99 - &gt;90</t>
  </si>
  <si>
    <t xml:space="preserve">Número de objetivos cumplidos </t>
  </si>
  <si>
    <t>&gt;90</t>
  </si>
  <si>
    <t>&lt;89 - &gt;80</t>
  </si>
  <si>
    <t>&lt;79 - &gt;70</t>
  </si>
  <si>
    <t>&lt;69</t>
  </si>
  <si>
    <t>Número de dependencias con una ejecución del POA &gt;75%</t>
  </si>
  <si>
    <t>&gt;85</t>
  </si>
  <si>
    <t>&lt;84 - &gt;75</t>
  </si>
  <si>
    <t>&lt;74 - &gt;70</t>
  </si>
  <si>
    <t>Número de objetivos programados x 100</t>
  </si>
  <si>
    <t>Total de dependencias con POA formulado  x 100</t>
  </si>
  <si>
    <t>Número de macroprocesos definidos</t>
  </si>
  <si>
    <t>Total de macroprocesos priorizados x 100</t>
  </si>
  <si>
    <t xml:space="preserve"> &gt;90</t>
  </si>
  <si>
    <t>&lt;79 - &gt;75</t>
  </si>
  <si>
    <t>&lt;74</t>
  </si>
  <si>
    <t>Número de dependencias con RTP entregado</t>
  </si>
  <si>
    <t>Número acciones de monitoreo y evaluación del POA realizadas</t>
  </si>
  <si>
    <t>Número de mejoras (criterios CAF) aplicados</t>
  </si>
  <si>
    <t>Total acciones de monitoreo y evaluación del POA programadas x 100</t>
  </si>
  <si>
    <t xml:space="preserve">Total de ítems a evaluar </t>
  </si>
  <si>
    <t xml:space="preserve">Número de ítems cumplidos </t>
  </si>
  <si>
    <t>Total de de mejoras (criterios CAF) asignadas x 100</t>
  </si>
  <si>
    <t>Total indicadores del tablero de gestión x 100</t>
  </si>
  <si>
    <t>Número de indicadores del tablero de gestión logrados &gt;70%</t>
  </si>
  <si>
    <t>&lt;89 - &gt;75</t>
  </si>
  <si>
    <t>&lt;74 - &gt;65</t>
  </si>
  <si>
    <t>&lt;64</t>
  </si>
  <si>
    <t>Número de visita realizadas a los EESS</t>
  </si>
  <si>
    <t>Total de visitas programadas x 100</t>
  </si>
  <si>
    <t>Primer Trimestre</t>
  </si>
  <si>
    <t>Segundo Trimestre</t>
  </si>
  <si>
    <t>Tercer Trimestre</t>
  </si>
  <si>
    <t>Cuarto Trimestre</t>
  </si>
  <si>
    <t>Área Organizacional</t>
  </si>
  <si>
    <t>Nº Productos</t>
  </si>
  <si>
    <t>Nº Actividades</t>
  </si>
  <si>
    <t>% (Actividades)</t>
  </si>
  <si>
    <t>% (Presupuesto)</t>
  </si>
  <si>
    <t>Total</t>
  </si>
  <si>
    <t>Dirección Planificación y Desarrollo</t>
  </si>
  <si>
    <t>% (Productos)</t>
  </si>
  <si>
    <t>Servicios Diagnósticos y Sangre (SDS)</t>
  </si>
  <si>
    <t>Cantidad acciones/actividades/trimestre</t>
  </si>
  <si>
    <t>Odontología (ODO)</t>
  </si>
  <si>
    <t>Promoción y Cultura de Innovación</t>
  </si>
  <si>
    <t>Dirección Gestión de la Información</t>
  </si>
  <si>
    <t>Gestión Clínica (DGC)</t>
  </si>
  <si>
    <t>Dirección de Comunicaciones</t>
  </si>
  <si>
    <t>Cartuchos de tintas para impresoras a color</t>
  </si>
  <si>
    <t>Dirección Recursos Humanos</t>
  </si>
  <si>
    <t>Dirección Jurídica</t>
  </si>
  <si>
    <t>Dirección Emergencias Médicas</t>
  </si>
  <si>
    <t>LE.1 - Calidad en la prestación de los servicios de salud</t>
  </si>
  <si>
    <t>LE.2 - Desarrollo de las redes integradas de servicios de salud fundamentada en el Modelo de Atención</t>
  </si>
  <si>
    <t>LE.3 - Fortalecimiento de la gestión y desarrollo de los recursos humanos</t>
  </si>
  <si>
    <t>LE.4 - Fortalecimiento Institucional</t>
  </si>
  <si>
    <t>Mejorar la provisión de los servicios de salud con enfoque en la promoción de la salud, prevención de la enfermedad y control de las enfermedades.</t>
  </si>
  <si>
    <t>Asegurar la calidad de la atención y seguridad del paciente en el marco de los derechos de las personas, que se traduzca en un incremento de la confianza y satisfacción de los usuarios de los servicios de salud</t>
  </si>
  <si>
    <t xml:space="preserve">Redes de servicios integradas y con mayor resolución para coordinar la prestación de servicios integrales de promoción de la salud, prevención de la enfermedad, diagnóstico,  tratamiento, rehabilitación y cuidados paliativos;  condicionada a la necesidades de salud y características de la población, con miras hacia la consecución progresiva del acceso universal a la salud y la cobertura universal de salud </t>
  </si>
  <si>
    <t>Disminuida la morbi-mortalidad materna, neonatal e infantil, mediante el fortalecimiento y la integración de los servicios de salud antes de la concepción, durante el embarazo, el parto y los primeros años de vida, garantizando la calidad de la atención.</t>
  </si>
  <si>
    <t>Reducida la carga de las enfermedades crónicas incluidos los diferentes tipos de cáncer, los trastornos de salud mental,  así como ante discapacidad, violencia y  traumatismos, a través de servicios de atención que faciliten la detección temprana y la continuidad de la atención, eliminando las brechas en el acceso y utilización de los servicios de salud.</t>
  </si>
  <si>
    <t>Reducida la morbi-mortalidad de las enfermedades transmisibles, incluidas la infección por el VIH/SIDA, la Tuberculosis, las infecciones de transmisión sexual, las hepatitis virales, enfermedades transmitidas por vectores, enfermedades desatendidas, tropicales y zoonóticas, y las enfermedades prevenibles mediante vacunación; con especial atención en las poblaciones vulnerables</t>
  </si>
  <si>
    <t>Incrementada la capacidad de respuesta que favorezca a disminuir la morbi-mortalidad  resultantes de las emergencias y desastres,  mediante la detección, preparación y mitigación de los eventos que suponen riesgos y amenazas, bajo un enfoque multisectorial que contribuya a la salud y seguridad de las personas</t>
  </si>
  <si>
    <t>Desarrollo y mantenimiento de un modelo de evaluación de la entrega de servicios sanitarios con carácter igualitario y libre de discriminación, que promueva mediante la continua retroalimentación, la generación de mejores resultados en materia de salud lo que se traduzca en el aumento de la satisfacción de las personas con respecto a los servicios públicos de salud</t>
  </si>
  <si>
    <t>Fortalecida la calidad de la atención en salud como resultado del seguimiento a los aspectos técnicos y no técnicos de la atención, que disminuya el riesgo de la seguridad del paciente y de los resultados esperados de salud</t>
  </si>
  <si>
    <t>Fortalecer el Primer Nivel de Atención incrementando su capacidad de resolución para satisfacer las necesidades de salud de la población</t>
  </si>
  <si>
    <t>Primer Nivel de Atención fortalecido y con alta resolución para garantizar  la prestación de servicios integrales de promoción de la salud, prevención de la enfermedad, diagnóstico, tratamiento, rehabilitación y cuidados paliativos;  condicionada a la necesidades de salud y características de la población</t>
  </si>
  <si>
    <t>Garantizado el cierre de brecha según cartera de servicios y Modelo de Atención en términos de recursos, a través del adecuado financiamiento del PN con las metas de la Red Pública</t>
  </si>
  <si>
    <t>Avanzar en la integración de las redes de servicios, asegurando la integralidad de la atención de acuerdo a las necesidades territoriales de la población</t>
  </si>
  <si>
    <t>Garantizada la atención integral con calidad y oportunidad, mediante la coordinación clínica y asistencial de los servicios de salud</t>
  </si>
  <si>
    <t>Gestión integrada y articulada de las redes públicas de servicios de salud, con actores involucrados en la organización, gestión y atención de servicios de salud con enfoque y participación intra e intersectorial y participación social fortalecida, que promueva un ambiente favorable para la cobertura y acceso a los servicios de salud</t>
  </si>
  <si>
    <t>Redes de servicios ofertando servicios de promoción de la salud y prevención de la enfermedad, que han integrado las intervenciones de salud pública y de carácter colectivo</t>
  </si>
  <si>
    <t>Aumentada la eficacia, eficiencia y equidad de la prestación de los servicios de salud a través de la reorganización y transformación de las estructuras de redes de servicios</t>
  </si>
  <si>
    <t>Fortalecer las capacidades de planificación estratégica de la fuerza laboral, incluyendo el análisis de la movilidad profesional, con el fin de proyectar y responder a las necesidades del personal de salud a mediano y largo plazo, con el apoyo de un sistema nacional de información de recursos humanos</t>
  </si>
  <si>
    <t>Reducida las disparidades en la disponibilidad de personal médico especializado y personal licenciado en enfermería  que existen los diferentes niveles</t>
  </si>
  <si>
    <t xml:space="preserve">Desarrollar condiciones y capacidades en los colaboradores del SNS para mejorar el desempeño institucional, ampliar el acceso y cobertura a los servicios integrales de salud </t>
  </si>
  <si>
    <t>Personal trabaja bajo un clima de satisfacción, realización personal y sentido de pertenencia hacia la institución</t>
  </si>
  <si>
    <t xml:space="preserve">Desarrollados e implementados los aspectos de gestión relacionados con seguridad y salud en el trabajo </t>
  </si>
  <si>
    <t>Asegurar la calidad y efectividad de la gestión institucional del SNS a través de la implementación de un conjunto de intervenciones de gestión del cambio.</t>
  </si>
  <si>
    <t>Fortalecida la capacidad institucional mediante la optimización de los procesos, empoderamiento del talento humano, articulación interna, tecnologías de la información y la comunicación, la infraestructura física con el fin de mejorar la oferta institucional a la población en términos de calidad y eficiencia</t>
  </si>
  <si>
    <t>Mejorada la sostenibilidad financiera de la Red SNS mediante el control de gastos, saneamiento de las deudas e incremento de las distintas fuentes de financiamiento con el fin de garantizar la prestación de servicios en salud con oportunidad y eficiencia</t>
  </si>
  <si>
    <t>Aumentar la conexión del SNS con los medios informativos y la población, manteniendo con ellos una comunicación ágil, fluida y de calidad; que nos permita satisfacer con rapidez las peticiones y necesidades de información sobre la institución y los servicios ofrecidos</t>
  </si>
  <si>
    <t>Obj1.1 - Mejorar la provisión de los servicios de salud con enfoque en la promoción de la salud, prevención de la enfermedad y control de las enfermedades.</t>
  </si>
  <si>
    <t>Obj1.2 - Asegurar la calidad de la atención y seguridad del paciente en el marco de los derechos de las personas, que se traduzca en un incremento de la confianza y satisfacción de los usuarios de los servicios de salud</t>
  </si>
  <si>
    <t>Obj2.1 - Fortalecer el Primer Nivel de Atención incrementando su capacidad de resolución para satisfacer las necesidades de salud de la población</t>
  </si>
  <si>
    <t>Obj2.2 - Avanzar en la integración de las redes de servicios, asegurando la integralidad de la atención de acuerdo a las necesidades territoriales de la población</t>
  </si>
  <si>
    <t xml:space="preserve">Obj3.2 - Desarrollar condiciones y capacidades en los colaboradores del SNS para mejorar el desempeño institucional, ampliar el acceso y cobertura a los servicios integrales de salud </t>
  </si>
  <si>
    <t>Prensa y Relaciones Públicas (PRP)</t>
  </si>
  <si>
    <t>Comunicación Digital (DCD)</t>
  </si>
  <si>
    <t>Identidad Institucional (DID)</t>
  </si>
  <si>
    <t>Litigios (DLI)</t>
  </si>
  <si>
    <t>Elaboración Documentos Legales (EDL)</t>
  </si>
  <si>
    <t>Oficina Acceso a la Información (OAI)</t>
  </si>
  <si>
    <t>Oficina Acceso a la Información</t>
  </si>
  <si>
    <t>Registro y Control (DRC)</t>
  </si>
  <si>
    <t>Evaluación del Desempeño y Capacitación (EDC)</t>
  </si>
  <si>
    <t>División Nómina (DNO)</t>
  </si>
  <si>
    <t>Relaciones Laborales y Seguridad Social (RLSS)</t>
  </si>
  <si>
    <t>Reclutamiento y Selección de Personal (RSP)</t>
  </si>
  <si>
    <t>División Pasantía Médica (DPM)</t>
  </si>
  <si>
    <t>Dirección de Fiscalización y Control</t>
  </si>
  <si>
    <t>Formulación, Monitoreo y Evaluación PPP (FME)</t>
  </si>
  <si>
    <t>Desarrollo Institucional (DDI)</t>
  </si>
  <si>
    <t>División Proyectos en Salud (DPS)</t>
  </si>
  <si>
    <t>División Cooperación Internacional (DCI)</t>
  </si>
  <si>
    <t>Calidad en la Gestión (DCG)</t>
  </si>
  <si>
    <t>Compras y Contrataciones (DCC)</t>
  </si>
  <si>
    <t>Servicios Generales (DSG)</t>
  </si>
  <si>
    <t>División Almacén y Suministro (DAS)</t>
  </si>
  <si>
    <t>División Correspondencia y Archivo (DCA)</t>
  </si>
  <si>
    <t>División Mayordomía (DMA)</t>
  </si>
  <si>
    <t>Infraestructura y Mantenimiento</t>
  </si>
  <si>
    <t>División Activo Fijo</t>
  </si>
  <si>
    <t>Dirección de Tecnologías de la Información y Comunicación</t>
  </si>
  <si>
    <t>Operaciones TIC (OTIC)</t>
  </si>
  <si>
    <t>Desarrollo e Implementación de Sistemas (DIS)</t>
  </si>
  <si>
    <t>Seguridad y Monitoreo TIC (SMT)</t>
  </si>
  <si>
    <t>Administración Servicios TIC (AST)</t>
  </si>
  <si>
    <t>Contabilidad (CNT)</t>
  </si>
  <si>
    <t>Tesorería (DTE)</t>
  </si>
  <si>
    <t>Presupuesto (PRE)</t>
  </si>
  <si>
    <t>Gestión de Emergencias Extrahospitalarias (GEE)</t>
  </si>
  <si>
    <t>Operaciones de Emergencias Centros de Salud (OECS)</t>
  </si>
  <si>
    <t>Prevención y Gestión de Riesgos y Desastres (PGRD)</t>
  </si>
  <si>
    <t>Desarrollo Servicios Emergencias Médicas (DSEM)</t>
  </si>
  <si>
    <t>Dirección Medicamentos e Insumos</t>
  </si>
  <si>
    <t>Gestión de Medicamentos e Insumos (GMI)</t>
  </si>
  <si>
    <t>Análisis de Informaicón y Boletines (AIB)</t>
  </si>
  <si>
    <t>Auditoría Calidad del Dato (ACD)</t>
  </si>
  <si>
    <t>Análisis y Estudio (DAE)</t>
  </si>
  <si>
    <t>Estadísticas (DEE)</t>
  </si>
  <si>
    <t>Dirección Gestión de Calidad en los Servicios de Salud</t>
  </si>
  <si>
    <t>Monitoreo de Calidad Servicios de Salud (CSS)</t>
  </si>
  <si>
    <t>Atención a Usuarios (DAU)</t>
  </si>
  <si>
    <t>Prevención y Control de Riesgo Biológico (CRB)</t>
  </si>
  <si>
    <t>Seguimiento a la Habilitación Hospitalaria (SHH)</t>
  </si>
  <si>
    <t xml:space="preserve">Dirección Materno, Infantil y Adolescentes </t>
  </si>
  <si>
    <t>Departamento Materno Infantil (MAI)</t>
  </si>
  <si>
    <t>División Adolescentes (ADO)</t>
  </si>
  <si>
    <t xml:space="preserve">Dirección de Asistencia a la Red de Servicios de Salud </t>
  </si>
  <si>
    <t>Gestión de Servicios Hospitalarios</t>
  </si>
  <si>
    <t>División Servicios Segundo Nivel de Atención (SNA)</t>
  </si>
  <si>
    <t>División Servicios Tercer Nivel de Atención (TNA)</t>
  </si>
  <si>
    <t>Desarrollo Servicios Hospitalarios (DSH)</t>
  </si>
  <si>
    <t>Dirección Primer Nivel de Atención</t>
  </si>
  <si>
    <t>Gestión de Servicios de Salud PN (SSPN)</t>
  </si>
  <si>
    <t>División Operaciones Primer Nivel de Atención (OPN)</t>
  </si>
  <si>
    <t>División Servicios Primer Nivel de Atención (SPNA)</t>
  </si>
  <si>
    <t>Desarrollo Servicios de Salud Primer Nivel (DSPN)</t>
  </si>
  <si>
    <t>DCE</t>
  </si>
  <si>
    <t>ADM</t>
  </si>
  <si>
    <t>DRH</t>
  </si>
  <si>
    <t>DFC</t>
  </si>
  <si>
    <t>DPD</t>
  </si>
  <si>
    <t>DEM</t>
  </si>
  <si>
    <t>DMI</t>
  </si>
  <si>
    <t>DGI</t>
  </si>
  <si>
    <t>TIC</t>
  </si>
  <si>
    <t>DFI</t>
  </si>
  <si>
    <t>DCSS</t>
  </si>
  <si>
    <t>MIA</t>
  </si>
  <si>
    <t>DAR</t>
  </si>
  <si>
    <t>DCH</t>
  </si>
  <si>
    <t>DPN</t>
  </si>
  <si>
    <t>Seguridad</t>
  </si>
  <si>
    <t>Seguridad (DSF)</t>
  </si>
  <si>
    <t>DSF</t>
  </si>
  <si>
    <t xml:space="preserve">Plan Operativo Anual </t>
  </si>
  <si>
    <t>Total actividades del año 2021</t>
  </si>
  <si>
    <t>Tabla Resumen POA 2021</t>
  </si>
  <si>
    <t>Obj4.1 - Asegurar la calidad y efectividad de la gestión institucional del SNS a través de la implementación de un conjunto de intervenciones de gestión del cambio</t>
  </si>
  <si>
    <t>Asegurar la calidad y efectividad de la gestión institucional del SNS a través de la implementación de un conjunto de intervenciones de gestión del cambio</t>
  </si>
  <si>
    <t>LE.1</t>
  </si>
  <si>
    <t>LE.2</t>
  </si>
  <si>
    <t>LE.3</t>
  </si>
  <si>
    <t>LE.4</t>
  </si>
  <si>
    <t>Incrementada las competencias  y resolutividad de los colaboradores, de acuerdo a la complejidad de sus funciones, las necesidades de salud de la población y los compromisos del sector</t>
  </si>
  <si>
    <t>Incrementada las competencias y resolutividad de los colaboradores, de acuerdo a la complejidad de sus funciones, las necesidades de salud de la población y los compromisos del sector</t>
  </si>
  <si>
    <t>Obj3.1 - Fortalecer las  capacidades de planificación estratégica de la fuerza laboral, incluyendo el análisis de la movilidad profesional con el fin de proyectar y responder a las necesidades del personal de salud a mediano y largo plazo con el apoyo de un sistema nacional de información de recursos humanos</t>
  </si>
  <si>
    <t>Obj3.1 - Fortalecer las  capacidades de planificación estratégica de la fuerza laboral, incluyendo el análisis de la movilidad profesional con el fin de proyectar y responder a las necesidades del personal de salud a mediano y largo plazo</t>
  </si>
  <si>
    <t>Incrementada las competencias y resolutividad de los colaboradores, acuerdo a la complejidad de sus funciones, las necesidades de salud de la población y los compromisos del sector</t>
  </si>
  <si>
    <t>1.1.1.1.Fortalecimiento a la Gestion de Suministro y Abastecimiento de medicamentos</t>
  </si>
  <si>
    <t xml:space="preserve">1.1.1.3 Fortalecimiento de la provisión de servicios odontológicos </t>
  </si>
  <si>
    <t>1.1.2.2 Provisión de servicios Salud Materno, Neonatal y Adolescente</t>
  </si>
  <si>
    <t>1.1.2.3 Provisión de servicios de salud sexual y reproductiva en la Red SNS</t>
  </si>
  <si>
    <t>4.1.1.1 Implementación del Programa de Auditoría Calidad del Dato</t>
  </si>
  <si>
    <t>4.1.1.3 Fortalecimiento del sistema de información de la Red</t>
  </si>
  <si>
    <t>1.1.6.1 Fortalecimiento de la gestión de usuarios para la adhesión a la cultura de servicios</t>
  </si>
  <si>
    <t>4.1.1.5 Despliegue del Sistema de Monitoreo y Evaluación de la Gestión</t>
  </si>
  <si>
    <t>2.2.1.1 Conectividad de la Red de Establecimientos del Primer Nivel con el Especializado</t>
  </si>
  <si>
    <t>1.1.1.4 Fortalecimiento de los servicios Hospitalarios</t>
  </si>
  <si>
    <t>3.2.1.1 Programa de formación y Capacitación continua de los RRHH de la Red</t>
  </si>
  <si>
    <t>4.1.2.2 Implementación Normas Básicas de Control Interno en la Red SNS</t>
  </si>
  <si>
    <t>4.1.2.4 Implementación del Sistema de Administración de Bienes</t>
  </si>
  <si>
    <t>2.1.1.1Despligue de ruta crítica para el desarrollo del modelo de atención en salud.</t>
  </si>
  <si>
    <t xml:space="preserve">1.1.4.3 Fortalecimiento de atención ante la Tuberculosis enfocado al cumplimiento de las Metas para la Detección, Diagnostico y Tratamiento (DDT) </t>
  </si>
  <si>
    <t>Elaboración del POA 2022</t>
  </si>
  <si>
    <t>Elaboración del PACC 2022</t>
  </si>
  <si>
    <t>PACC</t>
  </si>
  <si>
    <t>Elaboración de la Memoria Institucional 2021</t>
  </si>
  <si>
    <t>Levantamiento de los proyectos de cooperacion finalizados en el 2020 y en ejecucion 2021</t>
  </si>
  <si>
    <t>Monitoreo Planes operativos del SRS y CEAS</t>
  </si>
  <si>
    <t>Autodiagnóstico CAF</t>
  </si>
  <si>
    <t>Seguimiento a la implementación del Plan de Mejora CAF</t>
  </si>
  <si>
    <t>Monitoreo Indicadores SISMAP Hospitalario</t>
  </si>
  <si>
    <t>Levantamiento de necesidades de infraesructura tecnologica</t>
  </si>
  <si>
    <t>Soporte a los requerimientos tecnológicos internos</t>
  </si>
  <si>
    <t>Listados de participantes</t>
  </si>
  <si>
    <t xml:space="preserve">Seguimiento a la carga y validación de reportes de producción de servicios de salud de toda la red SRS </t>
  </si>
  <si>
    <t>Conformacion Comité de veeduria Ciudadana en salud</t>
  </si>
  <si>
    <t xml:space="preserve">Actualización del portal de transparencia </t>
  </si>
  <si>
    <t>Reunión de seguimiento al comité de medios web</t>
  </si>
  <si>
    <t>Análisis y seguimiento al proceso de Quejas y Sugerencias del portal de Atención Ciudadana 312</t>
  </si>
  <si>
    <t>Recibir, tramitar y responder las solicitudes de informacion de los ciudadanos</t>
  </si>
  <si>
    <t>Taller Etica del servidor publico</t>
  </si>
  <si>
    <t>Listado de Participantes</t>
  </si>
  <si>
    <t>Análisis de ejecución presupuestaria enfocada a la programación trimestral</t>
  </si>
  <si>
    <t>Analisis comportamiento pago</t>
  </si>
  <si>
    <t>Análisis de Gestión de Tesoreria</t>
  </si>
  <si>
    <t>Elaboración y análisis de los estados financieros del CEAS</t>
  </si>
  <si>
    <t>Estados Financieros</t>
  </si>
  <si>
    <t>Autoevaluación de las NOBACI</t>
  </si>
  <si>
    <t>Elaboración del Plan de Mejora de las NOBACI</t>
  </si>
  <si>
    <t>Seguimiento a las glosas en auditoria Medica de Expendientes Clinicos de Afiliados atendidos de ARS contratadas.</t>
  </si>
  <si>
    <t>Listado de Participacion</t>
  </si>
  <si>
    <t>Seguimiento al desarrollo del Plan de Capacitación de los CEAS 2021</t>
  </si>
  <si>
    <t>Aplicación Encuesta de clima laboral</t>
  </si>
  <si>
    <t>Elaboraciòn acuerdos  Desempeño en toda la red del SRS  2021</t>
  </si>
  <si>
    <t>Evaluación Desempeño SRS-CEAS 2021</t>
  </si>
  <si>
    <t>Sesiones de trabajo con CEAS para  socializacion regimen etico y disciplinario, (presentacion expedientes, aplicación regimen disciplinario)</t>
  </si>
  <si>
    <t xml:space="preserve">Actualización Sistema SIU para  registro licencias en SRS y CEAS. </t>
  </si>
  <si>
    <t>Aplicación del componente de competencias y del régimen ético y disciplinario en SRS y CEAS.</t>
  </si>
  <si>
    <t xml:space="preserve">Supervisión a la UNAP del Llenado de la Ficha Familiar </t>
  </si>
  <si>
    <t>Seguimiento al registro en SIRPAFF de la Ficha Familiar</t>
  </si>
  <si>
    <t>Seguimiento al proceso de referencia y contrareferencia</t>
  </si>
  <si>
    <t>Seguimiento a la iniciativa, mejora de la calidad y humanizacion de los servicios en la atencion materna y neonatal</t>
  </si>
  <si>
    <t xml:space="preserve">Seguimiento  de la conformación de la Unidad de Género en Salud </t>
  </si>
  <si>
    <t>Seguimiento al Plan de accion para reducir la mortalidad materna y neonatal.</t>
  </si>
  <si>
    <t>Seguimiento de la Sala de situación mortalidad materna y perinatal</t>
  </si>
  <si>
    <t>Seguimiento de la implementación de la Clínica de los Trastornos Hipertensivos del Embarazo</t>
  </si>
  <si>
    <t>Pesquizaje al diagnostico temprano de gestantes consumidoras de alcohol y drogas</t>
  </si>
  <si>
    <t>Monitoreo al tratamiento ARV en gestantes VIH+</t>
  </si>
  <si>
    <t xml:space="preserve">Supervisión a los CEAS sobre la implementación o seguimiento del SIP </t>
  </si>
  <si>
    <t>Seguimiento y expansión de la Red de Reanimación Neonatal Avanzada</t>
  </si>
  <si>
    <t>Seguimiento de vigilancia nutricional y estimulación temprana en CEAS</t>
  </si>
  <si>
    <t>Inforne</t>
  </si>
  <si>
    <t>Monitoreo en acciones de promoción de la lactancia materna.</t>
  </si>
  <si>
    <t>Capacitación a proveedores sobre promoción, consejería y anticoncepción postevento obstétrico, metodos anticonceptivos de largo plazo y de emergencia</t>
  </si>
  <si>
    <t>Coordinación de la Implementación del Modelo Integrado de Atención de Emergencias y Urgencias</t>
  </si>
  <si>
    <t>Coordinación Implementación de RAC-Triaje en sala de emergencias </t>
  </si>
  <si>
    <t xml:space="preserve">Supervisión de la capacitación de salud del Soporte Vital Basico y Soporte Vital Avanzado </t>
  </si>
  <si>
    <t>Supervisión de la Capacitación del personal de las Ambulancias en los manuales asistenciales, Soporte vital Básico y soporte Vital Avanzado</t>
  </si>
  <si>
    <t>Coordinación del Procedimiento de Traslado Inter-hospitalario de Pacientes Emergentes y Urgentes</t>
  </si>
  <si>
    <t>Coordinación de simulacros de la Red asistencial</t>
  </si>
  <si>
    <t>Matriz primaria de Programación completa</t>
  </si>
  <si>
    <t>Taller regional de consolidación y validación de la Programación de Medicamentos e Insumos para el 2022.</t>
  </si>
  <si>
    <t>Reporte mensual de lo recibido por PROMESE-CAL Vs lo solicitado y por compra administrativa de los CEAS y SRS</t>
  </si>
  <si>
    <t xml:space="preserve">Supervisión  a la prestación de los servicios de pruebas especiales de VIH (CD4, CV y ADN-PCR) </t>
  </si>
  <si>
    <t>Jornadas voluntarias de donación de sangre</t>
  </si>
  <si>
    <t>Supervisión  a la implementaciòn de la cartera de servicios en la UNAP</t>
  </si>
  <si>
    <t>Informes</t>
  </si>
  <si>
    <t>Visitas de acompañamiento a los EESS sobre el  cumplimiento de los procesos de gestión de usuarios (afiches de deberes y derechos, cartera de servicios, señalización interna).</t>
  </si>
  <si>
    <t>Seguimiento al programa de gestión de citas en la sincerizacion de las agendas medicas  en los hospitales</t>
  </si>
  <si>
    <t>Talleres de capacitación salud mental</t>
  </si>
  <si>
    <t>Reunión tecnica con el comité Gestor Regional Hearts para analisis y definir mejoras según hallazgos de supervisiones.</t>
  </si>
  <si>
    <t>Mesas Tecnicas de seguimiento al diagnostico y tratamiento de la Malaria</t>
  </si>
  <si>
    <t>Visitas de Supervisión de los Servicios de Atencion Integral (SAI) para verificar cumplimiento de la Meta 90-90-90</t>
  </si>
  <si>
    <t>Monitoreo a indicadores de los Servicios de VIH y coinfección VIH/TB</t>
  </si>
  <si>
    <t>Auditoria del FAPPS</t>
  </si>
  <si>
    <t>Visitas de Supervicion a los EESS que cuentan con los servicios de TB para el fortalecimiento del seguimiento deteccion, diagnostico y tratamiento</t>
  </si>
  <si>
    <t>1.1.4.1Fortalecidos la provisión de servicios de salud para la atención a la Malaria en la Red de Establecimientos</t>
  </si>
  <si>
    <t xml:space="preserve">1.1.4.2Fortalecidos los Servicios de Atención Integral (SAIs) para el VIH-SIDA en todos sus componentes </t>
  </si>
  <si>
    <t>Supervisión a la adecuacióna de la prestación de servicios diagnosticos y de laboratorio y servicios  ofertados 24 h</t>
  </si>
  <si>
    <t>Seguimiento a la conformación o actualización de clubes de donantes</t>
  </si>
  <si>
    <t>Coordinación de la implementación o seguimiento  de la estrategia Código Rojo en los EESS</t>
  </si>
  <si>
    <t xml:space="preserve">Supervisión a la Implementación del Plan de mejora del Indice de seguridad hospitalario comites de emergencias Regionales </t>
  </si>
  <si>
    <t>Supervisión del Seguimiento a la  Elaboración Planes de Emergencias y Desastres Hospitalarios</t>
  </si>
  <si>
    <t>Supervisión y Seguimiento a la funcionabilidad  de los  Planes de  Emergencias y Desastres Hospitalarios a traves de los simulacros.</t>
  </si>
  <si>
    <t>Conformación de circulos de Adolescentes en la comunidad</t>
  </si>
  <si>
    <t xml:space="preserve">Coordinación de preparacion Operativo  feriado Navidad y Año Nuevo </t>
  </si>
  <si>
    <t xml:space="preserve">Coordinación de preparacion Operativo  Semana Santa </t>
  </si>
  <si>
    <t xml:space="preserve">Coordinación de preparacion Operativo  Patronales y Festividades locales </t>
  </si>
  <si>
    <t>Coordinación  Preparativos y Respuesta a Temporada Ciclónica y Eventos de Salud Publica consecuentes</t>
  </si>
  <si>
    <t>Coordinación  Plan de Preparación y Respuesta a Brotes Epidemiologicos</t>
  </si>
  <si>
    <t>Conformación y/o Reactivacion del Comité de Farmacia y Terapeutica-CFT.</t>
  </si>
  <si>
    <t>Capacitación en los Procedimientos Operativos del SUGEMI a los CPN</t>
  </si>
  <si>
    <t>Elaboración del Boletin Regional trimestral del SUGEMI</t>
  </si>
  <si>
    <t>Capacitación en el manual de almacen del SUGEMI al equipo regional.</t>
  </si>
  <si>
    <t xml:space="preserve">Reunión  equipo tecnico  de la URGM para el analisis de datos reflejados en el Boletin </t>
  </si>
  <si>
    <t xml:space="preserve">Capacitación en la MGP a los CEAS de influencia </t>
  </si>
  <si>
    <t>Seguimiento captación a población sintomaticos respiratorios</t>
  </si>
  <si>
    <t>Auditoria en la Calidad del dato al Sistema de Información SI-TB</t>
  </si>
  <si>
    <t>Mesas de trabajo para implementar plan de mejora de acuerdo a los hallazgos encontrados durante las visitas de Supervisión y monitoreo TB</t>
  </si>
  <si>
    <t>Listados de Participantes</t>
  </si>
  <si>
    <t>1.1.5.1 Fortalecimiento  los servicios de emergencias apoyo ante desastres en la red.</t>
  </si>
  <si>
    <t>1.1.5.3 Fortalecimiento de los servicios de urgencia y emergencias cumpliendo criterios de calidad y coordinación.</t>
  </si>
  <si>
    <t>1.1.5.2 Fortalecimiento de la red de  emergencias de forma organizada, eficiente y de calidad</t>
  </si>
  <si>
    <t>Visitas de Coordinación y de supervisión de la sala de emergencias  (carro de paro)</t>
  </si>
  <si>
    <t>4.1.2.3 Fortalecimiento de la gestión de facturación de la Red hospitalaria</t>
  </si>
  <si>
    <t>Jurídico/a</t>
  </si>
  <si>
    <t xml:space="preserve">Tecnología </t>
  </si>
  <si>
    <t>Fiscalización y Control</t>
  </si>
  <si>
    <t>Gestión de la Información</t>
  </si>
  <si>
    <t>Departamento Servicios de Salud</t>
  </si>
  <si>
    <t>División Recursos Humanos</t>
  </si>
  <si>
    <t>División Planificación y Desarrollo</t>
  </si>
  <si>
    <t>División Administrativo-Financiero</t>
  </si>
  <si>
    <t>División Primer Nivel de Atención</t>
  </si>
  <si>
    <t>División Centros Hospitalarios</t>
  </si>
  <si>
    <t>División Gestión Clínica</t>
  </si>
  <si>
    <t>División Emergencias Médicas</t>
  </si>
  <si>
    <t>Supervisores de Área</t>
  </si>
  <si>
    <t>Coordinadores de Zona</t>
  </si>
  <si>
    <t>División de Abastecimiento y Medicamentos</t>
  </si>
  <si>
    <t>División de Calidad de los Servicios y Gestión de Usuarios</t>
  </si>
  <si>
    <t>División de Infraestuctura y Hostelería</t>
  </si>
  <si>
    <t>Formulario donación</t>
  </si>
  <si>
    <t>Acta constitución</t>
  </si>
  <si>
    <t xml:space="preserve">Boletin </t>
  </si>
  <si>
    <t>Reuniones para seguimiento de CAF y Carta Compromiso Ciudadano en la Red</t>
  </si>
  <si>
    <t>Plantilla Autodiagnóstico</t>
  </si>
  <si>
    <t>Reunión de seguimiento a los planes de mejora producto del informe de retorno y auditorías de calidad del CAF</t>
  </si>
  <si>
    <t>Sesiones de trabajo Comité de Calidad Institucional</t>
  </si>
  <si>
    <t>Reunión de socialización de resultados de auditorias de calidad del dato</t>
  </si>
  <si>
    <t>4.1.1.4 Fortalecimiento de la Planificación Institucional</t>
  </si>
  <si>
    <t>4.1.1.2 Implementación del modelo de gestión y de monitoreo de la Calidad Institucional</t>
  </si>
  <si>
    <t xml:space="preserve">4.1.2.2 Implementación Normas Básicas de Control Interno en la Red </t>
  </si>
  <si>
    <t>4.1.2.5 Fortalecimiento de los procesos de compra en tiempo oportuno</t>
  </si>
  <si>
    <t>4.1.2.6 Implementación del Sistema de Manejo y Control Interno</t>
  </si>
  <si>
    <t>3.2.3.1 Ejecución del Plan de Seguridad y Salud ocupacional</t>
  </si>
  <si>
    <t>3.2.1.1 Programa de formación y capacitación continua de los RRHH de la Red</t>
  </si>
  <si>
    <t>2.2.2.1 Desarrollo de la Intersectorialidad para el desarrollo de acciones en los territorios</t>
  </si>
  <si>
    <t>2.2.2.2 Estructuración Comités Salud</t>
  </si>
  <si>
    <t>2.1.1.1 Despligue de ruta crítica para el desarrollo del modelo de atención en salud.</t>
  </si>
  <si>
    <t xml:space="preserve">1.1.6.2 Despliegue del Plan de Gestión Listas de Espera Quirúrgica </t>
  </si>
  <si>
    <t>1.1.5.1 Fortalecimiento  los servicios de emergencias apoyo ante desastres en la red</t>
  </si>
  <si>
    <t>1.1.5.3 Fortalecimiento de los servicios de urgencia y emergencias cumpliendo criterios de calidad y coordinación</t>
  </si>
  <si>
    <t>1.1.2.1 Incremento cobertura registro oportuno de nacimientos</t>
  </si>
  <si>
    <t>1.1.1.2 Fortalecimiento de la provisión de servicios de apoyo diagnóstico</t>
  </si>
  <si>
    <t>1.1.1.6 Despliegue de la Cartera de Servicios de Salud en la Red SNS</t>
  </si>
  <si>
    <t>Socialización de los resultados del monitoreo del POA</t>
  </si>
  <si>
    <t xml:space="preserve">4.1.1.6 Fortalecimiento de la infraestructura tecnológica de la Red </t>
  </si>
  <si>
    <t>4.1.1.7 Despliegue nueva estructura hospitalaria por nivel de complejidad</t>
  </si>
  <si>
    <t>4.1.1.8 Implementación del Programa de Seguridad Física de los establecimientos de la Red</t>
  </si>
  <si>
    <t>4.1.1.9 Sistema de gestión de aprovisionamiento y suministro</t>
  </si>
  <si>
    <t>4.1.1.10 Implementación del Plan de mantenimiento preventivo de equipos e infraestructura física</t>
  </si>
  <si>
    <t>Seguimiento al cumplimiento de los indicadores comprometidos en la CCC</t>
  </si>
  <si>
    <t>Auditoría calidad del dato de la producción de los servicios de la Red</t>
  </si>
  <si>
    <t>Reporte oportuno de la producción de servicios de la Red</t>
  </si>
  <si>
    <t>Taller de reforzamiento de registros de producción de servicios y bases de datos de reportes de eventos y notificacion de enfermedades, acorde a los resultados de auditoria de calidad del dato del SNS</t>
  </si>
  <si>
    <t xml:space="preserve">4.1.3.1 Estandarización de los Sub-portales de Trasparencia de la Red </t>
  </si>
  <si>
    <t>4.1.3.2 Despliegue del Plan de Comunicación Interna y Externa de la Red SNS</t>
  </si>
  <si>
    <t>Supervisión del cumplimiento de los lineamietos de seguridad hospitalaria</t>
  </si>
  <si>
    <t xml:space="preserve">Suministro de requerimientos internos de materiales e insumos </t>
  </si>
  <si>
    <t>Elaboración del Plan de mantenimiento preventivo de equipos e infraestructura física 2021</t>
  </si>
  <si>
    <t>Seguimiento a la implementación de la estructura hospitalaria</t>
  </si>
  <si>
    <t xml:space="preserve">4.1.2.1 Fortalecimiento de la Gestión Finaciera de la Red </t>
  </si>
  <si>
    <t>Seguimiento al fortalecimiento de los servicios ofertados en la Red para firma de contrato con las ARS</t>
  </si>
  <si>
    <t>Seguimiento a la ejecución del plan de mejora de la NOBACI</t>
  </si>
  <si>
    <t xml:space="preserve">Coordinación de la elaboracion de planes de mejora facturación de los CEAS  </t>
  </si>
  <si>
    <t xml:space="preserve">Seguimiento a la implementación de planes de mejora para mejorar la facturación de los CEAS  </t>
  </si>
  <si>
    <t>Actualización trimestral del Inventario SRS</t>
  </si>
  <si>
    <t>Seguimiento a la actualización de inventarios de los CEAS de la Red</t>
  </si>
  <si>
    <t>Elaboración del Plan Anual de Compras y Contrataciones 2021</t>
  </si>
  <si>
    <t>Seguimiento a la ejecución del Plan Anual de Compras y Contrataciones 2020</t>
  </si>
  <si>
    <t>Auditoría de las nóminas internas, deudas y fondos de los CEAS</t>
  </si>
  <si>
    <t>Reporte oportuno de liquidación de fondos de la Red</t>
  </si>
  <si>
    <t>Seguimiento a la conformación de las Comisiones de Etica de los CEAS</t>
  </si>
  <si>
    <t>Taller Conflictos de Intereses y Anticorrupcion</t>
  </si>
  <si>
    <t xml:space="preserve"> Socialización del Plan de comunicación interna y externa con los equipos de interes</t>
  </si>
  <si>
    <t>Monitoreo del cumplimiento del Plan de comunicación en los CEAS</t>
  </si>
  <si>
    <t xml:space="preserve">Seguimiento a la conformación de los diferentes comités  Hospitalarios </t>
  </si>
  <si>
    <t>Seguimiento a la conformación de los diferentes comités del Primer Nivel</t>
  </si>
  <si>
    <t>Seguimiento a la conformacion Comité de veeduria Ciudadana en salud</t>
  </si>
  <si>
    <t>2.2.4.1 Gestión de la habilitación de los establecimientos de salud de la Red</t>
  </si>
  <si>
    <t>Levantamiento de requerimiento minimo de los servicios del PN y NC para su habilitación.</t>
  </si>
  <si>
    <t>Seguimiento a la elaboración del plan de mejora de habilitación de los establecimientos de salud</t>
  </si>
  <si>
    <t>Levantamiento de requerimiento minimo del servicios de odontologia para su habiitación</t>
  </si>
  <si>
    <t xml:space="preserve">Supervisión del apego a las normativas de los servicios odontológicos </t>
  </si>
  <si>
    <t>Formulario de supervisión</t>
  </si>
  <si>
    <t>Mantenimiento de las unidades de odontologías</t>
  </si>
  <si>
    <t>Levantamiento de requerimiento minimo de los servicios diagnósticos para puesta en funcionamiento de servicios 24 horas</t>
  </si>
  <si>
    <t>Supervisión del apego a las normativas de los servicios diagnósticos</t>
  </si>
  <si>
    <t>Sesiones de trabajo Programación individual de Medicamentos, Insumos y Reactivos de Laboratorio para el 2022</t>
  </si>
  <si>
    <t>Supervisión del cumplimiento de los procedimientos operativos del SUGEMI</t>
  </si>
  <si>
    <t>Capacitación en el llenado de la tarjetas de control de existencia y SUGEMI 1 de programas para los Establecimientos con servicio de Atencion Integral</t>
  </si>
  <si>
    <t>Implementación de la Metodología de la Gestión Productiva</t>
  </si>
  <si>
    <t>Seguimiento a la actualización dinámica de la cartera de servicios</t>
  </si>
  <si>
    <t>Seguimiento al reporte oportuno de nacidos vivos en los hospitales de la Red</t>
  </si>
  <si>
    <t>Supervisión de la captaciòn y seguimiento de  la atención en menores de  niños 5 años según guias y protocolos</t>
  </si>
  <si>
    <t xml:space="preserve">Reunión de socialización del informe de mejoras de los hallazgos encontrados en las supervisiones  de la adherencia a protocolos de los servicios Materno Infantil, Perinatologia y neonatal </t>
  </si>
  <si>
    <t>Monitoreo en los servicios en la entrega y colocacion intrauterina de metodos anticonceptivos en adolecentes y mujeres con riesgos en el embarazo</t>
  </si>
  <si>
    <t>1.1.3.2 Despliegue de Implementación de la Estrategia Hearts en el primer nivel de atención</t>
  </si>
  <si>
    <t>1.1.3.1 Circulos Comunitarios de Salud</t>
  </si>
  <si>
    <t>1.1.4.1 Fortalecidos la provisión de servicios de salud para la atención a la Malaria en la Red de Establecimientos</t>
  </si>
  <si>
    <t>1.1.3.3 Fortalecimiento de los servicios de  Salud Mental en la Red</t>
  </si>
  <si>
    <t>Seguimiento a la incorporaciòn de usuarios a los Circulos Comunitarios</t>
  </si>
  <si>
    <t>Seguimiento de la implementación de la Estrategia Hearts en el Primer Nivel de Atención</t>
  </si>
  <si>
    <t>Seguimiento a la implementación de la estrategia de salud mental comunitaria</t>
  </si>
  <si>
    <t>Supervisión de la Implementación del plan de fortalecimiento de los sevicios de Malaria en la Red de Establecimiento según guia clinica</t>
  </si>
  <si>
    <t>Mesas de trabajo para seguimiento plan de mejora de acuerdo a los hallazgos encontrados durante las visitas de Supervision</t>
  </si>
  <si>
    <t>Lista de chequeo carro de paro</t>
  </si>
  <si>
    <t>Aplicaciòn de encuestra de satisfacción de usuarios</t>
  </si>
  <si>
    <t>Elaboraciòn del Plan de mejora acorde al resultado obtenido de la encuesta de satisfacción</t>
  </si>
  <si>
    <t>Supervisión a a implementación del plan de mejora producto de la encuesta de satisfacción</t>
  </si>
  <si>
    <t>Seguimiento a la actualización de las listas de espera quirúrgicas</t>
  </si>
  <si>
    <t>Reporte oportuno de las listas de espera quirúrgicas</t>
  </si>
  <si>
    <t xml:space="preserve">Seguimiento a la elabroación y actualización de croquis </t>
  </si>
  <si>
    <t>Reuniones  de trabajo con los equipos de la UNAP y coordinadores de zona para evaluar la implementaciòn de consultas programadas a grupos priorizados</t>
  </si>
  <si>
    <t>Supervisión a la adherencia de guias y protocolos de atención en el primer nivel</t>
  </si>
  <si>
    <t>Coordinar el Levantamiento de perfil epidemiologico (ASIS) de poblacion asignada</t>
  </si>
  <si>
    <t>ASIS</t>
  </si>
  <si>
    <t>Mesas de trabajo para articulacion del Primer Nivel con el Nivel Especializado según Cartera de Servicios</t>
  </si>
  <si>
    <t xml:space="preserve">Reunión de socialziación de los resultados del proceso de  referencia y contrareferencia  </t>
  </si>
  <si>
    <t>Levantamiento y detección de necesidades de capacitación del SRS y CEAS</t>
  </si>
  <si>
    <t>Elaboración del Plan de Mejora con los resultados de la Encuesta de Clima Laboral</t>
  </si>
  <si>
    <t>Seguimiento a la implementación del plan de mejora de los resultados de la encuesta de clima laboral</t>
  </si>
  <si>
    <t>Implementación del Proceso de Auditoría Médica</t>
  </si>
  <si>
    <t>SRSNC1.1.1.1.1</t>
  </si>
  <si>
    <t>SRSNC1.1.1.1.2</t>
  </si>
  <si>
    <t>SRSNC1.1.1.1.3</t>
  </si>
  <si>
    <t>SRSNC1.1.1.1.4</t>
  </si>
  <si>
    <t>SRSNC1.1.1.1.5</t>
  </si>
  <si>
    <t>SRSNC1.1.1.1.6</t>
  </si>
  <si>
    <t>SRSNC1.1.1.1.7</t>
  </si>
  <si>
    <t>SRSNC1.1.1.1.8</t>
  </si>
  <si>
    <t>SRSNC1.1.1.1.9</t>
  </si>
  <si>
    <t>SRSNC1.1.1.1.10</t>
  </si>
  <si>
    <t>SRSNC1.1.1.2.1</t>
  </si>
  <si>
    <t>SRSNC1.1.1.2.2</t>
  </si>
  <si>
    <t>SRSNC1.1.1.2.3</t>
  </si>
  <si>
    <t>SRSNC1.1.1.2.4</t>
  </si>
  <si>
    <t>SRSNC1.1.1.2.5</t>
  </si>
  <si>
    <t>SRSNC1.1.1.2.6</t>
  </si>
  <si>
    <t>SRSNC1.1.1.3.1</t>
  </si>
  <si>
    <t>SRSNC1.1.1.3.2</t>
  </si>
  <si>
    <t>SRSNC1.1.1.3.3</t>
  </si>
  <si>
    <t>SRSNC1.1.1.4.1</t>
  </si>
  <si>
    <t>SRSNC1.1.1.4.2</t>
  </si>
  <si>
    <t>SRSNC1.1.2.3.1</t>
  </si>
  <si>
    <t>SRSNC1.1.2.3.2</t>
  </si>
  <si>
    <t>SRSNC1.1.2.3.3</t>
  </si>
  <si>
    <t>SRSNC1.1.3.1.1</t>
  </si>
  <si>
    <t>SRSNC1.1.3.1.2</t>
  </si>
  <si>
    <t>SRSNC1.1.3.2.1</t>
  </si>
  <si>
    <t>SRSNC1.1.3.2.2</t>
  </si>
  <si>
    <t>SRSNC1.1.3.3.1</t>
  </si>
  <si>
    <t>SRSNC1.1.3.3.2</t>
  </si>
  <si>
    <t>SRSNC1.1.2.2.1</t>
  </si>
  <si>
    <t>SRSNC1.1.2.2.2</t>
  </si>
  <si>
    <t>SRSNC1.1.2.2.3</t>
  </si>
  <si>
    <t>SRSNC1.1.2.2.4</t>
  </si>
  <si>
    <t>SRSNC1.1.2.2.5</t>
  </si>
  <si>
    <t>SRSNC1.1.2.2.6</t>
  </si>
  <si>
    <t>SRSNC1.1.2.2.7</t>
  </si>
  <si>
    <t>SRSNC1.1.2.2.8</t>
  </si>
  <si>
    <t>SRSNC1.1.2.2.9</t>
  </si>
  <si>
    <t>SRSNC1.1.2.2.10</t>
  </si>
  <si>
    <t>SRSNC1.1.2.2.11</t>
  </si>
  <si>
    <t>SRSNC1.1.2.2.12</t>
  </si>
  <si>
    <t>SRSNC1.1.2.2.13</t>
  </si>
  <si>
    <t>SRSNC1.1.2.2.14</t>
  </si>
  <si>
    <t>SRSNC1.1.2.2.15</t>
  </si>
  <si>
    <t>SRSNC1.1.2.2.16</t>
  </si>
  <si>
    <t xml:space="preserve">SRSNC1.1.1.5.1 </t>
  </si>
  <si>
    <t>SRSNC1.1.1.6.1</t>
  </si>
  <si>
    <t>SRSNC1.1.2.1.1</t>
  </si>
  <si>
    <t>SRSNC1.1.4.1.1</t>
  </si>
  <si>
    <t>SRSNC1.1.4.1.2</t>
  </si>
  <si>
    <t>SRSNC1.1.4.2.1</t>
  </si>
  <si>
    <t>SRSNC1.1.4.2.2</t>
  </si>
  <si>
    <t>SRSNC1.1.4.2.3</t>
  </si>
  <si>
    <t>SRSNC1.1.4.2.4</t>
  </si>
  <si>
    <t>SRSNC1.1.4.2.5</t>
  </si>
  <si>
    <t>SRSNC1.1.4.3.1</t>
  </si>
  <si>
    <t>SRSNC1.1.4.3.2</t>
  </si>
  <si>
    <t>SRSNC1.1.4.3.3</t>
  </si>
  <si>
    <t>SRSNC1.1.4.3.4</t>
  </si>
  <si>
    <t>SRSNC1.1.5.1.1</t>
  </si>
  <si>
    <t>SRSNC1.1.5.1.2</t>
  </si>
  <si>
    <t>SRSNC1.1.5.1.3</t>
  </si>
  <si>
    <t>SRSNC1.1.5.2.1</t>
  </si>
  <si>
    <t>SRSNC1.1.5.2.2</t>
  </si>
  <si>
    <t>SRSNC1.1.5.2.3</t>
  </si>
  <si>
    <t>SRSNC1.1.5.2.4</t>
  </si>
  <si>
    <t>SRSNC1.1.5.2.5</t>
  </si>
  <si>
    <t>SRSNC1.1.5.3.1</t>
  </si>
  <si>
    <t>SRSNC1.1.5.3.2</t>
  </si>
  <si>
    <t>SRSNC1.1.5.3.3</t>
  </si>
  <si>
    <t>SRSNC1.1.5.3.4</t>
  </si>
  <si>
    <t>SRSNC1.1.5.3.5</t>
  </si>
  <si>
    <t>SRSNC1.1.5.3.6</t>
  </si>
  <si>
    <t>SRSNC1.1.5.3.7</t>
  </si>
  <si>
    <t>SRSNC1.1.6.1.1</t>
  </si>
  <si>
    <t>SRSNC1.1.6.1.2</t>
  </si>
  <si>
    <t>SRSNC1.1.6.1.3</t>
  </si>
  <si>
    <t>SRSNC1.1.6.1.4</t>
  </si>
  <si>
    <t>SRSNC1.1.6.1.5</t>
  </si>
  <si>
    <t>SRSNC1.1.6.1.6</t>
  </si>
  <si>
    <t>SRSNC1.1.6.2.1</t>
  </si>
  <si>
    <t>SRSNC1.1.6.2.2</t>
  </si>
  <si>
    <t>SRSNC2.1.1.1.1</t>
  </si>
  <si>
    <t>SRSNC2.1.1.1.2</t>
  </si>
  <si>
    <t>SRSNC2.1.1.1.3</t>
  </si>
  <si>
    <t>SRSNC2.1.1.1.4</t>
  </si>
  <si>
    <t>SRSNC2.1.1.1.5</t>
  </si>
  <si>
    <t>SRSNC2.1.1.1.6</t>
  </si>
  <si>
    <t>SRSNC2.2.1.1.1</t>
  </si>
  <si>
    <t>SRSNC2.2.1.1.2</t>
  </si>
  <si>
    <t>SRSNC2.2.1.1.3</t>
  </si>
  <si>
    <t>SRSNC2.2.2.1.1</t>
  </si>
  <si>
    <t>SRSNC2.2.2.1.2</t>
  </si>
  <si>
    <t>SRSNC2.2.2.2.1</t>
  </si>
  <si>
    <t>SRSNC2.2.2.2.2</t>
  </si>
  <si>
    <t>SRSNC2.2.4.1.1</t>
  </si>
  <si>
    <t>SRSNC2.2.4.1.2</t>
  </si>
  <si>
    <t>SRSNC2.2.4.1.3</t>
  </si>
  <si>
    <t>SRSNC3.2.1.1.1</t>
  </si>
  <si>
    <t>SRSNC3.2.1.1.2</t>
  </si>
  <si>
    <t>SRSNC3.2.1.1.3</t>
  </si>
  <si>
    <t>SRSNC3.2.3.1.1</t>
  </si>
  <si>
    <t>SRSNC3.2.3.1.2</t>
  </si>
  <si>
    <t>SRSNC3.2.3.1.3</t>
  </si>
  <si>
    <t>SRSNC3.2.3.1.4</t>
  </si>
  <si>
    <t>SRSNC3.2.3.1.5</t>
  </si>
  <si>
    <t>SRSNC3.2.3.1.6</t>
  </si>
  <si>
    <t>SRSNC3.2.3.1.7</t>
  </si>
  <si>
    <t>SRSNC3.2.3.1.8</t>
  </si>
  <si>
    <t>SRSNC4.1.1.1.1</t>
  </si>
  <si>
    <t>SRSNC4.1.1.1.2</t>
  </si>
  <si>
    <t>SRSNC4.1.1.2.1</t>
  </si>
  <si>
    <t>SRSNC4.1.1.2.2</t>
  </si>
  <si>
    <t>SRSNC4.1.1.2.3</t>
  </si>
  <si>
    <t>SRSNC4.1.1.2.4</t>
  </si>
  <si>
    <t>SRSNC4.1.1.2.5</t>
  </si>
  <si>
    <t>SRSNC4.1.1.2.6</t>
  </si>
  <si>
    <t>SRSNC4.1.1.2.7</t>
  </si>
  <si>
    <t>SRSNC4.1.1.3.1</t>
  </si>
  <si>
    <t>SRSNC4.1.1.3.2</t>
  </si>
  <si>
    <t>SRSNC4.1.1.3.3</t>
  </si>
  <si>
    <t>SRS4.1.1.4.1</t>
  </si>
  <si>
    <t>SRS4.1.1.4.2</t>
  </si>
  <si>
    <t>SRS4.1.1.4.3</t>
  </si>
  <si>
    <t>SRS4.1.1.4.4</t>
  </si>
  <si>
    <t>SRSNC4.1.1.5.1</t>
  </si>
  <si>
    <t>SRSNC4.1.1.5.2</t>
  </si>
  <si>
    <t>SRSNC4.1.1.6.1</t>
  </si>
  <si>
    <t>SRSNC4.1.1.6.2</t>
  </si>
  <si>
    <t>SRSNC4.1.1.7.1</t>
  </si>
  <si>
    <t>SRSNNC4.1.1.8.1</t>
  </si>
  <si>
    <t xml:space="preserve">SRSNC4.1.1.9.1 </t>
  </si>
  <si>
    <t>SRSNC4.1.1.10.1</t>
  </si>
  <si>
    <t>SRSNC4.1.1.10.2</t>
  </si>
  <si>
    <t xml:space="preserve">SRSNC4.1.2.3.1 </t>
  </si>
  <si>
    <t>SRSNC4.1.2.3.2</t>
  </si>
  <si>
    <t>SRSNC4.1.2.3.3</t>
  </si>
  <si>
    <t>SRSNC4.1.2.3.4</t>
  </si>
  <si>
    <t xml:space="preserve">SRSNC4.1.2.4.1 </t>
  </si>
  <si>
    <t>SRSNC4.1.2.4.2</t>
  </si>
  <si>
    <t>SRSNC4.1.2.5.1</t>
  </si>
  <si>
    <t>SRSNC4.1.2.5.2</t>
  </si>
  <si>
    <t>SRSNC4.1.2.6.1</t>
  </si>
  <si>
    <t>SRSNC4.1.2.6.2</t>
  </si>
  <si>
    <t>SRSNC4.1.3.1.1</t>
  </si>
  <si>
    <t>SRSNC4.1.3.1.2</t>
  </si>
  <si>
    <t>SRSNC4.1.3.1.3</t>
  </si>
  <si>
    <t>SRSNC4.1.3.1.4</t>
  </si>
  <si>
    <t>SRSNC4.1.3.1.5</t>
  </si>
  <si>
    <t>SRSNC4.1.3.1.6</t>
  </si>
  <si>
    <t>SRSNC4.1.3.1.7</t>
  </si>
  <si>
    <t>SRSNC4.1.3.2.1</t>
  </si>
  <si>
    <t>SRSNC4.1.3.2.2</t>
  </si>
  <si>
    <t xml:space="preserve">Monitoreo y evaluación de la estrategia de Adulto Mayor en el Primer Nivel </t>
  </si>
  <si>
    <t>SRSNC4.1.1.8.1</t>
  </si>
  <si>
    <t>SRSNC4.1.2.1.1</t>
  </si>
  <si>
    <t>SRSNC4.1.2.1.2</t>
  </si>
  <si>
    <t>SRSNC4.1.2.1.3</t>
  </si>
  <si>
    <t>SRSNC4.1.2.1.4</t>
  </si>
  <si>
    <t>SRSNC4.1.2.2.1</t>
  </si>
  <si>
    <t>SRSNC4.1.2.2.2</t>
  </si>
  <si>
    <t>SRSNC4.1.2.2.3</t>
  </si>
  <si>
    <t>Servicio Regional de Salud Norcentral</t>
  </si>
  <si>
    <t>Porcentaje de ejecución del programa de auditorías</t>
  </si>
  <si>
    <t>Porcentaje de informes estadísticos generados en los tiempos establecidos</t>
  </si>
  <si>
    <t xml:space="preserve">CEIBA MADERA </t>
  </si>
  <si>
    <t xml:space="preserve">SAN MARCOS </t>
  </si>
  <si>
    <t>EL LIMON</t>
  </si>
  <si>
    <t>VILLA NUEVA</t>
  </si>
  <si>
    <t>LA CUMBRE</t>
  </si>
  <si>
    <t>EL JAVILLAR</t>
  </si>
  <si>
    <t>JACAGUA ADENTRO</t>
  </si>
  <si>
    <t>LA JAIBA</t>
  </si>
  <si>
    <t xml:space="preserve">ANA CRUZ </t>
  </si>
  <si>
    <t>FUNDAMBIEMTE</t>
  </si>
  <si>
    <t>BUEN PASTOR</t>
  </si>
  <si>
    <t>EL GUANO</t>
  </si>
  <si>
    <t xml:space="preserve">DON JUAN </t>
  </si>
  <si>
    <t>EL CAIMITO</t>
  </si>
  <si>
    <t>QUEBRADA HONDA</t>
  </si>
  <si>
    <t>EL RUBIO</t>
  </si>
  <si>
    <t>LOS PEREZ DE GURABO</t>
  </si>
  <si>
    <t>RANCHITO JACAGUA</t>
  </si>
  <si>
    <t xml:space="preserve">RANCHITO PICHE </t>
  </si>
  <si>
    <t>CANCA LA PIEDRA</t>
  </si>
  <si>
    <t>KOREA</t>
  </si>
  <si>
    <t>1.00 PA</t>
  </si>
  <si>
    <t>ANTICIPO FINANCIERO</t>
  </si>
  <si>
    <t>ÚTILES DE ESCRITORIO, OFICINA, INFORMÁTICA Y DE ENSEÑANZA</t>
  </si>
  <si>
    <t>670 (CZ113AL) NEGRO PARA IMPRESORA HP AVANTAGE 4625</t>
  </si>
  <si>
    <t>UNIDAD</t>
  </si>
  <si>
    <t>670 (CZ114AL) AZUL PARA IMPRESORA HP AVANTAGE 4625</t>
  </si>
  <si>
    <t>670 (CZ115AL) MAGENTA PARA IMPRESORA HP AVANTAGE 4625</t>
  </si>
  <si>
    <t>670 (CZ116AL) AMARILLO PARA IMPRESORA HP AVANTAGE 4625</t>
  </si>
  <si>
    <t>ARCHIVO ACORDEON</t>
  </si>
  <si>
    <t>BANDAS DE GOMAS NO. 18 (CAJAS)</t>
  </si>
  <si>
    <t>PRODUCTOS ELÉCTRICOS Y AFINES</t>
  </si>
  <si>
    <t>BATERÍA AA (DOCENAS) MAXELL</t>
  </si>
  <si>
    <t>BATERÍA AAA (DOCENAS), INSTERSTATE</t>
  </si>
  <si>
    <t>BATERÍAS DE VEHÍCULOS PARA NISSAN FRONTIER</t>
  </si>
  <si>
    <t>CAJAS DE CLIPS (19MM) PEQUEÑO</t>
  </si>
  <si>
    <t>CAJAS DE CLIPS (32MM) MEDIANO</t>
  </si>
  <si>
    <t>PRODUCTOS DE PAPEL, CARTÓN E IMPRESOS</t>
  </si>
  <si>
    <t>CARPETAS AZULES DE 5 PULGADAS CON 3 AROS.</t>
  </si>
  <si>
    <t>CARPETAS INSTITUCIONALES CON BOLSILLO FULL COLOR, CARTÓN 9X12</t>
  </si>
  <si>
    <t>CARPETAS NO.3</t>
  </si>
  <si>
    <t>RESMA</t>
  </si>
  <si>
    <t>MATERIAL PARA LIMPIEZA</t>
  </si>
  <si>
    <t>CARRO DE LIMPIEZA DE 2 BALDES</t>
  </si>
  <si>
    <t>CAJA</t>
  </si>
  <si>
    <t>MUEBLES DE OFICINA Y ESTANTERÍA</t>
  </si>
  <si>
    <t>CERA PARA CONTAR RED STAR 1.1 OZ</t>
  </si>
  <si>
    <t>CINTA ADHESIVA 3/4</t>
  </si>
  <si>
    <t>CORRECTOR LIQUIDO 20ML</t>
  </si>
  <si>
    <t>CUBO PLÁSTICO, CON BRAZALETE EN METAL, MEDIANO</t>
  </si>
  <si>
    <t>DISCO DURO EXTERNO DE 2 TERA BYTES</t>
  </si>
  <si>
    <t>DOCENAS DE BRILLO DE METAL (FREGAR)</t>
  </si>
  <si>
    <t>ESCOBA PLÁSTICA</t>
  </si>
  <si>
    <t>EXTENSIONES ELÉCTRICAS DE 10 PIES, COLOR MAMEY (3M) 48006 VOLTECH</t>
  </si>
  <si>
    <t>FARDOS DE PAPEL HIGIÉNICO JUMBO</t>
  </si>
  <si>
    <t>FARDOS DE PAPEL TOALLA</t>
  </si>
  <si>
    <t>FARDOS DE SERVILLETAS</t>
  </si>
  <si>
    <t>FOLDERS 8 1/2X 11 (100/1) IMPROPAPEL</t>
  </si>
  <si>
    <t>FOLDERS 8 1/2X 11 (100/1), DE COLORES</t>
  </si>
  <si>
    <t>FOLDERS 8 1/2X 13 (100/1), OFI FOLDER</t>
  </si>
  <si>
    <t>GALÓN DE CLORO</t>
  </si>
  <si>
    <t>PRODUCTOS QUÍMICOS DE USO PERSONAL</t>
  </si>
  <si>
    <t>GALÓN DE GEL ANTI-BACTERIAL PARA MANOS</t>
  </si>
  <si>
    <t>GALON</t>
  </si>
  <si>
    <t>GALONES DE LIMPIA CRISTALES</t>
  </si>
  <si>
    <t>GRAPA INDUSTRIAL GRANDE (CAJAS)</t>
  </si>
  <si>
    <t>GRAPADORAS DE METAL</t>
  </si>
  <si>
    <t>GUILLOTINA 15¨</t>
  </si>
  <si>
    <t>IMPRESIÓN Y ENCUADERNACIÓN</t>
  </si>
  <si>
    <t>IMPRESIÓN FORMULARIOS</t>
  </si>
  <si>
    <t>EQUIPOS DE CÓMPUTO</t>
  </si>
  <si>
    <t>IMPRESORA MULTIFUNCIÓN</t>
  </si>
  <si>
    <t>LLANTAS Y NEUMÁTICOS</t>
  </si>
  <si>
    <t>INSTALACIÓN, CORRECCIÓN DE PINTURA, CRISTAL DELANTERO Y BUMPER DE VEHÍCULO</t>
  </si>
  <si>
    <t>JABÓN LÍQUIDO LAVAPLATOS</t>
  </si>
  <si>
    <t>JABÓN LÍQUIDO PARA MANOS</t>
  </si>
  <si>
    <t>LAPICEROS AZULES</t>
  </si>
  <si>
    <t>LÁPIZ DE CARBÓN (DOCENA)</t>
  </si>
  <si>
    <t>PRODUCTOS DE ARTES GRÁFICAS</t>
  </si>
  <si>
    <t>LETRERO EN ACRÍLICO ROTULADO EN VINIL ADHESIVO, TORNILLOS DECORATIVO (0.71MT X 1.06MT) CON INSTALACIÓN</t>
  </si>
  <si>
    <t>LIBRETAS RAYADAS 5X8 (DOCENA)</t>
  </si>
  <si>
    <t>MANTENIMIENTO Y REPARACIÓN DE EQUIPOS DE TRANSPORTE, TRACCIÓN Y ELEVACIÓN</t>
  </si>
  <si>
    <t>MANTENIMIENTO DE VEHÍCULOS</t>
  </si>
  <si>
    <t>MANTENIMIENTO Y REPARACIÓN DE MAQUINARIAS Y EQUIPOS</t>
  </si>
  <si>
    <t>MANTENIMIENTO Y/O REPARACIÓN IMPRESORA MULTIFUNCIONAL</t>
  </si>
  <si>
    <t>MEMORIAS USB 8 GB</t>
  </si>
  <si>
    <t>MURAL DE CORCHO, MARCO MADERA 24X35</t>
  </si>
  <si>
    <t>NEUTRALIZADOR DE OLOR</t>
  </si>
  <si>
    <t>NOTAS DE PAPEL AUTOADHESIVO, POST IT 3X3</t>
  </si>
  <si>
    <t>PINTURAS, BARNICES, LACAS, DILUYENTES Y ABSORBENTES PARA PINTURA</t>
  </si>
  <si>
    <t>PASTAS DE CLORO DE CISTERNAS 200GRS</t>
  </si>
  <si>
    <t>PINESPUMA</t>
  </si>
  <si>
    <t>PIZARRAS BLANCAS LAMINADAS 90X60 CM CON TRÍPODE</t>
  </si>
  <si>
    <t>EQUIPO DE COMUNICACIÓN, TELECOMUNICACIONES Y SEÑALAMIENTO</t>
  </si>
  <si>
    <t>PUNTO DE REUNIÓN 2X2 PIES, METAL COLOCADO EN PARED</t>
  </si>
  <si>
    <t>RASTRILLO PLÁSTICO PALO EN MADERA</t>
  </si>
  <si>
    <t>REFLECTORES LED 100W</t>
  </si>
  <si>
    <t>REGLAS PLÁSTICAS 12¨</t>
  </si>
  <si>
    <t>REGLETAS 6 SALIDAS VOLTECH</t>
  </si>
  <si>
    <t>RESALTADOR AMARILLO FLUORESCENTE</t>
  </si>
  <si>
    <t>RESALTADOR FLUORESCENTE</t>
  </si>
  <si>
    <t>RESMA DE HOJAS TIMBRADAS CON LOGO DE LA INSTITUCIÓN 8 1/2 X 11 (BOND 24)</t>
  </si>
  <si>
    <t>RESMA DE PAPEL 8 1/2X11</t>
  </si>
  <si>
    <t>RESMA DE PAPEL 8 1/2X14</t>
  </si>
  <si>
    <t>ROUTER WIFI</t>
  </si>
  <si>
    <t>SACAPUNTAS</t>
  </si>
  <si>
    <t>SACO DE DETERGENTE EN POLVO</t>
  </si>
  <si>
    <t>SELLO DE DESPACHADO (CUADRADO)</t>
  </si>
  <si>
    <t>SELLO DE RECIBIDO (CUADRADO)</t>
  </si>
  <si>
    <t>SELLOS GOMIGRAFOS</t>
  </si>
  <si>
    <t>SEÑALES DE RUTA DE EVACUACIÓN FLECHA DERECHA 5X8 EN VINIL FOTOLUMINISCENTE SOBRE PVC DE 4MM</t>
  </si>
  <si>
    <t>SEÑALES DE SALIDA 12X25¨ EN VINIL FOTOLUMINISCENTE SOBRE PVC DE 4MM</t>
  </si>
  <si>
    <t>SEÑALIZACIONES DE EXTINTORES Y MODO DE USO</t>
  </si>
  <si>
    <t>SEPARADORES CARPETA 8 1/2 X11</t>
  </si>
  <si>
    <t>SERVICIO DE MANTENIMIENTO DE AIRE ACONDICIONADO</t>
  </si>
  <si>
    <t>SERVICIOS DE DESINSTALACIÓN, INSTALACIÓN Y MANTENIMIENTO</t>
  </si>
  <si>
    <t>STICK DE COLLE 35G (PEGAMENTO)</t>
  </si>
  <si>
    <t>SUAPER</t>
  </si>
  <si>
    <t>TABLA DE APOYO DE MADERA</t>
  </si>
  <si>
    <t>TAPE 3M SCOTH-23 DE GOMA</t>
  </si>
  <si>
    <t>GASOLINA</t>
  </si>
  <si>
    <t>TICKETS DE COMBUSTIBLE DE RD$1,000.00</t>
  </si>
  <si>
    <t>2.3.7.1.01</t>
  </si>
  <si>
    <t>TICKETS DE COMBUSTIBLE DE RD$500.00</t>
  </si>
  <si>
    <t>TIJERAS DE OFICINA</t>
  </si>
  <si>
    <t>TINTA PARA SELLO COLOR AZUL (DOCENAS)</t>
  </si>
  <si>
    <t>TUBOS FLUORESCENTES BLANCOS 32W CAJA 25/1</t>
  </si>
  <si>
    <t>UNIDADES DE SACAGRAPAS</t>
  </si>
  <si>
    <t>2.3.9.2.01</t>
  </si>
  <si>
    <t>ZAFACÓN DE METAL PARA ESCRITORIO</t>
  </si>
  <si>
    <t>INVERSOR DE 2.5KILOS</t>
  </si>
  <si>
    <t>SANTIAGO OESTE</t>
  </si>
  <si>
    <t/>
  </si>
  <si>
    <t>EQUIPO MEDICO Y DE LABORATORIO</t>
  </si>
  <si>
    <t>JABONERA CROMADA CON DISPENSADOR PARA JABON LIQUIDO</t>
  </si>
  <si>
    <t>KIT DE EVALUACIÓN PARA EL CRECIMIENTO Y DESARROLLO</t>
  </si>
  <si>
    <t>LÁMPARA CUELLO DE GANSO</t>
  </si>
  <si>
    <t>ELECTRODOMESTICOS</t>
  </si>
  <si>
    <t>LAVADORA DE 10 LIBRAS</t>
  </si>
  <si>
    <t>2.6.1.5.01</t>
  </si>
  <si>
    <t>PRODUCTOS DE LOZA</t>
  </si>
  <si>
    <t>LAVAMANOS</t>
  </si>
  <si>
    <t>MAMPARA DE DOS CUERPOS (O CORTINA DE SEPARACIÓN)</t>
  </si>
  <si>
    <t>MARTILLO DE PERCUSIÓN</t>
  </si>
  <si>
    <t>MESA METÁLICA</t>
  </si>
  <si>
    <t>MESA METÁLICA RODABLE PARA MÚLTIPLES USOS</t>
  </si>
  <si>
    <t>MESA PEQUEÑA TIPO ESCRITORIO</t>
  </si>
  <si>
    <t>MESA PORTA - INSTRUMENTOS DE ACERO INOXIDABLE</t>
  </si>
  <si>
    <t>MICROONDA</t>
  </si>
  <si>
    <t>NEBULIZADOR</t>
  </si>
  <si>
    <t>NEVERA DOMESTICA DE 10 PIES CÚBICOS.</t>
  </si>
  <si>
    <t>NEVERA EJECUTIVA PARA CONSERVAR MUESTRAS</t>
  </si>
  <si>
    <t>NEVERA PARA BIOLÓGICOS</t>
  </si>
  <si>
    <t>OXÍMETRO DE PULSO</t>
  </si>
  <si>
    <t>PERCHA DE PARED 4 GANCHOS</t>
  </si>
  <si>
    <t>PINZA DE FOSTER (PORTA- GASAS)</t>
  </si>
  <si>
    <t>PIZARRA/MURAL</t>
  </si>
  <si>
    <t>PORTA SUERO RODADLE</t>
  </si>
  <si>
    <t>RELOJ DE PARED</t>
  </si>
  <si>
    <t>RESUCITADOR MANUAL ADULTOS (AMBU)</t>
  </si>
  <si>
    <t>RESUCITADOR MANUAL PEDIÁTRICO (AMBU)</t>
  </si>
  <si>
    <t>SET (EQUIPO) DE CIRUGÍA MENOR O DE SUTURA</t>
  </si>
  <si>
    <t>SET DE CURA (EQUIPO DE CURACIÓN)</t>
  </si>
  <si>
    <t>SET NEUROLÓGICO</t>
  </si>
  <si>
    <t>SET OTO OFTALMOSCOPIO DE PARED</t>
  </si>
  <si>
    <t>SILLAS PARA USUARIOS EN EL CONSULTORIO</t>
  </si>
  <si>
    <t>SILLÓN SEMI EJECUTIVO SIN BRAZOS</t>
  </si>
  <si>
    <t>TABURETE GIRATORIO</t>
  </si>
  <si>
    <t>TALLÍMETRO</t>
  </si>
  <si>
    <t>TANQUE DE OXÍGENO CON MANÓMETRO Y CARRO</t>
  </si>
  <si>
    <t>TARJETEROS</t>
  </si>
  <si>
    <t>TELÉFONOS</t>
  </si>
  <si>
    <t>VITRINA DE METAL PARA MEDICAMENTOS DE URGENCIA</t>
  </si>
  <si>
    <t>VITRINA METÁLICA PARA INSTRUMENTOS O MATERIAL ESTÉRIL</t>
  </si>
  <si>
    <t>ZAFACÓN METÁLICO CON TAPA Y PEDAL</t>
  </si>
  <si>
    <t>ABANICO DE TECHO O DE PARED</t>
  </si>
  <si>
    <t>ACTUALIZACION DE LOS LOGOS INSTITUCIONALES</t>
  </si>
  <si>
    <t>AIRE ACONDICIONADO</t>
  </si>
  <si>
    <t>ANAQUELES</t>
  </si>
  <si>
    <t>ARCHIVOS DE METAL</t>
  </si>
  <si>
    <t>ASPIRADOR DE SECRECIONES PORTÁTIL</t>
  </si>
  <si>
    <t>BALANZA DE ADULTO CON TALLÍMETRO</t>
  </si>
  <si>
    <t>BALANZA DE ADULTOS SIN TALLIMETRO</t>
  </si>
  <si>
    <t>BALANZA PEDIÁTRICA</t>
  </si>
  <si>
    <t>BANCO-ESCALERA PARA PACIENTES</t>
  </si>
  <si>
    <t>BANCOS PARA AREA DE ESPERA</t>
  </si>
  <si>
    <t>BATERÍAS PARA INVERSOR</t>
  </si>
  <si>
    <t>BEBEDERO</t>
  </si>
  <si>
    <t>BOMBILLOS</t>
  </si>
  <si>
    <t>BOMBONERAS DE ACERO INOXIDABLE O VIDRIO</t>
  </si>
  <si>
    <t>BUZÓN DE QUEJAS Y SUGERENCIAS</t>
  </si>
  <si>
    <t>CAMILLA DE CURACIÓN E INYECTABLES</t>
  </si>
  <si>
    <t>CAMILLA DE EXAMEN DE TRES POSICIONES</t>
  </si>
  <si>
    <t>CAMILLA PARA EXAMEN DE EMERGENCIA</t>
  </si>
  <si>
    <t>CARTERA DE SERVICIOS VISIBLE A LOS USUARIOS</t>
  </si>
  <si>
    <t>CARTILLA DE DEBERES DE LOS USUARIOS</t>
  </si>
  <si>
    <t>CARTILLA DE DERECHOS DE LOS USUARIOS</t>
  </si>
  <si>
    <t>CILINDRO DE GAS DE 100 LBS</t>
  </si>
  <si>
    <t>CINTA MÉTRICA</t>
  </si>
  <si>
    <t>COMPUTADORA DE ESCRITORIO</t>
  </si>
  <si>
    <t>COMPUTADORA PORTATIL</t>
  </si>
  <si>
    <t>DIAPASÓN</t>
  </si>
  <si>
    <t>DISPENSADOR DE TOALLAS DE PAPEL</t>
  </si>
  <si>
    <t>ENUMERADOR AUTOMÁTICO</t>
  </si>
  <si>
    <t>EQUIPO PARA INCINERACIÓN O DESTRUCCIÓN DE AGUJAS</t>
  </si>
  <si>
    <t>ESCALINATA METÁLICA DE 2 PELDAÑOS</t>
  </si>
  <si>
    <t>ESCRITORIO DE 4 GAVETAS</t>
  </si>
  <si>
    <t>ESFIGMOMANÓMETRO CON BRAZALETE PARA ADULTO</t>
  </si>
  <si>
    <t>ESFIGMOMANÓMETRO CON BRAZALETE PARA NIÑO</t>
  </si>
  <si>
    <t>ESFIGMOMANÓMETRO DE PARED</t>
  </si>
  <si>
    <t>ESTERILIZADOR DE EQUIPOS O MATERIALES, TIPO OLLA O AUTOCLAVE</t>
  </si>
  <si>
    <t>ESTETOSCOPIO DE DOBLE CAMPANA</t>
  </si>
  <si>
    <t>ESTETOSCOPIO PEDIÁTRICO</t>
  </si>
  <si>
    <t>ESTUFA DE MESA DE 4 HORNILLAS</t>
  </si>
  <si>
    <t>GLUCÓMETRO</t>
  </si>
  <si>
    <t>INFANTÓMETRO</t>
  </si>
  <si>
    <t>SANTIAGO NORTE</t>
  </si>
  <si>
    <t>INVERSOR DE 3.6 KILOS</t>
  </si>
  <si>
    <t>SANTIAGO LA SIERRA</t>
  </si>
  <si>
    <t>SANTIAGO SUR</t>
  </si>
  <si>
    <t>Servicios de alimentacion</t>
  </si>
  <si>
    <t>alimentos  procesados</t>
  </si>
  <si>
    <t>POA 2021</t>
  </si>
  <si>
    <t xml:space="preserve">PRIMER NIVEL DE ATENCION </t>
  </si>
  <si>
    <t>NIVEL ESPECIALIZADO</t>
  </si>
  <si>
    <t>Venta de Servicios Y OTRAS ARS</t>
  </si>
  <si>
    <t xml:space="preserve">SERVICIOS DE ALIMENTOS  PRECESADOS </t>
  </si>
  <si>
    <t>Supervision de la funcionalidad del programa Mamá Canguro</t>
  </si>
  <si>
    <t>Seguimiento a la ejecución del plan para la disminución de cesáreas primarias</t>
  </si>
  <si>
    <t>Seguimiento del Plan de mantenimiento preventivo de equipos e infraestructura física 2021</t>
  </si>
  <si>
    <t>Lista de asistencia</t>
  </si>
  <si>
    <t>Gestor/a de los Servicios de Enferemeria SRS</t>
  </si>
  <si>
    <t>Supervisión de los Servicios ambulatorios de Enfermería en el Primer Nivel y Nivel Complementario</t>
  </si>
  <si>
    <t>Supervisión de los Servicios de Enfermería en Hospitalización</t>
  </si>
  <si>
    <t xml:space="preserve">   </t>
  </si>
  <si>
    <t xml:space="preserve">Porcentaje de disponibilidad de medicamentos trazadores PN </t>
  </si>
  <si>
    <t>Porcentaje</t>
  </si>
  <si>
    <t>Porcentaje de disponibilidad de medicamentos trazadores  NE</t>
  </si>
  <si>
    <t>Promedio de disponibilidad de métodos de Planificación Familiar</t>
  </si>
  <si>
    <t>Porcentaje de ejecución del cronograma de supervisiones de las URGM</t>
  </si>
  <si>
    <t>Incremento porcentual de los servicios diagnósticos en los diferentes EESS</t>
  </si>
  <si>
    <t xml:space="preserve">Promedio de análisis de laboratorio por consulta </t>
  </si>
  <si>
    <t>&lt;1.8</t>
  </si>
  <si>
    <t xml:space="preserve">Promedio de estudios de imágenes por consulta </t>
  </si>
  <si>
    <t>&lt;0.32</t>
  </si>
  <si>
    <t>Incremento de un 30% de los servicios odontológicos en los diferentes EESS</t>
  </si>
  <si>
    <t>Odontología</t>
  </si>
  <si>
    <t>Promedio de ocupación hospitalaria EES del SRS</t>
  </si>
  <si>
    <t xml:space="preserve">Porcentaje </t>
  </si>
  <si>
    <t>Departamento de Centros de Salud
División Centros Hospitalarios</t>
  </si>
  <si>
    <t>Porcentaje de mortalidad intrahospitalaria neta</t>
  </si>
  <si>
    <r>
      <rPr>
        <sz val="14"/>
        <rFont val="Calibri"/>
        <family val="2"/>
      </rPr>
      <t>&lt;</t>
    </r>
    <r>
      <rPr>
        <sz val="14"/>
        <rFont val="Times New Roman"/>
        <family val="1"/>
      </rPr>
      <t>35%</t>
    </r>
  </si>
  <si>
    <t>Porcentaje de atenciones ambulatorias provistas en áreas de emergencias</t>
  </si>
  <si>
    <r>
      <rPr>
        <sz val="14"/>
        <rFont val="Calibri"/>
        <family val="2"/>
      </rPr>
      <t>&lt;</t>
    </r>
    <r>
      <rPr>
        <sz val="14"/>
        <rFont val="Times New Roman"/>
        <family val="1"/>
      </rPr>
      <t>30%</t>
    </r>
  </si>
  <si>
    <t>Nivel de implementación del Programa SNS en tu Comunidad</t>
  </si>
  <si>
    <t>División Centros Hospitalario
División Primer Nivel</t>
  </si>
  <si>
    <t>Porcentaje de EES de la Red que cuentan con cartera de servicios actualizada de acuerdo a resolutividad</t>
  </si>
  <si>
    <t>Divison de Calidad de los Servicios y Gestión de Usuarios</t>
  </si>
  <si>
    <t>Promedio registro oportuno de nacimientos en los hospitales priorizados</t>
  </si>
  <si>
    <t xml:space="preserve">Departamento Centros de Salud 
División Centros Hospitalario
</t>
  </si>
  <si>
    <t xml:space="preserve">Razón de mortalidad materna </t>
  </si>
  <si>
    <t>Razón</t>
  </si>
  <si>
    <t>Tasa de mortalidad neonatal</t>
  </si>
  <si>
    <t>Tasa</t>
  </si>
  <si>
    <t>Tasa de mortalidad postneonatal</t>
  </si>
  <si>
    <t>Promedio de partos por cesáreas en la Red</t>
  </si>
  <si>
    <t>&lt;43%</t>
  </si>
  <si>
    <t>Cobertura uso de métodos de planificación familiar en población adscrita</t>
  </si>
  <si>
    <t xml:space="preserve">Departamento Centros de Salud 
División Primer Nivel
</t>
  </si>
  <si>
    <t>Porcentaje de incorporaciones de usuarios con patologías crónicas en los CCS según meta</t>
  </si>
  <si>
    <t xml:space="preserve">Division de Primer Nivel de Atencion  </t>
  </si>
  <si>
    <t>Porcentaje de seguimiento a los usuarios con patologías crónicas incorporados en los CCS</t>
  </si>
  <si>
    <t>Promedio cumplimiento indicadores HEARTS</t>
  </si>
  <si>
    <t xml:space="preserve">Nivel de implementación del Plan de Salud Mental </t>
  </si>
  <si>
    <t>Departamento de Centros de Salud</t>
  </si>
  <si>
    <t>Números de SRS que han implementado la DTIR (Detección, tratamiento, investigación y Respuesta)</t>
  </si>
  <si>
    <t>Proporción de personas VIH+ en los SAI activas en TARV y con carga viral suprimida</t>
  </si>
  <si>
    <t xml:space="preserve">Divison de Gestion Clinica </t>
  </si>
  <si>
    <t>Proporción de personas VIH+ en los SAI en TARV y con carga viral suprimida</t>
  </si>
  <si>
    <t>Proporción de personas VIH+ en los SAI en TARV que se encuentran activas</t>
  </si>
  <si>
    <t>Proporción de personas VIH+ en los SAI que se encuentran en TARV</t>
  </si>
  <si>
    <t>Porcentaje de casos de tuberculosis con pruebas VIH realizadas</t>
  </si>
  <si>
    <t xml:space="preserve">Division de Gestion Clinica </t>
  </si>
  <si>
    <t>Porcentajes de casos de tuberculosis detectados</t>
  </si>
  <si>
    <t>Porcentaje de establecimientos que cuenta con el Plan Hospitalario ante Emergencias y Desastres</t>
  </si>
  <si>
    <t>Emergencias</t>
  </si>
  <si>
    <t>Porcentaje de incremento asistencias ofrecidas por el Centros de Respuesta a Urgencias y Emergencias Médicas</t>
  </si>
  <si>
    <t>Porcentaje evaluación de Red emergencias-Gestión productiva y VCE</t>
  </si>
  <si>
    <t>Porcentaje general resultados de encuesta de satisfacción a usuarios de los servicios de la Red</t>
  </si>
  <si>
    <t>Division de Calidad de los Servicios y Gestión de Usuarios</t>
  </si>
  <si>
    <t>Promedio de EES que reportan Listas de Espera Quirúrgica por SRS</t>
  </si>
  <si>
    <t>Porcentaje de reducción Listas de Espera Quirúrgica</t>
  </si>
  <si>
    <t>1.2.2.1 Mejora de la Calidad de los Servicios de Enfermería</t>
  </si>
  <si>
    <t>Porcentaje de aplicación de las supervisiones de los servicios de enfermería en el Primer Nivel y Nivel Especializado</t>
  </si>
  <si>
    <t>Enfermería</t>
  </si>
  <si>
    <t>Nivel de implementación de la Ruta Crítica</t>
  </si>
  <si>
    <t xml:space="preserve">Porcentaje de referencias válidas </t>
  </si>
  <si>
    <t>Porcentaje de referencias efectivas</t>
  </si>
  <si>
    <t>Número de SRS que han suscrito acuerdos con enfoque al fortalecimiento de la Red mediante la intersectorialidad</t>
  </si>
  <si>
    <t>Porcentaje de hospitales de la Red SNS que cuentan con los comités de salud contemplados en el Reglamento 434-07</t>
  </si>
  <si>
    <t xml:space="preserve">Porcentaje de CPN que cuentan con los comités de salud </t>
  </si>
  <si>
    <t>Departamento de Centros de Salud
División Primer Nivel</t>
  </si>
  <si>
    <t>Porcentaje de EES nivel complementario, habilitados para ofertar servicios de salud</t>
  </si>
  <si>
    <t>Division de Calidad de los Servicios y Gestión de Usuarios
División Centros Hospitalarios</t>
  </si>
  <si>
    <t>Porcentaje de EES Primer Nivel, habilitados para ofertar servicios de salud</t>
  </si>
  <si>
    <t>Division de Calidad de los Servicios y Gestión de Usuarios
División Primer Nivel</t>
  </si>
  <si>
    <t>Porcentaje de ejecución del plan de capacitación</t>
  </si>
  <si>
    <t>Division de Recursos Humanos</t>
  </si>
  <si>
    <t>Porcentaje de ejecución del Plan de Mejora de la Encuesta de Clima Laboral</t>
  </si>
  <si>
    <t>Porcentaje de ejecución del Plan de Seguridad y Salud ocupacional</t>
  </si>
  <si>
    <t xml:space="preserve">Gestion de la Informacion </t>
  </si>
  <si>
    <t>Porcentaje de cumplimiento indicador tiempo de respuesta CCC en EES SRS</t>
  </si>
  <si>
    <t>Division de Planificacion y Desarrollo (Calidad Institucional)</t>
  </si>
  <si>
    <t>Porcentaje de cumplimiento indicador amigabilidad de la plataforma CCC en EES SRS</t>
  </si>
  <si>
    <t>Porcentaje de implementación planes de mejora CAF en el SRS</t>
  </si>
  <si>
    <t>Porcentaje de planes formulados en tiempo oportuno</t>
  </si>
  <si>
    <t xml:space="preserve">Division de Planificacion y Desarrollo </t>
  </si>
  <si>
    <t>Porcentaje de cumplimiento general del POA SRS</t>
  </si>
  <si>
    <t>Porcentaje de dependencias SRS con un cumplimiento del POA mayor a 85%</t>
  </si>
  <si>
    <t>Porcentaje de cumplimiento SISMAP Salud</t>
  </si>
  <si>
    <t>Division de Planificacion y Desarrollo 
División Centros Hospitalarios</t>
  </si>
  <si>
    <t>Porcentaje de ejecución del plan de fortalecimiento de infraestructura tecnológica del SRS</t>
  </si>
  <si>
    <t>Tecnologia</t>
  </si>
  <si>
    <t>Nivel de implementación estructura organizativa hospitalaria</t>
  </si>
  <si>
    <t>Nivel de implementación del Programa de Seguridad Física</t>
  </si>
  <si>
    <t>Division de Centros Hospitalrios</t>
  </si>
  <si>
    <t>Porcentaje de respuesta a los solicitudes de las áreas requirientes</t>
  </si>
  <si>
    <t>Seccion Adminstrativa</t>
  </si>
  <si>
    <t>Porcentaje de implementación del Plan de mantenimiento preventivo de equipos e infraestructura física</t>
  </si>
  <si>
    <t>Division de Infraestructura y hosteleria</t>
  </si>
  <si>
    <t>Porcentaje de EES SRS que reportan estados financieros</t>
  </si>
  <si>
    <t>División Administrativa-Financiera</t>
  </si>
  <si>
    <t>Porcentaje de ejecución presupuestaria</t>
  </si>
  <si>
    <t>Nivel de implementacion NOBACI en la Red SNS (SRS y hospitales regionales)</t>
  </si>
  <si>
    <t>Promedio de Glosa Red SNS</t>
  </si>
  <si>
    <t>Porcentaje de incremento facturación Red SNS</t>
  </si>
  <si>
    <t>Porcentaje de establecimientos de la Red con inventarios actualizados</t>
  </si>
  <si>
    <t>Promedio de cumplimiento de los indicadores de la gestión de compra gubernamental, provisto por la DGCP</t>
  </si>
  <si>
    <t>Porcentaje de ejecución del monitoreo de la deuda y nómina interna de los hospitales</t>
  </si>
  <si>
    <t>Porcentaje de oportunidad liquidación de fondos de la Red SNS</t>
  </si>
  <si>
    <t xml:space="preserve">Porcentaje de actualización del Portal de Transparencia del SRS en tiempo oportuno </t>
  </si>
  <si>
    <t xml:space="preserve">Porcentaje de actualización del Portal de Transparencia de los EES del SRS en tiempo oportuno </t>
  </si>
  <si>
    <t>Porcentaje de implementación del Plan de Comunicación Interna y Externa</t>
  </si>
  <si>
    <t>SRSNC1.2.2.1.01</t>
  </si>
  <si>
    <t>SRSNC1.2.2.1.02</t>
  </si>
  <si>
    <t>SRSNC3.2.2.1.1</t>
  </si>
  <si>
    <t>SRSNC3.2.2.1.2</t>
  </si>
  <si>
    <t>SRSNC3.2.2.1.3</t>
  </si>
  <si>
    <t>SRSNC3.2.2.1.4</t>
  </si>
  <si>
    <t>SRSNC3.2.2.1.5</t>
  </si>
  <si>
    <t>SRSNC3.2.2.1.6</t>
  </si>
  <si>
    <t>SRSNC3.2.2.1.7</t>
  </si>
  <si>
    <t>SRSNC3.2.2.1.8</t>
  </si>
  <si>
    <t>3.2.2.1 Politica de recursos humanos (clima y seguridad laboral)</t>
  </si>
  <si>
    <t>3.2.2.1Politica de recursos humanos (clima y seguridad laboral)</t>
  </si>
  <si>
    <r>
      <t>Elaboración al Plan de Capacitación de</t>
    </r>
    <r>
      <rPr>
        <sz val="10"/>
        <color rgb="FFFF0000"/>
        <rFont val="Times New Roman"/>
        <family val="1"/>
      </rPr>
      <t xml:space="preserve"> </t>
    </r>
    <r>
      <rPr>
        <sz val="10"/>
        <color theme="1"/>
        <rFont val="Times New Roman"/>
        <family val="1"/>
      </rPr>
      <t>CEAS 2022</t>
    </r>
  </si>
  <si>
    <t xml:space="preserve">Supervisión periodica al cumplimiento de los cambios requeridos según informes de monitoreo de los protocolos Materno y Neonatal asociados a morbilidad </t>
  </si>
  <si>
    <t xml:space="preserve">Supervisión periodica al cumplimiento de los cambios requeridos según informes de monitoreo de observacion de la practica clínica de los protocolos Materno y Neonatal </t>
  </si>
  <si>
    <t>SRSNC1.1.4.1.3</t>
  </si>
  <si>
    <t>Supervisión periodica al cumplimiento de los cambios requeridos según informes de monitoreo protocolo dengue, malaria y leptospira.</t>
  </si>
  <si>
    <t>SRSNC1.1.6.2.3</t>
  </si>
  <si>
    <t xml:space="preserve">Supervisión al cumplimiento de los cambios requeridos según informes de monitoreo del protocolo LVC </t>
  </si>
  <si>
    <t>Supervisión y apoyo a los EESS en los procesos de solicitud de habilitación (nuevos y renovacion de licencia).</t>
  </si>
  <si>
    <t>1.1.1.5 Ruta Comunitaria en Salud</t>
  </si>
  <si>
    <t>Seguimiento a la implementación de Ruta Comunitaria en Salud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</si>
</sst>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quot;$&quot;* #,##0.00_);_(&quot;$&quot;* \(#,##0.00\);_(&quot;$&quot;* &quot;-&quot;??_);_(@_)"/>
    <numFmt numFmtId="165" formatCode="#,##0.00;[Red]#,##0.00"/>
  </numFmts>
  <fonts count="67" x14ac:knownFonts="1">
    <font>
      <sz val="11"/>
      <color theme="1"/>
      <name val="Calibri"/>
      <family val="2"/>
      <scheme val="minor"/>
    </font>
    <font>
      <sz val="10"/>
      <name val="Times New Roman"/>
      <family val="1"/>
    </font>
    <font>
      <sz val="10"/>
      <name val="Arial"/>
      <family val="2"/>
    </font>
    <font>
      <sz val="10"/>
      <name val="Arial"/>
      <family val="2"/>
    </font>
    <font>
      <sz val="9"/>
      <color indexed="81"/>
      <name val="Tahoma"/>
      <family val="2"/>
    </font>
    <font>
      <b/>
      <sz val="9"/>
      <color indexed="81"/>
      <name val="Tahoma"/>
      <family val="2"/>
    </font>
    <font>
      <sz val="11"/>
      <color theme="1"/>
      <name val="Calibri"/>
      <family val="2"/>
      <scheme val="minor"/>
    </font>
    <font>
      <sz val="11"/>
      <color theme="0"/>
      <name val="Calibri"/>
      <family val="2"/>
      <scheme val="minor"/>
    </font>
    <font>
      <b/>
      <sz val="11"/>
      <color theme="1"/>
      <name val="Calibri"/>
      <family val="2"/>
      <scheme val="minor"/>
    </font>
    <font>
      <sz val="11"/>
      <color theme="1"/>
      <name val="Times New Roman"/>
      <family val="1"/>
    </font>
    <font>
      <b/>
      <sz val="10"/>
      <name val="Calibri"/>
      <family val="2"/>
      <scheme val="minor"/>
    </font>
    <font>
      <sz val="10"/>
      <name val="Calibri"/>
      <family val="2"/>
      <scheme val="minor"/>
    </font>
    <font>
      <b/>
      <sz val="9"/>
      <name val="Calibri"/>
      <family val="2"/>
      <scheme val="minor"/>
    </font>
    <font>
      <sz val="9"/>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sz val="10"/>
      <color theme="0"/>
      <name val="Calibri"/>
      <family val="2"/>
      <scheme val="minor"/>
    </font>
    <font>
      <sz val="10"/>
      <color theme="0"/>
      <name val="Arial"/>
      <family val="2"/>
    </font>
    <font>
      <sz val="11"/>
      <name val="Cambria"/>
      <family val="1"/>
      <scheme val="major"/>
    </font>
    <font>
      <b/>
      <sz val="12"/>
      <color theme="4" tint="-0.249977111117893"/>
      <name val="Calibri"/>
      <family val="2"/>
      <scheme val="minor"/>
    </font>
    <font>
      <b/>
      <sz val="10"/>
      <color theme="4" tint="-0.249977111117893"/>
      <name val="Calibri"/>
      <family val="2"/>
      <scheme val="minor"/>
    </font>
    <font>
      <b/>
      <sz val="11"/>
      <color theme="4" tint="-0.249977111117893"/>
      <name val="Calibri"/>
      <family val="2"/>
      <scheme val="minor"/>
    </font>
    <font>
      <sz val="12"/>
      <color theme="1"/>
      <name val="Calibri"/>
      <family val="2"/>
      <scheme val="minor"/>
    </font>
    <font>
      <sz val="9"/>
      <color rgb="FF000000"/>
      <name val="Arial"/>
      <family val="2"/>
    </font>
    <font>
      <sz val="9"/>
      <color theme="1"/>
      <name val="Calibri"/>
      <family val="2"/>
      <scheme val="minor"/>
    </font>
    <font>
      <b/>
      <sz val="9"/>
      <color theme="1"/>
      <name val="Calibri"/>
      <family val="2"/>
      <scheme val="minor"/>
    </font>
    <font>
      <b/>
      <sz val="9"/>
      <name val="Arial"/>
      <family val="2"/>
    </font>
    <font>
      <sz val="9"/>
      <name val="Arial"/>
      <family val="2"/>
    </font>
    <font>
      <sz val="9"/>
      <color indexed="8"/>
      <name val="Arial"/>
      <family val="2"/>
    </font>
    <font>
      <sz val="9"/>
      <color theme="1"/>
      <name val="Arial"/>
      <family val="2"/>
    </font>
    <font>
      <b/>
      <sz val="10"/>
      <name val="Times New Roman"/>
      <family val="1"/>
    </font>
    <font>
      <sz val="10"/>
      <color theme="0"/>
      <name val="Times New Roman"/>
      <family val="1"/>
    </font>
    <font>
      <b/>
      <sz val="10"/>
      <name val="Calibri"/>
      <family val="2"/>
      <scheme val="minor"/>
    </font>
    <font>
      <sz val="10"/>
      <name val="Calibri"/>
      <family val="2"/>
      <scheme val="minor"/>
    </font>
    <font>
      <b/>
      <sz val="11"/>
      <color theme="1"/>
      <name val="Times New Roman"/>
      <family val="1"/>
    </font>
    <font>
      <b/>
      <sz val="10"/>
      <color theme="1"/>
      <name val="Times New Roman"/>
      <family val="1"/>
    </font>
    <font>
      <sz val="9.9"/>
      <color theme="1"/>
      <name val="Times New Roman"/>
      <family val="1"/>
    </font>
    <font>
      <sz val="10"/>
      <color theme="1"/>
      <name val="Times New Roman"/>
      <family val="1"/>
    </font>
    <font>
      <sz val="10"/>
      <color theme="1"/>
      <name val="Tw Cen MT"/>
      <family val="2"/>
    </font>
    <font>
      <b/>
      <sz val="10"/>
      <name val="Tw Cen MT"/>
      <family val="2"/>
    </font>
    <font>
      <b/>
      <sz val="10"/>
      <color theme="1"/>
      <name val="Tw Cen MT"/>
      <family val="2"/>
    </font>
    <font>
      <sz val="10"/>
      <name val="Calibri"/>
      <family val="2"/>
      <scheme val="minor"/>
    </font>
    <font>
      <sz val="10"/>
      <color theme="3" tint="-0.249977111117893"/>
      <name val="Times New Roman"/>
      <family val="1"/>
    </font>
    <font>
      <b/>
      <sz val="10"/>
      <name val="Calibri"/>
      <family val="2"/>
      <scheme val="minor"/>
    </font>
    <font>
      <sz val="11"/>
      <color theme="4" tint="-0.249977111117893"/>
      <name val="Calibri"/>
      <family val="2"/>
      <scheme val="minor"/>
    </font>
    <font>
      <sz val="8"/>
      <color rgb="FFFF0000"/>
      <name val="Calibri"/>
      <family val="2"/>
      <scheme val="minor"/>
    </font>
    <font>
      <sz val="16"/>
      <color theme="1"/>
      <name val="Calibri"/>
      <family val="2"/>
      <scheme val="minor"/>
    </font>
    <font>
      <sz val="16"/>
      <color theme="1"/>
      <name val="Times New Roman"/>
      <family val="1"/>
    </font>
    <font>
      <b/>
      <sz val="16"/>
      <color theme="4" tint="-0.249977111117893"/>
      <name val="Calibri"/>
      <family val="2"/>
      <scheme val="minor"/>
    </font>
    <font>
      <sz val="16"/>
      <name val="Calibri"/>
      <family val="2"/>
      <scheme val="minor"/>
    </font>
    <font>
      <sz val="16"/>
      <color theme="0"/>
      <name val="Calibri"/>
      <family val="2"/>
      <scheme val="minor"/>
    </font>
    <font>
      <b/>
      <sz val="16"/>
      <color theme="0"/>
      <name val="Calibri"/>
      <family val="2"/>
      <scheme val="minor"/>
    </font>
    <font>
      <b/>
      <sz val="16"/>
      <name val="Calibri"/>
      <family val="2"/>
      <scheme val="minor"/>
    </font>
    <font>
      <sz val="14"/>
      <name val="Times New Roman"/>
      <family val="1"/>
    </font>
    <font>
      <sz val="14"/>
      <name val="Times New Roman"/>
      <family val="2"/>
    </font>
    <font>
      <sz val="16"/>
      <color rgb="FF000000"/>
      <name val="Calibri"/>
      <family val="2"/>
    </font>
    <font>
      <sz val="16"/>
      <name val="Calibri"/>
      <family val="2"/>
    </font>
    <font>
      <sz val="16"/>
      <color rgb="FFFFFFFF"/>
      <name val="Calibri"/>
      <family val="2"/>
    </font>
    <font>
      <sz val="14"/>
      <color rgb="FF000000"/>
      <name val="Times New Roman"/>
      <family val="1"/>
    </font>
    <font>
      <sz val="14"/>
      <color rgb="FFFFFFFF"/>
      <name val="Times New Roman"/>
      <family val="1"/>
    </font>
    <font>
      <sz val="14"/>
      <name val="Calibri"/>
      <family val="2"/>
    </font>
    <font>
      <sz val="10"/>
      <color rgb="FFFF0000"/>
      <name val="Times New Roman"/>
      <family val="1"/>
    </font>
  </fonts>
  <fills count="43">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92D050"/>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rgb="FFF573F5"/>
        <bgColor indexed="64"/>
      </patternFill>
    </fill>
    <fill>
      <patternFill patternType="solid">
        <fgColor indexed="22"/>
        <bgColor indexed="64"/>
      </patternFill>
    </fill>
    <fill>
      <patternFill patternType="solid">
        <fgColor theme="7" tint="0.79998168889431442"/>
        <bgColor indexed="64"/>
      </patternFill>
    </fill>
    <fill>
      <patternFill patternType="solid">
        <fgColor rgb="FF6666FF"/>
        <bgColor indexed="64"/>
      </patternFill>
    </fill>
    <fill>
      <patternFill patternType="solid">
        <fgColor rgb="FFCCFFFF"/>
        <bgColor indexed="64"/>
      </patternFill>
    </fill>
    <fill>
      <patternFill patternType="solid">
        <fgColor theme="2" tint="-0.249977111117893"/>
        <bgColor indexed="64"/>
      </patternFill>
    </fill>
    <fill>
      <patternFill patternType="solid">
        <fgColor rgb="FFFF33CC"/>
        <bgColor indexed="64"/>
      </patternFill>
    </fill>
    <fill>
      <patternFill patternType="solid">
        <fgColor rgb="FFCCFF33"/>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rgb="FF993300"/>
        <bgColor indexed="64"/>
      </patternFill>
    </fill>
    <fill>
      <patternFill patternType="solid">
        <fgColor rgb="FFFFFF99"/>
        <bgColor indexed="64"/>
      </patternFill>
    </fill>
    <fill>
      <patternFill patternType="solid">
        <fgColor rgb="FFFFFF00"/>
        <bgColor indexed="64"/>
      </patternFill>
    </fill>
    <fill>
      <patternFill patternType="solid">
        <fgColor rgb="FFFF0000"/>
        <bgColor indexed="64"/>
      </patternFill>
    </fill>
    <fill>
      <patternFill patternType="solid">
        <fgColor rgb="FF9999FF"/>
        <bgColor indexed="64"/>
      </patternFill>
    </fill>
    <fill>
      <patternFill patternType="solid">
        <fgColor rgb="FFFF99FF"/>
        <bgColor indexed="64"/>
      </patternFill>
    </fill>
    <fill>
      <patternFill patternType="solid">
        <fgColor rgb="FFFF9900"/>
        <bgColor indexed="64"/>
      </patternFill>
    </fill>
    <fill>
      <patternFill patternType="solid">
        <fgColor rgb="FF99FF66"/>
        <bgColor indexed="64"/>
      </patternFill>
    </fill>
    <fill>
      <patternFill patternType="solid">
        <fgColor rgb="FFFF0066"/>
        <bgColor indexed="64"/>
      </patternFill>
    </fill>
    <fill>
      <patternFill patternType="solid">
        <fgColor rgb="FF6699FF"/>
        <bgColor indexed="64"/>
      </patternFill>
    </fill>
    <fill>
      <patternFill patternType="solid">
        <fgColor rgb="FF49B17B"/>
        <bgColor indexed="64"/>
      </patternFill>
    </fill>
    <fill>
      <patternFill patternType="solid">
        <fgColor rgb="FF00FFFF"/>
        <bgColor indexed="64"/>
      </patternFill>
    </fill>
    <fill>
      <patternFill patternType="solid">
        <fgColor theme="4" tint="0.79998168889431442"/>
        <bgColor theme="4" tint="0.79998168889431442"/>
      </patternFill>
    </fill>
    <fill>
      <patternFill patternType="solid">
        <fgColor theme="8" tint="0.79998168889431442"/>
        <bgColor indexed="64"/>
      </patternFill>
    </fill>
    <fill>
      <patternFill patternType="solid">
        <fgColor rgb="FFFFFFFF"/>
        <bgColor rgb="FF000000"/>
      </patternFill>
    </fill>
    <fill>
      <patternFill patternType="solid">
        <fgColor rgb="FFDCE6F1"/>
        <bgColor rgb="FF000000"/>
      </patternFill>
    </fill>
  </fills>
  <borders count="49">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style="thin">
        <color theme="3" tint="0.39994506668294322"/>
      </top>
      <bottom/>
      <diagonal/>
    </border>
    <border>
      <left style="thin">
        <color theme="3" tint="0.39994506668294322"/>
      </left>
      <right style="thin">
        <color theme="3" tint="0.39994506668294322"/>
      </right>
      <top/>
      <bottom/>
      <diagonal/>
    </border>
    <border>
      <left style="thin">
        <color theme="3" tint="0.39994506668294322"/>
      </left>
      <right style="thin">
        <color theme="3" tint="0.39994506668294322"/>
      </right>
      <top/>
      <bottom style="thin">
        <color theme="3" tint="0.39994506668294322"/>
      </bottom>
      <diagonal/>
    </border>
    <border>
      <left style="thin">
        <color theme="3" tint="0.39994506668294322"/>
      </left>
      <right/>
      <top/>
      <bottom/>
      <diagonal/>
    </border>
    <border>
      <left/>
      <right style="thin">
        <color theme="3" tint="0.39994506668294322"/>
      </right>
      <top/>
      <bottom/>
      <diagonal/>
    </border>
    <border>
      <left/>
      <right/>
      <top style="thin">
        <color theme="3" tint="0.39988402966399123"/>
      </top>
      <bottom/>
      <diagonal/>
    </border>
    <border>
      <left style="thin">
        <color theme="3" tint="0.39994506668294322"/>
      </left>
      <right/>
      <top style="thin">
        <color theme="3" tint="0.39994506668294322"/>
      </top>
      <bottom style="thin">
        <color theme="3" tint="0.39994506668294322"/>
      </bottom>
      <diagonal/>
    </border>
    <border>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medium">
        <color indexed="64"/>
      </right>
      <top style="thin">
        <color auto="1"/>
      </top>
      <bottom/>
      <diagonal/>
    </border>
    <border>
      <left/>
      <right/>
      <top/>
      <bottom style="thin">
        <color theme="4" tint="0.39997558519241921"/>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rgb="FFABABAB"/>
      </left>
      <right/>
      <top style="thin">
        <color rgb="FFABABAB"/>
      </top>
      <bottom/>
      <diagonal/>
    </border>
    <border>
      <left style="thin">
        <color auto="1"/>
      </left>
      <right style="thin">
        <color auto="1"/>
      </right>
      <top/>
      <bottom/>
      <diagonal/>
    </border>
    <border>
      <left style="thin">
        <color indexed="64"/>
      </left>
      <right style="thin">
        <color theme="4"/>
      </right>
      <top/>
      <bottom/>
      <diagonal/>
    </border>
    <border>
      <left style="thin">
        <color theme="4"/>
      </left>
      <right style="thin">
        <color theme="4"/>
      </right>
      <top/>
      <bottom/>
      <diagonal/>
    </border>
    <border>
      <left style="thin">
        <color theme="4"/>
      </left>
      <right style="thin">
        <color indexed="64"/>
      </right>
      <top/>
      <bottom/>
      <diagonal/>
    </border>
    <border>
      <left/>
      <right style="thin">
        <color auto="1"/>
      </right>
      <top style="thin">
        <color auto="1"/>
      </top>
      <bottom style="thin">
        <color auto="1"/>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auto="1"/>
      </right>
      <top style="thin">
        <color auto="1"/>
      </top>
      <bottom/>
      <diagonal/>
    </border>
    <border>
      <left/>
      <right/>
      <top/>
      <bottom style="double">
        <color indexed="64"/>
      </bottom>
      <diagonal/>
    </border>
  </borders>
  <cellStyleXfs count="10">
    <xf numFmtId="0" fontId="0" fillId="0" borderId="0"/>
    <xf numFmtId="43" fontId="6" fillId="0" borderId="0" applyFont="0" applyFill="0" applyBorder="0" applyAlignment="0" applyProtection="0"/>
    <xf numFmtId="0" fontId="1" fillId="0" borderId="0"/>
    <xf numFmtId="0" fontId="6" fillId="0" borderId="0"/>
    <xf numFmtId="0" fontId="2" fillId="0" borderId="0"/>
    <xf numFmtId="0" fontId="3" fillId="0" borderId="0"/>
    <xf numFmtId="0" fontId="27" fillId="0" borderId="0"/>
    <xf numFmtId="43" fontId="2" fillId="0" borderId="0" applyFont="0" applyFill="0" applyBorder="0" applyAlignment="0" applyProtection="0"/>
    <xf numFmtId="9" fontId="6" fillId="0" borderId="0" applyFont="0" applyFill="0" applyBorder="0" applyAlignment="0" applyProtection="0"/>
    <xf numFmtId="164" fontId="6" fillId="0" borderId="0" applyFont="0" applyFill="0" applyBorder="0" applyAlignment="0" applyProtection="0"/>
  </cellStyleXfs>
  <cellXfs count="653">
    <xf numFmtId="0" fontId="0" fillId="0" borderId="0" xfId="0"/>
    <xf numFmtId="0" fontId="9" fillId="0" borderId="0" xfId="0" applyFont="1"/>
    <xf numFmtId="0" fontId="1" fillId="0" borderId="0" xfId="2"/>
    <xf numFmtId="0" fontId="2" fillId="0" borderId="0" xfId="4"/>
    <xf numFmtId="0" fontId="11" fillId="0" borderId="0" xfId="2" applyFont="1"/>
    <xf numFmtId="0" fontId="10" fillId="4" borderId="4" xfId="3" applyFont="1" applyFill="1" applyBorder="1" applyAlignment="1">
      <alignment horizontal="center" textRotation="90" wrapText="1"/>
    </xf>
    <xf numFmtId="0" fontId="10" fillId="4" borderId="4" xfId="3" applyFont="1" applyFill="1" applyBorder="1" applyAlignment="1">
      <alignment horizontal="center" vertical="center" wrapText="1"/>
    </xf>
    <xf numFmtId="0" fontId="10" fillId="4" borderId="4" xfId="3" applyFont="1" applyFill="1" applyBorder="1" applyAlignment="1">
      <alignment horizontal="center" vertical="center"/>
    </xf>
    <xf numFmtId="0" fontId="12" fillId="5" borderId="5" xfId="3" applyFont="1" applyFill="1" applyBorder="1" applyAlignment="1">
      <alignment horizontal="left" vertical="top" wrapText="1"/>
    </xf>
    <xf numFmtId="0" fontId="12" fillId="5" borderId="5" xfId="3" applyFont="1" applyFill="1" applyBorder="1" applyAlignment="1">
      <alignment horizontal="center" vertical="top" wrapText="1"/>
    </xf>
    <xf numFmtId="0" fontId="12" fillId="5" borderId="5" xfId="3" applyFont="1" applyFill="1" applyBorder="1" applyAlignment="1">
      <alignment vertical="top" wrapText="1"/>
    </xf>
    <xf numFmtId="4" fontId="12" fillId="5" borderId="5" xfId="3" applyNumberFormat="1" applyFont="1" applyFill="1" applyBorder="1" applyAlignment="1">
      <alignment vertical="top" wrapText="1"/>
    </xf>
    <xf numFmtId="0" fontId="12" fillId="2" borderId="6" xfId="3" applyFont="1" applyFill="1" applyBorder="1" applyAlignment="1">
      <alignment horizontal="left" vertical="top" wrapText="1"/>
    </xf>
    <xf numFmtId="0" fontId="12" fillId="2" borderId="6" xfId="3" applyFont="1" applyFill="1" applyBorder="1" applyAlignment="1">
      <alignment horizontal="center" vertical="top" wrapText="1"/>
    </xf>
    <xf numFmtId="0" fontId="12" fillId="2" borderId="6" xfId="3" applyFont="1" applyFill="1" applyBorder="1" applyAlignment="1">
      <alignment vertical="top" wrapText="1"/>
    </xf>
    <xf numFmtId="4" fontId="12" fillId="2" borderId="6" xfId="3" applyNumberFormat="1" applyFont="1" applyFill="1" applyBorder="1" applyAlignment="1">
      <alignment vertical="top" wrapText="1"/>
    </xf>
    <xf numFmtId="4" fontId="12" fillId="6" borderId="6" xfId="3" applyNumberFormat="1" applyFont="1" applyFill="1" applyBorder="1" applyAlignment="1">
      <alignment vertical="top" wrapText="1"/>
    </xf>
    <xf numFmtId="0" fontId="13" fillId="2" borderId="6" xfId="3" applyFont="1" applyFill="1" applyBorder="1" applyAlignment="1">
      <alignment horizontal="left" vertical="top" wrapText="1"/>
    </xf>
    <xf numFmtId="0" fontId="13" fillId="2" borderId="6" xfId="3" applyFont="1" applyFill="1" applyBorder="1" applyAlignment="1">
      <alignment horizontal="center" vertical="top" wrapText="1"/>
    </xf>
    <xf numFmtId="0" fontId="13" fillId="2" borderId="6" xfId="3" applyFont="1" applyFill="1" applyBorder="1" applyAlignment="1">
      <alignment vertical="top" wrapText="1"/>
    </xf>
    <xf numFmtId="4" fontId="13" fillId="6" borderId="6" xfId="3" applyNumberFormat="1" applyFont="1" applyFill="1" applyBorder="1" applyAlignment="1" applyProtection="1">
      <alignment horizontal="right" vertical="top" wrapText="1"/>
    </xf>
    <xf numFmtId="0" fontId="12" fillId="5" borderId="6" xfId="3" applyFont="1" applyFill="1" applyBorder="1" applyAlignment="1">
      <alignment horizontal="left" vertical="top" wrapText="1"/>
    </xf>
    <xf numFmtId="0" fontId="12" fillId="5" borderId="6" xfId="3" applyFont="1" applyFill="1" applyBorder="1" applyAlignment="1">
      <alignment horizontal="center" vertical="top" wrapText="1"/>
    </xf>
    <xf numFmtId="0" fontId="12" fillId="5" borderId="6" xfId="3" applyFont="1" applyFill="1" applyBorder="1" applyAlignment="1">
      <alignment vertical="top" wrapText="1"/>
    </xf>
    <xf numFmtId="4" fontId="12" fillId="5" borderId="6" xfId="3" applyNumberFormat="1" applyFont="1" applyFill="1" applyBorder="1" applyAlignment="1">
      <alignment vertical="top" wrapText="1"/>
    </xf>
    <xf numFmtId="4" fontId="12" fillId="2" borderId="6" xfId="3" applyNumberFormat="1" applyFont="1" applyFill="1" applyBorder="1" applyAlignment="1" applyProtection="1">
      <alignment vertical="top" wrapText="1"/>
    </xf>
    <xf numFmtId="4" fontId="12" fillId="6" borderId="6" xfId="3" applyNumberFormat="1" applyFont="1" applyFill="1" applyBorder="1" applyAlignment="1" applyProtection="1">
      <alignment vertical="top" wrapText="1"/>
    </xf>
    <xf numFmtId="0" fontId="13" fillId="2" borderId="7" xfId="3" applyFont="1" applyFill="1" applyBorder="1" applyAlignment="1">
      <alignment horizontal="center" vertical="top" wrapText="1"/>
    </xf>
    <xf numFmtId="0" fontId="13" fillId="2" borderId="7" xfId="3" applyFont="1" applyFill="1" applyBorder="1" applyAlignment="1">
      <alignment horizontal="left" vertical="top" wrapText="1"/>
    </xf>
    <xf numFmtId="0" fontId="13" fillId="2" borderId="7" xfId="3" applyFont="1" applyFill="1" applyBorder="1" applyAlignment="1">
      <alignment vertical="top" wrapText="1"/>
    </xf>
    <xf numFmtId="4" fontId="13" fillId="6" borderId="7" xfId="3" applyNumberFormat="1" applyFont="1" applyFill="1" applyBorder="1" applyAlignment="1" applyProtection="1">
      <alignment horizontal="right" vertical="top" wrapText="1"/>
    </xf>
    <xf numFmtId="0" fontId="11" fillId="4" borderId="4" xfId="3" applyFont="1" applyFill="1" applyBorder="1" applyAlignment="1">
      <alignment vertical="top" wrapText="1"/>
    </xf>
    <xf numFmtId="0" fontId="10" fillId="4" borderId="4" xfId="3" applyFont="1" applyFill="1" applyBorder="1" applyAlignment="1">
      <alignment vertical="top" wrapText="1"/>
    </xf>
    <xf numFmtId="4" fontId="10" fillId="4" borderId="4" xfId="3" applyNumberFormat="1" applyFont="1" applyFill="1" applyBorder="1" applyAlignment="1" applyProtection="1">
      <alignment vertical="top" wrapText="1"/>
    </xf>
    <xf numFmtId="0" fontId="6" fillId="0" borderId="0" xfId="3" applyFont="1"/>
    <xf numFmtId="0" fontId="14" fillId="7" borderId="5" xfId="3" applyFont="1" applyFill="1" applyBorder="1" applyAlignment="1" applyProtection="1">
      <alignment vertical="top"/>
    </xf>
    <xf numFmtId="0" fontId="15" fillId="7" borderId="5" xfId="3" applyFont="1" applyFill="1" applyBorder="1" applyAlignment="1" applyProtection="1">
      <alignment horizontal="center" vertical="top"/>
    </xf>
    <xf numFmtId="0" fontId="15" fillId="7" borderId="5" xfId="3" applyFont="1" applyFill="1" applyBorder="1" applyAlignment="1" applyProtection="1">
      <alignment vertical="top"/>
    </xf>
    <xf numFmtId="165" fontId="15" fillId="7" borderId="5" xfId="1" applyNumberFormat="1" applyFont="1" applyFill="1" applyBorder="1" applyAlignment="1" applyProtection="1">
      <alignment vertical="top"/>
      <protection hidden="1"/>
    </xf>
    <xf numFmtId="165" fontId="15" fillId="7" borderId="5" xfId="1" applyNumberFormat="1" applyFont="1" applyFill="1" applyBorder="1" applyAlignment="1" applyProtection="1">
      <alignment horizontal="right" vertical="top"/>
      <protection hidden="1"/>
    </xf>
    <xf numFmtId="0" fontId="18" fillId="10" borderId="8" xfId="4" applyFont="1" applyFill="1" applyBorder="1" applyAlignment="1" applyProtection="1">
      <alignment horizontal="left"/>
      <protection locked="0"/>
    </xf>
    <xf numFmtId="0" fontId="19" fillId="10" borderId="0" xfId="4" applyFont="1" applyFill="1" applyBorder="1" applyAlignment="1"/>
    <xf numFmtId="0" fontId="19" fillId="10" borderId="9" xfId="4" applyFont="1" applyFill="1" applyBorder="1" applyAlignment="1"/>
    <xf numFmtId="4" fontId="11" fillId="6" borderId="0" xfId="4" applyNumberFormat="1" applyFont="1" applyFill="1" applyBorder="1" applyProtection="1">
      <protection locked="0"/>
    </xf>
    <xf numFmtId="0" fontId="11" fillId="6" borderId="9" xfId="4" applyFont="1" applyFill="1" applyBorder="1"/>
    <xf numFmtId="0" fontId="10" fillId="4" borderId="8" xfId="4" applyFont="1" applyFill="1" applyBorder="1" applyAlignment="1">
      <alignment horizontal="left"/>
    </xf>
    <xf numFmtId="0" fontId="11" fillId="4" borderId="0" xfId="4" applyFont="1" applyFill="1" applyBorder="1"/>
    <xf numFmtId="4" fontId="11" fillId="4" borderId="0" xfId="4" applyNumberFormat="1" applyFont="1" applyFill="1" applyBorder="1" applyProtection="1">
      <protection locked="0"/>
    </xf>
    <xf numFmtId="0" fontId="11" fillId="4" borderId="9" xfId="4" applyFont="1" applyFill="1" applyBorder="1"/>
    <xf numFmtId="0" fontId="10" fillId="10" borderId="8" xfId="4" applyFont="1" applyFill="1" applyBorder="1" applyAlignment="1" applyProtection="1">
      <protection locked="0"/>
    </xf>
    <xf numFmtId="0" fontId="10" fillId="10" borderId="0" xfId="4" applyFont="1" applyFill="1" applyBorder="1" applyAlignment="1" applyProtection="1">
      <protection locked="0"/>
    </xf>
    <xf numFmtId="0" fontId="10" fillId="10" borderId="9" xfId="4" applyFont="1" applyFill="1" applyBorder="1" applyAlignment="1" applyProtection="1">
      <protection locked="0"/>
    </xf>
    <xf numFmtId="0" fontId="6" fillId="0" borderId="0" xfId="4" applyFont="1"/>
    <xf numFmtId="0" fontId="0" fillId="3" borderId="0" xfId="0" applyFill="1"/>
    <xf numFmtId="0" fontId="7" fillId="3" borderId="0" xfId="0" applyFont="1" applyFill="1"/>
    <xf numFmtId="0" fontId="1" fillId="3" borderId="0" xfId="2" applyFont="1" applyFill="1"/>
    <xf numFmtId="0" fontId="22" fillId="3" borderId="0" xfId="4" applyFont="1" applyFill="1"/>
    <xf numFmtId="0" fontId="7" fillId="3" borderId="0" xfId="3" applyFont="1" applyFill="1" applyProtection="1">
      <protection locked="0"/>
    </xf>
    <xf numFmtId="0" fontId="7" fillId="3" borderId="0" xfId="3" applyFont="1" applyFill="1"/>
    <xf numFmtId="0" fontId="7" fillId="3" borderId="0" xfId="4" applyFont="1" applyFill="1"/>
    <xf numFmtId="0" fontId="21" fillId="3" borderId="0" xfId="4" applyFont="1" applyFill="1"/>
    <xf numFmtId="0" fontId="13" fillId="3" borderId="6" xfId="3" applyFont="1" applyFill="1" applyBorder="1" applyAlignment="1">
      <alignment vertical="top" wrapText="1"/>
    </xf>
    <xf numFmtId="0" fontId="13" fillId="3" borderId="6" xfId="3" applyFont="1" applyFill="1" applyBorder="1"/>
    <xf numFmtId="0" fontId="12" fillId="3" borderId="6" xfId="3" applyFont="1" applyFill="1" applyBorder="1" applyAlignment="1">
      <alignment vertical="top" wrapText="1"/>
    </xf>
    <xf numFmtId="0" fontId="23" fillId="0" borderId="14" xfId="0" applyFont="1" applyFill="1" applyBorder="1" applyAlignment="1"/>
    <xf numFmtId="0" fontId="0" fillId="0" borderId="0" xfId="0" applyAlignment="1"/>
    <xf numFmtId="0" fontId="0" fillId="0" borderId="14" xfId="0" applyBorder="1" applyAlignment="1"/>
    <xf numFmtId="0" fontId="8" fillId="0" borderId="0" xfId="0" applyFont="1" applyAlignment="1"/>
    <xf numFmtId="0" fontId="0" fillId="0" borderId="0" xfId="0" applyFill="1" applyBorder="1" applyAlignment="1"/>
    <xf numFmtId="0" fontId="0" fillId="0" borderId="15" xfId="0" applyBorder="1" applyAlignment="1"/>
    <xf numFmtId="0" fontId="0" fillId="0" borderId="16" xfId="0" applyBorder="1" applyAlignment="1"/>
    <xf numFmtId="0" fontId="0" fillId="0" borderId="17" xfId="0" applyBorder="1" applyAlignment="1"/>
    <xf numFmtId="0" fontId="0" fillId="0" borderId="18" xfId="0" applyBorder="1" applyAlignment="1"/>
    <xf numFmtId="0" fontId="0" fillId="0" borderId="19" xfId="0" applyBorder="1" applyAlignment="1"/>
    <xf numFmtId="0" fontId="0" fillId="0" borderId="20" xfId="0" applyBorder="1" applyAlignment="1"/>
    <xf numFmtId="0" fontId="0" fillId="0" borderId="3" xfId="0" applyBorder="1" applyAlignment="1"/>
    <xf numFmtId="0" fontId="0" fillId="0" borderId="21" xfId="0" applyBorder="1" applyAlignment="1"/>
    <xf numFmtId="0" fontId="0" fillId="0" borderId="22" xfId="0" applyBorder="1" applyAlignment="1"/>
    <xf numFmtId="0" fontId="0" fillId="0" borderId="23" xfId="0" applyBorder="1" applyAlignment="1"/>
    <xf numFmtId="0" fontId="23" fillId="0" borderId="24" xfId="0" applyFont="1" applyFill="1" applyBorder="1" applyAlignment="1"/>
    <xf numFmtId="0" fontId="23" fillId="0" borderId="16" xfId="0" applyFont="1" applyFill="1" applyBorder="1" applyAlignment="1"/>
    <xf numFmtId="0" fontId="23" fillId="0" borderId="18" xfId="0" applyFont="1" applyFill="1" applyBorder="1" applyAlignment="1"/>
    <xf numFmtId="0" fontId="0" fillId="0" borderId="25" xfId="0" applyBorder="1" applyAlignment="1"/>
    <xf numFmtId="0" fontId="0" fillId="0" borderId="0" xfId="0" applyFill="1"/>
    <xf numFmtId="0" fontId="9" fillId="0" borderId="0" xfId="0" applyFont="1" applyFill="1"/>
    <xf numFmtId="0" fontId="24" fillId="3" borderId="0" xfId="0" applyFont="1" applyFill="1" applyBorder="1" applyAlignment="1"/>
    <xf numFmtId="0" fontId="26" fillId="3" borderId="0" xfId="0" applyFont="1" applyFill="1" applyBorder="1" applyAlignment="1"/>
    <xf numFmtId="0" fontId="25" fillId="3" borderId="0" xfId="0" applyFont="1" applyFill="1" applyBorder="1" applyAlignment="1"/>
    <xf numFmtId="0" fontId="27" fillId="0" borderId="0" xfId="6"/>
    <xf numFmtId="0" fontId="27" fillId="0" borderId="14" xfId="6" applyBorder="1"/>
    <xf numFmtId="0" fontId="27" fillId="0" borderId="14" xfId="6" applyBorder="1" applyAlignment="1">
      <alignment wrapText="1"/>
    </xf>
    <xf numFmtId="0" fontId="27" fillId="0" borderId="0" xfId="6" applyAlignment="1">
      <alignment wrapText="1"/>
    </xf>
    <xf numFmtId="0" fontId="27" fillId="0" borderId="14" xfId="6" applyBorder="1" applyAlignment="1">
      <alignment vertical="top" wrapText="1"/>
    </xf>
    <xf numFmtId="0" fontId="27" fillId="0" borderId="14" xfId="6" applyBorder="1" applyAlignment="1">
      <alignment vertical="top"/>
    </xf>
    <xf numFmtId="0" fontId="27" fillId="0" borderId="0" xfId="6" applyAlignment="1">
      <alignment vertical="top"/>
    </xf>
    <xf numFmtId="0" fontId="9" fillId="0" borderId="0" xfId="0" applyFont="1" applyFill="1" applyAlignment="1">
      <alignment horizontal="left" vertical="center"/>
    </xf>
    <xf numFmtId="0" fontId="9" fillId="0" borderId="0" xfId="0" applyFont="1" applyAlignment="1">
      <alignment horizontal="left" vertical="center"/>
    </xf>
    <xf numFmtId="0" fontId="9" fillId="0" borderId="0" xfId="0" applyFont="1" applyFill="1" applyAlignment="1">
      <alignment horizontal="left" vertical="center" wrapText="1"/>
    </xf>
    <xf numFmtId="0" fontId="9" fillId="0" borderId="0" xfId="0" applyFont="1" applyAlignment="1">
      <alignment horizontal="left" vertical="center" wrapText="1"/>
    </xf>
    <xf numFmtId="0" fontId="9" fillId="0" borderId="0" xfId="0" applyFont="1" applyFill="1" applyAlignment="1">
      <alignment horizontal="center" vertical="center"/>
    </xf>
    <xf numFmtId="0" fontId="9" fillId="0" borderId="0" xfId="0" applyFont="1" applyAlignment="1">
      <alignment horizontal="center" vertical="center"/>
    </xf>
    <xf numFmtId="0" fontId="0" fillId="0" borderId="14" xfId="0" applyBorder="1"/>
    <xf numFmtId="0" fontId="27" fillId="0" borderId="14" xfId="6" applyBorder="1" applyAlignment="1">
      <alignment horizontal="left" vertical="center" wrapText="1"/>
    </xf>
    <xf numFmtId="0" fontId="27" fillId="0" borderId="14" xfId="6" applyBorder="1" applyAlignment="1">
      <alignment horizontal="left" vertical="center"/>
    </xf>
    <xf numFmtId="0" fontId="27" fillId="0" borderId="0" xfId="6" applyAlignment="1">
      <alignment horizontal="left" vertical="center"/>
    </xf>
    <xf numFmtId="0" fontId="0" fillId="3" borderId="14" xfId="0" applyFill="1" applyBorder="1"/>
    <xf numFmtId="0" fontId="0" fillId="3" borderId="3" xfId="0" applyFill="1" applyBorder="1"/>
    <xf numFmtId="0" fontId="8" fillId="0" borderId="26" xfId="0" applyFont="1" applyBorder="1" applyAlignment="1"/>
    <xf numFmtId="0" fontId="0" fillId="0" borderId="14" xfId="0" applyFill="1" applyBorder="1" applyAlignment="1"/>
    <xf numFmtId="0" fontId="0" fillId="0" borderId="3" xfId="0" applyFill="1" applyBorder="1" applyAlignment="1"/>
    <xf numFmtId="0" fontId="8" fillId="0" borderId="27" xfId="0" applyFont="1" applyBorder="1" applyAlignment="1"/>
    <xf numFmtId="0" fontId="0" fillId="0" borderId="28" xfId="0" applyBorder="1" applyAlignment="1"/>
    <xf numFmtId="0" fontId="0" fillId="0" borderId="29" xfId="0" applyBorder="1" applyAlignment="1"/>
    <xf numFmtId="0" fontId="8" fillId="0" borderId="30" xfId="0" applyFont="1" applyBorder="1" applyAlignment="1"/>
    <xf numFmtId="0" fontId="0" fillId="0" borderId="14" xfId="0" applyBorder="1" applyAlignment="1">
      <alignment horizontal="left" vertical="center" wrapText="1"/>
    </xf>
    <xf numFmtId="0" fontId="0" fillId="0" borderId="14" xfId="0" applyBorder="1" applyAlignment="1">
      <alignment horizontal="center" vertical="center"/>
    </xf>
    <xf numFmtId="0" fontId="0" fillId="0" borderId="14" xfId="0" applyBorder="1" applyAlignment="1">
      <alignment horizontal="left" vertical="center"/>
    </xf>
    <xf numFmtId="0" fontId="30" fillId="0" borderId="31" xfId="0" applyFont="1" applyBorder="1" applyAlignment="1">
      <alignment horizontal="left" vertical="top"/>
    </xf>
    <xf numFmtId="0" fontId="29" fillId="0" borderId="21" xfId="0" applyFont="1" applyBorder="1" applyAlignment="1">
      <alignment horizontal="left" vertical="top"/>
    </xf>
    <xf numFmtId="0" fontId="29" fillId="0" borderId="22" xfId="0" applyFont="1" applyBorder="1" applyAlignment="1">
      <alignment horizontal="left" vertical="top"/>
    </xf>
    <xf numFmtId="0" fontId="29" fillId="0" borderId="23" xfId="0" applyFont="1" applyBorder="1" applyAlignment="1">
      <alignment horizontal="left" vertical="top"/>
    </xf>
    <xf numFmtId="0" fontId="18" fillId="11" borderId="14" xfId="0" applyFont="1" applyFill="1" applyBorder="1" applyAlignment="1">
      <alignment horizontal="center" vertical="center"/>
    </xf>
    <xf numFmtId="0" fontId="19" fillId="0" borderId="14" xfId="0" applyFont="1" applyBorder="1" applyAlignment="1">
      <alignment vertical="center" wrapText="1"/>
    </xf>
    <xf numFmtId="0" fontId="19" fillId="0" borderId="14" xfId="0" applyFont="1" applyBorder="1" applyAlignment="1">
      <alignment horizontal="left" vertical="center" wrapText="1"/>
    </xf>
    <xf numFmtId="0" fontId="18" fillId="11" borderId="31" xfId="0" applyFont="1" applyFill="1" applyBorder="1" applyAlignment="1">
      <alignment horizontal="center" vertical="center"/>
    </xf>
    <xf numFmtId="0" fontId="8" fillId="0" borderId="0" xfId="0" applyFont="1"/>
    <xf numFmtId="0" fontId="8" fillId="0" borderId="36" xfId="0" applyFont="1" applyBorder="1"/>
    <xf numFmtId="0" fontId="0" fillId="0" borderId="21" xfId="0" applyBorder="1"/>
    <xf numFmtId="0" fontId="0" fillId="0" borderId="22" xfId="0" applyBorder="1"/>
    <xf numFmtId="0" fontId="10" fillId="0" borderId="0" xfId="0" applyFont="1" applyFill="1" applyBorder="1" applyAlignment="1">
      <alignment horizontal="center" vertical="center" wrapText="1"/>
    </xf>
    <xf numFmtId="49" fontId="31" fillId="16" borderId="14" xfId="4" applyNumberFormat="1" applyFont="1" applyFill="1" applyBorder="1" applyAlignment="1">
      <alignment horizontal="left" vertical="center" wrapText="1"/>
    </xf>
    <xf numFmtId="49" fontId="31" fillId="16" borderId="14" xfId="4" applyNumberFormat="1" applyFont="1" applyFill="1" applyBorder="1" applyAlignment="1">
      <alignment horizontal="center" vertical="center" wrapText="1"/>
    </xf>
    <xf numFmtId="49" fontId="31" fillId="16" borderId="37" xfId="4" applyNumberFormat="1" applyFont="1" applyFill="1" applyBorder="1" applyAlignment="1">
      <alignment horizontal="center" vertical="center" wrapText="1"/>
    </xf>
    <xf numFmtId="0" fontId="32" fillId="0" borderId="14" xfId="4" applyFont="1" applyBorder="1" applyAlignment="1">
      <alignment horizontal="center" vertical="center" wrapText="1"/>
    </xf>
    <xf numFmtId="0" fontId="2" fillId="0" borderId="0" xfId="4" applyAlignment="1">
      <alignment horizontal="center" vertical="center" wrapText="1"/>
    </xf>
    <xf numFmtId="15" fontId="33" fillId="0" borderId="14" xfId="4" applyNumberFormat="1" applyFont="1" applyBorder="1" applyAlignment="1">
      <alignment horizontal="left" vertical="center" wrapText="1"/>
    </xf>
    <xf numFmtId="49" fontId="33" fillId="0" borderId="14" xfId="4" applyNumberFormat="1" applyFont="1" applyBorder="1" applyAlignment="1">
      <alignment horizontal="left" vertical="center" wrapText="1"/>
    </xf>
    <xf numFmtId="49" fontId="33" fillId="0" borderId="14" xfId="4" applyNumberFormat="1" applyFont="1" applyBorder="1" applyAlignment="1">
      <alignment horizontal="center" vertical="center" wrapText="1"/>
    </xf>
    <xf numFmtId="43" fontId="33" fillId="0" borderId="37" xfId="7" applyFont="1" applyBorder="1" applyAlignment="1">
      <alignment horizontal="right" vertical="center" wrapText="1"/>
    </xf>
    <xf numFmtId="0" fontId="32" fillId="0" borderId="14" xfId="4" applyFont="1" applyBorder="1" applyAlignment="1">
      <alignment horizontal="left" vertical="center" wrapText="1"/>
    </xf>
    <xf numFmtId="0" fontId="2" fillId="0" borderId="0" xfId="4" applyAlignment="1">
      <alignment vertical="center" wrapText="1"/>
    </xf>
    <xf numFmtId="49" fontId="33" fillId="17" borderId="14" xfId="4" applyNumberFormat="1" applyFont="1" applyFill="1" applyBorder="1" applyAlignment="1">
      <alignment horizontal="left" vertical="center" wrapText="1"/>
    </xf>
    <xf numFmtId="49" fontId="33" fillId="17" borderId="14" xfId="4" applyNumberFormat="1" applyFont="1" applyFill="1" applyBorder="1" applyAlignment="1">
      <alignment horizontal="center" vertical="center" wrapText="1"/>
    </xf>
    <xf numFmtId="43" fontId="33" fillId="17" borderId="37" xfId="7" applyFont="1" applyFill="1" applyBorder="1" applyAlignment="1">
      <alignment horizontal="right" vertical="center" wrapText="1"/>
    </xf>
    <xf numFmtId="0" fontId="32" fillId="17" borderId="14" xfId="4" applyFont="1" applyFill="1" applyBorder="1" applyAlignment="1">
      <alignment vertical="center" wrapText="1"/>
    </xf>
    <xf numFmtId="15" fontId="33" fillId="18" borderId="14" xfId="4" applyNumberFormat="1" applyFont="1" applyFill="1" applyBorder="1" applyAlignment="1">
      <alignment horizontal="left" vertical="center" wrapText="1"/>
    </xf>
    <xf numFmtId="49" fontId="33" fillId="18" borderId="14" xfId="4" applyNumberFormat="1" applyFont="1" applyFill="1" applyBorder="1" applyAlignment="1">
      <alignment horizontal="left" vertical="center" wrapText="1"/>
    </xf>
    <xf numFmtId="49" fontId="33" fillId="18" borderId="14" xfId="4" applyNumberFormat="1" applyFont="1" applyFill="1" applyBorder="1" applyAlignment="1">
      <alignment horizontal="center" vertical="center" wrapText="1"/>
    </xf>
    <xf numFmtId="43" fontId="33" fillId="18" borderId="37" xfId="7" applyFont="1" applyFill="1" applyBorder="1" applyAlignment="1">
      <alignment horizontal="right" vertical="center" wrapText="1"/>
    </xf>
    <xf numFmtId="0" fontId="32" fillId="18" borderId="14" xfId="4" applyFont="1" applyFill="1" applyBorder="1" applyAlignment="1">
      <alignment vertical="center" wrapText="1"/>
    </xf>
    <xf numFmtId="15" fontId="33" fillId="7" borderId="14" xfId="4" applyNumberFormat="1" applyFont="1" applyFill="1" applyBorder="1" applyAlignment="1">
      <alignment horizontal="left" vertical="center" wrapText="1"/>
    </xf>
    <xf numFmtId="49" fontId="33" fillId="7" borderId="14" xfId="4" applyNumberFormat="1" applyFont="1" applyFill="1" applyBorder="1" applyAlignment="1">
      <alignment horizontal="left" vertical="center" wrapText="1"/>
    </xf>
    <xf numFmtId="49" fontId="33" fillId="7" borderId="14" xfId="4" applyNumberFormat="1" applyFont="1" applyFill="1" applyBorder="1" applyAlignment="1">
      <alignment horizontal="center" vertical="center" wrapText="1"/>
    </xf>
    <xf numFmtId="43" fontId="33" fillId="7" borderId="37" xfId="7" applyFont="1" applyFill="1" applyBorder="1" applyAlignment="1">
      <alignment horizontal="right" vertical="center" wrapText="1"/>
    </xf>
    <xf numFmtId="0" fontId="32" fillId="7" borderId="14" xfId="4" applyFont="1" applyFill="1" applyBorder="1" applyAlignment="1">
      <alignment horizontal="left" vertical="center" wrapText="1"/>
    </xf>
    <xf numFmtId="15" fontId="33" fillId="19" borderId="14" xfId="4" applyNumberFormat="1" applyFont="1" applyFill="1" applyBorder="1" applyAlignment="1">
      <alignment horizontal="left" vertical="center" wrapText="1"/>
    </xf>
    <xf numFmtId="49" fontId="33" fillId="19" borderId="14" xfId="4" applyNumberFormat="1" applyFont="1" applyFill="1" applyBorder="1" applyAlignment="1">
      <alignment horizontal="left" vertical="center" wrapText="1"/>
    </xf>
    <xf numFmtId="49" fontId="33" fillId="19" borderId="14" xfId="4" applyNumberFormat="1" applyFont="1" applyFill="1" applyBorder="1" applyAlignment="1">
      <alignment horizontal="center" vertical="center" wrapText="1"/>
    </xf>
    <xf numFmtId="43" fontId="33" fillId="19" borderId="37" xfId="7" applyFont="1" applyFill="1" applyBorder="1" applyAlignment="1">
      <alignment horizontal="right" vertical="center" wrapText="1"/>
    </xf>
    <xf numFmtId="0" fontId="32" fillId="19" borderId="14" xfId="4" applyFont="1" applyFill="1" applyBorder="1" applyAlignment="1">
      <alignment vertical="center" wrapText="1"/>
    </xf>
    <xf numFmtId="15" fontId="33" fillId="20" borderId="14" xfId="4" applyNumberFormat="1" applyFont="1" applyFill="1" applyBorder="1" applyAlignment="1">
      <alignment horizontal="left" vertical="center" wrapText="1"/>
    </xf>
    <xf numFmtId="49" fontId="33" fillId="20" borderId="14" xfId="4" applyNumberFormat="1" applyFont="1" applyFill="1" applyBorder="1" applyAlignment="1">
      <alignment horizontal="left" vertical="center" wrapText="1"/>
    </xf>
    <xf numFmtId="49" fontId="33" fillId="20" borderId="14" xfId="4" applyNumberFormat="1" applyFont="1" applyFill="1" applyBorder="1" applyAlignment="1">
      <alignment horizontal="center" vertical="center" wrapText="1"/>
    </xf>
    <xf numFmtId="43" fontId="33" fillId="20" borderId="37" xfId="7" applyFont="1" applyFill="1" applyBorder="1" applyAlignment="1">
      <alignment horizontal="right" vertical="center" wrapText="1"/>
    </xf>
    <xf numFmtId="0" fontId="32" fillId="20" borderId="14" xfId="4" applyFont="1" applyFill="1" applyBorder="1" applyAlignment="1">
      <alignment horizontal="left" vertical="center" wrapText="1"/>
    </xf>
    <xf numFmtId="15" fontId="33" fillId="21" borderId="14" xfId="4" applyNumberFormat="1" applyFont="1" applyFill="1" applyBorder="1" applyAlignment="1">
      <alignment horizontal="left" vertical="center" wrapText="1"/>
    </xf>
    <xf numFmtId="49" fontId="33" fillId="21" borderId="14" xfId="4" applyNumberFormat="1" applyFont="1" applyFill="1" applyBorder="1" applyAlignment="1">
      <alignment horizontal="left" vertical="center" wrapText="1"/>
    </xf>
    <xf numFmtId="49" fontId="33" fillId="21" borderId="14" xfId="4" applyNumberFormat="1" applyFont="1" applyFill="1" applyBorder="1" applyAlignment="1">
      <alignment horizontal="center" vertical="center" wrapText="1"/>
    </xf>
    <xf numFmtId="43" fontId="33" fillId="21" borderId="37" xfId="7" applyFont="1" applyFill="1" applyBorder="1" applyAlignment="1">
      <alignment horizontal="right" vertical="center" wrapText="1"/>
    </xf>
    <xf numFmtId="0" fontId="32" fillId="21" borderId="14" xfId="4" applyFont="1" applyFill="1" applyBorder="1" applyAlignment="1">
      <alignment horizontal="left" vertical="center" wrapText="1"/>
    </xf>
    <xf numFmtId="15" fontId="33" fillId="22" borderId="14" xfId="4" applyNumberFormat="1" applyFont="1" applyFill="1" applyBorder="1" applyAlignment="1">
      <alignment horizontal="left" vertical="center" wrapText="1"/>
    </xf>
    <xf numFmtId="49" fontId="33" fillId="22" borderId="14" xfId="4" applyNumberFormat="1" applyFont="1" applyFill="1" applyBorder="1" applyAlignment="1">
      <alignment horizontal="left" vertical="center" wrapText="1"/>
    </xf>
    <xf numFmtId="49" fontId="33" fillId="22" borderId="14" xfId="4" applyNumberFormat="1" applyFont="1" applyFill="1" applyBorder="1" applyAlignment="1">
      <alignment horizontal="center" vertical="center" wrapText="1"/>
    </xf>
    <xf numFmtId="43" fontId="33" fillId="22" borderId="37" xfId="7" applyFont="1" applyFill="1" applyBorder="1" applyAlignment="1">
      <alignment horizontal="right" vertical="center" wrapText="1"/>
    </xf>
    <xf numFmtId="0" fontId="32" fillId="22" borderId="14" xfId="4" applyFont="1" applyFill="1" applyBorder="1" applyAlignment="1">
      <alignment horizontal="left" vertical="center" wrapText="1"/>
    </xf>
    <xf numFmtId="0" fontId="32" fillId="0" borderId="14" xfId="4" applyFont="1" applyBorder="1" applyAlignment="1">
      <alignment vertical="center" wrapText="1"/>
    </xf>
    <xf numFmtId="15" fontId="33" fillId="12" borderId="14" xfId="4" applyNumberFormat="1" applyFont="1" applyFill="1" applyBorder="1" applyAlignment="1">
      <alignment horizontal="left" vertical="center" wrapText="1"/>
    </xf>
    <xf numFmtId="49" fontId="33" fillId="12" borderId="14" xfId="4" applyNumberFormat="1" applyFont="1" applyFill="1" applyBorder="1" applyAlignment="1">
      <alignment horizontal="left" vertical="center" wrapText="1"/>
    </xf>
    <xf numFmtId="49" fontId="33" fillId="12" borderId="14" xfId="4" applyNumberFormat="1" applyFont="1" applyFill="1" applyBorder="1" applyAlignment="1">
      <alignment horizontal="center" vertical="center" wrapText="1"/>
    </xf>
    <xf numFmtId="43" fontId="33" fillId="12" borderId="37" xfId="7" applyFont="1" applyFill="1" applyBorder="1" applyAlignment="1">
      <alignment horizontal="right" vertical="center" wrapText="1"/>
    </xf>
    <xf numFmtId="0" fontId="32" fillId="12" borderId="14" xfId="4" applyFont="1" applyFill="1" applyBorder="1" applyAlignment="1">
      <alignment vertical="center" wrapText="1"/>
    </xf>
    <xf numFmtId="0" fontId="32" fillId="12" borderId="14" xfId="4" applyFont="1" applyFill="1" applyBorder="1" applyAlignment="1">
      <alignment horizontal="left" vertical="center" wrapText="1"/>
    </xf>
    <xf numFmtId="0" fontId="32" fillId="0" borderId="14" xfId="4" applyFont="1" applyBorder="1"/>
    <xf numFmtId="15" fontId="33" fillId="23" borderId="14" xfId="4" applyNumberFormat="1" applyFont="1" applyFill="1" applyBorder="1" applyAlignment="1">
      <alignment horizontal="left" vertical="center" wrapText="1"/>
    </xf>
    <xf numFmtId="49" fontId="33" fillId="23" borderId="14" xfId="4" applyNumberFormat="1" applyFont="1" applyFill="1" applyBorder="1" applyAlignment="1">
      <alignment horizontal="left" vertical="center" wrapText="1"/>
    </xf>
    <xf numFmtId="49" fontId="33" fillId="23" borderId="14" xfId="4" applyNumberFormat="1" applyFont="1" applyFill="1" applyBorder="1" applyAlignment="1">
      <alignment horizontal="center" vertical="center" wrapText="1"/>
    </xf>
    <xf numFmtId="43" fontId="33" fillId="23" borderId="37" xfId="7" applyFont="1" applyFill="1" applyBorder="1" applyAlignment="1">
      <alignment horizontal="right" vertical="center" wrapText="1"/>
    </xf>
    <xf numFmtId="0" fontId="32" fillId="23" borderId="14" xfId="4" applyFont="1" applyFill="1" applyBorder="1" applyAlignment="1">
      <alignment vertical="center" wrapText="1"/>
    </xf>
    <xf numFmtId="49" fontId="33" fillId="24" borderId="14" xfId="4" applyNumberFormat="1" applyFont="1" applyFill="1" applyBorder="1" applyAlignment="1">
      <alignment horizontal="left" vertical="center" wrapText="1"/>
    </xf>
    <xf numFmtId="49" fontId="33" fillId="24" borderId="14" xfId="4" applyNumberFormat="1" applyFont="1" applyFill="1" applyBorder="1" applyAlignment="1">
      <alignment horizontal="center" vertical="center" wrapText="1"/>
    </xf>
    <xf numFmtId="43" fontId="33" fillId="24" borderId="37" xfId="7" applyFont="1" applyFill="1" applyBorder="1" applyAlignment="1">
      <alignment horizontal="right" vertical="center" wrapText="1"/>
    </xf>
    <xf numFmtId="0" fontId="32" fillId="24" borderId="14" xfId="4" applyFont="1" applyFill="1" applyBorder="1" applyAlignment="1">
      <alignment horizontal="left" vertical="center" wrapText="1"/>
    </xf>
    <xf numFmtId="15" fontId="33" fillId="25" borderId="14" xfId="4" applyNumberFormat="1" applyFont="1" applyFill="1" applyBorder="1" applyAlignment="1">
      <alignment horizontal="left" vertical="center" wrapText="1"/>
    </xf>
    <xf numFmtId="49" fontId="33" fillId="25" borderId="14" xfId="4" applyNumberFormat="1" applyFont="1" applyFill="1" applyBorder="1" applyAlignment="1">
      <alignment horizontal="left" vertical="center" wrapText="1"/>
    </xf>
    <xf numFmtId="49" fontId="33" fillId="25" borderId="14" xfId="4" applyNumberFormat="1" applyFont="1" applyFill="1" applyBorder="1" applyAlignment="1">
      <alignment horizontal="center" vertical="center" wrapText="1"/>
    </xf>
    <xf numFmtId="43" fontId="33" fillId="25" borderId="37" xfId="7" applyFont="1" applyFill="1" applyBorder="1" applyAlignment="1">
      <alignment horizontal="right" vertical="center" wrapText="1"/>
    </xf>
    <xf numFmtId="0" fontId="32" fillId="25" borderId="14" xfId="4" applyFont="1" applyFill="1" applyBorder="1" applyAlignment="1">
      <alignment horizontal="left" vertical="center" wrapText="1"/>
    </xf>
    <xf numFmtId="15" fontId="33" fillId="25" borderId="14" xfId="4" applyNumberFormat="1" applyFont="1" applyFill="1" applyBorder="1" applyAlignment="1">
      <alignment horizontal="center" vertical="center" wrapText="1"/>
    </xf>
    <xf numFmtId="49" fontId="33" fillId="26" borderId="14" xfId="4" applyNumberFormat="1" applyFont="1" applyFill="1" applyBorder="1" applyAlignment="1">
      <alignment horizontal="left" vertical="center" wrapText="1"/>
    </xf>
    <xf numFmtId="49" fontId="33" fillId="26" borderId="14" xfId="4" applyNumberFormat="1" applyFont="1" applyFill="1" applyBorder="1" applyAlignment="1">
      <alignment horizontal="center" vertical="center" wrapText="1"/>
    </xf>
    <xf numFmtId="43" fontId="33" fillId="26" borderId="37" xfId="7" applyFont="1" applyFill="1" applyBorder="1" applyAlignment="1">
      <alignment horizontal="right" vertical="center" wrapText="1"/>
    </xf>
    <xf numFmtId="0" fontId="32" fillId="26" borderId="14" xfId="4" applyFont="1" applyFill="1" applyBorder="1" applyAlignment="1">
      <alignment horizontal="left" vertical="center" wrapText="1"/>
    </xf>
    <xf numFmtId="15" fontId="33" fillId="27" borderId="14" xfId="4" applyNumberFormat="1" applyFont="1" applyFill="1" applyBorder="1" applyAlignment="1">
      <alignment horizontal="left" vertical="center" wrapText="1"/>
    </xf>
    <xf numFmtId="49" fontId="33" fillId="27" borderId="14" xfId="4" applyNumberFormat="1" applyFont="1" applyFill="1" applyBorder="1" applyAlignment="1">
      <alignment horizontal="left" vertical="center" wrapText="1"/>
    </xf>
    <xf numFmtId="49" fontId="33" fillId="27" borderId="14" xfId="4" applyNumberFormat="1" applyFont="1" applyFill="1" applyBorder="1" applyAlignment="1">
      <alignment horizontal="center" vertical="center" wrapText="1"/>
    </xf>
    <xf numFmtId="43" fontId="33" fillId="27" borderId="37" xfId="7" applyFont="1" applyFill="1" applyBorder="1" applyAlignment="1">
      <alignment horizontal="right" vertical="center" wrapText="1"/>
    </xf>
    <xf numFmtId="0" fontId="32" fillId="27" borderId="14" xfId="4" applyFont="1" applyFill="1" applyBorder="1" applyAlignment="1">
      <alignment horizontal="left" vertical="center" wrapText="1"/>
    </xf>
    <xf numFmtId="15" fontId="33" fillId="28" borderId="14" xfId="4" applyNumberFormat="1" applyFont="1" applyFill="1" applyBorder="1" applyAlignment="1">
      <alignment horizontal="left" vertical="center" wrapText="1"/>
    </xf>
    <xf numFmtId="49" fontId="33" fillId="28" borderId="14" xfId="4" applyNumberFormat="1" applyFont="1" applyFill="1" applyBorder="1" applyAlignment="1">
      <alignment horizontal="left" vertical="center" wrapText="1"/>
    </xf>
    <xf numFmtId="49" fontId="33" fillId="28" borderId="14" xfId="4" applyNumberFormat="1" applyFont="1" applyFill="1" applyBorder="1" applyAlignment="1">
      <alignment horizontal="center" vertical="center" wrapText="1"/>
    </xf>
    <xf numFmtId="43" fontId="33" fillId="28" borderId="37" xfId="7" applyFont="1" applyFill="1" applyBorder="1" applyAlignment="1">
      <alignment horizontal="right" vertical="center" wrapText="1"/>
    </xf>
    <xf numFmtId="0" fontId="32" fillId="28" borderId="14" xfId="4" applyFont="1" applyFill="1" applyBorder="1" applyAlignment="1">
      <alignment horizontal="left" vertical="center" wrapText="1"/>
    </xf>
    <xf numFmtId="49" fontId="34" fillId="28" borderId="14" xfId="4" applyNumberFormat="1" applyFont="1" applyFill="1" applyBorder="1" applyAlignment="1">
      <alignment horizontal="center" vertical="center" wrapText="1"/>
    </xf>
    <xf numFmtId="43" fontId="34" fillId="28" borderId="37" xfId="7" applyFont="1" applyFill="1" applyBorder="1" applyAlignment="1">
      <alignment horizontal="right" vertical="center" wrapText="1"/>
    </xf>
    <xf numFmtId="0" fontId="34" fillId="28" borderId="14" xfId="4" applyFont="1" applyFill="1" applyBorder="1" applyAlignment="1">
      <alignment horizontal="left" vertical="center" wrapText="1"/>
    </xf>
    <xf numFmtId="15" fontId="33" fillId="29" borderId="14" xfId="4" applyNumberFormat="1" applyFont="1" applyFill="1" applyBorder="1" applyAlignment="1">
      <alignment horizontal="left" vertical="center" wrapText="1"/>
    </xf>
    <xf numFmtId="49" fontId="33" fillId="29" borderId="14" xfId="4" applyNumberFormat="1" applyFont="1" applyFill="1" applyBorder="1" applyAlignment="1">
      <alignment horizontal="left" vertical="center" wrapText="1"/>
    </xf>
    <xf numFmtId="49" fontId="33" fillId="29" borderId="14" xfId="4" applyNumberFormat="1" applyFont="1" applyFill="1" applyBorder="1" applyAlignment="1">
      <alignment horizontal="center" vertical="center" wrapText="1"/>
    </xf>
    <xf numFmtId="43" fontId="33" fillId="29" borderId="37" xfId="7" applyFont="1" applyFill="1" applyBorder="1" applyAlignment="1">
      <alignment horizontal="right" vertical="center" wrapText="1"/>
    </xf>
    <xf numFmtId="0" fontId="32" fillId="29" borderId="14" xfId="4" applyFont="1" applyFill="1" applyBorder="1" applyAlignment="1">
      <alignment horizontal="left" vertical="center" wrapText="1"/>
    </xf>
    <xf numFmtId="15" fontId="33" fillId="30" borderId="14" xfId="4" applyNumberFormat="1" applyFont="1" applyFill="1" applyBorder="1" applyAlignment="1">
      <alignment horizontal="left" vertical="center" wrapText="1"/>
    </xf>
    <xf numFmtId="49" fontId="33" fillId="30" borderId="14" xfId="4" applyNumberFormat="1" applyFont="1" applyFill="1" applyBorder="1" applyAlignment="1">
      <alignment horizontal="left" vertical="center" wrapText="1"/>
    </xf>
    <xf numFmtId="49" fontId="33" fillId="30" borderId="14" xfId="4" applyNumberFormat="1" applyFont="1" applyFill="1" applyBorder="1" applyAlignment="1">
      <alignment horizontal="center" vertical="center" wrapText="1"/>
    </xf>
    <xf numFmtId="43" fontId="33" fillId="30" borderId="37" xfId="7" applyFont="1" applyFill="1" applyBorder="1" applyAlignment="1">
      <alignment horizontal="right" vertical="center" wrapText="1"/>
    </xf>
    <xf numFmtId="0" fontId="32" fillId="30" borderId="14" xfId="4" applyFont="1" applyFill="1" applyBorder="1" applyAlignment="1">
      <alignment vertical="center" wrapText="1"/>
    </xf>
    <xf numFmtId="0" fontId="32" fillId="30" borderId="14" xfId="4" applyFont="1" applyFill="1" applyBorder="1" applyAlignment="1">
      <alignment horizontal="left" vertical="center" wrapText="1"/>
    </xf>
    <xf numFmtId="49" fontId="34" fillId="29" borderId="14" xfId="4" applyNumberFormat="1" applyFont="1" applyFill="1" applyBorder="1" applyAlignment="1">
      <alignment horizontal="center" vertical="center" wrapText="1"/>
    </xf>
    <xf numFmtId="43" fontId="34" fillId="29" borderId="37" xfId="7" applyFont="1" applyFill="1" applyBorder="1" applyAlignment="1">
      <alignment horizontal="right" vertical="center" wrapText="1"/>
    </xf>
    <xf numFmtId="0" fontId="34" fillId="29" borderId="14" xfId="4" applyFont="1" applyFill="1" applyBorder="1" applyAlignment="1">
      <alignment horizontal="left" vertical="center" wrapText="1"/>
    </xf>
    <xf numFmtId="49" fontId="34" fillId="29" borderId="14" xfId="4" applyNumberFormat="1" applyFont="1" applyFill="1" applyBorder="1" applyAlignment="1">
      <alignment horizontal="left" vertical="center" wrapText="1"/>
    </xf>
    <xf numFmtId="15" fontId="33" fillId="31" borderId="14" xfId="4" applyNumberFormat="1" applyFont="1" applyFill="1" applyBorder="1" applyAlignment="1">
      <alignment horizontal="left" vertical="center" wrapText="1"/>
    </xf>
    <xf numFmtId="49" fontId="33" fillId="31" borderId="14" xfId="4" applyNumberFormat="1" applyFont="1" applyFill="1" applyBorder="1" applyAlignment="1">
      <alignment horizontal="left" vertical="center" wrapText="1"/>
    </xf>
    <xf numFmtId="49" fontId="33" fillId="31" borderId="14" xfId="4" applyNumberFormat="1" applyFont="1" applyFill="1" applyBorder="1" applyAlignment="1">
      <alignment horizontal="center" vertical="center" wrapText="1"/>
    </xf>
    <xf numFmtId="43" fontId="33" fillId="31" borderId="37" xfId="7" applyFont="1" applyFill="1" applyBorder="1" applyAlignment="1">
      <alignment horizontal="right" vertical="center" wrapText="1"/>
    </xf>
    <xf numFmtId="0" fontId="32" fillId="31" borderId="14" xfId="4" applyFont="1" applyFill="1" applyBorder="1" applyAlignment="1">
      <alignment vertical="center" wrapText="1"/>
    </xf>
    <xf numFmtId="15" fontId="33" fillId="32" borderId="14" xfId="4" applyNumberFormat="1" applyFont="1" applyFill="1" applyBorder="1" applyAlignment="1">
      <alignment horizontal="left" vertical="center" wrapText="1"/>
    </xf>
    <xf numFmtId="49" fontId="33" fillId="32" borderId="14" xfId="4" applyNumberFormat="1" applyFont="1" applyFill="1" applyBorder="1" applyAlignment="1">
      <alignment horizontal="left" vertical="center" wrapText="1"/>
    </xf>
    <xf numFmtId="49" fontId="33" fillId="32" borderId="14" xfId="4" applyNumberFormat="1" applyFont="1" applyFill="1" applyBorder="1" applyAlignment="1">
      <alignment horizontal="center" vertical="center" wrapText="1"/>
    </xf>
    <xf numFmtId="43" fontId="33" fillId="32" borderId="37" xfId="7" applyFont="1" applyFill="1" applyBorder="1" applyAlignment="1">
      <alignment horizontal="right" vertical="center" wrapText="1"/>
    </xf>
    <xf numFmtId="0" fontId="32" fillId="32" borderId="14" xfId="4" applyFont="1" applyFill="1" applyBorder="1" applyAlignment="1">
      <alignment vertical="center" wrapText="1"/>
    </xf>
    <xf numFmtId="15" fontId="33" fillId="33" borderId="14" xfId="4" applyNumberFormat="1" applyFont="1" applyFill="1" applyBorder="1" applyAlignment="1">
      <alignment horizontal="left" vertical="center" wrapText="1"/>
    </xf>
    <xf numFmtId="49" fontId="33" fillId="33" borderId="14" xfId="4" applyNumberFormat="1" applyFont="1" applyFill="1" applyBorder="1" applyAlignment="1">
      <alignment horizontal="left" vertical="center" wrapText="1"/>
    </xf>
    <xf numFmtId="49" fontId="33" fillId="33" borderId="14" xfId="4" applyNumberFormat="1" applyFont="1" applyFill="1" applyBorder="1" applyAlignment="1">
      <alignment horizontal="center" vertical="center" wrapText="1"/>
    </xf>
    <xf numFmtId="43" fontId="33" fillId="33" borderId="37" xfId="7" applyFont="1" applyFill="1" applyBorder="1" applyAlignment="1">
      <alignment horizontal="right" vertical="center" wrapText="1"/>
    </xf>
    <xf numFmtId="0" fontId="32" fillId="33" borderId="14" xfId="4" applyFont="1" applyFill="1" applyBorder="1" applyAlignment="1">
      <alignment horizontal="left" vertical="center" wrapText="1"/>
    </xf>
    <xf numFmtId="15" fontId="33" fillId="13" borderId="14" xfId="4" applyNumberFormat="1" applyFont="1" applyFill="1" applyBorder="1" applyAlignment="1">
      <alignment horizontal="left" vertical="center" wrapText="1"/>
    </xf>
    <xf numFmtId="49" fontId="33" fillId="13" borderId="14" xfId="4" applyNumberFormat="1" applyFont="1" applyFill="1" applyBorder="1" applyAlignment="1">
      <alignment horizontal="left" vertical="center" wrapText="1"/>
    </xf>
    <xf numFmtId="49" fontId="33" fillId="13" borderId="14" xfId="4" applyNumberFormat="1" applyFont="1" applyFill="1" applyBorder="1" applyAlignment="1">
      <alignment horizontal="center" vertical="center" wrapText="1"/>
    </xf>
    <xf numFmtId="43" fontId="33" fillId="13" borderId="37" xfId="7" applyFont="1" applyFill="1" applyBorder="1" applyAlignment="1">
      <alignment horizontal="right" vertical="center" wrapText="1"/>
    </xf>
    <xf numFmtId="0" fontId="32" fillId="13" borderId="14" xfId="4" applyFont="1" applyFill="1" applyBorder="1" applyAlignment="1">
      <alignment vertical="center" wrapText="1"/>
    </xf>
    <xf numFmtId="0" fontId="32" fillId="34" borderId="14" xfId="4" applyFont="1" applyFill="1" applyBorder="1" applyAlignment="1">
      <alignment horizontal="left"/>
    </xf>
    <xf numFmtId="49" fontId="33" fillId="34" borderId="14" xfId="4" applyNumberFormat="1" applyFont="1" applyFill="1" applyBorder="1" applyAlignment="1">
      <alignment horizontal="left" vertical="center" wrapText="1"/>
    </xf>
    <xf numFmtId="49" fontId="33" fillId="34" borderId="14" xfId="4" applyNumberFormat="1" applyFont="1" applyFill="1" applyBorder="1" applyAlignment="1">
      <alignment horizontal="center" vertical="center" wrapText="1"/>
    </xf>
    <xf numFmtId="43" fontId="33" fillId="34" borderId="37" xfId="7" applyFont="1" applyFill="1" applyBorder="1" applyAlignment="1">
      <alignment horizontal="right" vertical="center" wrapText="1"/>
    </xf>
    <xf numFmtId="0" fontId="32" fillId="34" borderId="14" xfId="4" applyFont="1" applyFill="1" applyBorder="1" applyAlignment="1">
      <alignment vertical="center" wrapText="1"/>
    </xf>
    <xf numFmtId="15" fontId="33" fillId="35" borderId="14" xfId="4" applyNumberFormat="1" applyFont="1" applyFill="1" applyBorder="1" applyAlignment="1">
      <alignment horizontal="left" vertical="center" wrapText="1"/>
    </xf>
    <xf numFmtId="49" fontId="33" fillId="35" borderId="14" xfId="4" applyNumberFormat="1" applyFont="1" applyFill="1" applyBorder="1" applyAlignment="1">
      <alignment horizontal="left" vertical="center" wrapText="1"/>
    </xf>
    <xf numFmtId="49" fontId="33" fillId="35" borderId="14" xfId="4" applyNumberFormat="1" applyFont="1" applyFill="1" applyBorder="1" applyAlignment="1">
      <alignment horizontal="center" vertical="center" wrapText="1"/>
    </xf>
    <xf numFmtId="43" fontId="33" fillId="35" borderId="37" xfId="7" applyFont="1" applyFill="1" applyBorder="1" applyAlignment="1">
      <alignment horizontal="right" vertical="center" wrapText="1"/>
    </xf>
    <xf numFmtId="0" fontId="32" fillId="35" borderId="14" xfId="4" applyFont="1" applyFill="1" applyBorder="1" applyAlignment="1">
      <alignment vertical="center" wrapText="1"/>
    </xf>
    <xf numFmtId="49" fontId="34" fillId="35" borderId="14" xfId="4" applyNumberFormat="1" applyFont="1" applyFill="1" applyBorder="1" applyAlignment="1">
      <alignment horizontal="left" vertical="center" wrapText="1"/>
    </xf>
    <xf numFmtId="49" fontId="34" fillId="35" borderId="14" xfId="4" applyNumberFormat="1" applyFont="1" applyFill="1" applyBorder="1" applyAlignment="1">
      <alignment horizontal="center" vertical="center" wrapText="1"/>
    </xf>
    <xf numFmtId="43" fontId="34" fillId="35" borderId="37" xfId="7" applyFont="1" applyFill="1" applyBorder="1" applyAlignment="1">
      <alignment horizontal="right" vertical="center" wrapText="1"/>
    </xf>
    <xf numFmtId="0" fontId="32" fillId="35" borderId="14" xfId="4" applyFont="1" applyFill="1" applyBorder="1" applyAlignment="1">
      <alignment horizontal="left" vertical="center" wrapText="1"/>
    </xf>
    <xf numFmtId="0" fontId="32" fillId="36" borderId="14" xfId="4" applyFont="1" applyFill="1" applyBorder="1" applyAlignment="1">
      <alignment wrapText="1"/>
    </xf>
    <xf numFmtId="49" fontId="33" fillId="36" borderId="14" xfId="4" applyNumberFormat="1" applyFont="1" applyFill="1" applyBorder="1" applyAlignment="1">
      <alignment horizontal="left" vertical="center" wrapText="1"/>
    </xf>
    <xf numFmtId="49" fontId="33" fillId="36" borderId="14" xfId="4" applyNumberFormat="1" applyFont="1" applyFill="1" applyBorder="1" applyAlignment="1">
      <alignment horizontal="center" vertical="center" wrapText="1"/>
    </xf>
    <xf numFmtId="43" fontId="33" fillId="36" borderId="37" xfId="7" applyFont="1" applyFill="1" applyBorder="1" applyAlignment="1">
      <alignment horizontal="right" vertical="center" wrapText="1"/>
    </xf>
    <xf numFmtId="0" fontId="32" fillId="36" borderId="14" xfId="4" applyFont="1" applyFill="1" applyBorder="1" applyAlignment="1">
      <alignment horizontal="left" vertical="center" wrapText="1"/>
    </xf>
    <xf numFmtId="0" fontId="32" fillId="37" borderId="14" xfId="4" applyFont="1" applyFill="1" applyBorder="1" applyAlignment="1">
      <alignment horizontal="left"/>
    </xf>
    <xf numFmtId="49" fontId="33" fillId="37" borderId="14" xfId="4" applyNumberFormat="1" applyFont="1" applyFill="1" applyBorder="1" applyAlignment="1">
      <alignment horizontal="left" vertical="center" wrapText="1"/>
    </xf>
    <xf numFmtId="49" fontId="33" fillId="37" borderId="14" xfId="4" applyNumberFormat="1" applyFont="1" applyFill="1" applyBorder="1" applyAlignment="1">
      <alignment horizontal="center" vertical="center" wrapText="1"/>
    </xf>
    <xf numFmtId="43" fontId="33" fillId="37" borderId="37" xfId="7" applyFont="1" applyFill="1" applyBorder="1" applyAlignment="1">
      <alignment horizontal="right" vertical="center" wrapText="1"/>
    </xf>
    <xf numFmtId="0" fontId="32" fillId="37" borderId="14" xfId="4" applyFont="1" applyFill="1" applyBorder="1" applyAlignment="1">
      <alignment vertical="center" wrapText="1"/>
    </xf>
    <xf numFmtId="15" fontId="33" fillId="38" borderId="14" xfId="4" applyNumberFormat="1" applyFont="1" applyFill="1" applyBorder="1" applyAlignment="1">
      <alignment horizontal="left" vertical="center" wrapText="1"/>
    </xf>
    <xf numFmtId="49" fontId="33" fillId="38" borderId="14" xfId="4" applyNumberFormat="1" applyFont="1" applyFill="1" applyBorder="1" applyAlignment="1">
      <alignment horizontal="left" vertical="center" wrapText="1"/>
    </xf>
    <xf numFmtId="49" fontId="33" fillId="38" borderId="14" xfId="4" applyNumberFormat="1" applyFont="1" applyFill="1" applyBorder="1" applyAlignment="1">
      <alignment horizontal="center" vertical="center" wrapText="1"/>
    </xf>
    <xf numFmtId="43" fontId="33" fillId="38" borderId="37" xfId="7" applyFont="1" applyFill="1" applyBorder="1" applyAlignment="1">
      <alignment horizontal="right" vertical="center" wrapText="1"/>
    </xf>
    <xf numFmtId="0" fontId="32" fillId="38" borderId="14" xfId="4" applyFont="1" applyFill="1" applyBorder="1" applyAlignment="1">
      <alignment vertical="center" wrapText="1"/>
    </xf>
    <xf numFmtId="49" fontId="33" fillId="38" borderId="37" xfId="4" applyNumberFormat="1" applyFont="1" applyFill="1" applyBorder="1" applyAlignment="1">
      <alignment horizontal="right" vertical="center" wrapText="1"/>
    </xf>
    <xf numFmtId="43" fontId="33" fillId="38" borderId="14" xfId="7" applyFont="1" applyFill="1" applyBorder="1" applyAlignment="1">
      <alignment horizontal="left" vertical="center" wrapText="1"/>
    </xf>
    <xf numFmtId="0" fontId="32" fillId="38" borderId="37" xfId="4" applyFont="1" applyFill="1" applyBorder="1" applyAlignment="1">
      <alignment vertical="center" wrapText="1"/>
    </xf>
    <xf numFmtId="15" fontId="33" fillId="5" borderId="14" xfId="4" applyNumberFormat="1" applyFont="1" applyFill="1" applyBorder="1" applyAlignment="1">
      <alignment horizontal="left" vertical="center" wrapText="1"/>
    </xf>
    <xf numFmtId="49" fontId="33" fillId="5" borderId="14" xfId="4" applyNumberFormat="1" applyFont="1" applyFill="1" applyBorder="1" applyAlignment="1">
      <alignment horizontal="left" vertical="center" wrapText="1"/>
    </xf>
    <xf numFmtId="49" fontId="33" fillId="5" borderId="14" xfId="4" applyNumberFormat="1" applyFont="1" applyFill="1" applyBorder="1" applyAlignment="1">
      <alignment horizontal="center" vertical="center" wrapText="1"/>
    </xf>
    <xf numFmtId="43" fontId="33" fillId="5" borderId="37" xfId="7" applyFont="1" applyFill="1" applyBorder="1" applyAlignment="1">
      <alignment horizontal="right" vertical="center" wrapText="1"/>
    </xf>
    <xf numFmtId="0" fontId="32" fillId="5" borderId="14" xfId="4" applyFont="1" applyFill="1" applyBorder="1" applyAlignment="1">
      <alignment vertical="center" wrapText="1"/>
    </xf>
    <xf numFmtId="49" fontId="33" fillId="5" borderId="3" xfId="4" applyNumberFormat="1" applyFont="1" applyFill="1" applyBorder="1" applyAlignment="1">
      <alignment horizontal="left" vertical="center" wrapText="1"/>
    </xf>
    <xf numFmtId="49" fontId="33" fillId="5" borderId="3" xfId="4" applyNumberFormat="1" applyFont="1" applyFill="1" applyBorder="1" applyAlignment="1">
      <alignment horizontal="center" vertical="center" wrapText="1"/>
    </xf>
    <xf numFmtId="43" fontId="33" fillId="5" borderId="38" xfId="7" applyFont="1" applyFill="1" applyBorder="1" applyAlignment="1">
      <alignment horizontal="right" vertical="center" wrapText="1"/>
    </xf>
    <xf numFmtId="0" fontId="32" fillId="0" borderId="0" xfId="4" applyFont="1" applyAlignment="1">
      <alignment horizontal="left" vertical="center" wrapText="1"/>
    </xf>
    <xf numFmtId="0" fontId="32" fillId="0" borderId="0" xfId="4" applyFont="1" applyAlignment="1">
      <alignment vertical="center" wrapText="1"/>
    </xf>
    <xf numFmtId="0" fontId="32" fillId="0" borderId="0" xfId="4" applyFont="1" applyAlignment="1">
      <alignment horizontal="center" vertical="center" wrapText="1"/>
    </xf>
    <xf numFmtId="0" fontId="32" fillId="0" borderId="0" xfId="4" applyFont="1" applyBorder="1" applyAlignment="1">
      <alignment vertical="center" wrapText="1"/>
    </xf>
    <xf numFmtId="0" fontId="0" fillId="0" borderId="39" xfId="0" applyBorder="1"/>
    <xf numFmtId="0" fontId="8" fillId="0" borderId="39" xfId="0" applyFont="1" applyBorder="1"/>
    <xf numFmtId="0" fontId="24" fillId="0" borderId="0" xfId="0" applyFont="1" applyFill="1" applyBorder="1" applyAlignment="1"/>
    <xf numFmtId="0" fontId="26" fillId="0" borderId="0" xfId="0" applyFont="1" applyFill="1" applyBorder="1" applyAlignment="1"/>
    <xf numFmtId="0" fontId="25" fillId="0" borderId="0" xfId="0" applyFont="1" applyFill="1" applyBorder="1" applyAlignment="1"/>
    <xf numFmtId="0" fontId="20" fillId="0" borderId="10" xfId="0" applyFont="1" applyFill="1" applyBorder="1" applyAlignment="1"/>
    <xf numFmtId="0" fontId="1" fillId="0" borderId="0" xfId="2" applyFont="1" applyFill="1"/>
    <xf numFmtId="0" fontId="7" fillId="0" borderId="0" xfId="0" applyFont="1" applyFill="1"/>
    <xf numFmtId="0" fontId="1" fillId="0" borderId="0" xfId="2" applyFill="1"/>
    <xf numFmtId="0" fontId="10" fillId="0" borderId="0" xfId="0" applyFont="1" applyFill="1" applyBorder="1" applyAlignment="1">
      <alignment vertical="top"/>
    </xf>
    <xf numFmtId="0" fontId="10" fillId="0" borderId="6" xfId="2" applyFont="1" applyFill="1" applyBorder="1" applyAlignment="1">
      <alignment vertical="center" wrapText="1"/>
    </xf>
    <xf numFmtId="2" fontId="10" fillId="0" borderId="6" xfId="2" applyNumberFormat="1" applyFont="1" applyFill="1" applyBorder="1" applyAlignment="1">
      <alignment vertical="center" wrapText="1"/>
    </xf>
    <xf numFmtId="0" fontId="11" fillId="0" borderId="6" xfId="2" applyFont="1" applyFill="1" applyBorder="1" applyAlignment="1">
      <alignment vertical="center" wrapText="1"/>
    </xf>
    <xf numFmtId="0" fontId="11" fillId="0" borderId="8" xfId="2" applyFont="1" applyFill="1" applyBorder="1" applyAlignment="1">
      <alignment vertical="center" wrapText="1"/>
    </xf>
    <xf numFmtId="0" fontId="8" fillId="29" borderId="0" xfId="0" applyFont="1" applyFill="1" applyAlignment="1"/>
    <xf numFmtId="0" fontId="0" fillId="29" borderId="22" xfId="0" applyFill="1" applyBorder="1" applyAlignment="1"/>
    <xf numFmtId="0" fontId="0" fillId="0" borderId="0" xfId="0" applyAlignment="1">
      <alignment horizontal="left"/>
    </xf>
    <xf numFmtId="0" fontId="8" fillId="0" borderId="0" xfId="0" applyFont="1" applyFill="1" applyBorder="1" applyAlignment="1"/>
    <xf numFmtId="0" fontId="35" fillId="3" borderId="0" xfId="2" applyFont="1" applyFill="1"/>
    <xf numFmtId="0" fontId="11" fillId="3" borderId="0" xfId="2" applyFont="1" applyFill="1"/>
    <xf numFmtId="0" fontId="21" fillId="3" borderId="0" xfId="2" applyFont="1" applyFill="1"/>
    <xf numFmtId="0" fontId="36" fillId="3" borderId="0" xfId="2" applyFont="1" applyFill="1"/>
    <xf numFmtId="0" fontId="10" fillId="0" borderId="0" xfId="0" applyFont="1" applyFill="1" applyBorder="1" applyAlignment="1" applyProtection="1">
      <alignment vertical="center" wrapText="1"/>
    </xf>
    <xf numFmtId="3" fontId="11" fillId="0" borderId="0" xfId="0" applyNumberFormat="1" applyFont="1" applyFill="1" applyBorder="1" applyAlignment="1" applyProtection="1">
      <alignment horizontal="right" vertical="top"/>
      <protection locked="0"/>
    </xf>
    <xf numFmtId="4" fontId="11" fillId="0" borderId="0" xfId="0" applyNumberFormat="1" applyFont="1" applyFill="1" applyBorder="1" applyAlignment="1" applyProtection="1">
      <alignment vertical="top"/>
    </xf>
    <xf numFmtId="0" fontId="10" fillId="0" borderId="0" xfId="0" applyFont="1" applyFill="1" applyBorder="1" applyAlignment="1" applyProtection="1">
      <alignment horizontal="left" vertical="center" wrapText="1"/>
      <protection locked="0"/>
    </xf>
    <xf numFmtId="0" fontId="10" fillId="0" borderId="0" xfId="0" applyFont="1" applyFill="1" applyBorder="1" applyAlignment="1" applyProtection="1">
      <alignment vertical="center"/>
      <protection locked="0"/>
    </xf>
    <xf numFmtId="0" fontId="10" fillId="0" borderId="6" xfId="2" applyFont="1" applyFill="1" applyBorder="1" applyAlignment="1" applyProtection="1">
      <alignment vertical="center" wrapText="1"/>
      <protection locked="0"/>
    </xf>
    <xf numFmtId="0" fontId="11" fillId="0" borderId="6" xfId="2" applyFont="1" applyFill="1" applyBorder="1" applyAlignment="1" applyProtection="1">
      <alignment vertical="center" wrapText="1"/>
      <protection locked="0"/>
    </xf>
    <xf numFmtId="0" fontId="20" fillId="0" borderId="10" xfId="0" applyFont="1" applyFill="1" applyBorder="1" applyAlignment="1">
      <alignment horizontal="center"/>
    </xf>
    <xf numFmtId="0" fontId="9" fillId="0" borderId="0" xfId="0" applyFont="1" applyFill="1" applyAlignment="1">
      <alignment horizontal="center"/>
    </xf>
    <xf numFmtId="0" fontId="11" fillId="0" borderId="6" xfId="2" applyFont="1" applyFill="1" applyBorder="1" applyAlignment="1">
      <alignment horizontal="center" vertical="center" wrapText="1"/>
    </xf>
    <xf numFmtId="0" fontId="11" fillId="0" borderId="0" xfId="2" applyFont="1" applyAlignment="1">
      <alignment horizontal="center"/>
    </xf>
    <xf numFmtId="0" fontId="11" fillId="0" borderId="6" xfId="2" applyFont="1" applyFill="1" applyBorder="1" applyAlignment="1" applyProtection="1">
      <alignment horizontal="center" vertical="center" wrapText="1"/>
    </xf>
    <xf numFmtId="0" fontId="11" fillId="0" borderId="8" xfId="2" applyFont="1" applyFill="1" applyBorder="1" applyAlignment="1" applyProtection="1">
      <alignment vertical="center" wrapText="1"/>
      <protection locked="0"/>
    </xf>
    <xf numFmtId="0" fontId="11" fillId="0" borderId="6" xfId="2" applyNumberFormat="1" applyFont="1" applyFill="1" applyBorder="1" applyAlignment="1" applyProtection="1">
      <alignment horizontal="center" vertical="center" wrapText="1"/>
    </xf>
    <xf numFmtId="0" fontId="0" fillId="0" borderId="40" xfId="0" applyFill="1" applyBorder="1" applyAlignment="1"/>
    <xf numFmtId="0" fontId="0" fillId="0" borderId="40" xfId="0" applyBorder="1" applyAlignment="1"/>
    <xf numFmtId="0" fontId="10" fillId="0" borderId="41" xfId="0" applyFont="1" applyFill="1" applyBorder="1" applyAlignment="1">
      <alignment horizontal="center" vertical="center" wrapText="1"/>
    </xf>
    <xf numFmtId="0" fontId="10" fillId="0" borderId="42" xfId="0" applyFont="1" applyFill="1" applyBorder="1" applyAlignment="1">
      <alignment horizontal="center" vertical="center" wrapText="1"/>
    </xf>
    <xf numFmtId="0" fontId="10" fillId="0" borderId="43" xfId="0" applyFont="1" applyFill="1" applyBorder="1" applyAlignment="1">
      <alignment horizontal="center" vertical="center" wrapText="1"/>
    </xf>
    <xf numFmtId="0" fontId="11" fillId="0" borderId="8" xfId="2" applyFont="1" applyFill="1" applyBorder="1" applyAlignment="1">
      <alignment vertical="center"/>
    </xf>
    <xf numFmtId="0" fontId="11" fillId="0" borderId="0" xfId="2" applyFont="1" applyFill="1" applyBorder="1" applyAlignment="1">
      <alignment vertical="center"/>
    </xf>
    <xf numFmtId="0" fontId="11" fillId="0" borderId="9" xfId="2" applyFont="1" applyFill="1" applyBorder="1" applyAlignment="1">
      <alignment vertical="center"/>
    </xf>
    <xf numFmtId="0" fontId="37" fillId="0" borderId="0" xfId="2" applyFont="1" applyFill="1" applyAlignment="1" applyProtection="1">
      <alignment vertical="center"/>
      <protection locked="0"/>
    </xf>
    <xf numFmtId="0" fontId="10" fillId="0" borderId="6" xfId="2" applyFont="1" applyFill="1" applyBorder="1" applyAlignment="1" applyProtection="1">
      <alignment horizontal="left" vertical="center" wrapText="1"/>
      <protection locked="0"/>
    </xf>
    <xf numFmtId="0" fontId="11" fillId="6" borderId="8" xfId="4" applyFont="1" applyFill="1" applyBorder="1" applyAlignment="1">
      <alignment horizontal="left" indent="5"/>
    </xf>
    <xf numFmtId="0" fontId="11" fillId="6" borderId="8" xfId="3" applyFont="1" applyFill="1" applyBorder="1" applyAlignment="1">
      <alignment horizontal="left" indent="5"/>
    </xf>
    <xf numFmtId="0" fontId="10" fillId="4" borderId="8" xfId="4" applyFont="1" applyFill="1" applyBorder="1" applyAlignment="1">
      <alignment horizontal="left" indent="5"/>
    </xf>
    <xf numFmtId="0" fontId="11" fillId="0" borderId="0" xfId="2" applyFont="1" applyFill="1" applyAlignment="1">
      <alignment vertical="center"/>
    </xf>
    <xf numFmtId="0" fontId="38" fillId="0" borderId="0" xfId="2" applyFont="1" applyFill="1" applyAlignment="1">
      <alignment vertical="center" wrapText="1"/>
    </xf>
    <xf numFmtId="0" fontId="38" fillId="0" borderId="6" xfId="2" applyFont="1" applyFill="1" applyBorder="1" applyAlignment="1">
      <alignment vertical="center" wrapText="1"/>
    </xf>
    <xf numFmtId="0" fontId="38" fillId="0" borderId="0" xfId="2" applyNumberFormat="1" applyFont="1" applyFill="1" applyAlignment="1">
      <alignment vertical="center"/>
    </xf>
    <xf numFmtId="0" fontId="39" fillId="0" borderId="0" xfId="0" applyFont="1" applyAlignment="1">
      <alignment wrapText="1"/>
    </xf>
    <xf numFmtId="0" fontId="9" fillId="39" borderId="14" xfId="0" applyFont="1" applyFill="1" applyBorder="1" applyAlignment="1">
      <alignment horizontal="left" vertical="center" wrapText="1"/>
    </xf>
    <xf numFmtId="0" fontId="9" fillId="39" borderId="14" xfId="0" applyFont="1" applyFill="1" applyBorder="1" applyAlignment="1">
      <alignment horizontal="center" vertical="center" wrapText="1"/>
    </xf>
    <xf numFmtId="0" fontId="9" fillId="0" borderId="14" xfId="0" applyFont="1" applyBorder="1" applyAlignment="1">
      <alignment horizontal="left" vertical="center" wrapText="1"/>
    </xf>
    <xf numFmtId="9" fontId="9" fillId="0" borderId="14" xfId="0" applyNumberFormat="1" applyFont="1" applyBorder="1" applyAlignment="1">
      <alignment horizontal="center" vertical="center" wrapText="1"/>
    </xf>
    <xf numFmtId="9" fontId="9" fillId="0" borderId="14" xfId="8" applyNumberFormat="1" applyFont="1" applyBorder="1" applyAlignment="1">
      <alignment horizontal="center" vertical="center" wrapText="1"/>
    </xf>
    <xf numFmtId="9" fontId="9" fillId="39" borderId="14" xfId="0" applyNumberFormat="1" applyFont="1" applyFill="1" applyBorder="1" applyAlignment="1">
      <alignment horizontal="center" vertical="center" wrapText="1"/>
    </xf>
    <xf numFmtId="0" fontId="9" fillId="0" borderId="14" xfId="0" applyFont="1" applyBorder="1" applyAlignment="1">
      <alignment horizontal="center" vertical="center" wrapText="1"/>
    </xf>
    <xf numFmtId="10" fontId="9" fillId="0" borderId="14" xfId="0" applyNumberFormat="1" applyFont="1" applyBorder="1" applyAlignment="1">
      <alignment horizontal="center" vertical="center" wrapText="1"/>
    </xf>
    <xf numFmtId="0" fontId="39" fillId="0" borderId="14" xfId="0" applyFont="1" applyBorder="1" applyAlignment="1">
      <alignment horizontal="center" vertical="center" wrapText="1"/>
    </xf>
    <xf numFmtId="0" fontId="39" fillId="0" borderId="0" xfId="0" applyFont="1"/>
    <xf numFmtId="16" fontId="9" fillId="39" borderId="14" xfId="0" applyNumberFormat="1" applyFont="1" applyFill="1" applyBorder="1" applyAlignment="1">
      <alignment horizontal="center" vertical="center" wrapText="1"/>
    </xf>
    <xf numFmtId="9" fontId="9" fillId="0" borderId="14" xfId="8" applyNumberFormat="1" applyFont="1" applyBorder="1" applyAlignment="1">
      <alignment horizontal="left" vertical="center" wrapText="1"/>
    </xf>
    <xf numFmtId="9" fontId="9" fillId="39" borderId="14" xfId="0" applyNumberFormat="1" applyFont="1" applyFill="1" applyBorder="1" applyAlignment="1">
      <alignment horizontal="left" vertical="center" wrapText="1"/>
    </xf>
    <xf numFmtId="9" fontId="9" fillId="0" borderId="14" xfId="0" applyNumberFormat="1" applyFont="1" applyBorder="1" applyAlignment="1">
      <alignment horizontal="left" vertical="center" wrapText="1"/>
    </xf>
    <xf numFmtId="1" fontId="9" fillId="0" borderId="14" xfId="8" applyNumberFormat="1" applyFont="1" applyBorder="1" applyAlignment="1">
      <alignment horizontal="center" vertical="center" wrapText="1"/>
    </xf>
    <xf numFmtId="0" fontId="42" fillId="0" borderId="0" xfId="0" applyFont="1" applyFill="1" applyBorder="1" applyAlignment="1" applyProtection="1">
      <alignment horizontal="center" vertical="center"/>
      <protection locked="0"/>
    </xf>
    <xf numFmtId="0" fontId="42" fillId="0" borderId="0" xfId="0" applyFont="1" applyFill="1" applyBorder="1" applyAlignment="1" applyProtection="1">
      <alignment horizontal="left" vertical="center" wrapText="1"/>
      <protection locked="0"/>
    </xf>
    <xf numFmtId="0" fontId="10" fillId="0" borderId="0" xfId="0" applyFont="1" applyFill="1" applyBorder="1" applyAlignment="1" applyProtection="1">
      <alignment vertical="top" wrapText="1"/>
    </xf>
    <xf numFmtId="3" fontId="11" fillId="0" borderId="0" xfId="0" applyNumberFormat="1" applyFont="1" applyFill="1" applyBorder="1" applyAlignment="1" applyProtection="1">
      <alignment horizontal="left" vertical="top"/>
      <protection locked="0"/>
    </xf>
    <xf numFmtId="0" fontId="19" fillId="0" borderId="0" xfId="0" applyFont="1"/>
    <xf numFmtId="0" fontId="42" fillId="0" borderId="0" xfId="0" applyFont="1"/>
    <xf numFmtId="0" fontId="19" fillId="3" borderId="0" xfId="0" applyFont="1" applyFill="1"/>
    <xf numFmtId="0" fontId="42" fillId="3" borderId="0" xfId="0" applyFont="1" applyFill="1"/>
    <xf numFmtId="0" fontId="42" fillId="0" borderId="0" xfId="0" applyFont="1" applyAlignment="1">
      <alignment horizontal="center" vertical="center"/>
    </xf>
    <xf numFmtId="0" fontId="42" fillId="0" borderId="0" xfId="0" applyFont="1" applyAlignment="1">
      <alignment horizontal="left" vertical="center"/>
    </xf>
    <xf numFmtId="0" fontId="42" fillId="0" borderId="0" xfId="0" applyFont="1" applyAlignment="1">
      <alignment horizontal="left" vertical="center" wrapText="1"/>
    </xf>
    <xf numFmtId="0" fontId="42" fillId="3" borderId="0" xfId="0" applyFont="1" applyFill="1" applyAlignment="1">
      <alignment horizontal="left" vertical="center"/>
    </xf>
    <xf numFmtId="0" fontId="19" fillId="3" borderId="0" xfId="0" applyFont="1" applyFill="1" applyAlignment="1">
      <alignment horizontal="center" vertical="center" wrapText="1"/>
    </xf>
    <xf numFmtId="0" fontId="19" fillId="0" borderId="0" xfId="0" applyFont="1" applyAlignment="1">
      <alignment horizontal="center" vertical="center" wrapText="1"/>
    </xf>
    <xf numFmtId="0" fontId="42" fillId="0" borderId="0" xfId="0" applyNumberFormat="1" applyFont="1" applyFill="1" applyAlignment="1" applyProtection="1">
      <alignment horizontal="left" vertical="center"/>
      <protection locked="0"/>
    </xf>
    <xf numFmtId="0" fontId="1" fillId="0" borderId="0" xfId="0" applyFont="1" applyFill="1" applyBorder="1" applyAlignment="1" applyProtection="1">
      <alignment horizontal="left" vertical="center" wrapText="1"/>
      <protection locked="0"/>
    </xf>
    <xf numFmtId="0" fontId="19" fillId="0" borderId="0" xfId="0" applyFont="1" applyFill="1" applyBorder="1"/>
    <xf numFmtId="0" fontId="18" fillId="0" borderId="0" xfId="0" applyFont="1" applyFill="1" applyBorder="1"/>
    <xf numFmtId="0" fontId="42" fillId="3" borderId="0" xfId="0" applyFont="1" applyFill="1" applyBorder="1" applyAlignment="1" applyProtection="1">
      <alignment horizontal="left" vertical="center" wrapText="1"/>
      <protection locked="0"/>
    </xf>
    <xf numFmtId="0" fontId="44" fillId="3" borderId="0" xfId="0" applyFont="1" applyFill="1" applyAlignment="1">
      <alignment horizontal="center" vertical="center" wrapText="1"/>
    </xf>
    <xf numFmtId="0" fontId="44" fillId="3" borderId="0" xfId="0" applyFont="1" applyFill="1" applyAlignment="1">
      <alignment horizontal="left" wrapText="1"/>
    </xf>
    <xf numFmtId="0" fontId="43" fillId="3" borderId="0" xfId="0" applyFont="1" applyFill="1"/>
    <xf numFmtId="0" fontId="44" fillId="3" borderId="0" xfId="0" applyFont="1" applyFill="1" applyBorder="1" applyAlignment="1">
      <alignment horizontal="center" vertical="center"/>
    </xf>
    <xf numFmtId="0" fontId="44" fillId="3" borderId="0" xfId="0" applyFont="1" applyFill="1" applyBorder="1" applyAlignment="1">
      <alignment wrapText="1"/>
    </xf>
    <xf numFmtId="0" fontId="44" fillId="10" borderId="32" xfId="0" applyFont="1" applyFill="1" applyBorder="1" applyAlignment="1">
      <alignment horizontal="center" vertical="center" wrapText="1"/>
    </xf>
    <xf numFmtId="0" fontId="44" fillId="10" borderId="33" xfId="0" applyFont="1" applyFill="1" applyBorder="1" applyAlignment="1">
      <alignment horizontal="center" vertical="center" wrapText="1"/>
    </xf>
    <xf numFmtId="0" fontId="44" fillId="10" borderId="34" xfId="0" applyFont="1" applyFill="1" applyBorder="1" applyAlignment="1">
      <alignment horizontal="center" vertical="center" wrapText="1"/>
    </xf>
    <xf numFmtId="9" fontId="43" fillId="0" borderId="3" xfId="8" applyFont="1" applyBorder="1" applyAlignment="1">
      <alignment horizontal="center"/>
    </xf>
    <xf numFmtId="10" fontId="43" fillId="0" borderId="3" xfId="8" applyNumberFormat="1" applyFont="1" applyBorder="1" applyAlignment="1">
      <alignment horizontal="center"/>
    </xf>
    <xf numFmtId="9" fontId="43" fillId="0" borderId="14" xfId="8" applyFont="1" applyBorder="1" applyAlignment="1">
      <alignment horizontal="center"/>
    </xf>
    <xf numFmtId="10" fontId="43" fillId="0" borderId="14" xfId="8" applyNumberFormat="1" applyFont="1" applyBorder="1" applyAlignment="1">
      <alignment horizontal="center"/>
    </xf>
    <xf numFmtId="9" fontId="43" fillId="0" borderId="31" xfId="8" applyFont="1" applyBorder="1" applyAlignment="1">
      <alignment horizontal="center"/>
    </xf>
    <xf numFmtId="10" fontId="43" fillId="0" borderId="31" xfId="8" applyNumberFormat="1" applyFont="1" applyBorder="1" applyAlignment="1">
      <alignment horizontal="center"/>
    </xf>
    <xf numFmtId="0" fontId="43" fillId="0" borderId="14" xfId="0" applyFont="1" applyFill="1" applyBorder="1"/>
    <xf numFmtId="0" fontId="43" fillId="0" borderId="14" xfId="0" applyFont="1" applyFill="1" applyBorder="1" applyAlignment="1">
      <alignment horizontal="center" vertical="center"/>
    </xf>
    <xf numFmtId="0" fontId="45" fillId="0" borderId="14" xfId="0" applyFont="1" applyFill="1" applyBorder="1"/>
    <xf numFmtId="0" fontId="45" fillId="0" borderId="14" xfId="0" applyFont="1" applyFill="1" applyBorder="1" applyAlignment="1">
      <alignment horizontal="center" vertical="center"/>
    </xf>
    <xf numFmtId="0" fontId="8" fillId="29" borderId="0" xfId="0" applyFont="1" applyFill="1" applyBorder="1" applyAlignment="1">
      <alignment horizontal="center"/>
    </xf>
    <xf numFmtId="0" fontId="8" fillId="29" borderId="0" xfId="0" applyFont="1" applyFill="1" applyAlignment="1">
      <alignment horizontal="center"/>
    </xf>
    <xf numFmtId="0" fontId="0" fillId="0" borderId="47" xfId="0" applyBorder="1" applyAlignment="1"/>
    <xf numFmtId="0" fontId="0" fillId="0" borderId="31" xfId="0" applyBorder="1" applyAlignment="1"/>
    <xf numFmtId="0" fontId="23" fillId="0" borderId="35" xfId="0" applyFont="1" applyFill="1" applyBorder="1" applyAlignment="1"/>
    <xf numFmtId="0" fontId="42" fillId="0" borderId="0" xfId="0" applyFont="1" applyFill="1" applyBorder="1" applyAlignment="1" applyProtection="1">
      <alignment horizontal="left" vertical="center" wrapText="1"/>
    </xf>
    <xf numFmtId="0" fontId="40" fillId="0" borderId="0" xfId="0" applyNumberFormat="1" applyFont="1" applyFill="1" applyBorder="1" applyAlignment="1" applyProtection="1">
      <alignment horizontal="center" vertical="center"/>
    </xf>
    <xf numFmtId="3" fontId="11" fillId="0" borderId="0" xfId="0" applyNumberFormat="1" applyFont="1" applyFill="1" applyBorder="1" applyAlignment="1" applyProtection="1">
      <alignment horizontal="center" vertical="top" wrapText="1"/>
      <protection locked="0"/>
    </xf>
    <xf numFmtId="3" fontId="11" fillId="0" borderId="0" xfId="0" applyNumberFormat="1" applyFont="1" applyFill="1" applyBorder="1" applyAlignment="1" applyProtection="1">
      <alignment horizontal="right" vertical="top" wrapText="1"/>
      <protection locked="0"/>
    </xf>
    <xf numFmtId="3" fontId="10" fillId="0" borderId="0" xfId="0" applyNumberFormat="1" applyFont="1" applyFill="1" applyBorder="1" applyAlignment="1" applyProtection="1">
      <alignment horizontal="right" vertical="top" wrapText="1"/>
      <protection locked="0"/>
    </xf>
    <xf numFmtId="3" fontId="11" fillId="40" borderId="0" xfId="0" applyNumberFormat="1" applyFont="1" applyFill="1" applyBorder="1" applyAlignment="1" applyProtection="1">
      <alignment horizontal="right" vertical="top" wrapText="1"/>
      <protection locked="0"/>
    </xf>
    <xf numFmtId="3" fontId="11" fillId="0" borderId="0" xfId="0" applyNumberFormat="1" applyFont="1" applyFill="1" applyAlignment="1" applyProtection="1">
      <alignment horizontal="right" vertical="top" wrapText="1"/>
      <protection locked="0"/>
    </xf>
    <xf numFmtId="3" fontId="1" fillId="0" borderId="0" xfId="0" applyNumberFormat="1" applyFont="1" applyFill="1" applyBorder="1" applyAlignment="1" applyProtection="1">
      <alignment horizontal="right" vertical="top" wrapText="1"/>
      <protection locked="0"/>
    </xf>
    <xf numFmtId="4" fontId="13" fillId="2" borderId="6" xfId="3" applyNumberFormat="1" applyFont="1" applyFill="1" applyBorder="1" applyAlignment="1" applyProtection="1">
      <alignment vertical="top" wrapText="1"/>
      <protection locked="0"/>
    </xf>
    <xf numFmtId="4" fontId="13" fillId="2" borderId="7" xfId="3" applyNumberFormat="1" applyFont="1" applyFill="1" applyBorder="1" applyAlignment="1" applyProtection="1">
      <alignment vertical="top" wrapText="1"/>
      <protection locked="0"/>
    </xf>
    <xf numFmtId="0" fontId="11" fillId="0" borderId="6" xfId="2" applyNumberFormat="1" applyFont="1" applyFill="1" applyBorder="1" applyAlignment="1" applyProtection="1">
      <alignment vertical="center" wrapText="1"/>
      <protection locked="0"/>
    </xf>
    <xf numFmtId="0" fontId="10" fillId="0" borderId="6" xfId="2" applyNumberFormat="1" applyFont="1" applyFill="1" applyBorder="1" applyAlignment="1" applyProtection="1">
      <alignment vertical="center" wrapText="1"/>
      <protection locked="0"/>
    </xf>
    <xf numFmtId="0" fontId="43" fillId="0" borderId="45" xfId="0" applyFont="1" applyBorder="1" applyProtection="1">
      <protection locked="0"/>
    </xf>
    <xf numFmtId="164" fontId="43" fillId="0" borderId="3" xfId="9" applyFont="1" applyBorder="1" applyAlignment="1" applyProtection="1">
      <alignment horizontal="center" vertical="center"/>
      <protection locked="0"/>
    </xf>
    <xf numFmtId="0" fontId="43" fillId="0" borderId="3" xfId="0" applyFont="1" applyBorder="1" applyAlignment="1" applyProtection="1">
      <alignment horizontal="center" vertical="center"/>
      <protection locked="0"/>
    </xf>
    <xf numFmtId="0" fontId="43" fillId="0" borderId="14" xfId="0" applyFont="1" applyBorder="1" applyAlignment="1" applyProtection="1">
      <alignment horizontal="center" vertical="center"/>
      <protection locked="0"/>
    </xf>
    <xf numFmtId="0" fontId="43" fillId="0" borderId="17" xfId="0" applyFont="1" applyBorder="1" applyProtection="1">
      <protection locked="0"/>
    </xf>
    <xf numFmtId="164" fontId="43" fillId="0" borderId="14" xfId="9" applyFont="1" applyBorder="1" applyAlignment="1" applyProtection="1">
      <alignment horizontal="center" vertical="center"/>
      <protection locked="0"/>
    </xf>
    <xf numFmtId="0" fontId="43" fillId="0" borderId="47" xfId="0" applyFont="1" applyBorder="1" applyProtection="1">
      <protection locked="0"/>
    </xf>
    <xf numFmtId="0" fontId="43" fillId="0" borderId="31" xfId="0" applyFont="1" applyBorder="1" applyAlignment="1" applyProtection="1">
      <alignment horizontal="center" vertical="center"/>
      <protection locked="0"/>
    </xf>
    <xf numFmtId="0" fontId="43" fillId="0" borderId="47" xfId="0" applyFont="1" applyBorder="1" applyAlignment="1" applyProtection="1">
      <alignment wrapText="1"/>
      <protection locked="0"/>
    </xf>
    <xf numFmtId="0" fontId="45" fillId="10" borderId="32" xfId="0" applyFont="1" applyFill="1" applyBorder="1" applyAlignment="1" applyProtection="1">
      <alignment horizontal="center" vertical="center"/>
    </xf>
    <xf numFmtId="164" fontId="45" fillId="10" borderId="33" xfId="9" applyFont="1" applyFill="1" applyBorder="1" applyAlignment="1" applyProtection="1">
      <alignment horizontal="right" vertical="center"/>
    </xf>
    <xf numFmtId="0" fontId="45" fillId="10" borderId="33" xfId="0" applyFont="1" applyFill="1" applyBorder="1" applyAlignment="1" applyProtection="1">
      <alignment horizontal="center" vertical="center"/>
    </xf>
    <xf numFmtId="9" fontId="45" fillId="10" borderId="33" xfId="8" applyFont="1" applyFill="1" applyBorder="1" applyAlignment="1" applyProtection="1">
      <alignment horizontal="center" vertical="center"/>
    </xf>
    <xf numFmtId="9" fontId="45" fillId="10" borderId="33" xfId="0" applyNumberFormat="1" applyFont="1" applyFill="1" applyBorder="1" applyAlignment="1" applyProtection="1">
      <alignment horizontal="center" vertical="center"/>
    </xf>
    <xf numFmtId="9" fontId="45" fillId="10" borderId="34" xfId="0" applyNumberFormat="1" applyFont="1" applyFill="1" applyBorder="1" applyAlignment="1" applyProtection="1">
      <alignment horizontal="center" vertical="center"/>
    </xf>
    <xf numFmtId="0" fontId="27" fillId="0" borderId="31" xfId="6" applyBorder="1" applyAlignment="1">
      <alignment horizontal="left" vertical="center" wrapText="1"/>
    </xf>
    <xf numFmtId="0" fontId="27" fillId="0" borderId="31" xfId="6" applyBorder="1" applyAlignment="1">
      <alignment horizontal="left" vertical="center"/>
    </xf>
    <xf numFmtId="0" fontId="27" fillId="0" borderId="0" xfId="6" applyBorder="1"/>
    <xf numFmtId="0" fontId="27" fillId="0" borderId="0" xfId="6" applyBorder="1" applyAlignment="1">
      <alignment horizontal="left" vertical="center" wrapText="1"/>
    </xf>
    <xf numFmtId="0" fontId="27" fillId="0" borderId="0" xfId="6" applyBorder="1" applyAlignment="1">
      <alignment horizontal="left" vertical="center"/>
    </xf>
    <xf numFmtId="0" fontId="19" fillId="12" borderId="14" xfId="0" applyFont="1" applyFill="1" applyBorder="1" applyAlignment="1">
      <alignment vertical="center" wrapText="1"/>
    </xf>
    <xf numFmtId="0" fontId="19" fillId="13" borderId="14" xfId="0" applyFont="1" applyFill="1" applyBorder="1" applyAlignment="1">
      <alignment vertical="center" wrapText="1"/>
    </xf>
    <xf numFmtId="0" fontId="27" fillId="0" borderId="14" xfId="6" applyBorder="1" applyAlignment="1">
      <alignment horizontal="left"/>
    </xf>
    <xf numFmtId="0" fontId="19" fillId="14" borderId="14" xfId="0" applyFont="1" applyFill="1" applyBorder="1" applyAlignment="1">
      <alignment vertical="center" wrapText="1"/>
    </xf>
    <xf numFmtId="0" fontId="19" fillId="15" borderId="14" xfId="0" applyFont="1" applyFill="1" applyBorder="1" applyAlignment="1">
      <alignment vertical="center" wrapText="1"/>
    </xf>
    <xf numFmtId="0" fontId="42" fillId="0" borderId="0" xfId="0" applyFont="1" applyFill="1" applyBorder="1" applyAlignment="1" applyProtection="1">
      <alignment horizontal="center" vertical="center" wrapText="1"/>
      <protection locked="0"/>
    </xf>
    <xf numFmtId="0" fontId="19" fillId="0" borderId="0" xfId="0" applyFont="1" applyFill="1" applyAlignment="1" applyProtection="1">
      <alignment vertical="top"/>
      <protection locked="0"/>
    </xf>
    <xf numFmtId="0" fontId="10" fillId="0" borderId="0" xfId="0" applyFont="1" applyFill="1" applyBorder="1" applyAlignment="1" applyProtection="1">
      <alignment horizontal="justify" vertical="top" wrapText="1"/>
      <protection locked="0"/>
    </xf>
    <xf numFmtId="0" fontId="10" fillId="0" borderId="0" xfId="0" applyFont="1" applyFill="1" applyBorder="1" applyAlignment="1" applyProtection="1">
      <alignment vertical="top" wrapText="1"/>
      <protection locked="0"/>
    </xf>
    <xf numFmtId="4" fontId="10" fillId="0" borderId="0" xfId="0" applyNumberFormat="1" applyFont="1" applyFill="1" applyBorder="1" applyAlignment="1" applyProtection="1">
      <alignment vertical="top" wrapText="1"/>
      <protection locked="0"/>
    </xf>
    <xf numFmtId="0" fontId="21" fillId="0" borderId="0" xfId="0" applyFont="1" applyFill="1" applyBorder="1" applyAlignment="1" applyProtection="1">
      <alignment vertical="top"/>
      <protection locked="0"/>
    </xf>
    <xf numFmtId="0" fontId="19" fillId="0" borderId="0" xfId="0" applyFont="1" applyFill="1" applyBorder="1" applyAlignment="1" applyProtection="1">
      <alignment vertical="top"/>
      <protection locked="0"/>
    </xf>
    <xf numFmtId="0" fontId="42" fillId="0" borderId="0" xfId="0" applyFont="1" applyFill="1" applyAlignment="1" applyProtection="1">
      <alignment vertical="top"/>
      <protection locked="0"/>
    </xf>
    <xf numFmtId="0" fontId="42" fillId="0" borderId="0" xfId="0" applyFont="1" applyFill="1" applyAlignment="1" applyProtection="1">
      <alignment horizontal="center" vertical="top"/>
      <protection locked="0"/>
    </xf>
    <xf numFmtId="0" fontId="42" fillId="0" borderId="0" xfId="0" applyFont="1" applyFill="1" applyAlignment="1" applyProtection="1">
      <alignment horizontal="left" vertical="top"/>
      <protection locked="0"/>
    </xf>
    <xf numFmtId="0" fontId="42" fillId="0" borderId="0" xfId="0" applyFont="1" applyFill="1" applyAlignment="1" applyProtection="1">
      <alignment horizontal="left" vertical="top" wrapText="1"/>
      <protection locked="0"/>
    </xf>
    <xf numFmtId="0" fontId="10" fillId="0" borderId="41" xfId="0" applyFont="1" applyFill="1" applyBorder="1" applyAlignment="1" applyProtection="1">
      <alignment vertical="top" wrapText="1"/>
      <protection locked="0"/>
    </xf>
    <xf numFmtId="0" fontId="10" fillId="0" borderId="42" xfId="0" applyFont="1" applyFill="1" applyBorder="1" applyAlignment="1" applyProtection="1">
      <alignment vertical="top" wrapText="1"/>
      <protection locked="0"/>
    </xf>
    <xf numFmtId="0" fontId="10" fillId="0" borderId="43" xfId="0" applyFont="1" applyFill="1" applyBorder="1" applyAlignment="1" applyProtection="1">
      <alignment vertical="top" wrapText="1"/>
      <protection locked="0"/>
    </xf>
    <xf numFmtId="0" fontId="19" fillId="3" borderId="0" xfId="0" applyFont="1" applyFill="1" applyBorder="1" applyAlignment="1" applyProtection="1">
      <alignment vertical="top"/>
      <protection locked="0"/>
    </xf>
    <xf numFmtId="0" fontId="19" fillId="3" borderId="0" xfId="0" applyFont="1" applyFill="1" applyAlignment="1" applyProtection="1">
      <alignment vertical="top"/>
      <protection locked="0"/>
    </xf>
    <xf numFmtId="0" fontId="19" fillId="0" borderId="0" xfId="0" applyFont="1" applyAlignment="1" applyProtection="1">
      <alignment vertical="top"/>
      <protection locked="0"/>
    </xf>
    <xf numFmtId="0" fontId="11" fillId="0" borderId="0" xfId="0" applyFont="1" applyFill="1" applyAlignment="1" applyProtection="1">
      <alignment vertical="top"/>
      <protection locked="0"/>
    </xf>
    <xf numFmtId="0" fontId="11" fillId="0" borderId="0" xfId="0" applyFont="1" applyFill="1" applyBorder="1" applyAlignment="1" applyProtection="1">
      <alignment vertical="top" wrapText="1"/>
      <protection locked="0"/>
    </xf>
    <xf numFmtId="0" fontId="11" fillId="0" borderId="0" xfId="0" applyFont="1" applyFill="1" applyBorder="1" applyAlignment="1" applyProtection="1">
      <alignment horizontal="center" vertical="top"/>
      <protection locked="0"/>
    </xf>
    <xf numFmtId="0" fontId="11" fillId="0" borderId="0" xfId="0" applyFont="1" applyFill="1" applyBorder="1" applyAlignment="1" applyProtection="1">
      <alignment vertical="top"/>
      <protection locked="0"/>
    </xf>
    <xf numFmtId="0" fontId="11" fillId="0" borderId="0" xfId="0" applyFont="1" applyFill="1" applyBorder="1" applyAlignment="1" applyProtection="1">
      <alignment horizontal="left" vertical="top"/>
      <protection locked="0"/>
    </xf>
    <xf numFmtId="4" fontId="11" fillId="0" borderId="0" xfId="0" applyNumberFormat="1" applyFont="1" applyFill="1" applyBorder="1" applyAlignment="1" applyProtection="1">
      <alignment horizontal="left" vertical="top"/>
      <protection locked="0"/>
    </xf>
    <xf numFmtId="0" fontId="11" fillId="0" borderId="0" xfId="0" applyNumberFormat="1" applyFont="1" applyFill="1" applyAlignment="1" applyProtection="1">
      <alignment vertical="top"/>
      <protection locked="0"/>
    </xf>
    <xf numFmtId="0" fontId="11" fillId="0" borderId="0" xfId="0" applyNumberFormat="1" applyFont="1" applyFill="1" applyBorder="1" applyAlignment="1" applyProtection="1">
      <alignment vertical="top"/>
      <protection locked="0"/>
    </xf>
    <xf numFmtId="0" fontId="11" fillId="0" borderId="0" xfId="0" applyNumberFormat="1" applyFont="1" applyFill="1" applyBorder="1" applyAlignment="1" applyProtection="1">
      <alignment horizontal="center" vertical="top"/>
      <protection locked="0"/>
    </xf>
    <xf numFmtId="4" fontId="11" fillId="0" borderId="0" xfId="0" applyNumberFormat="1" applyFont="1" applyFill="1" applyBorder="1" applyAlignment="1" applyProtection="1">
      <alignment horizontal="right" vertical="top"/>
      <protection locked="0"/>
    </xf>
    <xf numFmtId="4" fontId="11" fillId="0" borderId="0" xfId="0" applyNumberFormat="1" applyFont="1" applyFill="1" applyBorder="1" applyAlignment="1" applyProtection="1">
      <alignment horizontal="center" vertical="top"/>
      <protection locked="0"/>
    </xf>
    <xf numFmtId="0" fontId="10" fillId="0" borderId="0" xfId="0" applyFont="1" applyFill="1" applyBorder="1" applyAlignment="1" applyProtection="1">
      <alignment vertical="top"/>
      <protection locked="0"/>
    </xf>
    <xf numFmtId="0" fontId="11" fillId="40" borderId="0" xfId="0" applyFont="1" applyFill="1" applyBorder="1" applyAlignment="1" applyProtection="1">
      <alignment vertical="top"/>
      <protection locked="0"/>
    </xf>
    <xf numFmtId="0" fontId="11" fillId="40" borderId="0" xfId="0" applyFont="1" applyFill="1" applyBorder="1" applyAlignment="1" applyProtection="1">
      <alignment vertical="top" wrapText="1"/>
      <protection locked="0"/>
    </xf>
    <xf numFmtId="0" fontId="11" fillId="0" borderId="0" xfId="0" applyFont="1" applyFill="1" applyAlignment="1" applyProtection="1">
      <alignment vertical="top" wrapText="1"/>
      <protection locked="0"/>
    </xf>
    <xf numFmtId="0" fontId="11" fillId="0" borderId="0" xfId="0" applyNumberFormat="1" applyFont="1" applyFill="1" applyAlignment="1" applyProtection="1">
      <alignment vertical="top" wrapText="1"/>
      <protection locked="0"/>
    </xf>
    <xf numFmtId="0" fontId="1" fillId="0" borderId="0" xfId="0" applyFont="1" applyFill="1" applyBorder="1" applyAlignment="1" applyProtection="1">
      <alignment vertical="top" wrapText="1"/>
      <protection locked="0"/>
    </xf>
    <xf numFmtId="0" fontId="1" fillId="0" borderId="0" xfId="0" applyNumberFormat="1" applyFont="1" applyFill="1" applyBorder="1" applyAlignment="1" applyProtection="1">
      <alignment vertical="top" wrapText="1"/>
      <protection locked="0"/>
    </xf>
    <xf numFmtId="0" fontId="11" fillId="0" borderId="0" xfId="0" applyNumberFormat="1" applyFont="1" applyFill="1" applyBorder="1" applyAlignment="1" applyProtection="1">
      <alignment vertical="top" wrapText="1"/>
      <protection locked="0"/>
    </xf>
    <xf numFmtId="0" fontId="42" fillId="0" borderId="0" xfId="0" applyFont="1" applyAlignment="1" applyProtection="1">
      <alignment vertical="top"/>
      <protection locked="0"/>
    </xf>
    <xf numFmtId="4" fontId="42" fillId="0" borderId="0" xfId="0" applyNumberFormat="1" applyFont="1" applyAlignment="1" applyProtection="1">
      <alignment vertical="top"/>
      <protection locked="0"/>
    </xf>
    <xf numFmtId="0" fontId="10" fillId="0" borderId="0" xfId="0" applyFont="1" applyFill="1" applyBorder="1" applyAlignment="1" applyProtection="1">
      <alignment horizontal="center" vertical="top" wrapText="1"/>
    </xf>
    <xf numFmtId="4" fontId="10" fillId="0" borderId="0" xfId="0" applyNumberFormat="1" applyFont="1" applyFill="1" applyBorder="1" applyAlignment="1" applyProtection="1">
      <alignment vertical="top" wrapText="1"/>
    </xf>
    <xf numFmtId="0" fontId="42" fillId="0" borderId="0" xfId="0" applyFont="1" applyFill="1" applyAlignment="1" applyProtection="1">
      <alignment vertical="top"/>
    </xf>
    <xf numFmtId="0" fontId="25" fillId="0" borderId="0" xfId="0" applyFont="1" applyFill="1" applyBorder="1" applyAlignment="1" applyProtection="1">
      <alignment vertical="top"/>
    </xf>
    <xf numFmtId="0" fontId="25" fillId="3" borderId="0" xfId="0" applyFont="1" applyFill="1" applyBorder="1" applyAlignment="1" applyProtection="1">
      <alignment vertical="top"/>
    </xf>
    <xf numFmtId="0" fontId="47" fillId="0" borderId="0" xfId="0" applyFont="1" applyAlignment="1">
      <alignment horizontal="left"/>
    </xf>
    <xf numFmtId="0" fontId="10" fillId="0" borderId="6" xfId="2" applyFont="1" applyBorder="1" applyAlignment="1" applyProtection="1">
      <alignment vertical="center" wrapText="1"/>
      <protection locked="0"/>
    </xf>
    <xf numFmtId="0" fontId="10" fillId="0" borderId="0" xfId="0" applyFont="1" applyAlignment="1" applyProtection="1">
      <alignment vertical="center"/>
      <protection locked="0"/>
    </xf>
    <xf numFmtId="0" fontId="11" fillId="0" borderId="6" xfId="2" applyFont="1" applyBorder="1" applyAlignment="1" applyProtection="1">
      <alignment vertical="center" wrapText="1"/>
      <protection locked="0"/>
    </xf>
    <xf numFmtId="4" fontId="11" fillId="0" borderId="6" xfId="2" applyNumberFormat="1" applyFont="1" applyBorder="1" applyAlignment="1" applyProtection="1">
      <alignment vertical="center" wrapText="1"/>
      <protection locked="0"/>
    </xf>
    <xf numFmtId="0" fontId="11" fillId="0" borderId="8" xfId="2" applyFont="1" applyBorder="1" applyAlignment="1" applyProtection="1">
      <alignment vertical="center" wrapText="1"/>
      <protection locked="0"/>
    </xf>
    <xf numFmtId="0" fontId="10" fillId="0" borderId="0" xfId="2" applyFont="1" applyFill="1" applyAlignment="1" applyProtection="1">
      <alignment horizontal="left" vertical="center" wrapText="1"/>
      <protection locked="0"/>
    </xf>
    <xf numFmtId="0" fontId="11" fillId="0" borderId="0" xfId="2" applyNumberFormat="1" applyFont="1" applyFill="1" applyAlignment="1" applyProtection="1">
      <alignment horizontal="left" vertical="center" wrapText="1"/>
    </xf>
    <xf numFmtId="0" fontId="10" fillId="0" borderId="6" xfId="2" applyNumberFormat="1" applyFont="1" applyFill="1" applyBorder="1" applyAlignment="1" applyProtection="1">
      <alignment horizontal="left" vertical="center" wrapText="1"/>
    </xf>
    <xf numFmtId="0" fontId="11" fillId="0" borderId="6" xfId="2" applyFont="1" applyFill="1" applyBorder="1" applyAlignment="1" applyProtection="1">
      <alignment horizontal="center" vertical="center" wrapText="1"/>
      <protection locked="0"/>
    </xf>
    <xf numFmtId="164" fontId="11" fillId="0" borderId="6" xfId="2" applyNumberFormat="1" applyFont="1" applyFill="1" applyBorder="1" applyAlignment="1" applyProtection="1">
      <alignment horizontal="center" vertical="center" wrapText="1"/>
      <protection locked="0"/>
    </xf>
    <xf numFmtId="164" fontId="11" fillId="0" borderId="6" xfId="2" applyNumberFormat="1" applyFont="1" applyFill="1" applyBorder="1" applyAlignment="1" applyProtection="1">
      <alignment horizontal="center" vertical="center" wrapText="1"/>
    </xf>
    <xf numFmtId="0" fontId="11" fillId="0" borderId="8" xfId="2" applyFont="1" applyBorder="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46" fillId="0" borderId="0" xfId="2" applyNumberFormat="1" applyFont="1" applyFill="1" applyAlignment="1">
      <alignment vertical="center"/>
    </xf>
    <xf numFmtId="0" fontId="46" fillId="0" borderId="0" xfId="2" applyFont="1" applyFill="1" applyAlignment="1">
      <alignment vertical="center" wrapText="1"/>
    </xf>
    <xf numFmtId="0" fontId="10" fillId="0" borderId="0" xfId="0" applyFont="1" applyAlignment="1" applyProtection="1">
      <alignment horizontal="left" vertical="center" wrapText="1"/>
      <protection locked="0"/>
    </xf>
    <xf numFmtId="0" fontId="11" fillId="0" borderId="0" xfId="0" applyNumberFormat="1" applyFont="1" applyFill="1" applyAlignment="1" applyProtection="1">
      <alignment horizontal="left" vertical="center" wrapText="1"/>
    </xf>
    <xf numFmtId="0" fontId="10" fillId="0" borderId="6" xfId="2" applyFont="1" applyBorder="1" applyAlignment="1" applyProtection="1">
      <alignment horizontal="left" vertical="center" wrapText="1"/>
      <protection locked="0"/>
    </xf>
    <xf numFmtId="0" fontId="10" fillId="0" borderId="6" xfId="2" applyFont="1" applyBorder="1" applyAlignment="1">
      <alignment horizontal="left" vertical="center" wrapText="1"/>
    </xf>
    <xf numFmtId="0" fontId="11" fillId="0" borderId="6" xfId="2" applyFont="1" applyBorder="1" applyAlignment="1">
      <alignment horizontal="center" vertical="center" wrapText="1"/>
    </xf>
    <xf numFmtId="0" fontId="11" fillId="0" borderId="0" xfId="0" applyFont="1" applyAlignment="1">
      <alignment horizontal="left" vertical="center" wrapText="1"/>
    </xf>
    <xf numFmtId="0" fontId="11" fillId="0" borderId="0" xfId="0" applyFont="1" applyAlignment="1" applyProtection="1">
      <alignment horizontal="left" vertical="center" wrapText="1"/>
      <protection locked="0"/>
    </xf>
    <xf numFmtId="164" fontId="11" fillId="0" borderId="6" xfId="2" applyNumberFormat="1" applyFont="1" applyBorder="1" applyAlignment="1" applyProtection="1">
      <alignment horizontal="center" vertical="center" wrapText="1"/>
      <protection locked="0"/>
    </xf>
    <xf numFmtId="164" fontId="10" fillId="0" borderId="6" xfId="2" applyNumberFormat="1" applyFont="1" applyBorder="1" applyAlignment="1" applyProtection="1">
      <alignment horizontal="center" vertical="center" wrapText="1"/>
      <protection locked="0"/>
    </xf>
    <xf numFmtId="164" fontId="11" fillId="0" borderId="6" xfId="2" applyNumberFormat="1" applyFont="1" applyBorder="1" applyAlignment="1">
      <alignment horizontal="center" vertical="center" wrapText="1"/>
    </xf>
    <xf numFmtId="0" fontId="11" fillId="0" borderId="6" xfId="2" applyFont="1" applyBorder="1" applyAlignment="1" applyProtection="1">
      <alignment horizontal="center" vertical="center" wrapText="1"/>
      <protection locked="0"/>
    </xf>
    <xf numFmtId="0" fontId="11" fillId="0" borderId="0" xfId="2" applyFont="1" applyAlignment="1">
      <alignment horizontal="left" vertical="center" wrapText="1"/>
    </xf>
    <xf numFmtId="0" fontId="10" fillId="0" borderId="0" xfId="2" applyFont="1" applyAlignment="1" applyProtection="1">
      <alignment horizontal="left" vertical="center" wrapText="1"/>
      <protection locked="0"/>
    </xf>
    <xf numFmtId="0" fontId="48" fillId="0" borderId="0" xfId="2" applyFont="1" applyFill="1" applyAlignment="1" applyProtection="1">
      <alignment horizontal="left" vertical="center" wrapText="1"/>
      <protection locked="0"/>
    </xf>
    <xf numFmtId="0" fontId="46" fillId="0" borderId="0" xfId="2" applyNumberFormat="1" applyFont="1" applyFill="1" applyAlignment="1" applyProtection="1">
      <alignment horizontal="left" vertical="center" wrapText="1"/>
    </xf>
    <xf numFmtId="0" fontId="48" fillId="0" borderId="6" xfId="2" applyFont="1" applyFill="1" applyBorder="1" applyAlignment="1" applyProtection="1">
      <alignment horizontal="left" vertical="center" wrapText="1"/>
      <protection locked="0"/>
    </xf>
    <xf numFmtId="0" fontId="48" fillId="0" borderId="6" xfId="2" applyNumberFormat="1" applyFont="1" applyFill="1" applyBorder="1" applyAlignment="1" applyProtection="1">
      <alignment horizontal="left" vertical="center" wrapText="1"/>
    </xf>
    <xf numFmtId="0" fontId="46" fillId="0" borderId="6" xfId="2" applyFont="1" applyFill="1" applyBorder="1" applyAlignment="1" applyProtection="1">
      <alignment vertical="center" wrapText="1"/>
      <protection locked="0"/>
    </xf>
    <xf numFmtId="0" fontId="46" fillId="0" borderId="6" xfId="2" applyFont="1" applyFill="1" applyBorder="1" applyAlignment="1" applyProtection="1">
      <alignment horizontal="center" vertical="center" wrapText="1"/>
      <protection locked="0"/>
    </xf>
    <xf numFmtId="164" fontId="46" fillId="0" borderId="6" xfId="2" applyNumberFormat="1" applyFont="1" applyFill="1" applyBorder="1" applyAlignment="1" applyProtection="1">
      <alignment horizontal="center" vertical="center" wrapText="1"/>
      <protection locked="0"/>
    </xf>
    <xf numFmtId="0" fontId="46" fillId="0" borderId="6" xfId="2" applyNumberFormat="1" applyFont="1" applyFill="1" applyBorder="1" applyAlignment="1" applyProtection="1">
      <alignment horizontal="center" vertical="center" wrapText="1"/>
    </xf>
    <xf numFmtId="0" fontId="46" fillId="0" borderId="8" xfId="2" applyFont="1" applyFill="1" applyBorder="1" applyAlignment="1" applyProtection="1">
      <alignment horizontal="left" vertical="center" wrapText="1"/>
      <protection locked="0"/>
    </xf>
    <xf numFmtId="0" fontId="46" fillId="0" borderId="0" xfId="2" applyFont="1" applyFill="1" applyAlignment="1" applyProtection="1">
      <alignment horizontal="left" vertical="center" wrapText="1"/>
    </xf>
    <xf numFmtId="0" fontId="48" fillId="0" borderId="6" xfId="2" applyFont="1" applyFill="1" applyBorder="1" applyAlignment="1" applyProtection="1">
      <alignment horizontal="left" vertical="center" wrapText="1"/>
    </xf>
    <xf numFmtId="0" fontId="46" fillId="0" borderId="6" xfId="2" applyFont="1" applyFill="1" applyBorder="1" applyAlignment="1" applyProtection="1">
      <alignment horizontal="center" vertical="center" wrapText="1"/>
    </xf>
    <xf numFmtId="0" fontId="49" fillId="0" borderId="0" xfId="0" applyFont="1" applyFill="1" applyAlignment="1">
      <alignment horizontal="left"/>
    </xf>
    <xf numFmtId="0" fontId="15" fillId="4" borderId="4" xfId="4" applyFont="1" applyFill="1" applyBorder="1" applyAlignment="1">
      <alignment horizontal="center" vertical="center" wrapText="1"/>
    </xf>
    <xf numFmtId="0" fontId="11" fillId="6" borderId="14" xfId="4" applyFont="1" applyFill="1" applyBorder="1"/>
    <xf numFmtId="4" fontId="11" fillId="6" borderId="14" xfId="4" applyNumberFormat="1" applyFont="1" applyFill="1" applyBorder="1" applyProtection="1">
      <protection locked="0"/>
    </xf>
    <xf numFmtId="4" fontId="11" fillId="6" borderId="14" xfId="4" applyNumberFormat="1" applyFont="1" applyFill="1" applyBorder="1" applyProtection="1"/>
    <xf numFmtId="4" fontId="10" fillId="4" borderId="48" xfId="4" applyNumberFormat="1" applyFont="1" applyFill="1" applyBorder="1"/>
    <xf numFmtId="0" fontId="14" fillId="8" borderId="14" xfId="3" applyFont="1" applyFill="1" applyBorder="1" applyAlignment="1" applyProtection="1"/>
    <xf numFmtId="0" fontId="15" fillId="8" borderId="14" xfId="3" applyFont="1" applyFill="1" applyBorder="1" applyAlignment="1" applyProtection="1">
      <alignment horizontal="center"/>
    </xf>
    <xf numFmtId="0" fontId="15" fillId="8" borderId="14" xfId="3" applyFont="1" applyFill="1" applyBorder="1" applyAlignment="1" applyProtection="1">
      <alignment horizontal="center" vertical="top"/>
    </xf>
    <xf numFmtId="0" fontId="15" fillId="8" borderId="14" xfId="4" applyFont="1" applyFill="1" applyBorder="1" applyProtection="1"/>
    <xf numFmtId="165" fontId="15" fillId="8" borderId="14" xfId="1" applyNumberFormat="1" applyFont="1" applyFill="1" applyBorder="1" applyAlignment="1" applyProtection="1">
      <alignment vertical="top"/>
      <protection hidden="1"/>
    </xf>
    <xf numFmtId="165" fontId="15" fillId="8" borderId="14" xfId="1" applyNumberFormat="1" applyFont="1" applyFill="1" applyBorder="1" applyAlignment="1" applyProtection="1">
      <alignment horizontal="right" vertical="top"/>
      <protection hidden="1"/>
    </xf>
    <xf numFmtId="0" fontId="14" fillId="9" borderId="14" xfId="3" applyFont="1" applyFill="1" applyBorder="1" applyAlignment="1" applyProtection="1">
      <alignment vertical="top"/>
    </xf>
    <xf numFmtId="0" fontId="15" fillId="9" borderId="14" xfId="3" applyFont="1" applyFill="1" applyBorder="1" applyAlignment="1" applyProtection="1">
      <alignment horizontal="center" vertical="top"/>
    </xf>
    <xf numFmtId="0" fontId="15" fillId="9" borderId="14" xfId="4" applyFont="1" applyFill="1" applyBorder="1" applyAlignment="1" applyProtection="1">
      <alignment vertical="top"/>
    </xf>
    <xf numFmtId="165" fontId="15" fillId="9" borderId="14" xfId="1" applyNumberFormat="1" applyFont="1" applyFill="1" applyBorder="1" applyAlignment="1" applyProtection="1">
      <alignment vertical="top"/>
      <protection hidden="1"/>
    </xf>
    <xf numFmtId="165" fontId="15" fillId="9" borderId="14" xfId="1" applyNumberFormat="1" applyFont="1" applyFill="1" applyBorder="1" applyAlignment="1" applyProtection="1">
      <alignment horizontal="right" vertical="top"/>
      <protection hidden="1"/>
    </xf>
    <xf numFmtId="0" fontId="14" fillId="3" borderId="14" xfId="3" applyFont="1" applyFill="1" applyBorder="1" applyAlignment="1" applyProtection="1">
      <alignment vertical="top"/>
    </xf>
    <xf numFmtId="0" fontId="15" fillId="3" borderId="14" xfId="3" applyFont="1" applyFill="1" applyBorder="1" applyAlignment="1" applyProtection="1">
      <alignment horizontal="center" vertical="top"/>
    </xf>
    <xf numFmtId="0" fontId="15" fillId="3" borderId="14" xfId="4" applyFont="1" applyFill="1" applyBorder="1" applyAlignment="1" applyProtection="1">
      <alignment vertical="top"/>
    </xf>
    <xf numFmtId="165" fontId="15" fillId="3" borderId="14" xfId="1" applyNumberFormat="1" applyFont="1" applyFill="1" applyBorder="1" applyAlignment="1" applyProtection="1">
      <alignment vertical="top"/>
      <protection hidden="1"/>
    </xf>
    <xf numFmtId="165" fontId="15" fillId="6" borderId="14" xfId="1" applyNumberFormat="1" applyFont="1" applyFill="1" applyBorder="1" applyAlignment="1" applyProtection="1">
      <alignment horizontal="right" vertical="top"/>
      <protection hidden="1"/>
    </xf>
    <xf numFmtId="0" fontId="16" fillId="3" borderId="14" xfId="3" applyFont="1" applyFill="1" applyBorder="1" applyAlignment="1" applyProtection="1">
      <alignment vertical="top"/>
    </xf>
    <xf numFmtId="0" fontId="17" fillId="3" borderId="14" xfId="3" applyFont="1" applyFill="1" applyBorder="1" applyAlignment="1" applyProtection="1">
      <alignment horizontal="center" vertical="top"/>
    </xf>
    <xf numFmtId="0" fontId="17" fillId="3" borderId="14" xfId="3" applyFont="1" applyFill="1" applyBorder="1" applyAlignment="1" applyProtection="1">
      <alignment vertical="top"/>
    </xf>
    <xf numFmtId="165" fontId="17" fillId="3" borderId="14" xfId="1" applyNumberFormat="1" applyFont="1" applyFill="1" applyBorder="1" applyAlignment="1" applyProtection="1">
      <alignment vertical="top"/>
      <protection locked="0"/>
    </xf>
    <xf numFmtId="165" fontId="17" fillId="3" borderId="14" xfId="1" applyNumberFormat="1" applyFont="1" applyFill="1" applyBorder="1" applyAlignment="1" applyProtection="1">
      <alignment vertical="top"/>
    </xf>
    <xf numFmtId="165" fontId="17" fillId="6" borderId="14" xfId="1" applyNumberFormat="1" applyFont="1" applyFill="1" applyBorder="1" applyAlignment="1" applyProtection="1">
      <alignment horizontal="right" vertical="top"/>
    </xf>
    <xf numFmtId="0" fontId="17" fillId="3" borderId="14" xfId="4" applyFont="1" applyFill="1" applyBorder="1" applyAlignment="1" applyProtection="1">
      <alignment vertical="top"/>
    </xf>
    <xf numFmtId="0" fontId="17" fillId="3" borderId="14" xfId="4" applyFont="1" applyFill="1" applyBorder="1" applyAlignment="1" applyProtection="1">
      <alignment vertical="top"/>
      <protection locked="0"/>
    </xf>
    <xf numFmtId="0" fontId="17" fillId="3" borderId="14" xfId="4" applyFont="1" applyFill="1" applyBorder="1" applyAlignment="1" applyProtection="1">
      <alignment vertical="top" wrapText="1"/>
    </xf>
    <xf numFmtId="0" fontId="15" fillId="3" borderId="14" xfId="3" applyFont="1" applyFill="1" applyBorder="1" applyAlignment="1" applyProtection="1">
      <alignment vertical="top"/>
    </xf>
    <xf numFmtId="0" fontId="16" fillId="3" borderId="14" xfId="3" applyFont="1" applyFill="1" applyBorder="1" applyProtection="1"/>
    <xf numFmtId="0" fontId="17" fillId="3" borderId="14" xfId="4" applyFont="1" applyFill="1" applyBorder="1" applyProtection="1"/>
    <xf numFmtId="165" fontId="15" fillId="3" borderId="14" xfId="1" applyNumberFormat="1" applyFont="1" applyFill="1" applyBorder="1" applyAlignment="1" applyProtection="1">
      <alignment vertical="top"/>
      <protection locked="0"/>
    </xf>
    <xf numFmtId="0" fontId="14" fillId="3" borderId="14" xfId="3" applyFont="1" applyFill="1" applyBorder="1" applyProtection="1"/>
    <xf numFmtId="0" fontId="15" fillId="3" borderId="14" xfId="4" applyFont="1" applyFill="1" applyBorder="1" applyProtection="1"/>
    <xf numFmtId="165" fontId="15" fillId="3" borderId="14" xfId="1" applyNumberFormat="1" applyFont="1" applyFill="1" applyBorder="1" applyAlignment="1" applyProtection="1">
      <alignment vertical="top"/>
    </xf>
    <xf numFmtId="165" fontId="15" fillId="6" borderId="14" xfId="1" applyNumberFormat="1" applyFont="1" applyFill="1" applyBorder="1" applyAlignment="1" applyProtection="1">
      <alignment horizontal="right" vertical="top"/>
    </xf>
    <xf numFmtId="165" fontId="17" fillId="6" borderId="14" xfId="1" applyNumberFormat="1" applyFont="1" applyFill="1" applyBorder="1" applyAlignment="1" applyProtection="1">
      <alignment horizontal="right" vertical="top"/>
      <protection locked="0"/>
    </xf>
    <xf numFmtId="0" fontId="17" fillId="3" borderId="14" xfId="4" applyFont="1" applyFill="1" applyBorder="1" applyAlignment="1" applyProtection="1">
      <alignment wrapText="1"/>
    </xf>
    <xf numFmtId="0" fontId="17" fillId="3" borderId="14" xfId="3" applyFont="1" applyFill="1" applyBorder="1" applyAlignment="1" applyProtection="1">
      <alignment vertical="top" wrapText="1"/>
    </xf>
    <xf numFmtId="0" fontId="17" fillId="3" borderId="14" xfId="3" applyFont="1" applyFill="1" applyBorder="1" applyAlignment="1" applyProtection="1">
      <alignment horizontal="right" vertical="top"/>
    </xf>
    <xf numFmtId="0" fontId="16" fillId="3" borderId="14" xfId="3" applyFont="1" applyFill="1" applyBorder="1" applyAlignment="1" applyProtection="1">
      <alignment horizontal="center" vertical="center"/>
    </xf>
    <xf numFmtId="0" fontId="17" fillId="3" borderId="14" xfId="3" applyFont="1" applyFill="1" applyBorder="1" applyAlignment="1" applyProtection="1">
      <alignment horizontal="center" vertical="center"/>
    </xf>
    <xf numFmtId="0" fontId="15" fillId="3" borderId="14" xfId="3" applyFont="1" applyFill="1" applyBorder="1" applyAlignment="1" applyProtection="1">
      <alignment vertical="top" wrapText="1"/>
    </xf>
    <xf numFmtId="0" fontId="15" fillId="3" borderId="14" xfId="4" applyFont="1" applyFill="1" applyBorder="1" applyAlignment="1" applyProtection="1">
      <alignment vertical="top" wrapText="1"/>
    </xf>
    <xf numFmtId="0" fontId="16" fillId="3" borderId="14" xfId="3" applyFont="1" applyFill="1" applyBorder="1" applyAlignment="1" applyProtection="1">
      <alignment vertical="top"/>
      <protection locked="0"/>
    </xf>
    <xf numFmtId="0" fontId="17" fillId="3" borderId="14" xfId="3" applyFont="1" applyFill="1" applyBorder="1" applyAlignment="1" applyProtection="1">
      <alignment horizontal="center" vertical="top"/>
      <protection locked="0"/>
    </xf>
    <xf numFmtId="0" fontId="17" fillId="3" borderId="14" xfId="4" applyFont="1" applyFill="1" applyBorder="1" applyAlignment="1" applyProtection="1">
      <alignment vertical="top" wrapText="1"/>
      <protection locked="0"/>
    </xf>
    <xf numFmtId="0" fontId="16" fillId="3" borderId="14" xfId="4" applyFont="1" applyFill="1" applyBorder="1" applyProtection="1">
      <protection locked="0"/>
    </xf>
    <xf numFmtId="0" fontId="11" fillId="6" borderId="14" xfId="4" applyFont="1" applyFill="1" applyBorder="1" applyAlignment="1">
      <alignment horizontal="left"/>
    </xf>
    <xf numFmtId="0" fontId="11" fillId="6" borderId="14" xfId="3" applyFont="1" applyFill="1" applyBorder="1" applyAlignment="1">
      <alignment horizontal="left" indent="2"/>
    </xf>
    <xf numFmtId="4" fontId="10" fillId="4" borderId="48" xfId="4" applyNumberFormat="1" applyFont="1" applyFill="1" applyBorder="1" applyAlignment="1">
      <alignment horizontal="center" vertical="center"/>
    </xf>
    <xf numFmtId="165" fontId="50" fillId="3" borderId="14" xfId="1" applyNumberFormat="1" applyFont="1" applyFill="1" applyBorder="1" applyAlignment="1" applyProtection="1">
      <alignment vertical="top"/>
      <protection locked="0"/>
    </xf>
    <xf numFmtId="0" fontId="42" fillId="0" borderId="0" xfId="0" applyFont="1" applyFill="1" applyBorder="1" applyAlignment="1" applyProtection="1">
      <alignment wrapText="1"/>
      <protection locked="0"/>
    </xf>
    <xf numFmtId="0" fontId="51" fillId="0" borderId="0" xfId="0" applyFont="1" applyAlignment="1">
      <alignment vertical="top"/>
    </xf>
    <xf numFmtId="0" fontId="52" fillId="0" borderId="0" xfId="0" applyFont="1" applyAlignment="1">
      <alignment vertical="top"/>
    </xf>
    <xf numFmtId="0" fontId="53" fillId="3" borderId="0" xfId="0" applyFont="1" applyFill="1" applyAlignment="1">
      <alignment vertical="top"/>
    </xf>
    <xf numFmtId="0" fontId="53" fillId="3" borderId="0" xfId="0" applyFont="1" applyFill="1" applyAlignment="1">
      <alignment horizontal="center" vertical="top"/>
    </xf>
    <xf numFmtId="0" fontId="54" fillId="3" borderId="0" xfId="0" applyFont="1" applyFill="1" applyAlignment="1">
      <alignment vertical="top"/>
    </xf>
    <xf numFmtId="0" fontId="55" fillId="3" borderId="0" xfId="0" applyFont="1" applyFill="1" applyAlignment="1">
      <alignment vertical="top"/>
    </xf>
    <xf numFmtId="0" fontId="55" fillId="0" borderId="0" xfId="0" applyFont="1" applyAlignment="1">
      <alignment vertical="top"/>
    </xf>
    <xf numFmtId="0" fontId="56" fillId="3" borderId="0" xfId="0" applyFont="1" applyFill="1" applyAlignment="1">
      <alignment vertical="top"/>
    </xf>
    <xf numFmtId="0" fontId="57" fillId="0" borderId="0" xfId="0" applyFont="1" applyAlignment="1">
      <alignment horizontal="right" vertical="top"/>
    </xf>
    <xf numFmtId="0" fontId="56" fillId="0" borderId="0" xfId="0" applyFont="1" applyAlignment="1">
      <alignment vertical="top"/>
    </xf>
    <xf numFmtId="0" fontId="54" fillId="3" borderId="0" xfId="0" applyFont="1" applyFill="1" applyAlignment="1">
      <alignment horizontal="center" vertical="top"/>
    </xf>
    <xf numFmtId="0" fontId="58" fillId="0" borderId="0" xfId="0" applyFont="1" applyAlignment="1">
      <alignment horizontal="left" vertical="top" wrapText="1"/>
    </xf>
    <xf numFmtId="0" fontId="58" fillId="0" borderId="0" xfId="0" applyFont="1" applyAlignment="1" applyProtection="1">
      <alignment horizontal="left" vertical="top" wrapText="1"/>
      <protection locked="0"/>
    </xf>
    <xf numFmtId="9" fontId="58" fillId="0" borderId="0" xfId="0" applyNumberFormat="1" applyFont="1" applyAlignment="1" applyProtection="1">
      <alignment horizontal="left" vertical="top" wrapText="1"/>
      <protection locked="0"/>
    </xf>
    <xf numFmtId="9" fontId="59" fillId="0" borderId="0" xfId="0" applyNumberFormat="1" applyFont="1" applyAlignment="1" applyProtection="1">
      <alignment horizontal="left" vertical="top" wrapText="1"/>
      <protection locked="0"/>
    </xf>
    <xf numFmtId="1" fontId="58" fillId="0" borderId="0" xfId="0" applyNumberFormat="1" applyFont="1" applyAlignment="1" applyProtection="1">
      <alignment horizontal="left" vertical="top" wrapText="1"/>
      <protection locked="0"/>
    </xf>
    <xf numFmtId="1" fontId="58" fillId="0" borderId="0" xfId="0" applyNumberFormat="1" applyFont="1" applyAlignment="1" applyProtection="1">
      <alignment horizontal="center" vertical="top" wrapText="1"/>
      <protection locked="0"/>
    </xf>
    <xf numFmtId="9" fontId="58" fillId="0" borderId="0" xfId="0" applyNumberFormat="1" applyFont="1" applyAlignment="1" applyProtection="1">
      <alignment horizontal="left" vertical="top"/>
      <protection locked="0"/>
    </xf>
    <xf numFmtId="9" fontId="58" fillId="0" borderId="0" xfId="0" applyNumberFormat="1" applyFont="1" applyAlignment="1">
      <alignment horizontal="left" vertical="top" wrapText="1"/>
    </xf>
    <xf numFmtId="0" fontId="52" fillId="0" borderId="0" xfId="0" applyFont="1" applyAlignment="1">
      <alignment horizontal="center" vertical="top"/>
    </xf>
    <xf numFmtId="0" fontId="60" fillId="0" borderId="0" xfId="0" applyFont="1" applyAlignment="1">
      <alignment vertical="top" wrapText="1"/>
    </xf>
    <xf numFmtId="0" fontId="61" fillId="0" borderId="0" xfId="0" applyFont="1" applyAlignment="1">
      <alignment horizontal="center" vertical="top" wrapText="1"/>
    </xf>
    <xf numFmtId="0" fontId="61" fillId="41" borderId="0" xfId="0" applyFont="1" applyFill="1" applyAlignment="1">
      <alignment vertical="top" wrapText="1"/>
    </xf>
    <xf numFmtId="0" fontId="62" fillId="41" borderId="0" xfId="0" applyFont="1" applyFill="1" applyAlignment="1">
      <alignment vertical="top" wrapText="1"/>
    </xf>
    <xf numFmtId="0" fontId="62" fillId="0" borderId="0" xfId="0" applyFont="1" applyAlignment="1">
      <alignment vertical="top" wrapText="1"/>
    </xf>
    <xf numFmtId="0" fontId="63" fillId="41" borderId="0" xfId="0" applyFont="1" applyFill="1" applyAlignment="1">
      <alignment horizontal="left" vertical="top"/>
    </xf>
    <xf numFmtId="0" fontId="63" fillId="0" borderId="0" xfId="0" applyFont="1" applyAlignment="1" applyProtection="1">
      <alignment horizontal="left" vertical="top" wrapText="1"/>
      <protection locked="0"/>
    </xf>
    <xf numFmtId="0" fontId="63" fillId="0" borderId="0" xfId="0" applyFont="1" applyAlignment="1">
      <alignment horizontal="left" vertical="top" wrapText="1"/>
    </xf>
    <xf numFmtId="0" fontId="58" fillId="41" borderId="0" xfId="0" applyFont="1" applyFill="1" applyAlignment="1">
      <alignment horizontal="left" vertical="top"/>
    </xf>
    <xf numFmtId="0" fontId="64" fillId="41" borderId="0" xfId="0" applyFont="1" applyFill="1" applyAlignment="1">
      <alignment horizontal="left" vertical="top"/>
    </xf>
    <xf numFmtId="9" fontId="63" fillId="0" borderId="0" xfId="0" applyNumberFormat="1" applyFont="1" applyAlignment="1">
      <alignment horizontal="left" vertical="top" wrapText="1"/>
    </xf>
    <xf numFmtId="0" fontId="58" fillId="42" borderId="0" xfId="0" applyFont="1" applyFill="1" applyAlignment="1" applyProtection="1">
      <alignment horizontal="left" vertical="top" wrapText="1"/>
      <protection locked="0"/>
    </xf>
    <xf numFmtId="1" fontId="63" fillId="0" borderId="0" xfId="0" applyNumberFormat="1" applyFont="1" applyAlignment="1">
      <alignment horizontal="left" vertical="top" wrapText="1"/>
    </xf>
    <xf numFmtId="9" fontId="58" fillId="0" borderId="0" xfId="8" applyFont="1" applyFill="1" applyBorder="1" applyAlignment="1" applyProtection="1">
      <alignment horizontal="left" vertical="top" wrapText="1"/>
      <protection locked="0"/>
    </xf>
    <xf numFmtId="0" fontId="58" fillId="41" borderId="0" xfId="0" applyFont="1" applyFill="1" applyAlignment="1" applyProtection="1">
      <alignment horizontal="left" vertical="top" wrapText="1"/>
      <protection locked="0"/>
    </xf>
    <xf numFmtId="9" fontId="63" fillId="0" borderId="0" xfId="8" applyFont="1" applyFill="1" applyBorder="1" applyAlignment="1" applyProtection="1">
      <alignment horizontal="left" vertical="top" wrapText="1"/>
    </xf>
    <xf numFmtId="0" fontId="58" fillId="41" borderId="0" xfId="0" applyFont="1" applyFill="1" applyAlignment="1">
      <alignment horizontal="left" vertical="top" wrapText="1"/>
    </xf>
    <xf numFmtId="0" fontId="42" fillId="0" borderId="0" xfId="0" applyFont="1" applyFill="1" applyAlignment="1" applyProtection="1">
      <alignment horizontal="left" vertical="center" wrapText="1"/>
      <protection locked="0"/>
    </xf>
    <xf numFmtId="0" fontId="42" fillId="0" borderId="0" xfId="0" applyFont="1" applyBorder="1" applyAlignment="1">
      <alignment horizontal="left" vertical="center" wrapText="1"/>
    </xf>
    <xf numFmtId="0" fontId="40" fillId="0" borderId="0" xfId="0" applyNumberFormat="1" applyFont="1" applyFill="1" applyBorder="1" applyAlignment="1" applyProtection="1">
      <alignment horizontal="center" vertical="center" wrapText="1"/>
    </xf>
    <xf numFmtId="0" fontId="42" fillId="39" borderId="0" xfId="0" applyFont="1" applyFill="1" applyBorder="1" applyAlignment="1">
      <alignment horizontal="left" vertical="center" wrapText="1"/>
    </xf>
    <xf numFmtId="0" fontId="42" fillId="0" borderId="0" xfId="0" applyFont="1" applyFill="1" applyAlignment="1" applyProtection="1">
      <alignment horizontal="center" vertical="center"/>
      <protection locked="0"/>
    </xf>
    <xf numFmtId="0" fontId="1" fillId="39" borderId="0" xfId="0" applyFont="1" applyFill="1" applyBorder="1" applyAlignment="1">
      <alignment horizontal="left" vertical="center" wrapText="1"/>
    </xf>
    <xf numFmtId="0" fontId="19" fillId="3" borderId="0" xfId="0" applyFont="1" applyFill="1" applyAlignment="1">
      <alignment wrapText="1"/>
    </xf>
    <xf numFmtId="0" fontId="21" fillId="3" borderId="0" xfId="0" applyFont="1" applyFill="1" applyAlignment="1">
      <alignment wrapText="1"/>
    </xf>
    <xf numFmtId="0" fontId="42" fillId="0" borderId="0" xfId="0" applyFont="1" applyFill="1" applyAlignment="1">
      <alignment horizontal="left" vertical="center"/>
    </xf>
    <xf numFmtId="0" fontId="19" fillId="0" borderId="0" xfId="0" applyFont="1" applyFill="1"/>
    <xf numFmtId="0" fontId="42" fillId="0" borderId="0" xfId="0" applyFont="1" applyFill="1"/>
    <xf numFmtId="0" fontId="42" fillId="0" borderId="0" xfId="0" applyFont="1" applyFill="1" applyAlignment="1">
      <alignment horizontal="center" vertical="center"/>
    </xf>
    <xf numFmtId="0" fontId="42" fillId="0" borderId="0" xfId="0" applyFont="1" applyFill="1" applyAlignment="1" applyProtection="1">
      <alignment horizontal="center" vertical="center"/>
    </xf>
    <xf numFmtId="0" fontId="19" fillId="0" borderId="0" xfId="0" applyFont="1" applyFill="1" applyAlignment="1">
      <alignment wrapText="1"/>
    </xf>
    <xf numFmtId="0" fontId="44" fillId="10" borderId="27" xfId="0" applyFont="1" applyFill="1" applyBorder="1" applyAlignment="1">
      <alignment horizontal="center" vertical="center" wrapText="1"/>
    </xf>
    <xf numFmtId="0" fontId="44" fillId="10" borderId="46" xfId="0" applyFont="1" applyFill="1" applyBorder="1" applyAlignment="1">
      <alignment horizontal="center" vertical="center" wrapText="1"/>
    </xf>
    <xf numFmtId="0" fontId="44" fillId="3" borderId="0" xfId="0" applyFont="1" applyFill="1" applyAlignment="1" applyProtection="1">
      <alignment horizontal="left" wrapText="1"/>
      <protection locked="0"/>
    </xf>
    <xf numFmtId="0" fontId="51" fillId="0" borderId="2" xfId="0" applyFont="1" applyBorder="1" applyAlignment="1" applyProtection="1">
      <alignment horizontal="left" vertical="top"/>
      <protection locked="0"/>
    </xf>
    <xf numFmtId="0" fontId="51" fillId="0" borderId="0" xfId="0" applyFont="1" applyAlignment="1" applyProtection="1">
      <alignment horizontal="left" vertical="top"/>
      <protection locked="0"/>
    </xf>
    <xf numFmtId="0" fontId="54" fillId="0" borderId="2" xfId="0" applyFont="1" applyBorder="1" applyAlignment="1" applyProtection="1">
      <alignment horizontal="left" vertical="top"/>
      <protection locked="0"/>
    </xf>
    <xf numFmtId="0" fontId="39" fillId="39" borderId="37" xfId="0" applyFont="1" applyFill="1" applyBorder="1" applyAlignment="1">
      <alignment horizontal="center" vertical="center" wrapText="1"/>
    </xf>
    <xf numFmtId="0" fontId="39" fillId="39" borderId="1" xfId="0" applyFont="1" applyFill="1" applyBorder="1" applyAlignment="1">
      <alignment horizontal="center" vertical="center" wrapText="1"/>
    </xf>
    <xf numFmtId="0" fontId="39" fillId="39" borderId="44" xfId="0" applyFont="1" applyFill="1" applyBorder="1" applyAlignment="1">
      <alignment horizontal="center" vertical="center" wrapText="1"/>
    </xf>
    <xf numFmtId="0" fontId="39" fillId="39" borderId="31" xfId="0" applyFont="1" applyFill="1" applyBorder="1" applyAlignment="1">
      <alignment horizontal="center" vertical="center" wrapText="1"/>
    </xf>
    <xf numFmtId="0" fontId="39" fillId="39" borderId="3" xfId="0" applyFont="1" applyFill="1" applyBorder="1" applyAlignment="1">
      <alignment horizontal="center" vertical="center" wrapText="1"/>
    </xf>
    <xf numFmtId="0" fontId="15" fillId="4" borderId="4" xfId="4" applyFont="1" applyFill="1" applyBorder="1" applyAlignment="1">
      <alignment horizontal="center" vertical="center" wrapText="1"/>
    </xf>
    <xf numFmtId="0" fontId="12" fillId="4" borderId="5" xfId="3" applyFont="1" applyFill="1" applyBorder="1" applyAlignment="1">
      <alignment horizontal="center" vertical="center" wrapText="1"/>
    </xf>
    <xf numFmtId="0" fontId="12" fillId="4" borderId="7" xfId="3" applyFont="1" applyFill="1" applyBorder="1" applyAlignment="1">
      <alignment horizontal="center" vertical="center" wrapText="1"/>
    </xf>
    <xf numFmtId="0" fontId="12" fillId="4" borderId="5" xfId="3" applyFont="1" applyFill="1" applyBorder="1" applyAlignment="1">
      <alignment horizontal="center" vertical="center"/>
    </xf>
    <xf numFmtId="0" fontId="12" fillId="4" borderId="7" xfId="3" applyFont="1" applyFill="1" applyBorder="1" applyAlignment="1">
      <alignment horizontal="center" vertical="center"/>
    </xf>
    <xf numFmtId="0" fontId="12" fillId="4" borderId="4" xfId="3" applyFont="1" applyFill="1" applyBorder="1" applyAlignment="1">
      <alignment horizontal="center" textRotation="90"/>
    </xf>
    <xf numFmtId="0" fontId="15" fillId="4" borderId="11" xfId="4" applyFont="1" applyFill="1" applyBorder="1" applyAlignment="1">
      <alignment horizontal="center" vertical="center" wrapText="1"/>
    </xf>
    <xf numFmtId="0" fontId="15" fillId="4" borderId="12" xfId="4" applyFont="1" applyFill="1" applyBorder="1" applyAlignment="1">
      <alignment horizontal="center" vertical="center" wrapText="1"/>
    </xf>
    <xf numFmtId="0" fontId="15" fillId="4" borderId="13" xfId="4" applyFont="1" applyFill="1" applyBorder="1" applyAlignment="1">
      <alignment horizontal="center" vertical="center" wrapText="1"/>
    </xf>
  </cellXfs>
  <cellStyles count="10">
    <cellStyle name="Millares 2" xfId="1"/>
    <cellStyle name="Millares 3" xfId="7"/>
    <cellStyle name="Moneda" xfId="9" builtinId="4"/>
    <cellStyle name="Normal" xfId="0" builtinId="0"/>
    <cellStyle name="Normal 2" xfId="2"/>
    <cellStyle name="Normal 2 2" xfId="3"/>
    <cellStyle name="Normal 3" xfId="4"/>
    <cellStyle name="Normal 4" xfId="5"/>
    <cellStyle name="Normal 5" xfId="6"/>
    <cellStyle name="Porcentaje" xfId="8" builtinId="5"/>
  </cellStyles>
  <dxfs count="200">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border diagonalUp="0" diagonalDown="0">
        <left style="thin">
          <color theme="3" tint="0.39994506668294322"/>
        </left>
        <right/>
        <top/>
        <bottom/>
        <vertical/>
        <horizontal/>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164" formatCode="_(&quot;$&quot;* #,##0.00_);_(&quot;$&quot;* \(#,##0.00\);_(&quot;$&quot;* &quot;-&quot;??_);_(@_)"/>
      <fill>
        <patternFill patternType="none">
          <fgColor indexed="64"/>
          <bgColor indexed="65"/>
        </patternFill>
      </fill>
      <alignment horizontal="center"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164" formatCode="_(&quot;$&quot;* #,##0.00_);_(&quot;$&quot;* \(#,##0.00\);_(&quot;$&quot;* &quot;-&quot;??_);_(@_)"/>
      <fill>
        <patternFill patternType="none">
          <fgColor indexed="64"/>
          <bgColor indexed="65"/>
        </patternFill>
      </fill>
      <alignment horizontal="center"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border outline="0">
        <right style="thin">
          <color theme="3" tint="0.39994506668294322"/>
        </right>
        <top style="thin">
          <color theme="3" tint="0.39994506668294322"/>
        </top>
      </border>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top/>
        <bottom/>
        <vertical/>
        <horizontal/>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center"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border outline="0">
        <right style="thin">
          <color theme="3" tint="0.39994506668294322"/>
        </right>
        <top style="thin">
          <color theme="3" tint="0.39994506668294322"/>
        </top>
      </border>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numFmt numFmtId="4" formatCode="#,##0.00"/>
      <fill>
        <patternFill patternType="none">
          <fgColor indexed="64"/>
          <bgColor auto="1"/>
        </patternFill>
      </fill>
      <alignment horizontal="center"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numFmt numFmtId="4" formatCode="#,##0.00"/>
      <fill>
        <patternFill patternType="none">
          <fgColor indexed="64"/>
          <bgColor auto="1"/>
        </patternFill>
      </fill>
      <alignment horizontal="general" vertical="top" textRotation="0" wrapText="0" indent="0" justifyLastLine="0" shrinkToFit="0" readingOrder="0"/>
      <protection locked="1" hidden="0"/>
    </dxf>
    <dxf>
      <font>
        <b val="0"/>
        <i val="0"/>
        <strike val="0"/>
        <condense val="0"/>
        <extend val="0"/>
        <outline val="0"/>
        <shadow val="0"/>
        <u val="none"/>
        <vertAlign val="baseline"/>
        <sz val="10"/>
        <color auto="1"/>
        <name val="Calibri"/>
        <scheme val="minor"/>
      </font>
      <numFmt numFmtId="4" formatCode="#,##0.00"/>
      <fill>
        <patternFill patternType="none">
          <fgColor indexed="64"/>
          <bgColor auto="1"/>
        </patternFill>
      </fill>
      <alignment horizontal="right"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right"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right" vertical="top" textRotation="0" wrapText="1" indent="0" justifyLastLine="0" shrinkToFit="0" readingOrder="0"/>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right"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right"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protection locked="0" hidden="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protection locked="0" hidden="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protection locked="0" hidden="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protection locked="0" hidden="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protection locked="0" hidden="0"/>
    </dxf>
    <dxf>
      <font>
        <strike val="0"/>
        <outline val="0"/>
        <shadow val="0"/>
        <u val="none"/>
        <vertAlign val="baseline"/>
        <sz val="10"/>
        <color auto="1"/>
        <name val="Calibri"/>
        <scheme val="minor"/>
      </font>
      <alignment vertical="top" textRotation="0" indent="0" justifyLastLine="0" shrinkToFit="0" readingOrder="0"/>
      <protection locked="0" hidden="0"/>
    </dxf>
    <dxf>
      <font>
        <strike val="0"/>
        <outline val="0"/>
        <shadow val="0"/>
        <u val="none"/>
        <vertAlign val="baseline"/>
        <sz val="10"/>
        <color auto="1"/>
        <name val="Calibri"/>
        <scheme val="minor"/>
      </font>
      <fill>
        <patternFill patternType="none">
          <fgColor indexed="64"/>
          <bgColor auto="1"/>
        </patternFill>
      </fill>
      <alignment vertical="top" textRotation="0"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top"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general" vertical="bottom" textRotation="0" wrapText="1" indent="0" justifyLastLine="0" shrinkToFit="0" readingOrder="0"/>
    </dxf>
    <dxf>
      <font>
        <strike val="0"/>
        <outline val="0"/>
        <shadow val="0"/>
        <u val="none"/>
        <vertAlign val="baseline"/>
        <sz val="10"/>
        <color theme="1"/>
        <name val="Times New Roman"/>
        <scheme val="none"/>
      </font>
      <fill>
        <patternFill patternType="none">
          <fgColor indexed="64"/>
          <bgColor auto="1"/>
        </patternFill>
      </fill>
      <alignment textRotation="0" wrapText="1"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center" vertical="center" textRotation="0" indent="0" justifyLastLine="0" shrinkToFit="0" readingOrder="0"/>
      <protection locked="1"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strike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strike val="0"/>
        <outline val="0"/>
        <shadow val="0"/>
        <u val="none"/>
        <vertAlign val="baseline"/>
        <sz val="10"/>
        <color theme="1"/>
        <name val="Times New Roman"/>
        <scheme val="none"/>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strike val="0"/>
        <outline val="0"/>
        <shadow val="0"/>
        <u val="none"/>
        <vertAlign val="baseline"/>
        <sz val="10"/>
      </font>
    </dxf>
    <dxf>
      <font>
        <b val="0"/>
        <i val="0"/>
        <strike val="0"/>
        <condense val="0"/>
        <extend val="0"/>
        <outline val="0"/>
        <shadow val="0"/>
        <u val="none"/>
        <vertAlign val="baseline"/>
        <sz val="10"/>
        <color theme="1"/>
        <name val="Times New Roman"/>
        <scheme val="none"/>
      </font>
      <fill>
        <patternFill patternType="none">
          <fgColor indexed="64"/>
          <bgColor auto="1"/>
        </patternFill>
      </fill>
    </dxf>
    <dxf>
      <font>
        <b/>
        <i val="0"/>
        <strike val="0"/>
        <condense val="0"/>
        <extend val="0"/>
        <outline val="0"/>
        <shadow val="0"/>
        <u val="none"/>
        <vertAlign val="baseline"/>
        <sz val="10"/>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auto="1"/>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auto="1"/>
        <name val="Calibri"/>
        <scheme val="none"/>
      </font>
      <fill>
        <patternFill patternType="none">
          <fgColor rgb="FF000000"/>
          <bgColor rgb="FFFFFFFF"/>
        </patternFill>
      </fill>
    </dxf>
    <dxf>
      <font>
        <b val="0"/>
        <i val="0"/>
        <strike val="0"/>
        <condense val="0"/>
        <extend val="0"/>
        <outline val="0"/>
        <shadow val="0"/>
        <u val="none"/>
        <vertAlign val="baseline"/>
        <sz val="14"/>
        <color auto="1"/>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Times New Roman"/>
        <scheme val="none"/>
      </font>
      <fill>
        <patternFill patternType="none">
          <fgColor rgb="FF000000"/>
          <bgColor rgb="FFFFFFFF"/>
        </patternFill>
      </fill>
    </dxf>
    <dxf>
      <font>
        <b val="0"/>
        <i val="0"/>
        <strike val="0"/>
        <condense val="0"/>
        <extend val="0"/>
        <outline val="0"/>
        <shadow val="0"/>
        <u val="none"/>
        <vertAlign val="baseline"/>
        <sz val="14"/>
        <color rgb="FF000000"/>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Times New Roman"/>
        <scheme val="none"/>
      </font>
      <fill>
        <patternFill patternType="none">
          <fgColor rgb="FF000000"/>
          <bgColor rgb="FFFFFFFF"/>
        </patternFill>
      </fill>
    </dxf>
    <dxf>
      <font>
        <b val="0"/>
        <i val="0"/>
        <strike val="0"/>
        <condense val="0"/>
        <extend val="0"/>
        <outline val="0"/>
        <shadow val="0"/>
        <u val="none"/>
        <vertAlign val="baseline"/>
        <sz val="14"/>
        <color rgb="FF000000"/>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Times New Roman"/>
        <scheme val="none"/>
      </font>
      <fill>
        <patternFill patternType="none">
          <fgColor rgb="FF000000"/>
          <bgColor rgb="FFFFFFFF"/>
        </patternFill>
      </fill>
    </dxf>
    <dxf>
      <font>
        <b val="0"/>
        <i val="0"/>
        <strike val="0"/>
        <condense val="0"/>
        <extend val="0"/>
        <outline val="0"/>
        <shadow val="0"/>
        <u val="none"/>
        <vertAlign val="baseline"/>
        <sz val="14"/>
        <color rgb="FF000000"/>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Times New Roman"/>
        <scheme val="none"/>
      </font>
      <fill>
        <patternFill patternType="none">
          <fgColor rgb="FF000000"/>
          <bgColor rgb="FFFFFFFF"/>
        </patternFill>
      </fill>
    </dxf>
    <dxf>
      <font>
        <b val="0"/>
        <i val="0"/>
        <strike val="0"/>
        <condense val="0"/>
        <extend val="0"/>
        <outline val="0"/>
        <shadow val="0"/>
        <u val="none"/>
        <vertAlign val="baseline"/>
        <sz val="14"/>
        <color rgb="FF000000"/>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Times New Roman"/>
        <scheme val="none"/>
      </font>
      <fill>
        <patternFill patternType="none">
          <fgColor rgb="FF000000"/>
          <bgColor rgb="FFFFFFFF"/>
        </patternFill>
      </fill>
    </dxf>
    <dxf>
      <font>
        <b val="0"/>
        <i val="0"/>
        <strike val="0"/>
        <condense val="0"/>
        <extend val="0"/>
        <outline val="0"/>
        <shadow val="0"/>
        <u val="none"/>
        <vertAlign val="baseline"/>
        <sz val="14"/>
        <color rgb="FF000000"/>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Times New Roman"/>
        <scheme val="none"/>
      </font>
      <fill>
        <patternFill patternType="none">
          <fgColor rgb="FF000000"/>
          <bgColor rgb="FFFFFFFF"/>
        </patternFill>
      </fill>
    </dxf>
    <dxf>
      <font>
        <b val="0"/>
        <i val="0"/>
        <strike val="0"/>
        <condense val="0"/>
        <extend val="0"/>
        <outline val="0"/>
        <shadow val="0"/>
        <u val="none"/>
        <vertAlign val="baseline"/>
        <sz val="14"/>
        <color rgb="FF000000"/>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Times New Roman"/>
        <scheme val="none"/>
      </font>
      <fill>
        <patternFill patternType="none">
          <fgColor rgb="FF000000"/>
          <bgColor rgb="FFFFFFFF"/>
        </patternFill>
      </fill>
    </dxf>
    <dxf>
      <font>
        <b val="0"/>
        <i val="0"/>
        <strike val="0"/>
        <condense val="0"/>
        <extend val="0"/>
        <outline val="0"/>
        <shadow val="0"/>
        <u val="none"/>
        <vertAlign val="baseline"/>
        <sz val="14"/>
        <color rgb="FF000000"/>
        <name val="Times New Roman"/>
        <scheme val="none"/>
      </font>
      <numFmt numFmtId="0" formatCode="General"/>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Times New Roman"/>
        <scheme val="none"/>
      </font>
      <fill>
        <patternFill patternType="none">
          <fgColor rgb="FF000000"/>
          <bgColor rgb="FFFFFFFF"/>
        </patternFill>
      </fill>
    </dxf>
    <dxf>
      <font>
        <b val="0"/>
        <i val="0"/>
        <strike val="0"/>
        <condense val="0"/>
        <extend val="0"/>
        <outline val="0"/>
        <shadow val="0"/>
        <u val="none"/>
        <vertAlign val="baseline"/>
        <sz val="14"/>
        <color rgb="FF000000"/>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4"/>
        <color rgb="FF000000"/>
        <name val="Times New Roman"/>
        <scheme val="none"/>
      </font>
      <numFmt numFmtId="0" formatCode="General"/>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Times New Roman"/>
        <scheme val="none"/>
      </font>
      <fill>
        <patternFill patternType="none">
          <fgColor rgb="FF000000"/>
          <bgColor rgb="FFFFFFFF"/>
        </patternFill>
      </fill>
    </dxf>
    <dxf>
      <font>
        <b val="0"/>
        <i val="0"/>
        <strike val="0"/>
        <condense val="0"/>
        <extend val="0"/>
        <outline val="0"/>
        <shadow val="0"/>
        <u val="none"/>
        <vertAlign val="baseline"/>
        <sz val="14"/>
        <color rgb="FF000000"/>
        <name val="Times New Roman"/>
        <scheme val="none"/>
      </font>
      <fill>
        <patternFill patternType="none">
          <fgColor rgb="FF000000"/>
          <bgColor rgb="FFFFFFFF"/>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4"/>
        <color auto="1"/>
        <name val="Times New Roman"/>
        <scheme val="none"/>
      </font>
      <numFmt numFmtId="0" formatCode="General"/>
      <fill>
        <patternFill patternType="none">
          <fgColor rgb="FF000000"/>
          <bgColor auto="1"/>
        </patternFill>
      </fill>
      <alignment horizontal="left" vertical="top" textRotation="0" wrapText="1" indent="0" justifyLastLine="0" shrinkToFit="0" readingOrder="0"/>
    </dxf>
    <dxf>
      <font>
        <b val="0"/>
        <i val="0"/>
        <strike val="0"/>
        <condense val="0"/>
        <extend val="0"/>
        <outline val="0"/>
        <shadow val="0"/>
        <u val="none"/>
        <vertAlign val="baseline"/>
        <sz val="14"/>
        <color auto="1"/>
        <name val="Times New Roman"/>
        <scheme val="none"/>
      </font>
      <numFmt numFmtId="0" formatCode="General"/>
      <fill>
        <patternFill patternType="none">
          <fgColor rgb="FF000000"/>
          <bgColor auto="1"/>
        </patternFill>
      </fill>
      <alignment horizontal="left" vertical="top" textRotation="0" wrapText="1" indent="0" justifyLastLine="0" shrinkToFit="0" readingOrder="0"/>
    </dxf>
    <dxf>
      <font>
        <b val="0"/>
        <i val="0"/>
        <strike val="0"/>
        <condense val="0"/>
        <extend val="0"/>
        <outline val="0"/>
        <shadow val="0"/>
        <u val="none"/>
        <vertAlign val="baseline"/>
        <sz val="14"/>
        <color auto="1"/>
        <name val="Times New Roman"/>
        <scheme val="none"/>
      </font>
      <numFmt numFmtId="0" formatCode="General"/>
      <fill>
        <patternFill patternType="none">
          <fgColor rgb="FF000000"/>
          <bgColor rgb="FFFFFFFF"/>
        </patternFill>
      </fill>
      <alignment horizontal="left" vertical="top" textRotation="0" wrapText="1" indent="0" justifyLastLine="0" shrinkToFit="0" readingOrder="0"/>
    </dxf>
    <dxf>
      <font>
        <b val="0"/>
        <i val="0"/>
        <strike val="0"/>
        <condense val="0"/>
        <extend val="0"/>
        <outline val="0"/>
        <shadow val="0"/>
        <u val="none"/>
        <vertAlign val="baseline"/>
        <sz val="14"/>
        <color auto="1"/>
        <name val="Times New Roman"/>
        <scheme val="none"/>
      </font>
      <numFmt numFmtId="0" formatCode="General"/>
      <fill>
        <patternFill patternType="none">
          <fgColor rgb="FF000000"/>
          <bgColor rgb="FFFFFFFF"/>
        </patternFill>
      </fill>
      <alignment horizontal="left" vertical="top" textRotation="0" wrapText="1" indent="0" justifyLastLine="0" shrinkToFit="0" readingOrder="0"/>
    </dxf>
    <dxf>
      <font>
        <strike val="0"/>
        <outline val="0"/>
        <shadow val="0"/>
        <u val="none"/>
        <vertAlign val="baseline"/>
        <sz val="16"/>
      </font>
      <alignment vertical="top" textRotation="0" indent="0" justifyLastLine="0" shrinkToFit="0" readingOrder="0"/>
    </dxf>
    <dxf>
      <font>
        <b val="0"/>
        <i val="0"/>
        <strike val="0"/>
        <condense val="0"/>
        <extend val="0"/>
        <outline val="0"/>
        <shadow val="0"/>
        <u val="none"/>
        <vertAlign val="baseline"/>
        <sz val="14"/>
        <color auto="1"/>
        <name val="Times New Roman"/>
        <scheme val="none"/>
      </font>
      <fill>
        <patternFill patternType="none">
          <fgColor rgb="FF000000"/>
          <bgColor auto="1"/>
        </patternFill>
      </fill>
      <alignment horizontal="left" vertical="top" textRotation="0" wrapText="1" indent="0" justifyLastLine="0" shrinkToFit="0" readingOrder="0"/>
    </dxf>
    <dxf>
      <font>
        <b val="0"/>
        <i val="0"/>
        <strike val="0"/>
        <condense val="0"/>
        <extend val="0"/>
        <outline val="0"/>
        <shadow val="0"/>
        <u val="none"/>
        <vertAlign val="baseline"/>
        <sz val="16"/>
        <color auto="1"/>
        <name val="Calibri"/>
        <scheme val="none"/>
      </font>
      <fill>
        <patternFill patternType="none">
          <fgColor rgb="FF000000"/>
          <bgColor rgb="FFFFFFFF"/>
        </patternFill>
      </fill>
      <alignment horizontal="center" vertical="top" textRotation="0" wrapText="1" indent="0" justifyLastLine="0" shrinkToFit="0" readingOrder="0"/>
    </dxf>
    <dxf>
      <fill>
        <patternFill patternType="solid">
          <fgColor rgb="FFDCE6F1"/>
          <bgColor rgb="FFDCE6F1"/>
        </patternFill>
      </fill>
    </dxf>
    <dxf>
      <fill>
        <patternFill patternType="solid">
          <fgColor rgb="FFDCE6F1"/>
          <bgColor rgb="FFDCE6F1"/>
        </patternFill>
      </fill>
    </dxf>
    <dxf>
      <font>
        <b/>
        <color rgb="FF000000"/>
      </font>
    </dxf>
    <dxf>
      <font>
        <b/>
        <color rgb="FF000000"/>
      </font>
    </dxf>
    <dxf>
      <font>
        <b/>
        <color rgb="FF000000"/>
      </font>
      <border>
        <top style="double">
          <color rgb="FF4F81BD"/>
        </top>
      </border>
    </dxf>
    <dxf>
      <font>
        <b/>
        <color rgb="FF000000"/>
      </font>
      <border>
        <bottom style="medium">
          <color rgb="FF4F81BD"/>
        </bottom>
      </border>
    </dxf>
    <dxf>
      <font>
        <color rgb="FF000000"/>
      </font>
      <border>
        <left style="thin">
          <color rgb="FF4F81BD"/>
        </left>
        <right style="thin">
          <color rgb="FF4F81BD"/>
        </right>
        <top style="thin">
          <color rgb="FF4F81BD"/>
        </top>
        <bottom style="thin">
          <color rgb="FF4F81BD"/>
        </bottom>
        <vertical style="thin">
          <color rgb="FF4F81BD"/>
        </vertical>
        <horizontal style="thin">
          <color rgb="FF4F81BD"/>
        </horizontal>
      </border>
    </dxf>
  </dxfs>
  <tableStyles count="1" defaultTableStyle="TableStyleMedium9" defaultPivotStyle="PivotStyleLight16">
    <tableStyle name="TableStyleLight16 2" pivot="0" count="7">
      <tableStyleElement type="wholeTable" dxfId="199"/>
      <tableStyleElement type="headerRow" dxfId="198"/>
      <tableStyleElement type="totalRow" dxfId="197"/>
      <tableStyleElement type="firstColumn" dxfId="196"/>
      <tableStyleElement type="lastColumn" dxfId="195"/>
      <tableStyleElement type="firstRowStripe" dxfId="194"/>
      <tableStyleElement type="firstColumnStripe" dxfId="19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externalLink" Target="externalLinks/externalLink6.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29"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9.xml"/><Relationship Id="rId32" Type="http://schemas.openxmlformats.org/officeDocument/2006/relationships/theme" Target="theme/theme1.xml"/><Relationship Id="rId37"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externalLink" Target="externalLinks/externalLink4.xml"/><Relationship Id="rId31" Type="http://schemas.openxmlformats.org/officeDocument/2006/relationships/externalLink" Target="externalLinks/externalLink1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30" Type="http://schemas.openxmlformats.org/officeDocument/2006/relationships/externalLink" Target="externalLinks/externalLink15.xml"/><Relationship Id="rId35"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0</xdr:col>
      <xdr:colOff>193581</xdr:colOff>
      <xdr:row>0</xdr:row>
      <xdr:rowOff>0</xdr:rowOff>
    </xdr:from>
    <xdr:to>
      <xdr:col>5</xdr:col>
      <xdr:colOff>2043738</xdr:colOff>
      <xdr:row>3</xdr:row>
      <xdr:rowOff>253999</xdr:rowOff>
    </xdr:to>
    <xdr:pic>
      <xdr:nvPicPr>
        <xdr:cNvPr id="2" name="Imagen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3581" y="0"/>
          <a:ext cx="2076376" cy="10953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257175</xdr:colOff>
          <xdr:row>5</xdr:row>
          <xdr:rowOff>47625</xdr:rowOff>
        </xdr:from>
        <xdr:to>
          <xdr:col>5</xdr:col>
          <xdr:colOff>1638300</xdr:colOff>
          <xdr:row>6</xdr:row>
          <xdr:rowOff>57150</xdr:rowOff>
        </xdr:to>
        <xdr:sp macro="" textlink="">
          <xdr:nvSpPr>
            <xdr:cNvPr id="2055" name="CommandButton1"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7</xdr:col>
      <xdr:colOff>0</xdr:colOff>
      <xdr:row>7</xdr:row>
      <xdr:rowOff>0</xdr:rowOff>
    </xdr:from>
    <xdr:to>
      <xdr:col>7</xdr:col>
      <xdr:colOff>752475</xdr:colOff>
      <xdr:row>7</xdr:row>
      <xdr:rowOff>0</xdr:rowOff>
    </xdr:to>
    <xdr:pic>
      <xdr:nvPicPr>
        <xdr:cNvPr id="41299" name="2 Imagen">
          <a:extLst>
            <a:ext uri="{FF2B5EF4-FFF2-40B4-BE49-F238E27FC236}">
              <a16:creationId xmlns:a16="http://schemas.microsoft.com/office/drawing/2014/main" xmlns="" id="{00000000-0008-0000-0200-000053A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71650" y="1533525"/>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647700</xdr:colOff>
      <xdr:row>136</xdr:row>
      <xdr:rowOff>0</xdr:rowOff>
    </xdr:from>
    <xdr:to>
      <xdr:col>6</xdr:col>
      <xdr:colOff>1400175</xdr:colOff>
      <xdr:row>136</xdr:row>
      <xdr:rowOff>0</xdr:rowOff>
    </xdr:to>
    <xdr:pic>
      <xdr:nvPicPr>
        <xdr:cNvPr id="41302" name="2 Imagen">
          <a:extLst>
            <a:ext uri="{FF2B5EF4-FFF2-40B4-BE49-F238E27FC236}">
              <a16:creationId xmlns:a16="http://schemas.microsoft.com/office/drawing/2014/main" xmlns="" id="{00000000-0008-0000-0200-000056A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71775" y="1724025"/>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647700</xdr:colOff>
      <xdr:row>175</xdr:row>
      <xdr:rowOff>0</xdr:rowOff>
    </xdr:from>
    <xdr:ext cx="752475" cy="0"/>
    <xdr:pic>
      <xdr:nvPicPr>
        <xdr:cNvPr id="14" name="2 Imagen">
          <a:extLst>
            <a:ext uri="{FF2B5EF4-FFF2-40B4-BE49-F238E27FC236}">
              <a16:creationId xmlns:a16="http://schemas.microsoft.com/office/drawing/2014/main" xmlns="" id="{00000000-0008-0000-02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0841" y="1700213"/>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171864</xdr:colOff>
      <xdr:row>0</xdr:row>
      <xdr:rowOff>107674</xdr:rowOff>
    </xdr:from>
    <xdr:to>
      <xdr:col>6</xdr:col>
      <xdr:colOff>2063750</xdr:colOff>
      <xdr:row>5</xdr:row>
      <xdr:rowOff>82826</xdr:rowOff>
    </xdr:to>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51781" y="107674"/>
          <a:ext cx="1891886" cy="76890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95250</xdr:colOff>
          <xdr:row>5</xdr:row>
          <xdr:rowOff>47625</xdr:rowOff>
        </xdr:from>
        <xdr:to>
          <xdr:col>6</xdr:col>
          <xdr:colOff>1552575</xdr:colOff>
          <xdr:row>7</xdr:row>
          <xdr:rowOff>9525</xdr:rowOff>
        </xdr:to>
        <xdr:sp macro="" textlink="">
          <xdr:nvSpPr>
            <xdr:cNvPr id="41219" name="CommandButton1" hidden="1">
              <a:extLst>
                <a:ext uri="{63B3BB69-23CF-44E3-9099-C40C66FF867C}">
                  <a14:compatExt spid="_x0000_s41219"/>
                </a:ext>
              </a:extLst>
            </xdr:cNvPr>
            <xdr:cNvSpPr/>
          </xdr:nvSpPr>
          <xdr:spPr>
            <a:xfrm>
              <a:off x="0" y="0"/>
              <a:ext cx="0" cy="0"/>
            </a:xfrm>
            <a:prstGeom prst="rect">
              <a:avLst/>
            </a:prstGeom>
          </xdr:spPr>
        </xdr:sp>
        <xdr:clientData/>
      </xdr:twoCellAnchor>
    </mc:Choice>
    <mc:Fallback/>
  </mc:AlternateContent>
  <xdr:oneCellAnchor>
    <xdr:from>
      <xdr:col>6</xdr:col>
      <xdr:colOff>647700</xdr:colOff>
      <xdr:row>175</xdr:row>
      <xdr:rowOff>0</xdr:rowOff>
    </xdr:from>
    <xdr:ext cx="752475" cy="0"/>
    <xdr:pic>
      <xdr:nvPicPr>
        <xdr:cNvPr id="7" name="2 Imagen">
          <a:extLst>
            <a:ext uri="{FF2B5EF4-FFF2-40B4-BE49-F238E27FC236}">
              <a16:creationId xmlns:a16="http://schemas.microsoft.com/office/drawing/2014/main" xmlns="" id="{00000000-0008-0000-02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175</xdr:row>
      <xdr:rowOff>0</xdr:rowOff>
    </xdr:from>
    <xdr:ext cx="752475" cy="0"/>
    <xdr:pic>
      <xdr:nvPicPr>
        <xdr:cNvPr id="8" name="2 Imagen">
          <a:extLst>
            <a:ext uri="{FF2B5EF4-FFF2-40B4-BE49-F238E27FC236}">
              <a16:creationId xmlns:a16="http://schemas.microsoft.com/office/drawing/2014/main" xmlns="" id="{00000000-0008-0000-02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175</xdr:row>
      <xdr:rowOff>0</xdr:rowOff>
    </xdr:from>
    <xdr:ext cx="752475" cy="0"/>
    <xdr:pic>
      <xdr:nvPicPr>
        <xdr:cNvPr id="10" name="2 Imagen">
          <a:extLst>
            <a:ext uri="{FF2B5EF4-FFF2-40B4-BE49-F238E27FC236}">
              <a16:creationId xmlns:a16="http://schemas.microsoft.com/office/drawing/2014/main" xmlns="" id="{00000000-0008-0000-02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175</xdr:row>
      <xdr:rowOff>0</xdr:rowOff>
    </xdr:from>
    <xdr:ext cx="752475" cy="0"/>
    <xdr:pic>
      <xdr:nvPicPr>
        <xdr:cNvPr id="11" name="2 Imagen">
          <a:extLst>
            <a:ext uri="{FF2B5EF4-FFF2-40B4-BE49-F238E27FC236}">
              <a16:creationId xmlns:a16="http://schemas.microsoft.com/office/drawing/2014/main" xmlns="" id="{00000000-0008-0000-02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175</xdr:row>
      <xdr:rowOff>0</xdr:rowOff>
    </xdr:from>
    <xdr:ext cx="752475" cy="0"/>
    <xdr:pic>
      <xdr:nvPicPr>
        <xdr:cNvPr id="12" name="2 Imagen">
          <a:extLst>
            <a:ext uri="{FF2B5EF4-FFF2-40B4-BE49-F238E27FC236}">
              <a16:creationId xmlns:a16="http://schemas.microsoft.com/office/drawing/2014/main" xmlns="" id="{00000000-0008-0000-02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175</xdr:row>
      <xdr:rowOff>0</xdr:rowOff>
    </xdr:from>
    <xdr:ext cx="752475" cy="0"/>
    <xdr:pic>
      <xdr:nvPicPr>
        <xdr:cNvPr id="13" name="2 Imagen">
          <a:extLst>
            <a:ext uri="{FF2B5EF4-FFF2-40B4-BE49-F238E27FC236}">
              <a16:creationId xmlns:a16="http://schemas.microsoft.com/office/drawing/2014/main" xmlns="" id="{00000000-0008-0000-02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175</xdr:row>
      <xdr:rowOff>0</xdr:rowOff>
    </xdr:from>
    <xdr:ext cx="752475" cy="0"/>
    <xdr:pic>
      <xdr:nvPicPr>
        <xdr:cNvPr id="15" name="2 Imagen">
          <a:extLst>
            <a:ext uri="{FF2B5EF4-FFF2-40B4-BE49-F238E27FC236}">
              <a16:creationId xmlns:a16="http://schemas.microsoft.com/office/drawing/2014/main" xmlns="" id="{00000000-0008-0000-02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175</xdr:row>
      <xdr:rowOff>0</xdr:rowOff>
    </xdr:from>
    <xdr:ext cx="752475" cy="0"/>
    <xdr:pic>
      <xdr:nvPicPr>
        <xdr:cNvPr id="16" name="2 Imagen">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175</xdr:row>
      <xdr:rowOff>0</xdr:rowOff>
    </xdr:from>
    <xdr:ext cx="752475" cy="0"/>
    <xdr:pic>
      <xdr:nvPicPr>
        <xdr:cNvPr id="17" name="2 Imagen">
          <a:extLst>
            <a:ext uri="{FF2B5EF4-FFF2-40B4-BE49-F238E27FC236}">
              <a16:creationId xmlns:a16="http://schemas.microsoft.com/office/drawing/2014/main" xmlns="" id="{00000000-0008-0000-02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175</xdr:row>
      <xdr:rowOff>0</xdr:rowOff>
    </xdr:from>
    <xdr:ext cx="752475" cy="0"/>
    <xdr:pic>
      <xdr:nvPicPr>
        <xdr:cNvPr id="18" name="2 Imagen">
          <a:extLst>
            <a:ext uri="{FF2B5EF4-FFF2-40B4-BE49-F238E27FC236}">
              <a16:creationId xmlns:a16="http://schemas.microsoft.com/office/drawing/2014/main" xmlns="" id="{00000000-0008-0000-02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47627</xdr:colOff>
      <xdr:row>0</xdr:row>
      <xdr:rowOff>95250</xdr:rowOff>
    </xdr:from>
    <xdr:to>
      <xdr:col>7</xdr:col>
      <xdr:colOff>809625</xdr:colOff>
      <xdr:row>6</xdr:row>
      <xdr:rowOff>100013</xdr:rowOff>
    </xdr:to>
    <xdr:pic>
      <xdr:nvPicPr>
        <xdr:cNvPr id="2" name="Imagen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9077" y="95250"/>
          <a:ext cx="2019298" cy="10001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95250</xdr:colOff>
          <xdr:row>5</xdr:row>
          <xdr:rowOff>76200</xdr:rowOff>
        </xdr:from>
        <xdr:to>
          <xdr:col>7</xdr:col>
          <xdr:colOff>295275</xdr:colOff>
          <xdr:row>7</xdr:row>
          <xdr:rowOff>38100</xdr:rowOff>
        </xdr:to>
        <xdr:sp macro="" textlink="">
          <xdr:nvSpPr>
            <xdr:cNvPr id="10449" name="CommandButton1" hidden="1">
              <a:extLst>
                <a:ext uri="{63B3BB69-23CF-44E3-9099-C40C66FF867C}">
                  <a14:compatExt spid="_x0000_s10449"/>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306457</xdr:colOff>
      <xdr:row>0</xdr:row>
      <xdr:rowOff>95250</xdr:rowOff>
    </xdr:from>
    <xdr:to>
      <xdr:col>6</xdr:col>
      <xdr:colOff>1844123</xdr:colOff>
      <xdr:row>5</xdr:row>
      <xdr:rowOff>142875</xdr:rowOff>
    </xdr:to>
    <xdr:pic>
      <xdr:nvPicPr>
        <xdr:cNvPr id="3" name="Imagen 2">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6457" y="95250"/>
          <a:ext cx="1868970" cy="10084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38100</xdr:colOff>
          <xdr:row>5</xdr:row>
          <xdr:rowOff>95250</xdr:rowOff>
        </xdr:from>
        <xdr:to>
          <xdr:col>6</xdr:col>
          <xdr:colOff>1495425</xdr:colOff>
          <xdr:row>6</xdr:row>
          <xdr:rowOff>190500</xdr:rowOff>
        </xdr:to>
        <xdr:sp macro="" textlink="">
          <xdr:nvSpPr>
            <xdr:cNvPr id="43010" name="CommandButton1" hidden="1">
              <a:extLst>
                <a:ext uri="{63B3BB69-23CF-44E3-9099-C40C66FF867C}">
                  <a14:compatExt spid="_x0000_s43010"/>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247650</xdr:colOff>
      <xdr:row>1</xdr:row>
      <xdr:rowOff>85725</xdr:rowOff>
    </xdr:from>
    <xdr:to>
      <xdr:col>6</xdr:col>
      <xdr:colOff>1943928</xdr:colOff>
      <xdr:row>4</xdr:row>
      <xdr:rowOff>142875</xdr:rowOff>
    </xdr:to>
    <xdr:pic>
      <xdr:nvPicPr>
        <xdr:cNvPr id="4" name="Imagen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7650" y="276225"/>
          <a:ext cx="1953453" cy="638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0</xdr:colOff>
          <xdr:row>4</xdr:row>
          <xdr:rowOff>161925</xdr:rowOff>
        </xdr:from>
        <xdr:to>
          <xdr:col>6</xdr:col>
          <xdr:colOff>1457325</xdr:colOff>
          <xdr:row>6</xdr:row>
          <xdr:rowOff>66675</xdr:rowOff>
        </xdr:to>
        <xdr:sp macro="" textlink="">
          <xdr:nvSpPr>
            <xdr:cNvPr id="44034" name="CommandButton1" hidden="1">
              <a:extLst>
                <a:ext uri="{63B3BB69-23CF-44E3-9099-C40C66FF867C}">
                  <a14:compatExt spid="_x0000_s44034"/>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2</xdr:col>
      <xdr:colOff>533400</xdr:colOff>
      <xdr:row>7</xdr:row>
      <xdr:rowOff>0</xdr:rowOff>
    </xdr:from>
    <xdr:to>
      <xdr:col>3</xdr:col>
      <xdr:colOff>504825</xdr:colOff>
      <xdr:row>7</xdr:row>
      <xdr:rowOff>0</xdr:rowOff>
    </xdr:to>
    <xdr:pic>
      <xdr:nvPicPr>
        <xdr:cNvPr id="29875" name="2 Imagen">
          <a:extLst>
            <a:ext uri="{FF2B5EF4-FFF2-40B4-BE49-F238E27FC236}">
              <a16:creationId xmlns:a16="http://schemas.microsoft.com/office/drawing/2014/main" xmlns="" id="{00000000-0008-0000-0600-0000B37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425" y="1085850"/>
          <a:ext cx="5334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38101</xdr:colOff>
      <xdr:row>0</xdr:row>
      <xdr:rowOff>33618</xdr:rowOff>
    </xdr:from>
    <xdr:to>
      <xdr:col>3</xdr:col>
      <xdr:colOff>428552</xdr:colOff>
      <xdr:row>6</xdr:row>
      <xdr:rowOff>17649</xdr:rowOff>
    </xdr:to>
    <xdr:pic>
      <xdr:nvPicPr>
        <xdr:cNvPr id="4" name="Imagen 3">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8101" y="33618"/>
          <a:ext cx="2076376" cy="113655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8</xdr:col>
      <xdr:colOff>9525</xdr:colOff>
      <xdr:row>8</xdr:row>
      <xdr:rowOff>36325</xdr:rowOff>
    </xdr:from>
    <xdr:to>
      <xdr:col>14</xdr:col>
      <xdr:colOff>677032</xdr:colOff>
      <xdr:row>10</xdr:row>
      <xdr:rowOff>52777</xdr:rowOff>
    </xdr:to>
    <xdr:sp macro="" textlink="">
      <xdr:nvSpPr>
        <xdr:cNvPr id="2" name="Rectangle 24">
          <a:extLst>
            <a:ext uri="{FF2B5EF4-FFF2-40B4-BE49-F238E27FC236}">
              <a16:creationId xmlns:a16="http://schemas.microsoft.com/office/drawing/2014/main" xmlns="" id="{00000000-0008-0000-0B00-000002000000}"/>
            </a:ext>
          </a:extLst>
        </xdr:cNvPr>
        <xdr:cNvSpPr/>
      </xdr:nvSpPr>
      <xdr:spPr>
        <a:xfrm>
          <a:off x="9353550" y="3236725"/>
          <a:ext cx="9706732" cy="2016702"/>
        </a:xfrm>
        <a:prstGeom prst="rect">
          <a:avLst/>
        </a:pr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sp>
    <xdr:clientData/>
  </xdr:twoCellAnchor>
  <xdr:twoCellAnchor>
    <xdr:from>
      <xdr:col>8</xdr:col>
      <xdr:colOff>0</xdr:colOff>
      <xdr:row>21</xdr:row>
      <xdr:rowOff>63777</xdr:rowOff>
    </xdr:from>
    <xdr:to>
      <xdr:col>14</xdr:col>
      <xdr:colOff>806292</xdr:colOff>
      <xdr:row>23</xdr:row>
      <xdr:rowOff>80229</xdr:rowOff>
    </xdr:to>
    <xdr:sp macro="" textlink="">
      <xdr:nvSpPr>
        <xdr:cNvPr id="3" name="Rectangle 12">
          <a:extLst>
            <a:ext uri="{FF2B5EF4-FFF2-40B4-BE49-F238E27FC236}">
              <a16:creationId xmlns:a16="http://schemas.microsoft.com/office/drawing/2014/main" xmlns="" id="{00000000-0008-0000-0B00-000003000000}"/>
            </a:ext>
          </a:extLst>
        </xdr:cNvPr>
        <xdr:cNvSpPr/>
      </xdr:nvSpPr>
      <xdr:spPr>
        <a:xfrm>
          <a:off x="7362825" y="13465452"/>
          <a:ext cx="10150317" cy="1616652"/>
        </a:xfrm>
        <a:prstGeom prst="rect">
          <a:avLst/>
        </a:prstGeom>
        <a:noFill/>
      </xdr:spPr>
      <xdr:style>
        <a:lnRef idx="0">
          <a:schemeClr val="dk1">
            <a:alpha val="0"/>
            <a:hueOff val="0"/>
            <a:satOff val="0"/>
            <a:lumOff val="0"/>
            <a:alphaOff val="0"/>
          </a:schemeClr>
        </a:lnRef>
        <a:fillRef idx="0">
          <a:scrgbClr r="0" g="0" b="0"/>
        </a:fillRef>
        <a:effectRef idx="0">
          <a:schemeClr val="lt1">
            <a:alpha val="0"/>
            <a:hueOff val="0"/>
            <a:satOff val="0"/>
            <a:lumOff val="0"/>
            <a:alphaOff val="0"/>
          </a:schemeClr>
        </a:effectRef>
        <a:fontRef idx="minor">
          <a:schemeClr val="tx1">
            <a:hueOff val="0"/>
            <a:satOff val="0"/>
            <a:lumOff val="0"/>
            <a:alphaOff val="0"/>
          </a:schemeClr>
        </a:fontRef>
      </xdr:style>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5080</xdr:colOff>
      <xdr:row>140</xdr:row>
      <xdr:rowOff>0</xdr:rowOff>
    </xdr:from>
    <xdr:to>
      <xdr:col>5</xdr:col>
      <xdr:colOff>150872</xdr:colOff>
      <xdr:row>140</xdr:row>
      <xdr:rowOff>0</xdr:rowOff>
    </xdr:to>
    <xdr:sp macro="" textlink="">
      <xdr:nvSpPr>
        <xdr:cNvPr id="2" name="Text Box 6">
          <a:extLst>
            <a:ext uri="{FF2B5EF4-FFF2-40B4-BE49-F238E27FC236}">
              <a16:creationId xmlns:a16="http://schemas.microsoft.com/office/drawing/2014/main" xmlns="" id="{00000000-0008-0000-0D00-000002000000}"/>
            </a:ext>
          </a:extLst>
        </xdr:cNvPr>
        <xdr:cNvSpPr txBox="1">
          <a:spLocks noChangeArrowheads="1"/>
        </xdr:cNvSpPr>
      </xdr:nvSpPr>
      <xdr:spPr bwMode="auto">
        <a:xfrm>
          <a:off x="1910080" y="236315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3" name="Text Box 3">
          <a:extLst>
            <a:ext uri="{FF2B5EF4-FFF2-40B4-BE49-F238E27FC236}">
              <a16:creationId xmlns:a16="http://schemas.microsoft.com/office/drawing/2014/main" xmlns="" id="{00000000-0008-0000-0D00-000003000000}"/>
            </a:ext>
          </a:extLst>
        </xdr:cNvPr>
        <xdr:cNvSpPr txBox="1">
          <a:spLocks noChangeArrowheads="1"/>
        </xdr:cNvSpPr>
      </xdr:nvSpPr>
      <xdr:spPr bwMode="auto">
        <a:xfrm>
          <a:off x="1908175" y="3399282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4" name="Text Box 6">
          <a:extLst>
            <a:ext uri="{FF2B5EF4-FFF2-40B4-BE49-F238E27FC236}">
              <a16:creationId xmlns:a16="http://schemas.microsoft.com/office/drawing/2014/main" xmlns="" id="{00000000-0008-0000-0D00-000004000000}"/>
            </a:ext>
          </a:extLst>
        </xdr:cNvPr>
        <xdr:cNvSpPr txBox="1">
          <a:spLocks noChangeArrowheads="1"/>
        </xdr:cNvSpPr>
      </xdr:nvSpPr>
      <xdr:spPr bwMode="auto">
        <a:xfrm>
          <a:off x="1910080" y="236315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5" name="Text Box 3">
          <a:extLst>
            <a:ext uri="{FF2B5EF4-FFF2-40B4-BE49-F238E27FC236}">
              <a16:creationId xmlns:a16="http://schemas.microsoft.com/office/drawing/2014/main" xmlns="" id="{00000000-0008-0000-0D00-000005000000}"/>
            </a:ext>
          </a:extLst>
        </xdr:cNvPr>
        <xdr:cNvSpPr txBox="1">
          <a:spLocks noChangeArrowheads="1"/>
        </xdr:cNvSpPr>
      </xdr:nvSpPr>
      <xdr:spPr bwMode="auto">
        <a:xfrm>
          <a:off x="1908175" y="3399282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6" name="Text Box 6">
          <a:extLst>
            <a:ext uri="{FF2B5EF4-FFF2-40B4-BE49-F238E27FC236}">
              <a16:creationId xmlns:a16="http://schemas.microsoft.com/office/drawing/2014/main" xmlns="" id="{00000000-0008-0000-0D00-000006000000}"/>
            </a:ext>
          </a:extLst>
        </xdr:cNvPr>
        <xdr:cNvSpPr txBox="1">
          <a:spLocks noChangeArrowheads="1"/>
        </xdr:cNvSpPr>
      </xdr:nvSpPr>
      <xdr:spPr bwMode="auto">
        <a:xfrm>
          <a:off x="1910080" y="236315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7" name="Text Box 3">
          <a:extLst>
            <a:ext uri="{FF2B5EF4-FFF2-40B4-BE49-F238E27FC236}">
              <a16:creationId xmlns:a16="http://schemas.microsoft.com/office/drawing/2014/main" xmlns="" id="{00000000-0008-0000-0D00-000007000000}"/>
            </a:ext>
          </a:extLst>
        </xdr:cNvPr>
        <xdr:cNvSpPr txBox="1">
          <a:spLocks noChangeArrowheads="1"/>
        </xdr:cNvSpPr>
      </xdr:nvSpPr>
      <xdr:spPr bwMode="auto">
        <a:xfrm>
          <a:off x="1908175" y="3399282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8" name="Text Box 6">
          <a:extLst>
            <a:ext uri="{FF2B5EF4-FFF2-40B4-BE49-F238E27FC236}">
              <a16:creationId xmlns:a16="http://schemas.microsoft.com/office/drawing/2014/main" xmlns="" id="{00000000-0008-0000-0D00-000008000000}"/>
            </a:ext>
          </a:extLst>
        </xdr:cNvPr>
        <xdr:cNvSpPr txBox="1">
          <a:spLocks noChangeArrowheads="1"/>
        </xdr:cNvSpPr>
      </xdr:nvSpPr>
      <xdr:spPr bwMode="auto">
        <a:xfrm>
          <a:off x="1910080" y="236315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9" name="Text Box 3">
          <a:extLst>
            <a:ext uri="{FF2B5EF4-FFF2-40B4-BE49-F238E27FC236}">
              <a16:creationId xmlns:a16="http://schemas.microsoft.com/office/drawing/2014/main" xmlns="" id="{00000000-0008-0000-0D00-000009000000}"/>
            </a:ext>
          </a:extLst>
        </xdr:cNvPr>
        <xdr:cNvSpPr txBox="1">
          <a:spLocks noChangeArrowheads="1"/>
        </xdr:cNvSpPr>
      </xdr:nvSpPr>
      <xdr:spPr bwMode="auto">
        <a:xfrm>
          <a:off x="1908175" y="3399282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0" name="Text Box 6">
          <a:extLst>
            <a:ext uri="{FF2B5EF4-FFF2-40B4-BE49-F238E27FC236}">
              <a16:creationId xmlns:a16="http://schemas.microsoft.com/office/drawing/2014/main" xmlns="" id="{00000000-0008-0000-0D00-00000A000000}"/>
            </a:ext>
          </a:extLst>
        </xdr:cNvPr>
        <xdr:cNvSpPr txBox="1">
          <a:spLocks noChangeArrowheads="1"/>
        </xdr:cNvSpPr>
      </xdr:nvSpPr>
      <xdr:spPr bwMode="auto">
        <a:xfrm>
          <a:off x="1910080" y="246030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221</xdr:row>
      <xdr:rowOff>160020</xdr:rowOff>
    </xdr:from>
    <xdr:to>
      <xdr:col>5</xdr:col>
      <xdr:colOff>407745</xdr:colOff>
      <xdr:row>221</xdr:row>
      <xdr:rowOff>160655</xdr:rowOff>
    </xdr:to>
    <xdr:sp macro="" textlink="">
      <xdr:nvSpPr>
        <xdr:cNvPr id="11" name="Text Box 3">
          <a:extLst>
            <a:ext uri="{FF2B5EF4-FFF2-40B4-BE49-F238E27FC236}">
              <a16:creationId xmlns:a16="http://schemas.microsoft.com/office/drawing/2014/main" xmlns="" id="{00000000-0008-0000-0D00-00000B000000}"/>
            </a:ext>
          </a:extLst>
        </xdr:cNvPr>
        <xdr:cNvSpPr txBox="1">
          <a:spLocks noChangeArrowheads="1"/>
        </xdr:cNvSpPr>
      </xdr:nvSpPr>
      <xdr:spPr bwMode="auto">
        <a:xfrm>
          <a:off x="1908175" y="369074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2" name="Text Box 6">
          <a:extLst>
            <a:ext uri="{FF2B5EF4-FFF2-40B4-BE49-F238E27FC236}">
              <a16:creationId xmlns:a16="http://schemas.microsoft.com/office/drawing/2014/main" xmlns="" id="{00000000-0008-0000-0D00-00000C000000}"/>
            </a:ext>
          </a:extLst>
        </xdr:cNvPr>
        <xdr:cNvSpPr txBox="1">
          <a:spLocks noChangeArrowheads="1"/>
        </xdr:cNvSpPr>
      </xdr:nvSpPr>
      <xdr:spPr bwMode="auto">
        <a:xfrm>
          <a:off x="1910080" y="246030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221</xdr:row>
      <xdr:rowOff>160020</xdr:rowOff>
    </xdr:from>
    <xdr:to>
      <xdr:col>5</xdr:col>
      <xdr:colOff>407745</xdr:colOff>
      <xdr:row>221</xdr:row>
      <xdr:rowOff>160655</xdr:rowOff>
    </xdr:to>
    <xdr:sp macro="" textlink="">
      <xdr:nvSpPr>
        <xdr:cNvPr id="13" name="Text Box 3">
          <a:extLst>
            <a:ext uri="{FF2B5EF4-FFF2-40B4-BE49-F238E27FC236}">
              <a16:creationId xmlns:a16="http://schemas.microsoft.com/office/drawing/2014/main" xmlns="" id="{00000000-0008-0000-0D00-00000D000000}"/>
            </a:ext>
          </a:extLst>
        </xdr:cNvPr>
        <xdr:cNvSpPr txBox="1">
          <a:spLocks noChangeArrowheads="1"/>
        </xdr:cNvSpPr>
      </xdr:nvSpPr>
      <xdr:spPr bwMode="auto">
        <a:xfrm>
          <a:off x="1908175" y="369074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4" name="Text Box 6">
          <a:extLst>
            <a:ext uri="{FF2B5EF4-FFF2-40B4-BE49-F238E27FC236}">
              <a16:creationId xmlns:a16="http://schemas.microsoft.com/office/drawing/2014/main" xmlns="" id="{00000000-0008-0000-0D00-00000E000000}"/>
            </a:ext>
          </a:extLst>
        </xdr:cNvPr>
        <xdr:cNvSpPr txBox="1">
          <a:spLocks noChangeArrowheads="1"/>
        </xdr:cNvSpPr>
      </xdr:nvSpPr>
      <xdr:spPr bwMode="auto">
        <a:xfrm>
          <a:off x="1910080" y="246030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221</xdr:row>
      <xdr:rowOff>160020</xdr:rowOff>
    </xdr:from>
    <xdr:to>
      <xdr:col>5</xdr:col>
      <xdr:colOff>407745</xdr:colOff>
      <xdr:row>221</xdr:row>
      <xdr:rowOff>160655</xdr:rowOff>
    </xdr:to>
    <xdr:sp macro="" textlink="">
      <xdr:nvSpPr>
        <xdr:cNvPr id="15" name="Text Box 3">
          <a:extLst>
            <a:ext uri="{FF2B5EF4-FFF2-40B4-BE49-F238E27FC236}">
              <a16:creationId xmlns:a16="http://schemas.microsoft.com/office/drawing/2014/main" xmlns="" id="{00000000-0008-0000-0D00-00000F000000}"/>
            </a:ext>
          </a:extLst>
        </xdr:cNvPr>
        <xdr:cNvSpPr txBox="1">
          <a:spLocks noChangeArrowheads="1"/>
        </xdr:cNvSpPr>
      </xdr:nvSpPr>
      <xdr:spPr bwMode="auto">
        <a:xfrm>
          <a:off x="1908175" y="369074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6" name="Text Box 6">
          <a:extLst>
            <a:ext uri="{FF2B5EF4-FFF2-40B4-BE49-F238E27FC236}">
              <a16:creationId xmlns:a16="http://schemas.microsoft.com/office/drawing/2014/main" xmlns="" id="{00000000-0008-0000-0D00-000010000000}"/>
            </a:ext>
          </a:extLst>
        </xdr:cNvPr>
        <xdr:cNvSpPr txBox="1">
          <a:spLocks noChangeArrowheads="1"/>
        </xdr:cNvSpPr>
      </xdr:nvSpPr>
      <xdr:spPr bwMode="auto">
        <a:xfrm>
          <a:off x="1910080" y="246030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221</xdr:row>
      <xdr:rowOff>160020</xdr:rowOff>
    </xdr:from>
    <xdr:to>
      <xdr:col>5</xdr:col>
      <xdr:colOff>407745</xdr:colOff>
      <xdr:row>221</xdr:row>
      <xdr:rowOff>160655</xdr:rowOff>
    </xdr:to>
    <xdr:sp macro="" textlink="">
      <xdr:nvSpPr>
        <xdr:cNvPr id="17" name="Text Box 3">
          <a:extLst>
            <a:ext uri="{FF2B5EF4-FFF2-40B4-BE49-F238E27FC236}">
              <a16:creationId xmlns:a16="http://schemas.microsoft.com/office/drawing/2014/main" xmlns="" id="{00000000-0008-0000-0D00-000011000000}"/>
            </a:ext>
          </a:extLst>
        </xdr:cNvPr>
        <xdr:cNvSpPr txBox="1">
          <a:spLocks noChangeArrowheads="1"/>
        </xdr:cNvSpPr>
      </xdr:nvSpPr>
      <xdr:spPr bwMode="auto">
        <a:xfrm>
          <a:off x="1908175" y="369074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editAs="oneCell">
    <xdr:from>
      <xdr:col>0</xdr:col>
      <xdr:colOff>1</xdr:colOff>
      <xdr:row>0</xdr:row>
      <xdr:rowOff>62193</xdr:rowOff>
    </xdr:from>
    <xdr:to>
      <xdr:col>3</xdr:col>
      <xdr:colOff>133350</xdr:colOff>
      <xdr:row>2</xdr:row>
      <xdr:rowOff>38101</xdr:rowOff>
    </xdr:to>
    <xdr:pic>
      <xdr:nvPicPr>
        <xdr:cNvPr id="18" name="Imagen 18">
          <a:extLst>
            <a:ext uri="{FF2B5EF4-FFF2-40B4-BE49-F238E27FC236}">
              <a16:creationId xmlns:a16="http://schemas.microsoft.com/office/drawing/2014/main" xmlns="" id="{00000000-0008-0000-0D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62193"/>
          <a:ext cx="1219199" cy="52835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5</xdr:col>
      <xdr:colOff>5080</xdr:colOff>
      <xdr:row>140</xdr:row>
      <xdr:rowOff>0</xdr:rowOff>
    </xdr:from>
    <xdr:to>
      <xdr:col>5</xdr:col>
      <xdr:colOff>150872</xdr:colOff>
      <xdr:row>140</xdr:row>
      <xdr:rowOff>0</xdr:rowOff>
    </xdr:to>
    <xdr:sp macro="" textlink="">
      <xdr:nvSpPr>
        <xdr:cNvPr id="2" name="Text Box 6">
          <a:extLst>
            <a:ext uri="{FF2B5EF4-FFF2-40B4-BE49-F238E27FC236}">
              <a16:creationId xmlns:a16="http://schemas.microsoft.com/office/drawing/2014/main" xmlns="" id="{00000000-0008-0000-0E00-000002000000}"/>
            </a:ext>
          </a:extLst>
        </xdr:cNvPr>
        <xdr:cNvSpPr txBox="1">
          <a:spLocks noChangeArrowheads="1"/>
        </xdr:cNvSpPr>
      </xdr:nvSpPr>
      <xdr:spPr bwMode="auto">
        <a:xfrm>
          <a:off x="2014855" y="234696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3" name="Text Box 3">
          <a:extLst>
            <a:ext uri="{FF2B5EF4-FFF2-40B4-BE49-F238E27FC236}">
              <a16:creationId xmlns:a16="http://schemas.microsoft.com/office/drawing/2014/main" xmlns="" id="{00000000-0008-0000-0E00-000003000000}"/>
            </a:ext>
          </a:extLst>
        </xdr:cNvPr>
        <xdr:cNvSpPr txBox="1">
          <a:spLocks noChangeArrowheads="1"/>
        </xdr:cNvSpPr>
      </xdr:nvSpPr>
      <xdr:spPr bwMode="auto">
        <a:xfrm>
          <a:off x="2012950" y="338308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4" name="Text Box 6">
          <a:extLst>
            <a:ext uri="{FF2B5EF4-FFF2-40B4-BE49-F238E27FC236}">
              <a16:creationId xmlns:a16="http://schemas.microsoft.com/office/drawing/2014/main" xmlns="" id="{00000000-0008-0000-0E00-000004000000}"/>
            </a:ext>
          </a:extLst>
        </xdr:cNvPr>
        <xdr:cNvSpPr txBox="1">
          <a:spLocks noChangeArrowheads="1"/>
        </xdr:cNvSpPr>
      </xdr:nvSpPr>
      <xdr:spPr bwMode="auto">
        <a:xfrm>
          <a:off x="2014855" y="234696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5" name="Text Box 3">
          <a:extLst>
            <a:ext uri="{FF2B5EF4-FFF2-40B4-BE49-F238E27FC236}">
              <a16:creationId xmlns:a16="http://schemas.microsoft.com/office/drawing/2014/main" xmlns="" id="{00000000-0008-0000-0E00-000005000000}"/>
            </a:ext>
          </a:extLst>
        </xdr:cNvPr>
        <xdr:cNvSpPr txBox="1">
          <a:spLocks noChangeArrowheads="1"/>
        </xdr:cNvSpPr>
      </xdr:nvSpPr>
      <xdr:spPr bwMode="auto">
        <a:xfrm>
          <a:off x="2012950" y="338308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6" name="Text Box 6">
          <a:extLst>
            <a:ext uri="{FF2B5EF4-FFF2-40B4-BE49-F238E27FC236}">
              <a16:creationId xmlns:a16="http://schemas.microsoft.com/office/drawing/2014/main" xmlns="" id="{00000000-0008-0000-0E00-000006000000}"/>
            </a:ext>
          </a:extLst>
        </xdr:cNvPr>
        <xdr:cNvSpPr txBox="1">
          <a:spLocks noChangeArrowheads="1"/>
        </xdr:cNvSpPr>
      </xdr:nvSpPr>
      <xdr:spPr bwMode="auto">
        <a:xfrm>
          <a:off x="2014855" y="234696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7" name="Text Box 3">
          <a:extLst>
            <a:ext uri="{FF2B5EF4-FFF2-40B4-BE49-F238E27FC236}">
              <a16:creationId xmlns:a16="http://schemas.microsoft.com/office/drawing/2014/main" xmlns="" id="{00000000-0008-0000-0E00-000007000000}"/>
            </a:ext>
          </a:extLst>
        </xdr:cNvPr>
        <xdr:cNvSpPr txBox="1">
          <a:spLocks noChangeArrowheads="1"/>
        </xdr:cNvSpPr>
      </xdr:nvSpPr>
      <xdr:spPr bwMode="auto">
        <a:xfrm>
          <a:off x="2012950" y="338308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8" name="Text Box 6">
          <a:extLst>
            <a:ext uri="{FF2B5EF4-FFF2-40B4-BE49-F238E27FC236}">
              <a16:creationId xmlns:a16="http://schemas.microsoft.com/office/drawing/2014/main" xmlns="" id="{00000000-0008-0000-0E00-000008000000}"/>
            </a:ext>
          </a:extLst>
        </xdr:cNvPr>
        <xdr:cNvSpPr txBox="1">
          <a:spLocks noChangeArrowheads="1"/>
        </xdr:cNvSpPr>
      </xdr:nvSpPr>
      <xdr:spPr bwMode="auto">
        <a:xfrm>
          <a:off x="2014855" y="234696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9" name="Text Box 3">
          <a:extLst>
            <a:ext uri="{FF2B5EF4-FFF2-40B4-BE49-F238E27FC236}">
              <a16:creationId xmlns:a16="http://schemas.microsoft.com/office/drawing/2014/main" xmlns="" id="{00000000-0008-0000-0E00-000009000000}"/>
            </a:ext>
          </a:extLst>
        </xdr:cNvPr>
        <xdr:cNvSpPr txBox="1">
          <a:spLocks noChangeArrowheads="1"/>
        </xdr:cNvSpPr>
      </xdr:nvSpPr>
      <xdr:spPr bwMode="auto">
        <a:xfrm>
          <a:off x="2012950" y="338308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0" name="Text Box 6">
          <a:extLst>
            <a:ext uri="{FF2B5EF4-FFF2-40B4-BE49-F238E27FC236}">
              <a16:creationId xmlns:a16="http://schemas.microsoft.com/office/drawing/2014/main" xmlns="" id="{00000000-0008-0000-0E00-00000A000000}"/>
            </a:ext>
          </a:extLst>
        </xdr:cNvPr>
        <xdr:cNvSpPr txBox="1">
          <a:spLocks noChangeArrowheads="1"/>
        </xdr:cNvSpPr>
      </xdr:nvSpPr>
      <xdr:spPr bwMode="auto">
        <a:xfrm>
          <a:off x="2014855" y="244411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220</xdr:row>
      <xdr:rowOff>160020</xdr:rowOff>
    </xdr:from>
    <xdr:to>
      <xdr:col>5</xdr:col>
      <xdr:colOff>407745</xdr:colOff>
      <xdr:row>220</xdr:row>
      <xdr:rowOff>160655</xdr:rowOff>
    </xdr:to>
    <xdr:sp macro="" textlink="">
      <xdr:nvSpPr>
        <xdr:cNvPr id="11" name="Text Box 3">
          <a:extLst>
            <a:ext uri="{FF2B5EF4-FFF2-40B4-BE49-F238E27FC236}">
              <a16:creationId xmlns:a16="http://schemas.microsoft.com/office/drawing/2014/main" xmlns="" id="{00000000-0008-0000-0E00-00000B000000}"/>
            </a:ext>
          </a:extLst>
        </xdr:cNvPr>
        <xdr:cNvSpPr txBox="1">
          <a:spLocks noChangeArrowheads="1"/>
        </xdr:cNvSpPr>
      </xdr:nvSpPr>
      <xdr:spPr bwMode="auto">
        <a:xfrm>
          <a:off x="2012950" y="364216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2" name="Text Box 6">
          <a:extLst>
            <a:ext uri="{FF2B5EF4-FFF2-40B4-BE49-F238E27FC236}">
              <a16:creationId xmlns:a16="http://schemas.microsoft.com/office/drawing/2014/main" xmlns="" id="{00000000-0008-0000-0E00-00000C000000}"/>
            </a:ext>
          </a:extLst>
        </xdr:cNvPr>
        <xdr:cNvSpPr txBox="1">
          <a:spLocks noChangeArrowheads="1"/>
        </xdr:cNvSpPr>
      </xdr:nvSpPr>
      <xdr:spPr bwMode="auto">
        <a:xfrm>
          <a:off x="2014855" y="244411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220</xdr:row>
      <xdr:rowOff>160020</xdr:rowOff>
    </xdr:from>
    <xdr:to>
      <xdr:col>5</xdr:col>
      <xdr:colOff>407745</xdr:colOff>
      <xdr:row>220</xdr:row>
      <xdr:rowOff>160655</xdr:rowOff>
    </xdr:to>
    <xdr:sp macro="" textlink="">
      <xdr:nvSpPr>
        <xdr:cNvPr id="13" name="Text Box 3">
          <a:extLst>
            <a:ext uri="{FF2B5EF4-FFF2-40B4-BE49-F238E27FC236}">
              <a16:creationId xmlns:a16="http://schemas.microsoft.com/office/drawing/2014/main" xmlns="" id="{00000000-0008-0000-0E00-00000D000000}"/>
            </a:ext>
          </a:extLst>
        </xdr:cNvPr>
        <xdr:cNvSpPr txBox="1">
          <a:spLocks noChangeArrowheads="1"/>
        </xdr:cNvSpPr>
      </xdr:nvSpPr>
      <xdr:spPr bwMode="auto">
        <a:xfrm>
          <a:off x="2012950" y="364216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4" name="Text Box 6">
          <a:extLst>
            <a:ext uri="{FF2B5EF4-FFF2-40B4-BE49-F238E27FC236}">
              <a16:creationId xmlns:a16="http://schemas.microsoft.com/office/drawing/2014/main" xmlns="" id="{00000000-0008-0000-0E00-00000E000000}"/>
            </a:ext>
          </a:extLst>
        </xdr:cNvPr>
        <xdr:cNvSpPr txBox="1">
          <a:spLocks noChangeArrowheads="1"/>
        </xdr:cNvSpPr>
      </xdr:nvSpPr>
      <xdr:spPr bwMode="auto">
        <a:xfrm>
          <a:off x="2014855" y="244411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220</xdr:row>
      <xdr:rowOff>160020</xdr:rowOff>
    </xdr:from>
    <xdr:to>
      <xdr:col>5</xdr:col>
      <xdr:colOff>407745</xdr:colOff>
      <xdr:row>220</xdr:row>
      <xdr:rowOff>160655</xdr:rowOff>
    </xdr:to>
    <xdr:sp macro="" textlink="">
      <xdr:nvSpPr>
        <xdr:cNvPr id="15" name="Text Box 3">
          <a:extLst>
            <a:ext uri="{FF2B5EF4-FFF2-40B4-BE49-F238E27FC236}">
              <a16:creationId xmlns:a16="http://schemas.microsoft.com/office/drawing/2014/main" xmlns="" id="{00000000-0008-0000-0E00-00000F000000}"/>
            </a:ext>
          </a:extLst>
        </xdr:cNvPr>
        <xdr:cNvSpPr txBox="1">
          <a:spLocks noChangeArrowheads="1"/>
        </xdr:cNvSpPr>
      </xdr:nvSpPr>
      <xdr:spPr bwMode="auto">
        <a:xfrm>
          <a:off x="2012950" y="364216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6" name="Text Box 6">
          <a:extLst>
            <a:ext uri="{FF2B5EF4-FFF2-40B4-BE49-F238E27FC236}">
              <a16:creationId xmlns:a16="http://schemas.microsoft.com/office/drawing/2014/main" xmlns="" id="{00000000-0008-0000-0E00-000010000000}"/>
            </a:ext>
          </a:extLst>
        </xdr:cNvPr>
        <xdr:cNvSpPr txBox="1">
          <a:spLocks noChangeArrowheads="1"/>
        </xdr:cNvSpPr>
      </xdr:nvSpPr>
      <xdr:spPr bwMode="auto">
        <a:xfrm>
          <a:off x="2014855" y="244411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220</xdr:row>
      <xdr:rowOff>160020</xdr:rowOff>
    </xdr:from>
    <xdr:to>
      <xdr:col>5</xdr:col>
      <xdr:colOff>407745</xdr:colOff>
      <xdr:row>220</xdr:row>
      <xdr:rowOff>160655</xdr:rowOff>
    </xdr:to>
    <xdr:sp macro="" textlink="">
      <xdr:nvSpPr>
        <xdr:cNvPr id="17" name="Text Box 3">
          <a:extLst>
            <a:ext uri="{FF2B5EF4-FFF2-40B4-BE49-F238E27FC236}">
              <a16:creationId xmlns:a16="http://schemas.microsoft.com/office/drawing/2014/main" xmlns="" id="{00000000-0008-0000-0E00-000011000000}"/>
            </a:ext>
          </a:extLst>
        </xdr:cNvPr>
        <xdr:cNvSpPr txBox="1">
          <a:spLocks noChangeArrowheads="1"/>
        </xdr:cNvSpPr>
      </xdr:nvSpPr>
      <xdr:spPr bwMode="auto">
        <a:xfrm>
          <a:off x="2012950" y="364216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editAs="oneCell">
    <xdr:from>
      <xdr:col>0</xdr:col>
      <xdr:colOff>1</xdr:colOff>
      <xdr:row>0</xdr:row>
      <xdr:rowOff>62192</xdr:rowOff>
    </xdr:from>
    <xdr:to>
      <xdr:col>4</xdr:col>
      <xdr:colOff>152400</xdr:colOff>
      <xdr:row>2</xdr:row>
      <xdr:rowOff>104775</xdr:rowOff>
    </xdr:to>
    <xdr:pic>
      <xdr:nvPicPr>
        <xdr:cNvPr id="18" name="Imagen 18">
          <a:extLst>
            <a:ext uri="{FF2B5EF4-FFF2-40B4-BE49-F238E27FC236}">
              <a16:creationId xmlns:a16="http://schemas.microsoft.com/office/drawing/2014/main" xmlns="" id="{00000000-0008-0000-0E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62192"/>
          <a:ext cx="1352549" cy="433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doleo/Downloads/POA%202021%20SRSN.%20VF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COM.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ns2/Desktop/Desktop/Planificaci&#243;n/POA%202018%20DC%20SNS%20y%20SRS/POA%20M&amp;E%202018.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CSS%20dic%2020_12_2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mariam.montesdeoca/Desktop/Copia%20de%20Matriz%20POA%20DC-SNS%20DED2019%20%20final.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GI.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GC.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MI.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PI.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PN.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SF.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mdecena/Desktop/Copia%20de%20MATRIZ%20POA%20CONSULTORIA%20JURIDICA.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MIA.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odontologia/Desktop/ESCR/POA2018/POA%202018%20SNS%20Final%20,%20Final.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SDS.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viler/Downloads/CONSOLI%20POA%202020%20SRS%20II%20NORCENTRAL%20-%20Cop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57">
          <cell r="B57" t="str">
            <v>LE.1 - Calidad en la prestación de los servicios de salud</v>
          </cell>
          <cell r="C57" t="str">
            <v>LE.1</v>
          </cell>
        </row>
        <row r="58">
          <cell r="B58" t="str">
            <v>LE.1 - Calidad en la prestación de los servicios de salud</v>
          </cell>
          <cell r="C58" t="str">
            <v>LE.1</v>
          </cell>
        </row>
        <row r="59">
          <cell r="B59" t="str">
            <v>LE.1 - Calidad en la prestación de los servicios de salud</v>
          </cell>
          <cell r="C59" t="str">
            <v>LE.1</v>
          </cell>
        </row>
        <row r="60">
          <cell r="B60" t="str">
            <v>LE.1 - Calidad en la prestación de los servicios de salud</v>
          </cell>
          <cell r="C60" t="str">
            <v>LE.1</v>
          </cell>
        </row>
        <row r="61">
          <cell r="B61" t="str">
            <v>LE.1 - Calidad en la prestación de los servicios de salud</v>
          </cell>
          <cell r="C61" t="str">
            <v>LE.1</v>
          </cell>
        </row>
        <row r="62">
          <cell r="B62" t="str">
            <v>LE.1 - Calidad en la prestación de los servicios de salud</v>
          </cell>
          <cell r="C62" t="str">
            <v>LE.1</v>
          </cell>
        </row>
        <row r="63">
          <cell r="B63" t="str">
            <v>LE.1 - Calidad en la prestación de los servicios de salud</v>
          </cell>
          <cell r="C63" t="str">
            <v>LE.1</v>
          </cell>
        </row>
        <row r="64">
          <cell r="B64" t="str">
            <v>LE.2 - Desarrollo de las redes integradas de servicios de salud fundamentada en el Modelo de Atención</v>
          </cell>
          <cell r="C64" t="str">
            <v>LE.2</v>
          </cell>
        </row>
        <row r="65">
          <cell r="B65" t="str">
            <v>LE.2 - Desarrollo de las redes integradas de servicios de salud fundamentada en el Modelo de Atención</v>
          </cell>
          <cell r="C65" t="str">
            <v>LE.2</v>
          </cell>
        </row>
        <row r="66">
          <cell r="B66" t="str">
            <v>LE.2 - Desarrollo de las redes integradas de servicios de salud fundamentada en el Modelo de Atención</v>
          </cell>
          <cell r="C66" t="str">
            <v>LE.2</v>
          </cell>
        </row>
        <row r="67">
          <cell r="B67" t="str">
            <v>LE.2 - Desarrollo de las redes integradas de servicios de salud fundamentada en el Modelo de Atención</v>
          </cell>
          <cell r="C67" t="str">
            <v>LE.2</v>
          </cell>
        </row>
        <row r="68">
          <cell r="B68" t="str">
            <v>LE.2 - Desarrollo de las redes integradas de servicios de salud fundamentada en el Modelo de Atención</v>
          </cell>
          <cell r="C68" t="str">
            <v>LE.2</v>
          </cell>
        </row>
        <row r="69">
          <cell r="B69" t="str">
            <v>LE.2 - Desarrollo de las redes integradas de servicios de salud fundamentada en el Modelo de Atención</v>
          </cell>
          <cell r="C69" t="str">
            <v>LE.2</v>
          </cell>
        </row>
        <row r="70">
          <cell r="B70" t="str">
            <v>LE.3 - Fortalecimiento de la gestión y desarrollo de los recursos humanos</v>
          </cell>
          <cell r="C70" t="str">
            <v>LE.3</v>
          </cell>
        </row>
        <row r="71">
          <cell r="B71" t="str">
            <v>LE.3 - Fortalecimiento de la gestión y desarrollo de los recursos humanos</v>
          </cell>
          <cell r="C71" t="str">
            <v>LE.3</v>
          </cell>
        </row>
        <row r="72">
          <cell r="B72" t="str">
            <v>LE.3 - Fortalecimiento de la gestión y desarrollo de los recursos humanos</v>
          </cell>
          <cell r="C72" t="str">
            <v>LE.3</v>
          </cell>
        </row>
        <row r="73">
          <cell r="B73" t="str">
            <v>LE.3 - Fortalecimiento de la gestión y desarrollo de los recursos humanos</v>
          </cell>
          <cell r="C73" t="str">
            <v>LE.3</v>
          </cell>
        </row>
        <row r="74">
          <cell r="B74" t="str">
            <v>LE.4 - Fortalecimiento Institucional</v>
          </cell>
          <cell r="C74" t="str">
            <v>LE.4</v>
          </cell>
        </row>
        <row r="75">
          <cell r="B75" t="str">
            <v>LE.4 - Fortalecimiento Institucional</v>
          </cell>
          <cell r="C75" t="str">
            <v>LE.4</v>
          </cell>
        </row>
        <row r="76">
          <cell r="B76" t="str">
            <v>LE.4 - Fortalecimiento Institucional</v>
          </cell>
          <cell r="C76" t="str">
            <v>LE.4</v>
          </cell>
        </row>
        <row r="118">
          <cell r="D118" t="str">
            <v>Obj1.1 - Mejorar la provisión de los servicios de salud con enfoque en la promoción de la salud, prevención de la enfermedad y control de las enfermedades.</v>
          </cell>
          <cell r="E118" t="str">
            <v>Obj1.1</v>
          </cell>
        </row>
        <row r="119">
          <cell r="D119" t="str">
            <v>Obj1.2 - Asegurar la calidad de la atención y seguridad del paciente en el marco de los derechos de las personas, que se traduzca en un incremento de la confianza y satisfacción de los usuarios de los servicios de salud</v>
          </cell>
          <cell r="E119" t="str">
            <v>Obj1.2</v>
          </cell>
        </row>
        <row r="120">
          <cell r="D120" t="str">
            <v>Obj2.1 - Fortalecer el Primer Nivel de Atención incrementando su capacidad de resolución para satisfacer las necesidades de salud de la población</v>
          </cell>
          <cell r="E120" t="str">
            <v>Obj2.1</v>
          </cell>
        </row>
        <row r="121">
          <cell r="D121" t="str">
            <v>Obj2.2 - Avanzar en la integración de las redes de servicios, asegurando la integralidad de la atención de acuerdo a las necesidades territoriales de la población</v>
          </cell>
          <cell r="E121" t="str">
            <v>Obj2.2</v>
          </cell>
        </row>
        <row r="122">
          <cell r="D122" t="str">
            <v>Obj3.1 - Fortalecer las  capacidades de planificación estratégica de la fuerza laboral, incluyendo el análisis de la movilidad profesional con el fin de proyectar y responder a las necesidades del personal de salud a mediano y largo plazo</v>
          </cell>
          <cell r="E122" t="str">
            <v>Obj3.1</v>
          </cell>
        </row>
        <row r="123">
          <cell r="D123" t="str">
            <v xml:space="preserve">Obj3.2 - Desarrollar condiciones y capacidades en los colaboradores del SNS para mejorar el desempeño institucional, ampliar el acceso y cobertura a los servicios integrales de salud </v>
          </cell>
          <cell r="E123" t="str">
            <v>Obj3.2</v>
          </cell>
        </row>
        <row r="124">
          <cell r="D124" t="str">
            <v>Obj4.1 - Asegurar la calidad y efectividad de la gestión institucional del SNS a través de la implementación de un conjunto de intervenciones de gestión del cambio</v>
          </cell>
          <cell r="E124" t="str">
            <v>Obj4.1</v>
          </cell>
        </row>
      </sheetData>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Matriz"/>
      <sheetName val="Tablero Indicadores POA"/>
      <sheetName val="Prov"/>
      <sheetName val="Insumos"/>
      <sheetName val="LSIns"/>
      <sheetName val="Obj"/>
      <sheetName val="Catalogo"/>
      <sheetName val="Matriz POA 2020 C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s>
    <sheetDataSet>
      <sheetData sheetId="0"/>
      <sheetData sheetId="1"/>
      <sheetData sheetId="2"/>
      <sheetData sheetId="3"/>
      <sheetData sheetId="4"/>
      <sheetData sheetId="5"/>
      <sheetData sheetId="6"/>
      <sheetData sheetId="7"/>
      <sheetData sheetId="8"/>
      <sheetData sheetId="9"/>
      <sheetData sheetId="10">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CSS dic 20_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C2" t="str">
            <v>Manteles en encajes para bandejas grandes (rectangulares)</v>
          </cell>
          <cell r="D2" t="str">
            <v>unidad</v>
          </cell>
          <cell r="E2">
            <v>944</v>
          </cell>
          <cell r="F2" t="str">
            <v>2.3.2.2.01</v>
          </cell>
        </row>
        <row r="3">
          <cell r="C3" t="str">
            <v>Manteles en encajes para bandejas pequeñas (rectangulares)</v>
          </cell>
          <cell r="D3" t="str">
            <v>unidad</v>
          </cell>
          <cell r="E3">
            <v>590</v>
          </cell>
          <cell r="F3" t="str">
            <v>2.3.2.2.01</v>
          </cell>
        </row>
        <row r="4">
          <cell r="C4" t="str">
            <v>Almuerzo tipo Buffet para 10 personas (Cristaleria, Cuberteria, Servilletas, Jugo)</v>
          </cell>
          <cell r="D4" t="str">
            <v>unidad</v>
          </cell>
          <cell r="E4">
            <v>5000.5</v>
          </cell>
          <cell r="F4" t="str">
            <v>2.3.1.1.01</v>
          </cell>
        </row>
        <row r="5">
          <cell r="C5" t="str">
            <v>Almuerzo tipo Buffet para 20 personas (Cristalería, Cubertería, Servilletas, Jugo, Café)</v>
          </cell>
          <cell r="D5" t="str">
            <v>unidad</v>
          </cell>
          <cell r="E5">
            <v>10133.5</v>
          </cell>
          <cell r="F5" t="str">
            <v>2.3.1.1.01</v>
          </cell>
        </row>
        <row r="6">
          <cell r="C6" t="str">
            <v xml:space="preserve">Almuerzo tipo Buffet para 30 personas (Cristaleria, Cuberteria, Servilletas, Jugo) </v>
          </cell>
          <cell r="D6" t="str">
            <v>unidad</v>
          </cell>
          <cell r="E6">
            <v>25488</v>
          </cell>
          <cell r="F6" t="str">
            <v>2.3.1.1.01</v>
          </cell>
        </row>
        <row r="7">
          <cell r="C7" t="str">
            <v>Almuerzo tipo Buffet para 40 personas (Cristalería, Cuberteria, Mesas, Sillas, Manteles, Servilletas)</v>
          </cell>
          <cell r="D7" t="str">
            <v>unidad</v>
          </cell>
          <cell r="E7">
            <v>61419</v>
          </cell>
          <cell r="F7" t="str">
            <v>2.3.1.1.01</v>
          </cell>
        </row>
        <row r="8">
          <cell r="C8" t="str">
            <v>Refrigerio Dulce tipo Buffet p/65 Personas (Arreglo Flores, Alquiler Cristalería, Sillas, Servilletas, Mesa, Bambalina, Tope)</v>
          </cell>
          <cell r="D8" t="str">
            <v>unidad</v>
          </cell>
          <cell r="E8">
            <v>33435.300000000003</v>
          </cell>
          <cell r="F8" t="str">
            <v>2.3.1.1.01</v>
          </cell>
        </row>
        <row r="9">
          <cell r="C9" t="str">
            <v>Refrigerio tipo Buffet p/12 personas (4 Variedades, Desechables Transparentes, Jugo Natural, Servilletas, Hielo)</v>
          </cell>
          <cell r="D9" t="str">
            <v>unidad</v>
          </cell>
          <cell r="E9">
            <v>9410.5</v>
          </cell>
          <cell r="F9" t="str">
            <v>2.3.1.1.01</v>
          </cell>
        </row>
        <row r="10">
          <cell r="C10" t="str">
            <v xml:space="preserve">Refrigerio tipo Buffet p/15 personas (3 Variedades, Desechables Transparentes, Jugo Natural, Servilletas, Hielo) </v>
          </cell>
          <cell r="D10" t="str">
            <v>unidad</v>
          </cell>
          <cell r="E10">
            <v>5929.5</v>
          </cell>
          <cell r="F10" t="str">
            <v>2.3.1.1.01</v>
          </cell>
        </row>
        <row r="11">
          <cell r="C11" t="str">
            <v>Refrigerio tipo Buffet p/150 personas (Diferentes Variedades, Bambalinas, Manteles, Desechables, Hielo, Servilletas)</v>
          </cell>
          <cell r="D11" t="str">
            <v>unidad</v>
          </cell>
          <cell r="E11">
            <v>65844</v>
          </cell>
          <cell r="F11" t="str">
            <v>2.3.1.1.01</v>
          </cell>
        </row>
        <row r="12">
          <cell r="C12" t="str">
            <v xml:space="preserve">Refrigerio tipo Buffet p/40 personas (5 Variedades, Cristaleria, Mantel, Tope, Bambalina, Servilletas, Hielo) </v>
          </cell>
          <cell r="D12" t="str">
            <v>unidad</v>
          </cell>
          <cell r="E12">
            <v>29393.8</v>
          </cell>
          <cell r="F12" t="str">
            <v>2.3.1.1.01</v>
          </cell>
        </row>
        <row r="13">
          <cell r="C13" t="str">
            <v xml:space="preserve">Refrigerio tipo Buffet p/45 personas (5 Variedades, Desechable Transparentes, Servilletas, Hielo) </v>
          </cell>
          <cell r="D13" t="str">
            <v>unidad</v>
          </cell>
          <cell r="E13">
            <v>27193.1</v>
          </cell>
          <cell r="F13" t="str">
            <v>2.3.1.1.01</v>
          </cell>
        </row>
        <row r="14">
          <cell r="C14" t="str">
            <v xml:space="preserve">Refrigerio tipo preempacado p/100 personas (4 Variedades, Jugo, Desechables Transparentes, Hielo, Servilleta) </v>
          </cell>
          <cell r="D14" t="str">
            <v>unidad</v>
          </cell>
          <cell r="E14">
            <v>50380.1</v>
          </cell>
          <cell r="F14" t="str">
            <v>2.3.1.1.01</v>
          </cell>
        </row>
        <row r="15">
          <cell r="C15" t="str">
            <v xml:space="preserve">Refrigerio tipo preempacado p/110 personas (4 Variedades, Jugo, Desechables Transparentes,sillas plasticas, Servilletas) </v>
          </cell>
          <cell r="D15" t="str">
            <v>unidad</v>
          </cell>
          <cell r="E15">
            <v>29323</v>
          </cell>
          <cell r="F15" t="str">
            <v>2.3.1.1.01</v>
          </cell>
        </row>
        <row r="16">
          <cell r="C16" t="str">
            <v xml:space="preserve">Refrigerio tipo preempacado p/125 personas (4 Variedades, Jugo, Desechables Transparentes,sillas plasticas, Servilletas) </v>
          </cell>
          <cell r="D16" t="str">
            <v>unidad</v>
          </cell>
          <cell r="E16">
            <v>32833.5</v>
          </cell>
          <cell r="F16" t="str">
            <v>2.3.1.1.01</v>
          </cell>
        </row>
        <row r="17">
          <cell r="C17" t="str">
            <v>Refrigerio tipo preempacado p/20 personas (Variedades fuertes, Jugo, Desechables Transparentes, Servilletas, Hielo)</v>
          </cell>
          <cell r="D17" t="str">
            <v>unidad</v>
          </cell>
          <cell r="E17">
            <v>12537.5</v>
          </cell>
          <cell r="F17" t="str">
            <v>2.3.1.1.01</v>
          </cell>
        </row>
        <row r="18">
          <cell r="C18" t="str">
            <v>Refrigerio tipo preempacado p/25 personas (4 Variedades, Jugo, Desechables Transparentes, Jugo Natural)</v>
          </cell>
          <cell r="D18" t="str">
            <v>unidad</v>
          </cell>
          <cell r="E18">
            <v>12626</v>
          </cell>
          <cell r="F18" t="str">
            <v>2.3.1.1.01</v>
          </cell>
        </row>
        <row r="19">
          <cell r="C19" t="str">
            <v xml:space="preserve">Refrigerio tipo preempacado p/250 personas (4 Variedades, Jugo, Desechables Transparentes, Mesas, Manteles) </v>
          </cell>
          <cell r="D19" t="str">
            <v>unidad</v>
          </cell>
          <cell r="E19">
            <v>95892.7</v>
          </cell>
          <cell r="F19" t="str">
            <v>2.3.1.1.01</v>
          </cell>
        </row>
        <row r="20">
          <cell r="C20" t="str">
            <v xml:space="preserve">Refrigerio tipo preempacado p/50 personas (3 Variedades, Jugo, Desechables Transparentes, Hielo, Servilleta) </v>
          </cell>
          <cell r="D20" t="str">
            <v>unidad</v>
          </cell>
          <cell r="E20">
            <v>19706</v>
          </cell>
          <cell r="F20" t="str">
            <v>2.3.1.1.01</v>
          </cell>
        </row>
        <row r="21">
          <cell r="C21" t="str">
            <v>Refrigerio y Almuerzo tipo Buffet p/25 personas (Cristaleria, Mesas, Manteles, Bambalina, Hielo, Servilletas</v>
          </cell>
          <cell r="D21" t="str">
            <v>unidad</v>
          </cell>
          <cell r="E21">
            <v>30975</v>
          </cell>
          <cell r="F21" t="str">
            <v>2.3.1.1.01</v>
          </cell>
        </row>
        <row r="22">
          <cell r="C22" t="str">
            <v>Servicio de Almuerzo tipo buffet para 30 Personas</v>
          </cell>
          <cell r="D22" t="str">
            <v>unidad</v>
          </cell>
          <cell r="E22">
            <v>15251.5</v>
          </cell>
          <cell r="F22" t="str">
            <v>2.3.1.1.01</v>
          </cell>
        </row>
        <row r="23">
          <cell r="C23" t="str">
            <v>Servicio de Refrigerio tipo buffet 30 Personas</v>
          </cell>
          <cell r="D23" t="str">
            <v>unidad</v>
          </cell>
          <cell r="E23">
            <v>24225.4</v>
          </cell>
          <cell r="F23" t="str">
            <v>2.3.1.1.01</v>
          </cell>
        </row>
        <row r="24">
          <cell r="C24" t="str">
            <v>Cajas de Cucharas Plásticas</v>
          </cell>
          <cell r="D24" t="str">
            <v>Caja</v>
          </cell>
          <cell r="E24">
            <v>1003</v>
          </cell>
          <cell r="F24" t="str">
            <v>2.3.5.5.01</v>
          </cell>
        </row>
        <row r="25">
          <cell r="C25" t="str">
            <v>Cajas de Tenedores Plásticos</v>
          </cell>
          <cell r="D25" t="str">
            <v>Caja</v>
          </cell>
          <cell r="E25">
            <v>1003</v>
          </cell>
          <cell r="F25" t="str">
            <v>2.3.5.5.01</v>
          </cell>
        </row>
        <row r="26">
          <cell r="C26" t="str">
            <v>Cajas de Vasos No. 3</v>
          </cell>
          <cell r="D26" t="str">
            <v>Caja</v>
          </cell>
          <cell r="E26">
            <v>3009</v>
          </cell>
          <cell r="F26" t="str">
            <v>2.3.5.5.01</v>
          </cell>
        </row>
        <row r="27">
          <cell r="C27" t="str">
            <v>Cajas de Vasos No. 7</v>
          </cell>
          <cell r="D27" t="str">
            <v>Caja</v>
          </cell>
          <cell r="E27">
            <v>1882.1</v>
          </cell>
          <cell r="F27" t="str">
            <v>2.3.5.5.01</v>
          </cell>
        </row>
        <row r="28">
          <cell r="C28" t="str">
            <v>Fardos de Fundas Plásticas 17x22</v>
          </cell>
          <cell r="D28" t="str">
            <v>unidad</v>
          </cell>
          <cell r="E28">
            <v>83.78</v>
          </cell>
          <cell r="F28" t="str">
            <v>2.3.5.5.01</v>
          </cell>
        </row>
        <row r="29">
          <cell r="C29" t="str">
            <v>Fardos de Fundas Plásticas 24x30</v>
          </cell>
          <cell r="D29" t="str">
            <v>unidad</v>
          </cell>
          <cell r="E29">
            <v>192.34</v>
          </cell>
          <cell r="F29" t="str">
            <v>2.3.5.5.01</v>
          </cell>
        </row>
        <row r="30">
          <cell r="C30" t="str">
            <v>Fardos de Fundas Plásticas no. 55</v>
          </cell>
          <cell r="D30" t="str">
            <v>unidad</v>
          </cell>
          <cell r="E30">
            <v>421.26</v>
          </cell>
          <cell r="F30" t="str">
            <v>2.3.5.5.01</v>
          </cell>
        </row>
        <row r="31">
          <cell r="C31" t="str">
            <v>Aspiradora</v>
          </cell>
          <cell r="D31" t="str">
            <v>unidad</v>
          </cell>
          <cell r="E31">
            <v>6500</v>
          </cell>
          <cell r="F31" t="str">
            <v>2.6.1.4.01</v>
          </cell>
        </row>
        <row r="32">
          <cell r="C32" t="str">
            <v>Estufas de 20 pulgadas</v>
          </cell>
          <cell r="D32" t="str">
            <v>unidad</v>
          </cell>
          <cell r="E32">
            <v>7265.26</v>
          </cell>
          <cell r="F32" t="str">
            <v>2.6.1.4.01</v>
          </cell>
        </row>
        <row r="33">
          <cell r="C33" t="str">
            <v>Microondas de 7 pies</v>
          </cell>
          <cell r="D33" t="str">
            <v>unidad</v>
          </cell>
          <cell r="E33">
            <v>4675.2539999999999</v>
          </cell>
          <cell r="F33" t="str">
            <v>2.6.1.4.01</v>
          </cell>
        </row>
        <row r="34">
          <cell r="C34" t="str">
            <v>Refrigeradores de 8 pies</v>
          </cell>
          <cell r="D34" t="str">
            <v>unidad</v>
          </cell>
          <cell r="E34">
            <v>16785.5</v>
          </cell>
          <cell r="F34" t="str">
            <v>2.6.1.4.01</v>
          </cell>
        </row>
        <row r="35">
          <cell r="C35" t="str">
            <v>Televisores de 32 pulgadas</v>
          </cell>
          <cell r="D35" t="str">
            <v>unidad</v>
          </cell>
          <cell r="E35">
            <v>15163</v>
          </cell>
          <cell r="F35" t="str">
            <v>2.6.1.4.01</v>
          </cell>
        </row>
        <row r="36">
          <cell r="C36" t="str">
            <v>Mapas de Evacuación</v>
          </cell>
          <cell r="D36" t="str">
            <v>unidad</v>
          </cell>
          <cell r="E36">
            <v>2330.5</v>
          </cell>
          <cell r="F36" t="str">
            <v>2.6.5.5.01</v>
          </cell>
        </row>
        <row r="37">
          <cell r="C37" t="str">
            <v>Otras Señales</v>
          </cell>
          <cell r="E37">
            <v>1150</v>
          </cell>
          <cell r="F37" t="str">
            <v>2.6.5.5.01</v>
          </cell>
        </row>
        <row r="38">
          <cell r="C38" t="str">
            <v>Punto de Reunion 2x2 pies, Metla colocado en pared</v>
          </cell>
          <cell r="D38" t="str">
            <v>unidad</v>
          </cell>
          <cell r="E38">
            <v>2330.5</v>
          </cell>
          <cell r="F38" t="str">
            <v>2.6.5.5.01</v>
          </cell>
        </row>
        <row r="39">
          <cell r="C39" t="str">
            <v>Señal de Ruta de Evacuacion Area, Doble Cara 6x12, para techo con cables de acero  Fotoluminiscente</v>
          </cell>
          <cell r="D39" t="str">
            <v>unidad</v>
          </cell>
          <cell r="E39">
            <v>3009</v>
          </cell>
          <cell r="F39" t="str">
            <v>2.6.5.5.01</v>
          </cell>
        </row>
        <row r="40">
          <cell r="C40" t="str">
            <v>Señales de Ruta de Evacuacion Flecha Derecha 5x8 en vinil fotoluminiscente sobre PVC de 4mm</v>
          </cell>
          <cell r="D40" t="str">
            <v>unidad</v>
          </cell>
          <cell r="E40">
            <v>1150.5</v>
          </cell>
          <cell r="F40" t="str">
            <v>2.6.5.5.01</v>
          </cell>
        </row>
        <row r="41">
          <cell r="C41" t="str">
            <v>Señales de Ruta de Evacuacion Flecha Izquierda 5x8 en vinil fotoluminiscente sobre PVC de 4mm</v>
          </cell>
          <cell r="D41" t="str">
            <v>unidad</v>
          </cell>
          <cell r="E41">
            <v>1150.5</v>
          </cell>
          <cell r="F41" t="str">
            <v>2.6.5.5.01</v>
          </cell>
        </row>
        <row r="42">
          <cell r="C42" t="str">
            <v>Señales de Salida 12x25¨ en vinil fotoluminiscente sobre PVC de 4mm</v>
          </cell>
          <cell r="D42" t="str">
            <v>unidad</v>
          </cell>
          <cell r="E42">
            <v>1947</v>
          </cell>
          <cell r="F42" t="str">
            <v>2.6.5.5.01</v>
          </cell>
        </row>
        <row r="43">
          <cell r="C43" t="str">
            <v>Señalizaciones de Extintores y Modo de uso</v>
          </cell>
          <cell r="D43" t="str">
            <v>unidad</v>
          </cell>
          <cell r="E43">
            <v>2212.5</v>
          </cell>
          <cell r="F43" t="str">
            <v>2.6.5.5.01</v>
          </cell>
        </row>
        <row r="44">
          <cell r="C44" t="str">
            <v xml:space="preserve"> Agitador rotador VDRL.</v>
          </cell>
          <cell r="D44" t="str">
            <v>unidad</v>
          </cell>
          <cell r="E44">
            <v>11210</v>
          </cell>
          <cell r="F44" t="str">
            <v>2.6.3.1.01</v>
          </cell>
        </row>
        <row r="45">
          <cell r="C45" t="str">
            <v xml:space="preserve"> Aspirador de secreciones eléctrico rodable</v>
          </cell>
          <cell r="D45" t="str">
            <v>unidad</v>
          </cell>
          <cell r="E45">
            <v>15692.82</v>
          </cell>
          <cell r="F45" t="str">
            <v>2.6.3.1.01</v>
          </cell>
        </row>
        <row r="46">
          <cell r="C46" t="str">
            <v xml:space="preserve"> Bandeja de Urología</v>
          </cell>
          <cell r="D46" t="str">
            <v>unidad</v>
          </cell>
          <cell r="E46">
            <v>342200</v>
          </cell>
          <cell r="F46" t="str">
            <v>2.6.3.1.01</v>
          </cell>
        </row>
        <row r="47">
          <cell r="C47" t="str">
            <v xml:space="preserve"> Contador de células hematológicas.</v>
          </cell>
          <cell r="D47" t="str">
            <v>unidad</v>
          </cell>
          <cell r="E47">
            <v>6254</v>
          </cell>
          <cell r="F47" t="str">
            <v>2.6.3.1.01</v>
          </cell>
        </row>
        <row r="48">
          <cell r="C48" t="str">
            <v xml:space="preserve"> Incubadora neonatal para UCI</v>
          </cell>
          <cell r="D48" t="str">
            <v>unidad</v>
          </cell>
          <cell r="E48">
            <v>531000</v>
          </cell>
          <cell r="F48" t="str">
            <v>2.6.3.1.01</v>
          </cell>
        </row>
        <row r="49">
          <cell r="C49" t="str">
            <v xml:space="preserve"> Vitrina de acero inoxidable para material estéril 0.68x0.45x1.70m.</v>
          </cell>
          <cell r="D49" t="str">
            <v>unidad</v>
          </cell>
          <cell r="E49">
            <v>49794.525000000001</v>
          </cell>
          <cell r="F49" t="str">
            <v>2.6.3.1.01</v>
          </cell>
        </row>
        <row r="50">
          <cell r="C50" t="str">
            <v>Aza Diatermica</v>
          </cell>
          <cell r="D50" t="str">
            <v>unidad</v>
          </cell>
          <cell r="E50">
            <v>275000</v>
          </cell>
          <cell r="F50" t="str">
            <v>2.6.3.1.01</v>
          </cell>
        </row>
        <row r="51">
          <cell r="C51" t="str">
            <v>Balanza  con tallímetro de 160 kg - 320 lbs.</v>
          </cell>
          <cell r="D51" t="str">
            <v>unidad</v>
          </cell>
          <cell r="E51">
            <v>8407.5</v>
          </cell>
          <cell r="F51" t="str">
            <v>2.6.3.1.01</v>
          </cell>
        </row>
        <row r="52">
          <cell r="C52" t="str">
            <v>Balanza analítica de precisión</v>
          </cell>
          <cell r="D52" t="str">
            <v>unidad</v>
          </cell>
          <cell r="E52">
            <v>96885.151100000003</v>
          </cell>
          <cell r="F52" t="str">
            <v>2.6.3.1.01</v>
          </cell>
        </row>
        <row r="53">
          <cell r="C53" t="str">
            <v>Bandeja cirugía general</v>
          </cell>
          <cell r="D53" t="str">
            <v>unidad</v>
          </cell>
          <cell r="E53">
            <v>250160</v>
          </cell>
          <cell r="F53" t="str">
            <v>2.6.3.1.01</v>
          </cell>
        </row>
        <row r="54">
          <cell r="C54" t="str">
            <v>Bandeja de acero inoxidable 30x20cms.</v>
          </cell>
          <cell r="D54" t="str">
            <v>unidad</v>
          </cell>
          <cell r="E54">
            <v>2950</v>
          </cell>
          <cell r="F54" t="str">
            <v>2.6.3.1.01</v>
          </cell>
        </row>
        <row r="55">
          <cell r="C55" t="str">
            <v>Bandeja de cesárea.</v>
          </cell>
          <cell r="D55" t="str">
            <v>unidad</v>
          </cell>
          <cell r="E55">
            <v>226560</v>
          </cell>
          <cell r="F55" t="str">
            <v>2.6.3.1.01</v>
          </cell>
        </row>
        <row r="56">
          <cell r="C56" t="str">
            <v>Bandeja de cirugía ortopédica</v>
          </cell>
          <cell r="D56" t="str">
            <v>unidad</v>
          </cell>
          <cell r="E56">
            <v>501500</v>
          </cell>
          <cell r="F56" t="str">
            <v>2.6.3.1.01</v>
          </cell>
        </row>
        <row r="57">
          <cell r="C57" t="str">
            <v>Bandeja de legrado</v>
          </cell>
          <cell r="D57" t="str">
            <v>unidad</v>
          </cell>
          <cell r="E57">
            <v>41300</v>
          </cell>
          <cell r="F57" t="str">
            <v>2.6.3.1.01</v>
          </cell>
        </row>
        <row r="58">
          <cell r="C58" t="str">
            <v>Bandeja de parto</v>
          </cell>
          <cell r="D58" t="str">
            <v>unidad</v>
          </cell>
          <cell r="E58">
            <v>49560</v>
          </cell>
          <cell r="F58" t="str">
            <v>2.6.3.1.01</v>
          </cell>
        </row>
        <row r="59">
          <cell r="C59" t="str">
            <v>Bandeja ginecológica</v>
          </cell>
          <cell r="D59" t="str">
            <v>unidad</v>
          </cell>
          <cell r="E59">
            <v>188800</v>
          </cell>
          <cell r="F59" t="str">
            <v>2.6.3.1.01</v>
          </cell>
        </row>
        <row r="60">
          <cell r="C60" t="str">
            <v>Baño maría 10 - 15 lts.</v>
          </cell>
          <cell r="D60" t="str">
            <v>unidad</v>
          </cell>
          <cell r="E60">
            <v>27140</v>
          </cell>
          <cell r="F60" t="str">
            <v>2.6.3.1.01</v>
          </cell>
        </row>
        <row r="61">
          <cell r="C61" t="str">
            <v>Cama  tipo hospitalaria, de posición, con barandas,  colchón</v>
          </cell>
          <cell r="D61" t="str">
            <v>unidad</v>
          </cell>
          <cell r="E61">
            <v>49219.1806</v>
          </cell>
          <cell r="F61" t="str">
            <v>2.6.3.1.01</v>
          </cell>
        </row>
        <row r="62">
          <cell r="C62" t="str">
            <v>Cama cuna metálica rodable con barandas para niños 147 x 82.5 x 50 cms.</v>
          </cell>
          <cell r="D62" t="str">
            <v>unidad</v>
          </cell>
          <cell r="E62">
            <v>26137.0707</v>
          </cell>
          <cell r="F62" t="str">
            <v>2.6.3.1.01</v>
          </cell>
        </row>
        <row r="63">
          <cell r="C63" t="str">
            <v>Cama eléctrica de cuidados intensivos con barandas y funciones de posicionamientos especiales</v>
          </cell>
          <cell r="D63" t="str">
            <v>unidad</v>
          </cell>
          <cell r="E63">
            <v>105563.74400000001</v>
          </cell>
          <cell r="F63" t="str">
            <v>2.6.3.1.01</v>
          </cell>
        </row>
        <row r="64">
          <cell r="C64" t="str">
            <v>Cama unipersonal</v>
          </cell>
          <cell r="D64" t="str">
            <v>unidad</v>
          </cell>
          <cell r="E64">
            <v>6490</v>
          </cell>
          <cell r="F64" t="str">
            <v>2.6.3.1.01</v>
          </cell>
        </row>
        <row r="65">
          <cell r="C65" t="str">
            <v>Camilla de emergencia  con barandas, ruedas  y  porta suero incluido</v>
          </cell>
          <cell r="D65" t="str">
            <v>unidad</v>
          </cell>
          <cell r="E65">
            <v>30335.3338</v>
          </cell>
          <cell r="F65" t="str">
            <v>2.6.3.1.01</v>
          </cell>
        </row>
        <row r="66">
          <cell r="C66" t="str">
            <v>Camilla de transporte intrahospitalaria con barandas, ruedas y porta suero</v>
          </cell>
          <cell r="D66" t="str">
            <v>unidad</v>
          </cell>
          <cell r="E66">
            <v>72981.654699999999</v>
          </cell>
          <cell r="F66" t="str">
            <v>2.6.3.1.01</v>
          </cell>
        </row>
        <row r="67">
          <cell r="C67" t="str">
            <v>Camilla de trauma shock</v>
          </cell>
          <cell r="D67" t="str">
            <v>unidad</v>
          </cell>
          <cell r="E67">
            <v>172048.60250000001</v>
          </cell>
          <cell r="F67" t="str">
            <v>2.6.3.1.01</v>
          </cell>
        </row>
        <row r="68">
          <cell r="C68" t="str">
            <v>Camilla para examen ginecológico.</v>
          </cell>
          <cell r="D68" t="str">
            <v>unidad</v>
          </cell>
          <cell r="E68">
            <v>104465.4</v>
          </cell>
          <cell r="F68" t="str">
            <v>2.6.3.1.01</v>
          </cell>
        </row>
        <row r="69">
          <cell r="C69" t="str">
            <v>Carro de cura</v>
          </cell>
          <cell r="D69" t="str">
            <v>unidad</v>
          </cell>
          <cell r="E69">
            <v>8314.2916999999998</v>
          </cell>
          <cell r="F69" t="str">
            <v>2.6.3.1.01</v>
          </cell>
        </row>
        <row r="70">
          <cell r="C70" t="str">
            <v>Centrífuga de Mesa de 24 tubos</v>
          </cell>
          <cell r="D70" t="str">
            <v>unidad</v>
          </cell>
          <cell r="E70">
            <v>198806.39999999999</v>
          </cell>
          <cell r="F70" t="str">
            <v>2.6.3.1.01</v>
          </cell>
        </row>
        <row r="71">
          <cell r="C71" t="str">
            <v>Chaleco plomado</v>
          </cell>
          <cell r="D71" t="str">
            <v>unidad</v>
          </cell>
          <cell r="E71">
            <v>11313.84</v>
          </cell>
          <cell r="F71" t="str">
            <v>2.6.3.1.01</v>
          </cell>
        </row>
        <row r="72">
          <cell r="C72" t="str">
            <v>Cipap Fisher</v>
          </cell>
          <cell r="D72" t="str">
            <v>unidad</v>
          </cell>
          <cell r="E72">
            <v>469017.40850000002</v>
          </cell>
          <cell r="F72" t="str">
            <v>2.6.3.1.01</v>
          </cell>
        </row>
        <row r="73">
          <cell r="C73" t="str">
            <v>Colchones Hospitalarios 36' x 76' (Azul, Marron o Crema)</v>
          </cell>
          <cell r="D73" t="str">
            <v>unidad</v>
          </cell>
          <cell r="E73">
            <v>4501.7</v>
          </cell>
          <cell r="F73" t="str">
            <v>2.6.3.1.01</v>
          </cell>
        </row>
        <row r="74">
          <cell r="C74" t="str">
            <v>Cuna de calor radiante</v>
          </cell>
          <cell r="D74" t="str">
            <v>unidad</v>
          </cell>
          <cell r="E74">
            <v>161582.93400000001</v>
          </cell>
          <cell r="F74" t="str">
            <v>2.6.3.1.01</v>
          </cell>
        </row>
        <row r="75">
          <cell r="C75" t="str">
            <v>Desfibrilador con monitor ECG, paleta externas y batería interna.</v>
          </cell>
          <cell r="D75" t="str">
            <v>unidad</v>
          </cell>
          <cell r="E75">
            <v>344224.6911</v>
          </cell>
          <cell r="F75" t="str">
            <v>2.6.3.1.01</v>
          </cell>
        </row>
        <row r="76">
          <cell r="C76" t="str">
            <v>Doppler fetal fijo</v>
          </cell>
          <cell r="D76" t="str">
            <v>unidad</v>
          </cell>
          <cell r="E76">
            <v>24151.661800000002</v>
          </cell>
          <cell r="F76" t="str">
            <v>2.6.3.1.01</v>
          </cell>
        </row>
        <row r="77">
          <cell r="C77" t="str">
            <v>Doppler fetal portátil</v>
          </cell>
          <cell r="D77" t="str">
            <v>unidad</v>
          </cell>
          <cell r="E77">
            <v>12836.04</v>
          </cell>
          <cell r="F77" t="str">
            <v>2.6.3.1.01</v>
          </cell>
        </row>
        <row r="78">
          <cell r="C78" t="str">
            <v>Electrocardiógrafo de 3 canales portátil con carro</v>
          </cell>
          <cell r="D78" t="str">
            <v>unidad</v>
          </cell>
          <cell r="E78">
            <v>45994.842499999999</v>
          </cell>
          <cell r="F78" t="str">
            <v>2.6.3.1.01</v>
          </cell>
        </row>
        <row r="79">
          <cell r="C79" t="str">
            <v>Electrocauterio</v>
          </cell>
          <cell r="D79" t="str">
            <v>unidad</v>
          </cell>
          <cell r="E79">
            <v>111029.4216</v>
          </cell>
          <cell r="F79" t="str">
            <v>2.6.3.1.01</v>
          </cell>
        </row>
        <row r="80">
          <cell r="C80" t="str">
            <v>Escalinata de 2 peldaño</v>
          </cell>
          <cell r="D80" t="str">
            <v>unidad</v>
          </cell>
          <cell r="E80">
            <v>1770</v>
          </cell>
          <cell r="F80" t="str">
            <v>2.6.3.1.01</v>
          </cell>
        </row>
        <row r="81">
          <cell r="C81" t="str">
            <v>Esfigmomanómetro De Pared Con Brazalete Adulto</v>
          </cell>
          <cell r="D81" t="str">
            <v>unidad</v>
          </cell>
          <cell r="E81">
            <v>4524.9931999999999</v>
          </cell>
          <cell r="F81" t="str">
            <v>2.6.3.1.01</v>
          </cell>
        </row>
        <row r="82">
          <cell r="C82" t="str">
            <v>Esfigmomanómetro de pared con set de brazaletes pediátrico.</v>
          </cell>
          <cell r="D82" t="str">
            <v>unidad</v>
          </cell>
          <cell r="E82">
            <v>3299.87</v>
          </cell>
          <cell r="F82" t="str">
            <v>2.6.3.1.01</v>
          </cell>
        </row>
        <row r="83">
          <cell r="C83" t="str">
            <v>Esfigmomanómetro de pedestal rodable adulto</v>
          </cell>
          <cell r="D83" t="str">
            <v>unidad</v>
          </cell>
          <cell r="E83">
            <v>4242.6899999999996</v>
          </cell>
          <cell r="F83" t="str">
            <v>2.6.3.1.01</v>
          </cell>
        </row>
        <row r="84">
          <cell r="C84" t="str">
            <v>Esfigmomanómetro de pedestal rodable adulto/pediátrico</v>
          </cell>
          <cell r="D84" t="str">
            <v>unidad</v>
          </cell>
          <cell r="E84">
            <v>11859.991</v>
          </cell>
          <cell r="F84" t="str">
            <v>2.6.3.1.01</v>
          </cell>
        </row>
        <row r="85">
          <cell r="C85" t="str">
            <v>Esfigmomanómetro portátil con brazalete para adulto</v>
          </cell>
          <cell r="D85" t="str">
            <v>unidad</v>
          </cell>
          <cell r="E85">
            <v>1479.9914000000001</v>
          </cell>
          <cell r="F85" t="str">
            <v>2.6.3.1.01</v>
          </cell>
        </row>
        <row r="86">
          <cell r="C86" t="str">
            <v>Esfigmomanómetro portátil con set de Brazaletes pediátricos</v>
          </cell>
          <cell r="D86" t="str">
            <v>unidad</v>
          </cell>
          <cell r="E86">
            <v>1999.9938</v>
          </cell>
          <cell r="F86" t="str">
            <v>2.6.3.1.01</v>
          </cell>
        </row>
        <row r="87">
          <cell r="C87" t="str">
            <v>Estantería metalica de 4 niveles regulares</v>
          </cell>
          <cell r="D87" t="str">
            <v>unidad</v>
          </cell>
          <cell r="E87">
            <v>6938.4</v>
          </cell>
          <cell r="F87" t="str">
            <v>2.6.3.1.01</v>
          </cell>
        </row>
        <row r="88">
          <cell r="C88" t="str">
            <v>Estetoscopio doble campana</v>
          </cell>
          <cell r="D88" t="str">
            <v>unidad</v>
          </cell>
          <cell r="E88">
            <v>938.18259999999998</v>
          </cell>
          <cell r="F88" t="str">
            <v>2.6.3.1.01</v>
          </cell>
        </row>
        <row r="89">
          <cell r="C89" t="str">
            <v>Estetoscopio pediátrico</v>
          </cell>
          <cell r="D89" t="str">
            <v>unidad</v>
          </cell>
          <cell r="E89">
            <v>3519.94</v>
          </cell>
          <cell r="F89" t="str">
            <v>2.6.3.1.01</v>
          </cell>
        </row>
        <row r="90">
          <cell r="C90" t="str">
            <v>Frasco Esteril para muestras</v>
          </cell>
          <cell r="D90" t="str">
            <v>unidad</v>
          </cell>
          <cell r="E90">
            <v>9</v>
          </cell>
          <cell r="F90" t="str">
            <v>2.6.3.1.01</v>
          </cell>
        </row>
        <row r="91">
          <cell r="C91" t="str">
            <v>Horno eléctrico al seco cap. 28 litros.</v>
          </cell>
          <cell r="D91" t="str">
            <v>unidad</v>
          </cell>
          <cell r="E91">
            <v>63229.120000000003</v>
          </cell>
          <cell r="F91" t="str">
            <v>2.6.3.1.01</v>
          </cell>
        </row>
        <row r="92">
          <cell r="C92" t="str">
            <v>Incubadora de transporte</v>
          </cell>
          <cell r="D92" t="str">
            <v>unidad</v>
          </cell>
          <cell r="E92">
            <v>475540</v>
          </cell>
          <cell r="F92" t="str">
            <v>2.6.3.1.01</v>
          </cell>
        </row>
        <row r="93">
          <cell r="C93" t="str">
            <v>Incubadora neonatal estándar</v>
          </cell>
          <cell r="D93" t="str">
            <v>unidad</v>
          </cell>
          <cell r="E93">
            <v>490481.16</v>
          </cell>
          <cell r="F93" t="str">
            <v>2.6.3.1.01</v>
          </cell>
        </row>
        <row r="94">
          <cell r="C94" t="str">
            <v>Instalación de Rayos X en el Hospital Municipal de Haina</v>
          </cell>
          <cell r="D94" t="str">
            <v>unidad</v>
          </cell>
          <cell r="E94">
            <v>74340</v>
          </cell>
          <cell r="F94" t="str">
            <v>2.6.3.1.01</v>
          </cell>
        </row>
        <row r="95">
          <cell r="C95" t="str">
            <v>Lámpara de fototerapia</v>
          </cell>
          <cell r="D95" t="str">
            <v>unidad</v>
          </cell>
          <cell r="E95">
            <v>40101.792600000001</v>
          </cell>
          <cell r="F95" t="str">
            <v>2.6.3.1.01</v>
          </cell>
        </row>
        <row r="96">
          <cell r="C96" t="str">
            <v>Lámpara quirúrgica cialítica de potencia alta.</v>
          </cell>
          <cell r="D96" t="str">
            <v>unidad</v>
          </cell>
          <cell r="E96">
            <v>386697.033</v>
          </cell>
          <cell r="F96" t="str">
            <v>2.6.3.1.01</v>
          </cell>
        </row>
        <row r="97">
          <cell r="C97" t="str">
            <v>Lámpara quirúrgica de pie rodable .</v>
          </cell>
          <cell r="D97" t="str">
            <v>unidad</v>
          </cell>
          <cell r="E97">
            <v>142177.25599999999</v>
          </cell>
          <cell r="F97" t="str">
            <v>2.6.3.1.01</v>
          </cell>
        </row>
        <row r="98">
          <cell r="C98" t="str">
            <v>Laringoscopio adulto</v>
          </cell>
          <cell r="D98" t="str">
            <v>unidad</v>
          </cell>
          <cell r="E98">
            <v>26868.6</v>
          </cell>
          <cell r="F98" t="str">
            <v>2.6.3.1.01</v>
          </cell>
        </row>
        <row r="99">
          <cell r="C99" t="str">
            <v>Máquina de anestesia 3 gases con monitoreo avanzado.</v>
          </cell>
          <cell r="D99" t="str">
            <v>unidad</v>
          </cell>
          <cell r="E99">
            <v>1897493.1</v>
          </cell>
          <cell r="F99" t="str">
            <v>2.6.3.1.01</v>
          </cell>
        </row>
        <row r="100">
          <cell r="C100" t="str">
            <v>Mesa de parto</v>
          </cell>
          <cell r="D100" t="str">
            <v>unidad</v>
          </cell>
          <cell r="E100">
            <v>232041.1</v>
          </cell>
          <cell r="F100" t="str">
            <v>2.6.3.1.01</v>
          </cell>
        </row>
        <row r="101">
          <cell r="C101" t="str">
            <v>Mesa metálica angular rodable para instrumentos de acero inoxidable</v>
          </cell>
          <cell r="D101" t="str">
            <v>unidad</v>
          </cell>
          <cell r="E101">
            <v>34703.800000000003</v>
          </cell>
          <cell r="F101" t="str">
            <v>2.6.3.1.01</v>
          </cell>
        </row>
        <row r="102">
          <cell r="C102" t="str">
            <v>Mesa metálica tipo mayo acero inoxidable</v>
          </cell>
          <cell r="D102" t="str">
            <v>unidad</v>
          </cell>
          <cell r="E102">
            <v>8903.1</v>
          </cell>
          <cell r="F102" t="str">
            <v>2.6.3.1.01</v>
          </cell>
        </row>
        <row r="103">
          <cell r="C103" t="str">
            <v>Mesa para operaciones mayores</v>
          </cell>
          <cell r="D103" t="str">
            <v>unidad</v>
          </cell>
          <cell r="E103">
            <v>130316.25</v>
          </cell>
          <cell r="F103" t="str">
            <v>2.6.3.1.01</v>
          </cell>
        </row>
        <row r="104">
          <cell r="C104" t="str">
            <v>Microscopio binocular Tipo Estándar</v>
          </cell>
          <cell r="D104" t="str">
            <v>unidad</v>
          </cell>
          <cell r="E104">
            <v>22139.75</v>
          </cell>
          <cell r="F104" t="str">
            <v>2.6.3.1.01</v>
          </cell>
        </row>
        <row r="105">
          <cell r="C105" t="str">
            <v>Monitor de actividad intrauterina y cardiofetal</v>
          </cell>
          <cell r="D105" t="str">
            <v>unidad</v>
          </cell>
          <cell r="E105">
            <v>62932.232000000004</v>
          </cell>
          <cell r="F105" t="str">
            <v>2.6.3.1.01</v>
          </cell>
        </row>
        <row r="106">
          <cell r="C106" t="str">
            <v>Monitor de funciones vitales de transporte 5 pararametros</v>
          </cell>
          <cell r="D106" t="str">
            <v>unidad</v>
          </cell>
          <cell r="E106">
            <v>62932.232199999999</v>
          </cell>
          <cell r="F106" t="str">
            <v>2.6.3.1.01</v>
          </cell>
        </row>
        <row r="107">
          <cell r="C107" t="str">
            <v>Monitores de signos vitales de pared de 5 parámetros .</v>
          </cell>
          <cell r="D107" t="str">
            <v>unidad</v>
          </cell>
          <cell r="E107">
            <v>57230</v>
          </cell>
          <cell r="F107" t="str">
            <v>2.6.3.1.01</v>
          </cell>
        </row>
        <row r="108">
          <cell r="C108" t="str">
            <v>Nebulizador</v>
          </cell>
          <cell r="D108" t="str">
            <v>unidad</v>
          </cell>
          <cell r="E108">
            <v>2549.9917</v>
          </cell>
          <cell r="F108" t="str">
            <v>2.6.3.1.01</v>
          </cell>
        </row>
        <row r="109">
          <cell r="C109" t="str">
            <v>Negatoscopio metálico de 1 campo</v>
          </cell>
          <cell r="D109" t="str">
            <v>unidad</v>
          </cell>
          <cell r="E109">
            <v>13999.992</v>
          </cell>
          <cell r="F109" t="str">
            <v>2.6.3.1.01</v>
          </cell>
        </row>
        <row r="110">
          <cell r="C110" t="str">
            <v>Negatoscopio metálico de 2 campos.</v>
          </cell>
          <cell r="D110" t="str">
            <v>unidad</v>
          </cell>
          <cell r="E110">
            <v>19383.86</v>
          </cell>
          <cell r="F110" t="str">
            <v>2.6.3.1.01</v>
          </cell>
        </row>
        <row r="111">
          <cell r="C111" t="str">
            <v>Nevera para banco de sangre</v>
          </cell>
          <cell r="D111" t="str">
            <v>unidad</v>
          </cell>
          <cell r="E111">
            <v>250971.84</v>
          </cell>
          <cell r="F111" t="str">
            <v>2.6.3.1.01</v>
          </cell>
        </row>
        <row r="112">
          <cell r="C112" t="str">
            <v>Nevera para Reactivos</v>
          </cell>
          <cell r="D112" t="str">
            <v>unidad</v>
          </cell>
          <cell r="E112">
            <v>257712</v>
          </cell>
          <cell r="F112" t="str">
            <v>2.6.3.1.01</v>
          </cell>
        </row>
        <row r="113">
          <cell r="C113" t="str">
            <v>Orinal metálico</v>
          </cell>
          <cell r="D113" t="str">
            <v>unidad</v>
          </cell>
          <cell r="E113">
            <v>3613.16</v>
          </cell>
          <cell r="F113" t="str">
            <v>2.6.3.1.01</v>
          </cell>
        </row>
        <row r="114">
          <cell r="C114" t="str">
            <v>Pulsoxímetro adulto pediátrico portátil.</v>
          </cell>
          <cell r="D114" t="str">
            <v>unidad</v>
          </cell>
          <cell r="E114">
            <v>34202.300000000003</v>
          </cell>
          <cell r="F114" t="str">
            <v>2.6.3.1.01</v>
          </cell>
        </row>
        <row r="115">
          <cell r="C115" t="str">
            <v>Pulsoxímetro con sensor neonatal.</v>
          </cell>
          <cell r="D115" t="str">
            <v>unidad</v>
          </cell>
          <cell r="E115">
            <v>30336.03</v>
          </cell>
          <cell r="F115" t="str">
            <v>2.6.3.1.01</v>
          </cell>
        </row>
        <row r="116">
          <cell r="C116" t="str">
            <v>Resucitador manual adulto</v>
          </cell>
          <cell r="D116" t="str">
            <v>unidad</v>
          </cell>
          <cell r="E116">
            <v>1250.8</v>
          </cell>
          <cell r="F116" t="str">
            <v>2.6.3.1.01</v>
          </cell>
        </row>
        <row r="117">
          <cell r="C117" t="str">
            <v>Resucitador manual neonatal</v>
          </cell>
          <cell r="D117" t="str">
            <v>unidad</v>
          </cell>
          <cell r="E117">
            <v>1250.8</v>
          </cell>
          <cell r="F117" t="str">
            <v>2.6.3.1.01</v>
          </cell>
        </row>
        <row r="118">
          <cell r="C118" t="str">
            <v>Resucitador manual pediátrico</v>
          </cell>
          <cell r="D118" t="str">
            <v>unidad</v>
          </cell>
          <cell r="E118">
            <v>1250.8</v>
          </cell>
          <cell r="F118" t="str">
            <v>2.6.3.1.01</v>
          </cell>
        </row>
        <row r="119">
          <cell r="C119" t="str">
            <v>Set de cirugía menor</v>
          </cell>
          <cell r="D119" t="str">
            <v>unidad</v>
          </cell>
          <cell r="E119">
            <v>21240</v>
          </cell>
          <cell r="F119" t="str">
            <v>2.6.3.1.01</v>
          </cell>
        </row>
        <row r="120">
          <cell r="C120" t="str">
            <v>Set de diagnóstico de pared</v>
          </cell>
          <cell r="D120" t="str">
            <v>unidad</v>
          </cell>
          <cell r="E120">
            <v>43960.9</v>
          </cell>
          <cell r="F120" t="str">
            <v>2.6.3.1.01</v>
          </cell>
        </row>
        <row r="121">
          <cell r="C121" t="str">
            <v>Set de diagnóstico portátil</v>
          </cell>
          <cell r="D121" t="str">
            <v>unidad</v>
          </cell>
          <cell r="E121">
            <v>13749.996999999999</v>
          </cell>
          <cell r="F121" t="str">
            <v>2.6.3.1.01</v>
          </cell>
        </row>
        <row r="122">
          <cell r="C122" t="str">
            <v>Set instrumental de curaciones.</v>
          </cell>
          <cell r="D122" t="str">
            <v>unidad</v>
          </cell>
          <cell r="E122">
            <v>13570</v>
          </cell>
          <cell r="F122" t="str">
            <v>2.6.3.1.01</v>
          </cell>
        </row>
        <row r="123">
          <cell r="C123" t="str">
            <v>Silla de rueda aro No. 18</v>
          </cell>
          <cell r="D123" t="str">
            <v>unidad</v>
          </cell>
          <cell r="E123">
            <v>4284.71</v>
          </cell>
          <cell r="F123" t="str">
            <v>2.6.3.1.01</v>
          </cell>
        </row>
        <row r="124">
          <cell r="C124" t="str">
            <v>Silla de rueda aro No. 24</v>
          </cell>
          <cell r="D124" t="str">
            <v>unidad</v>
          </cell>
          <cell r="E124">
            <v>5726.64</v>
          </cell>
          <cell r="F124" t="str">
            <v>2.6.3.1.01</v>
          </cell>
        </row>
        <row r="125">
          <cell r="C125" t="str">
            <v>Sillón dental (de fabricación de local)</v>
          </cell>
          <cell r="D125" t="str">
            <v>unidad</v>
          </cell>
          <cell r="E125">
            <v>20650</v>
          </cell>
          <cell r="F125" t="str">
            <v>2.6.3.1.01</v>
          </cell>
        </row>
        <row r="126">
          <cell r="C126" t="str">
            <v xml:space="preserve">Unidad de Monitoreo de Cuidados Intensivos </v>
          </cell>
          <cell r="D126" t="str">
            <v>unidad</v>
          </cell>
          <cell r="E126">
            <v>575000.01</v>
          </cell>
          <cell r="F126" t="str">
            <v>2.6.3.1.01</v>
          </cell>
        </row>
        <row r="127">
          <cell r="C127" t="str">
            <v>Unidad de Rayos X portátil y con batería.</v>
          </cell>
          <cell r="D127" t="str">
            <v>unidad</v>
          </cell>
          <cell r="E127">
            <v>2542900</v>
          </cell>
          <cell r="F127" t="str">
            <v>2.6.3.1.01</v>
          </cell>
        </row>
        <row r="128">
          <cell r="C128" t="str">
            <v>Unidad dental digital completa</v>
          </cell>
          <cell r="D128" t="str">
            <v>unidad</v>
          </cell>
          <cell r="E128">
            <v>172556.12</v>
          </cell>
          <cell r="F128" t="str">
            <v>2.6.3.1.01</v>
          </cell>
        </row>
        <row r="129">
          <cell r="C129" t="str">
            <v>Unidades dentales (de fabricación local)</v>
          </cell>
          <cell r="D129" t="str">
            <v>unidad</v>
          </cell>
          <cell r="E129">
            <v>44250</v>
          </cell>
          <cell r="F129" t="str">
            <v>2.6.3.1.01</v>
          </cell>
        </row>
        <row r="130">
          <cell r="C130" t="str">
            <v>Ventilador mecánico adulto/pediátrico</v>
          </cell>
          <cell r="D130" t="str">
            <v>unidad</v>
          </cell>
          <cell r="E130">
            <v>719492.56279999996</v>
          </cell>
          <cell r="F130" t="str">
            <v>2.6.3.1.01</v>
          </cell>
        </row>
        <row r="131">
          <cell r="C131" t="str">
            <v>Ventilador mecánico neonatal</v>
          </cell>
          <cell r="D131" t="str">
            <v>unidad</v>
          </cell>
          <cell r="E131">
            <v>816192.43</v>
          </cell>
          <cell r="F131" t="str">
            <v>2.6.3.1.01</v>
          </cell>
        </row>
        <row r="132">
          <cell r="C132" t="str">
            <v>Computadoras de escritorio</v>
          </cell>
          <cell r="D132" t="str">
            <v>unidad</v>
          </cell>
          <cell r="E132">
            <v>36954.32</v>
          </cell>
          <cell r="F132" t="str">
            <v>2.6.1.3.01</v>
          </cell>
        </row>
        <row r="133">
          <cell r="C133" t="str">
            <v xml:space="preserve">Headsets </v>
          </cell>
          <cell r="D133" t="str">
            <v>unidad</v>
          </cell>
          <cell r="E133">
            <v>3776</v>
          </cell>
          <cell r="F133" t="str">
            <v>2.6.1.3.01</v>
          </cell>
        </row>
        <row r="134">
          <cell r="C134" t="str">
            <v>Impresora Multifunción</v>
          </cell>
          <cell r="D134" t="str">
            <v>unidad</v>
          </cell>
          <cell r="E134">
            <v>12390</v>
          </cell>
          <cell r="F134" t="str">
            <v>2.6.1.3.01</v>
          </cell>
        </row>
        <row r="135">
          <cell r="C135" t="str">
            <v>Impresoras Blanco y Negro</v>
          </cell>
          <cell r="D135" t="str">
            <v>unidad</v>
          </cell>
          <cell r="E135">
            <v>6293.7049999999999</v>
          </cell>
          <cell r="F135" t="str">
            <v>2.6.1.3.01</v>
          </cell>
        </row>
        <row r="136">
          <cell r="C136" t="str">
            <v>Laptop de 14 pulgadas</v>
          </cell>
          <cell r="D136" t="str">
            <v>unidad</v>
          </cell>
          <cell r="E136">
            <v>27200</v>
          </cell>
          <cell r="F136" t="str">
            <v>2.6.1.3.01</v>
          </cell>
        </row>
        <row r="137">
          <cell r="C137" t="str">
            <v>Arco Detector de Metales de 87' de alto x 35' de anho</v>
          </cell>
          <cell r="D137" t="str">
            <v>unidad</v>
          </cell>
          <cell r="E137">
            <v>109504</v>
          </cell>
          <cell r="F137" t="str">
            <v>2.6.6.2.01</v>
          </cell>
        </row>
        <row r="138">
          <cell r="C138" t="str">
            <v>Detectores de Metal Portatil de 16,5' de longitud</v>
          </cell>
          <cell r="D138" t="str">
            <v>unidad</v>
          </cell>
          <cell r="E138">
            <v>5723</v>
          </cell>
          <cell r="F138" t="str">
            <v>2.6.6.2.01</v>
          </cell>
        </row>
        <row r="139">
          <cell r="C139" t="str">
            <v>Alojamiento por una Noche por persona</v>
          </cell>
          <cell r="D139" t="str">
            <v>unidad</v>
          </cell>
          <cell r="E139">
            <v>6200</v>
          </cell>
          <cell r="F139" t="str">
            <v>2.2.8.6.01</v>
          </cell>
        </row>
        <row r="140">
          <cell r="C140" t="str">
            <v>Audivisuales, Decoración, Montaje y Desmontaje de Evento por 50 personas</v>
          </cell>
          <cell r="D140" t="str">
            <v>unidad</v>
          </cell>
          <cell r="E140">
            <v>86568.53</v>
          </cell>
          <cell r="F140" t="str">
            <v>2.2.8.6.01</v>
          </cell>
        </row>
        <row r="141">
          <cell r="C141" t="str">
            <v>Audivisuales, Decoración, Montaje y Desmontaje de Evento por 80 personas</v>
          </cell>
          <cell r="D141" t="str">
            <v>unidad</v>
          </cell>
          <cell r="E141">
            <v>100917.38</v>
          </cell>
          <cell r="F141" t="str">
            <v>2.2.8.6.01</v>
          </cell>
        </row>
        <row r="142">
          <cell r="C142" t="str">
            <v>Tickets de Combustible de RD$1,000.00</v>
          </cell>
          <cell r="D142" t="str">
            <v>unidad</v>
          </cell>
          <cell r="E142">
            <v>1000</v>
          </cell>
          <cell r="F142" t="str">
            <v xml:space="preserve">2.3.7.1.02 </v>
          </cell>
        </row>
        <row r="143">
          <cell r="C143" t="str">
            <v>Tickets de Combustible de RD$200.00</v>
          </cell>
          <cell r="D143" t="str">
            <v>unidad</v>
          </cell>
          <cell r="E143">
            <v>200</v>
          </cell>
          <cell r="F143" t="str">
            <v xml:space="preserve">2.3.7.1.02 </v>
          </cell>
        </row>
        <row r="144">
          <cell r="C144" t="str">
            <v>Tickets de Combustible de RD$500.00</v>
          </cell>
          <cell r="D144" t="str">
            <v>unidad</v>
          </cell>
          <cell r="E144">
            <v>500</v>
          </cell>
          <cell r="F144" t="str">
            <v xml:space="preserve">2.3.7.1.02 </v>
          </cell>
        </row>
        <row r="145">
          <cell r="C145" t="str">
            <v>Galones de Gasoil Optimo</v>
          </cell>
          <cell r="D145" t="str">
            <v>galon</v>
          </cell>
          <cell r="E145">
            <v>197</v>
          </cell>
          <cell r="F145" t="str">
            <v>2.3.7.1.02</v>
          </cell>
        </row>
        <row r="146">
          <cell r="C146" t="str">
            <v>Galones de Gasoil Regular</v>
          </cell>
          <cell r="D146" t="str">
            <v>galon</v>
          </cell>
          <cell r="E146">
            <v>181</v>
          </cell>
          <cell r="F146" t="str">
            <v>2.3.7.1.02</v>
          </cell>
        </row>
        <row r="147">
          <cell r="C147" t="str">
            <v>Galones de Gasolina Premium</v>
          </cell>
          <cell r="D147" t="str">
            <v>galon</v>
          </cell>
          <cell r="E147">
            <v>251</v>
          </cell>
          <cell r="F147" t="str">
            <v>2.3.7.1.02</v>
          </cell>
        </row>
        <row r="148">
          <cell r="C148" t="str">
            <v>Galones de Gasolina Regular</v>
          </cell>
          <cell r="D148" t="str">
            <v>galon</v>
          </cell>
          <cell r="E148">
            <v>230</v>
          </cell>
          <cell r="F148" t="str">
            <v>2.3.7.1.02</v>
          </cell>
        </row>
        <row r="149">
          <cell r="C149" t="str">
            <v>Galones de GPL</v>
          </cell>
          <cell r="D149" t="str">
            <v>galon</v>
          </cell>
          <cell r="E149">
            <v>110</v>
          </cell>
          <cell r="F149" t="str">
            <v>2.3.7.1.02</v>
          </cell>
        </row>
        <row r="150">
          <cell r="C150" t="str">
            <v>60 pie de Alambre Vinyl #14/2</v>
          </cell>
          <cell r="D150" t="str">
            <v>pie</v>
          </cell>
          <cell r="E150">
            <v>28.32</v>
          </cell>
          <cell r="F150" t="str">
            <v>2.3.6.3.04</v>
          </cell>
        </row>
        <row r="151">
          <cell r="C151" t="str">
            <v>Bandeja metálica colectora de agua de 1.50 x 0.70 x 0.70mts</v>
          </cell>
          <cell r="D151" t="str">
            <v>unidad</v>
          </cell>
          <cell r="E151">
            <v>8500</v>
          </cell>
          <cell r="F151" t="str">
            <v>2.3.6.3.04</v>
          </cell>
        </row>
        <row r="152">
          <cell r="C152" t="str">
            <v>Cajas aéreas plásticas</v>
          </cell>
          <cell r="D152" t="str">
            <v>unidad</v>
          </cell>
          <cell r="E152">
            <v>81.171999999999997</v>
          </cell>
          <cell r="F152" t="str">
            <v>2.3.6.3.04</v>
          </cell>
        </row>
        <row r="153">
          <cell r="C153" t="str">
            <v>Canaleta de 1 pulgada</v>
          </cell>
          <cell r="D153" t="str">
            <v>unidad</v>
          </cell>
          <cell r="E153">
            <v>103.3567</v>
          </cell>
          <cell r="F153" t="str">
            <v>2.3.6.3.04</v>
          </cell>
        </row>
        <row r="154">
          <cell r="C154" t="str">
            <v>Codos de 1' PVC</v>
          </cell>
          <cell r="D154" t="str">
            <v>unidad</v>
          </cell>
          <cell r="E154">
            <v>20.059999999999999</v>
          </cell>
          <cell r="F154" t="str">
            <v>2.3.6.3.04</v>
          </cell>
        </row>
        <row r="155">
          <cell r="C155" t="str">
            <v>Destornillador de Estria</v>
          </cell>
          <cell r="D155" t="str">
            <v>unidad</v>
          </cell>
          <cell r="E155">
            <v>208.86</v>
          </cell>
          <cell r="F155" t="str">
            <v>2.3.6.3.04</v>
          </cell>
        </row>
        <row r="156">
          <cell r="C156" t="str">
            <v>Destornillador Plano</v>
          </cell>
          <cell r="D156" t="str">
            <v>unidad</v>
          </cell>
          <cell r="E156">
            <v>206.73500000000001</v>
          </cell>
          <cell r="F156" t="str">
            <v>2.3.6.3.04</v>
          </cell>
        </row>
        <row r="157">
          <cell r="C157" t="str">
            <v>Faceplate 1 salida</v>
          </cell>
          <cell r="D157" t="str">
            <v>unidad</v>
          </cell>
          <cell r="E157">
            <v>43.293999999999997</v>
          </cell>
          <cell r="F157" t="str">
            <v>2.3.6.3.04</v>
          </cell>
        </row>
        <row r="158">
          <cell r="C158" t="str">
            <v>Grapas Plasticas para Alambre Vinyl #13</v>
          </cell>
          <cell r="D158" t="str">
            <v>unidad</v>
          </cell>
          <cell r="E158">
            <v>5.9</v>
          </cell>
          <cell r="F158" t="str">
            <v>2.3.6.3.04</v>
          </cell>
        </row>
        <row r="159">
          <cell r="C159" t="str">
            <v>Llave de Rueda tipo T</v>
          </cell>
          <cell r="D159" t="str">
            <v>unidad</v>
          </cell>
          <cell r="E159">
            <v>944</v>
          </cell>
          <cell r="F159" t="str">
            <v>2.3.6.3.04</v>
          </cell>
        </row>
        <row r="160">
          <cell r="C160" t="str">
            <v>Llaves de paso de bola (1 pulgada)</v>
          </cell>
          <cell r="D160" t="str">
            <v>unidad</v>
          </cell>
          <cell r="E160">
            <v>571.12</v>
          </cell>
          <cell r="F160" t="str">
            <v>2.3.6.3.04</v>
          </cell>
        </row>
        <row r="161">
          <cell r="C161" t="str">
            <v>Martillo</v>
          </cell>
          <cell r="D161" t="str">
            <v>unidad</v>
          </cell>
          <cell r="E161">
            <v>619.5</v>
          </cell>
          <cell r="F161" t="str">
            <v>2.3.6.3.04</v>
          </cell>
        </row>
        <row r="162">
          <cell r="C162" t="str">
            <v>Mini Jack RJ45</v>
          </cell>
          <cell r="D162" t="str">
            <v>unidad</v>
          </cell>
          <cell r="E162">
            <v>100.3</v>
          </cell>
          <cell r="F162" t="str">
            <v>2.3.6.3.04</v>
          </cell>
        </row>
        <row r="163">
          <cell r="C163" t="str">
            <v>Niples 1' x 2' hg</v>
          </cell>
          <cell r="D163" t="str">
            <v>unidad</v>
          </cell>
          <cell r="E163">
            <v>33.630000000000003</v>
          </cell>
          <cell r="F163" t="str">
            <v>2.3.6.3.04</v>
          </cell>
        </row>
        <row r="164">
          <cell r="C164" t="str">
            <v>Niples de 1' x 3' hg</v>
          </cell>
          <cell r="D164" t="str">
            <v>unidad</v>
          </cell>
          <cell r="E164">
            <v>44.25</v>
          </cell>
          <cell r="F164" t="str">
            <v>2.3.6.3.04</v>
          </cell>
        </row>
        <row r="165">
          <cell r="C165" t="str">
            <v>Organizador horizontal plástico</v>
          </cell>
          <cell r="D165" t="str">
            <v>unidad</v>
          </cell>
          <cell r="E165">
            <v>855.5</v>
          </cell>
          <cell r="F165" t="str">
            <v>2.3.6.3.04</v>
          </cell>
        </row>
        <row r="166">
          <cell r="C166" t="str">
            <v>Patch Cord UTP Cat.6 de 2 pies</v>
          </cell>
          <cell r="D166" t="str">
            <v>unidad</v>
          </cell>
          <cell r="E166">
            <v>60.2273</v>
          </cell>
          <cell r="F166" t="str">
            <v>2.3.6.3.04</v>
          </cell>
        </row>
        <row r="167">
          <cell r="C167" t="str">
            <v>Patch Cord UTP Cat.6 de 7 pies</v>
          </cell>
          <cell r="D167" t="str">
            <v>unidad</v>
          </cell>
          <cell r="E167">
            <v>102.8133</v>
          </cell>
          <cell r="F167" t="str">
            <v>2.3.6.3.04</v>
          </cell>
        </row>
        <row r="168">
          <cell r="C168" t="str">
            <v>Patch Panel 24 puertos Cat.6</v>
          </cell>
          <cell r="D168" t="str">
            <v>unidad</v>
          </cell>
          <cell r="E168">
            <v>3030.43</v>
          </cell>
          <cell r="F168" t="str">
            <v>2.3.6.3.04</v>
          </cell>
        </row>
        <row r="169">
          <cell r="C169" t="str">
            <v>Pinzas para corte de tola</v>
          </cell>
          <cell r="D169" t="str">
            <v>unidad</v>
          </cell>
          <cell r="E169">
            <v>858.45</v>
          </cell>
          <cell r="F169" t="str">
            <v>2.3.6.3.04</v>
          </cell>
        </row>
        <row r="170">
          <cell r="C170" t="str">
            <v>Punta de Tria para Taladro</v>
          </cell>
          <cell r="D170" t="str">
            <v>unidad</v>
          </cell>
          <cell r="E170">
            <v>206.72329999999999</v>
          </cell>
          <cell r="F170" t="str">
            <v>2.3.6.3.04</v>
          </cell>
        </row>
        <row r="171">
          <cell r="C171" t="str">
            <v>PVC CR80/30 (kit de 500)</v>
          </cell>
          <cell r="D171" t="str">
            <v>unidad</v>
          </cell>
          <cell r="E171">
            <v>4425</v>
          </cell>
          <cell r="F171" t="str">
            <v>2.3.6.3.04</v>
          </cell>
        </row>
        <row r="172">
          <cell r="C172" t="str">
            <v>Rack (Palometas) de Pared para Monitor NK PVM-2701</v>
          </cell>
          <cell r="D172" t="str">
            <v>unidad</v>
          </cell>
          <cell r="E172">
            <v>13500.0026</v>
          </cell>
          <cell r="F172" t="str">
            <v>2.3.6.3.04</v>
          </cell>
        </row>
        <row r="173">
          <cell r="C173" t="str">
            <v>Rack de pared 7U con Bisagras</v>
          </cell>
          <cell r="D173" t="str">
            <v>unidad</v>
          </cell>
          <cell r="E173">
            <v>1416</v>
          </cell>
          <cell r="F173" t="str">
            <v>2.3.6.3.04</v>
          </cell>
        </row>
        <row r="174">
          <cell r="C174" t="str">
            <v>Tarugos Azules</v>
          </cell>
          <cell r="D174" t="str">
            <v>unidad</v>
          </cell>
          <cell r="E174">
            <v>3.54</v>
          </cell>
          <cell r="F174" t="str">
            <v>2.3.6.3.04</v>
          </cell>
        </row>
        <row r="175">
          <cell r="C175" t="str">
            <v>tee de 1 pulgada hg</v>
          </cell>
          <cell r="D175" t="str">
            <v>unidad</v>
          </cell>
          <cell r="E175">
            <v>73.16</v>
          </cell>
          <cell r="F175" t="str">
            <v>2.3.6.3.04</v>
          </cell>
        </row>
        <row r="176">
          <cell r="C176" t="str">
            <v>Tira de Lija 100/1</v>
          </cell>
          <cell r="D176" t="str">
            <v>unidad</v>
          </cell>
          <cell r="E176">
            <v>548.26499999999999</v>
          </cell>
          <cell r="F176" t="str">
            <v>2.3.6.3.04</v>
          </cell>
        </row>
        <row r="177">
          <cell r="C177" t="str">
            <v>Tira de Lija de Metal 12/1</v>
          </cell>
          <cell r="D177" t="str">
            <v>unidad</v>
          </cell>
          <cell r="E177">
            <v>526.32500000000005</v>
          </cell>
          <cell r="F177" t="str">
            <v>2.3.6.3.04</v>
          </cell>
        </row>
        <row r="178">
          <cell r="C178" t="str">
            <v>Tornillo para Tarugo Azul</v>
          </cell>
          <cell r="D178" t="str">
            <v>unidad</v>
          </cell>
          <cell r="E178">
            <v>3.54</v>
          </cell>
          <cell r="F178" t="str">
            <v>2.3.6.3.04</v>
          </cell>
        </row>
        <row r="179">
          <cell r="C179" t="str">
            <v>Tubo de Silicón Transparente</v>
          </cell>
          <cell r="D179" t="str">
            <v>unidad</v>
          </cell>
          <cell r="E179">
            <v>265.5</v>
          </cell>
          <cell r="F179" t="str">
            <v>2.3.6.3.04</v>
          </cell>
        </row>
        <row r="180">
          <cell r="C180" t="str">
            <v>Impresión Formularios (dos caras)</v>
          </cell>
          <cell r="D180" t="str">
            <v>unidad</v>
          </cell>
          <cell r="E180">
            <v>1.9823999999999999</v>
          </cell>
          <cell r="F180" t="str">
            <v xml:space="preserve">2.2.2.2.01 </v>
          </cell>
        </row>
        <row r="181">
          <cell r="C181" t="str">
            <v xml:space="preserve">Goma (No.265/70/16 para camioneta Toyota Hilux) </v>
          </cell>
          <cell r="D181" t="str">
            <v>unidad</v>
          </cell>
          <cell r="E181">
            <v>7773.84</v>
          </cell>
          <cell r="F181" t="str">
            <v>2.3.5.3.01</v>
          </cell>
        </row>
        <row r="182">
          <cell r="C182" t="str">
            <v xml:space="preserve">Gomas (No. 265/70/15 para jeep Chevrolet Brazer) </v>
          </cell>
          <cell r="D182" t="str">
            <v>unidad</v>
          </cell>
          <cell r="E182">
            <v>9343.24</v>
          </cell>
          <cell r="F182" t="str">
            <v>2.3.5.3.01</v>
          </cell>
        </row>
        <row r="183">
          <cell r="C183" t="str">
            <v>Neumáticos para Ford Ranger, Pirelli 265-70R-16</v>
          </cell>
          <cell r="D183" t="str">
            <v>unidad</v>
          </cell>
          <cell r="E183">
            <v>10915</v>
          </cell>
          <cell r="F183" t="str">
            <v>2.3.5.3.01</v>
          </cell>
        </row>
        <row r="184">
          <cell r="C184" t="str">
            <v>Neumáticos para Motocicleta 110/80-18-58, trasera, Michelin</v>
          </cell>
          <cell r="D184" t="str">
            <v>unidad</v>
          </cell>
          <cell r="E184">
            <v>3923.5</v>
          </cell>
          <cell r="F184" t="str">
            <v>2.3.5.3.01</v>
          </cell>
        </row>
        <row r="185">
          <cell r="C185" t="str">
            <v>Neumáticos para Motocicletas 80/90-21mc48p, delanteras Michelin</v>
          </cell>
          <cell r="D185" t="str">
            <v>unidad</v>
          </cell>
          <cell r="E185">
            <v>4543</v>
          </cell>
          <cell r="F185" t="str">
            <v>2.3.5.3.01</v>
          </cell>
        </row>
        <row r="186">
          <cell r="C186" t="str">
            <v>Neumáticos para Toyota Hilux, Firestone 265/70 R 16</v>
          </cell>
          <cell r="D186" t="str">
            <v>unidad</v>
          </cell>
          <cell r="E186">
            <v>9204</v>
          </cell>
          <cell r="F186" t="str">
            <v>2.3.5.3.01</v>
          </cell>
        </row>
        <row r="187">
          <cell r="C187" t="str">
            <v>Tubo de Neumáticos para Motocicleta, delantero, Michelin</v>
          </cell>
          <cell r="D187" t="str">
            <v>unidad</v>
          </cell>
          <cell r="E187">
            <v>1239</v>
          </cell>
          <cell r="F187" t="str">
            <v>2.3.5.3.01</v>
          </cell>
        </row>
        <row r="188">
          <cell r="C188" t="str">
            <v>Tubo de Neumáticos para Motocicleta, trasero, Michelin</v>
          </cell>
          <cell r="D188" t="str">
            <v>unidad</v>
          </cell>
          <cell r="E188">
            <v>1239</v>
          </cell>
          <cell r="F188" t="str">
            <v>2.3.5.3.01</v>
          </cell>
        </row>
        <row r="189">
          <cell r="C189" t="str">
            <v>Instalación, Correcion de Pintura, Cristal Delantero y Bumper de vehiculo</v>
          </cell>
          <cell r="D189" t="str">
            <v>unidad</v>
          </cell>
          <cell r="E189">
            <v>54999.99</v>
          </cell>
          <cell r="F189" t="str">
            <v>2.7.2.6.01</v>
          </cell>
        </row>
        <row r="190">
          <cell r="C190" t="str">
            <v>Mantenimiento de Vehículos</v>
          </cell>
          <cell r="D190" t="str">
            <v>unidad</v>
          </cell>
          <cell r="E190">
            <v>17023.8</v>
          </cell>
          <cell r="F190" t="str">
            <v>2.7.2.6.01</v>
          </cell>
        </row>
        <row r="191">
          <cell r="C191" t="str">
            <v xml:space="preserve">Mantenimiento y/o Reparación Impresora  Multifuncional </v>
          </cell>
          <cell r="D191" t="str">
            <v>unidad</v>
          </cell>
          <cell r="E191">
            <v>4130</v>
          </cell>
          <cell r="F191" t="str">
            <v>2.7.2.2.01</v>
          </cell>
        </row>
        <row r="192">
          <cell r="C192" t="str">
            <v>Mantenimiento y/o Reparación Impresora Laser</v>
          </cell>
          <cell r="D192" t="str">
            <v>unidad</v>
          </cell>
          <cell r="E192">
            <v>16048</v>
          </cell>
          <cell r="F192" t="str">
            <v>2.7.2.2.01</v>
          </cell>
        </row>
        <row r="193">
          <cell r="C193" t="str">
            <v>Servicio de Reparación y Mantenimiento de Fotocopiadora (anual)</v>
          </cell>
          <cell r="D193" t="str">
            <v>unidad</v>
          </cell>
          <cell r="E193">
            <v>24502.7</v>
          </cell>
          <cell r="F193" t="str">
            <v>2.7.2.2.01</v>
          </cell>
        </row>
        <row r="194">
          <cell r="C194" t="str">
            <v>Reparación de Tomógrafo General Electric Brights Speed, serial 277468nm5</v>
          </cell>
          <cell r="D194" t="str">
            <v>unidad</v>
          </cell>
          <cell r="E194">
            <v>715000</v>
          </cell>
          <cell r="F194" t="str">
            <v>2.7.2.4.01</v>
          </cell>
        </row>
        <row r="195">
          <cell r="C195" t="str">
            <v>Mantenimiento de Planta Electrica Cummins 20KVA</v>
          </cell>
          <cell r="D195" t="str">
            <v>unidad</v>
          </cell>
          <cell r="E195">
            <v>60742.81</v>
          </cell>
          <cell r="F195" t="str">
            <v>2.7.2.6.01</v>
          </cell>
        </row>
        <row r="196">
          <cell r="C196" t="str">
            <v>Mantenimiento y Reparación de Aire Acondicionado de 3 Toneladas</v>
          </cell>
          <cell r="D196" t="str">
            <v>unidad</v>
          </cell>
          <cell r="E196">
            <v>30385</v>
          </cell>
          <cell r="F196" t="str">
            <v>2.7.2.6.01</v>
          </cell>
        </row>
        <row r="197">
          <cell r="C197" t="str">
            <v>Reparacion y Mantenimiento Planta Eléctrica</v>
          </cell>
          <cell r="D197" t="str">
            <v>unidad</v>
          </cell>
          <cell r="E197">
            <v>79818.740000000005</v>
          </cell>
          <cell r="F197" t="str">
            <v>2.7.2.6.01</v>
          </cell>
        </row>
        <row r="198">
          <cell r="C198" t="str">
            <v>Servicio de Mantenimiento de Aire Acondicionado</v>
          </cell>
          <cell r="D198" t="str">
            <v>unidad</v>
          </cell>
          <cell r="E198">
            <v>4500</v>
          </cell>
          <cell r="F198" t="str">
            <v>2.2.7.2.01</v>
          </cell>
        </row>
        <row r="199">
          <cell r="C199" t="str">
            <v>Servicio de mantenimiento,lavado y brillado de piso</v>
          </cell>
          <cell r="D199" t="str">
            <v>unidad</v>
          </cell>
          <cell r="E199">
            <v>44840</v>
          </cell>
          <cell r="F199" t="str">
            <v>2.7.1.7.01</v>
          </cell>
        </row>
        <row r="200">
          <cell r="C200" t="str">
            <v>Servicios de Desinstalacion,  Instalación y Mantenimiento</v>
          </cell>
          <cell r="D200" t="str">
            <v>unidad</v>
          </cell>
          <cell r="E200">
            <v>8850</v>
          </cell>
          <cell r="F200" t="str">
            <v>2.7.2.6.01</v>
          </cell>
        </row>
        <row r="201">
          <cell r="C201" t="str">
            <v>Mantenimiento Planta Eléctrica</v>
          </cell>
          <cell r="D201" t="str">
            <v>unidad</v>
          </cell>
          <cell r="E201">
            <v>45459.5</v>
          </cell>
          <cell r="F201" t="str">
            <v>2.7.1.6.01</v>
          </cell>
        </row>
        <row r="202">
          <cell r="C202" t="str">
            <v>Suministro, Instalación y drenaje</v>
          </cell>
          <cell r="D202" t="str">
            <v>unidad</v>
          </cell>
          <cell r="E202">
            <v>7500</v>
          </cell>
          <cell r="F202" t="str">
            <v>2.7.1.4.01</v>
          </cell>
        </row>
        <row r="203">
          <cell r="C203" t="str">
            <v>Ambientador en Spray, diferentes Frangancias</v>
          </cell>
          <cell r="D203" t="str">
            <v>unidad</v>
          </cell>
          <cell r="E203">
            <v>68.44</v>
          </cell>
          <cell r="F203" t="str">
            <v>2.3.9.1.01</v>
          </cell>
        </row>
        <row r="204">
          <cell r="C204" t="str">
            <v>Carro de limpieza de 2 baldes</v>
          </cell>
          <cell r="D204" t="str">
            <v>unidad</v>
          </cell>
          <cell r="E204">
            <v>3935.3</v>
          </cell>
          <cell r="F204" t="str">
            <v>2.3.9.1.01</v>
          </cell>
        </row>
        <row r="205">
          <cell r="C205" t="str">
            <v>Cleaner, 1 Litro para Maquina ABX Micros 60</v>
          </cell>
          <cell r="D205" t="str">
            <v>unidad</v>
          </cell>
          <cell r="E205">
            <v>1548</v>
          </cell>
          <cell r="F205" t="str">
            <v>2.3.9.1.01</v>
          </cell>
        </row>
        <row r="206">
          <cell r="C206" t="str">
            <v>Cubo plastico , con brazalete en metal, Mediano</v>
          </cell>
          <cell r="D206" t="str">
            <v>unidad</v>
          </cell>
          <cell r="E206">
            <v>130</v>
          </cell>
          <cell r="F206" t="str">
            <v>2.3.9.1.01</v>
          </cell>
        </row>
        <row r="207">
          <cell r="C207" t="str">
            <v>Docenas de Brillo de Metal (Fregar)</v>
          </cell>
          <cell r="D207" t="str">
            <v>unidad</v>
          </cell>
          <cell r="E207">
            <v>341.02</v>
          </cell>
          <cell r="F207" t="str">
            <v>2.3.9.1.01</v>
          </cell>
        </row>
        <row r="208">
          <cell r="C208" t="str">
            <v>Escoba plastica</v>
          </cell>
          <cell r="D208" t="str">
            <v>unidad</v>
          </cell>
          <cell r="E208">
            <v>120</v>
          </cell>
          <cell r="F208" t="str">
            <v>2.3.9.1.01</v>
          </cell>
        </row>
        <row r="209">
          <cell r="C209" t="str">
            <v>Galón de Cloro</v>
          </cell>
          <cell r="D209" t="str">
            <v>galon</v>
          </cell>
          <cell r="E209">
            <v>57.784999999999997</v>
          </cell>
          <cell r="F209" t="str">
            <v>2.3.9.1.01</v>
          </cell>
        </row>
        <row r="210">
          <cell r="C210" t="str">
            <v>Galones de Limpia Cristales</v>
          </cell>
          <cell r="D210" t="str">
            <v>galon</v>
          </cell>
          <cell r="E210">
            <v>118</v>
          </cell>
          <cell r="F210" t="str">
            <v>2.3.9.1.01</v>
          </cell>
        </row>
        <row r="211">
          <cell r="C211" t="str">
            <v>Jabón Liquido Lavaplatos</v>
          </cell>
          <cell r="D211" t="str">
            <v>galon</v>
          </cell>
          <cell r="E211">
            <v>138.06</v>
          </cell>
          <cell r="F211" t="str">
            <v>2.3.9.1.01</v>
          </cell>
        </row>
        <row r="212">
          <cell r="C212" t="str">
            <v>Jabón Liquido para Manos</v>
          </cell>
          <cell r="D212" t="str">
            <v>galon</v>
          </cell>
          <cell r="E212">
            <v>136.88</v>
          </cell>
          <cell r="F212" t="str">
            <v>2.3.9.1.01</v>
          </cell>
        </row>
        <row r="213">
          <cell r="C213" t="str">
            <v>Neutralizador de Olor</v>
          </cell>
          <cell r="D213" t="str">
            <v>unidad</v>
          </cell>
          <cell r="E213">
            <v>270</v>
          </cell>
          <cell r="F213" t="str">
            <v>2.3.9.1.01</v>
          </cell>
        </row>
        <row r="214">
          <cell r="C214" t="str">
            <v xml:space="preserve">Pinespuma </v>
          </cell>
          <cell r="D214" t="str">
            <v>unidad</v>
          </cell>
          <cell r="E214">
            <v>300</v>
          </cell>
          <cell r="F214" t="str">
            <v>2.3.9.1.01</v>
          </cell>
        </row>
        <row r="215">
          <cell r="C215" t="str">
            <v>Rastrillo plastico palo en  en madera</v>
          </cell>
          <cell r="D215" t="str">
            <v>unidad</v>
          </cell>
          <cell r="E215">
            <v>160</v>
          </cell>
          <cell r="F215" t="str">
            <v>2.3.9.1.01</v>
          </cell>
        </row>
        <row r="216">
          <cell r="C216" t="str">
            <v>Saco de Detergente en Polvo</v>
          </cell>
          <cell r="D216" t="str">
            <v>unidad</v>
          </cell>
          <cell r="E216">
            <v>728.06</v>
          </cell>
          <cell r="F216" t="str">
            <v>2.3.9.1.01</v>
          </cell>
        </row>
        <row r="217">
          <cell r="C217" t="str">
            <v>Suaper</v>
          </cell>
          <cell r="D217" t="str">
            <v>unidad</v>
          </cell>
          <cell r="E217">
            <v>125</v>
          </cell>
          <cell r="F217" t="str">
            <v>2.3.9.1.01</v>
          </cell>
        </row>
        <row r="218">
          <cell r="C218" t="str">
            <v>Bancada de 3 asientos</v>
          </cell>
          <cell r="D218" t="str">
            <v>unidad</v>
          </cell>
          <cell r="E218">
            <v>7123.8959999999997</v>
          </cell>
          <cell r="F218" t="str">
            <v>2.6.1.2.02</v>
          </cell>
        </row>
        <row r="219">
          <cell r="C219" t="str">
            <v>Bancada de 4 asientos</v>
          </cell>
          <cell r="D219" t="str">
            <v>unidad</v>
          </cell>
          <cell r="E219">
            <v>13570</v>
          </cell>
          <cell r="F219" t="str">
            <v>2.6.1.2.02</v>
          </cell>
        </row>
        <row r="220">
          <cell r="C220" t="str">
            <v>Anaquel metalico de 5 niveles</v>
          </cell>
          <cell r="D220" t="str">
            <v>unidad</v>
          </cell>
          <cell r="E220">
            <v>6938.4</v>
          </cell>
          <cell r="F220" t="str">
            <v>2.6.1.1.02</v>
          </cell>
        </row>
        <row r="221">
          <cell r="C221" t="str">
            <v>Anaqueles de Metal de 1.20m+0.60 cm</v>
          </cell>
          <cell r="D221" t="str">
            <v>unidad</v>
          </cell>
          <cell r="E221">
            <v>11800</v>
          </cell>
          <cell r="F221" t="str">
            <v>2.6.1.1.01</v>
          </cell>
        </row>
        <row r="222">
          <cell r="C222" t="str">
            <v>Anaqueles de Metal de 1.m+0.60 cm</v>
          </cell>
          <cell r="D222" t="str">
            <v>unidad</v>
          </cell>
          <cell r="E222">
            <v>10620</v>
          </cell>
          <cell r="F222" t="str">
            <v>2.6.1.1.01</v>
          </cell>
        </row>
        <row r="223">
          <cell r="C223" t="str">
            <v>Archivador metálico de 4 gavetas.</v>
          </cell>
          <cell r="D223" t="str">
            <v>unidad</v>
          </cell>
          <cell r="E223">
            <v>8142</v>
          </cell>
          <cell r="F223" t="str">
            <v>2.6.1.1.02</v>
          </cell>
        </row>
        <row r="224">
          <cell r="C224" t="str">
            <v>Archivos Laterales 2.3 de 4 gavetas</v>
          </cell>
          <cell r="D224" t="str">
            <v>unidad</v>
          </cell>
          <cell r="E224">
            <v>11227.8771</v>
          </cell>
          <cell r="F224" t="str">
            <v>2.6.1.1.01</v>
          </cell>
        </row>
        <row r="225">
          <cell r="C225" t="str">
            <v>Armario metálico dobles o lockers con ojete para candado.</v>
          </cell>
          <cell r="D225" t="str">
            <v>unidad</v>
          </cell>
          <cell r="E225">
            <v>8496</v>
          </cell>
          <cell r="F225" t="str">
            <v>2.6.1.1.02</v>
          </cell>
        </row>
        <row r="226">
          <cell r="C226" t="str">
            <v>Bandeja metálica rodable de sobre cama para alimentos</v>
          </cell>
          <cell r="D226" t="str">
            <v>unidad</v>
          </cell>
          <cell r="E226">
            <v>5605</v>
          </cell>
          <cell r="F226" t="str">
            <v>2.6.1.1.02</v>
          </cell>
        </row>
        <row r="227">
          <cell r="C227" t="str">
            <v>Cubiculos (1.05mt x 1.00mt x 0.60mt)</v>
          </cell>
          <cell r="D227" t="str">
            <v>unidad</v>
          </cell>
          <cell r="E227">
            <v>14160</v>
          </cell>
          <cell r="F227" t="str">
            <v>2.6.1.1.01</v>
          </cell>
        </row>
        <row r="228">
          <cell r="C228" t="str">
            <v>Cubo metalico para desperdicios con tapa accionada a pedal</v>
          </cell>
          <cell r="D228" t="str">
            <v>unidad</v>
          </cell>
          <cell r="E228">
            <v>1121</v>
          </cell>
          <cell r="F228" t="str">
            <v>2.6.1.1.02</v>
          </cell>
        </row>
        <row r="229">
          <cell r="C229" t="str">
            <v>Dispositivo de Paso Rápido de Peajes para Vehículos</v>
          </cell>
          <cell r="D229" t="str">
            <v>unidad</v>
          </cell>
          <cell r="E229">
            <v>450</v>
          </cell>
          <cell r="F229" t="str">
            <v>2.6.1.1.01</v>
          </cell>
        </row>
        <row r="230">
          <cell r="C230" t="str">
            <v>Escritorio metálico de 2 cajones de 100 x 60 cms.</v>
          </cell>
          <cell r="D230" t="str">
            <v>unidad</v>
          </cell>
          <cell r="E230">
            <v>5900</v>
          </cell>
          <cell r="F230" t="str">
            <v>2.6.1.1.02</v>
          </cell>
        </row>
        <row r="231">
          <cell r="C231" t="str">
            <v>Gabinetes Aereos 1.00mt con puerta tipo tambor</v>
          </cell>
          <cell r="D231" t="str">
            <v>unidad</v>
          </cell>
          <cell r="E231">
            <v>14160</v>
          </cell>
          <cell r="F231" t="str">
            <v>2.6.1.1.01</v>
          </cell>
        </row>
        <row r="232">
          <cell r="C232" t="str">
            <v>Mesa comedor con 4 sillas</v>
          </cell>
          <cell r="D232" t="str">
            <v>unidad</v>
          </cell>
          <cell r="E232">
            <v>18880</v>
          </cell>
          <cell r="F232" t="str">
            <v>2.6.1.1.02</v>
          </cell>
        </row>
        <row r="233">
          <cell r="C233" t="str">
            <v>Silla metálica giratoria rodable con asiento alto</v>
          </cell>
          <cell r="D233" t="str">
            <v>unidad</v>
          </cell>
          <cell r="E233">
            <v>4130</v>
          </cell>
          <cell r="F233" t="str">
            <v>2.6.1.1.02</v>
          </cell>
        </row>
        <row r="234">
          <cell r="C234" t="str">
            <v>Silla secretarial</v>
          </cell>
          <cell r="D234" t="str">
            <v>unidad</v>
          </cell>
          <cell r="E234">
            <v>2950</v>
          </cell>
          <cell r="F234" t="str">
            <v>2.6.1.1.02</v>
          </cell>
        </row>
        <row r="235">
          <cell r="C235" t="str">
            <v>Sillas de Oficina sin brazo, con soporte lumbar</v>
          </cell>
          <cell r="D235" t="str">
            <v>unidad</v>
          </cell>
          <cell r="E235">
            <v>7949.66</v>
          </cell>
          <cell r="F235" t="str">
            <v>2.6.1.1.01</v>
          </cell>
        </row>
        <row r="236">
          <cell r="C236" t="str">
            <v>Sillas de visitas</v>
          </cell>
          <cell r="D236" t="str">
            <v>unidad</v>
          </cell>
          <cell r="E236">
            <v>1303.9000000000001</v>
          </cell>
          <cell r="F236" t="str">
            <v>2.6.1.1.01</v>
          </cell>
        </row>
        <row r="237">
          <cell r="C237" t="str">
            <v>Sillas secretariales sin brazo con soporte lumbar</v>
          </cell>
          <cell r="D237" t="str">
            <v>unidad</v>
          </cell>
          <cell r="E237">
            <v>7949.66</v>
          </cell>
          <cell r="F237" t="str">
            <v>2.6.1.1.01</v>
          </cell>
        </row>
        <row r="238">
          <cell r="C238" t="str">
            <v>Sillón ejecutivo color negro, con brazo, soporte lumbar, en leader</v>
          </cell>
          <cell r="D238" t="str">
            <v>unidad</v>
          </cell>
          <cell r="E238">
            <v>9912</v>
          </cell>
          <cell r="F238" t="str">
            <v>2.6.1.1.01</v>
          </cell>
        </row>
        <row r="239">
          <cell r="C239" t="str">
            <v>Sillon Ergonomico o Postural color negro</v>
          </cell>
          <cell r="D239" t="str">
            <v>unidad</v>
          </cell>
          <cell r="E239">
            <v>14004.83</v>
          </cell>
          <cell r="F239" t="str">
            <v>2.6.1.1.02</v>
          </cell>
        </row>
        <row r="240">
          <cell r="C240" t="str">
            <v>Sillón para sala de reuniones</v>
          </cell>
          <cell r="D240" t="str">
            <v>unidad</v>
          </cell>
          <cell r="E240">
            <v>12019.008</v>
          </cell>
          <cell r="F240" t="str">
            <v>2.6.1.1.02</v>
          </cell>
        </row>
        <row r="241">
          <cell r="C241" t="str">
            <v>Sillón semiejecutivo sin porta brazos unipersonal</v>
          </cell>
          <cell r="D241" t="str">
            <v>unidad</v>
          </cell>
          <cell r="E241">
            <v>4378.9799999999996</v>
          </cell>
          <cell r="F241" t="str">
            <v>2.6.1.1.01</v>
          </cell>
        </row>
        <row r="242">
          <cell r="C242" t="str">
            <v>Taburete metálico asiento giratorio rodable con espaldar.</v>
          </cell>
          <cell r="D242" t="str">
            <v>unidad</v>
          </cell>
          <cell r="E242">
            <v>3482.18</v>
          </cell>
          <cell r="F242" t="str">
            <v>2.6.1.1.02</v>
          </cell>
        </row>
        <row r="243">
          <cell r="C243" t="str">
            <v>Taburete metalico giratorio con espaldar para anestesiologo</v>
          </cell>
          <cell r="D243" t="str">
            <v>unidad</v>
          </cell>
          <cell r="E243">
            <v>6755.7359999999999</v>
          </cell>
          <cell r="F243" t="str">
            <v>2.6.1.1.02</v>
          </cell>
        </row>
        <row r="244">
          <cell r="C244" t="str">
            <v xml:space="preserve"> Adecuación Local </v>
          </cell>
          <cell r="D244" t="str">
            <v>unidad</v>
          </cell>
          <cell r="F244" t="str">
            <v>2.7.1.1.01</v>
          </cell>
        </row>
        <row r="245">
          <cell r="C245" t="str">
            <v>Bomba de agua de 1.5 hp, doble impele</v>
          </cell>
          <cell r="D245" t="str">
            <v>unidad</v>
          </cell>
          <cell r="E245">
            <v>36028.94</v>
          </cell>
          <cell r="F245" t="str">
            <v>2.6.5.8.01</v>
          </cell>
        </row>
        <row r="246">
          <cell r="C246" t="str">
            <v>Bomba de Agua de 3HP - 110-220V</v>
          </cell>
          <cell r="D246" t="str">
            <v>unidad</v>
          </cell>
          <cell r="E246">
            <v>30591.5</v>
          </cell>
          <cell r="F246" t="str">
            <v>2.6.5.8.01</v>
          </cell>
        </row>
        <row r="247">
          <cell r="C247" t="str">
            <v>Gato Hidráulico 2 TOM. TW</v>
          </cell>
          <cell r="D247" t="str">
            <v>unidad</v>
          </cell>
          <cell r="E247">
            <v>626.58000000000004</v>
          </cell>
          <cell r="F247" t="str">
            <v>2.6.5.8.01</v>
          </cell>
        </row>
        <row r="248">
          <cell r="C248" t="str">
            <v>Tanque de hidroneumatico de 120 galones - alta presion</v>
          </cell>
          <cell r="D248" t="str">
            <v>unidad</v>
          </cell>
          <cell r="E248">
            <v>62031.42</v>
          </cell>
          <cell r="F248" t="str">
            <v>2.6.5.8.01</v>
          </cell>
        </row>
        <row r="249">
          <cell r="C249" t="str">
            <v>Peaje (por vehiculo)</v>
          </cell>
          <cell r="D249" t="str">
            <v>unidad</v>
          </cell>
          <cell r="E249">
            <v>60</v>
          </cell>
          <cell r="F249" t="str">
            <v>2.2.4.4.01</v>
          </cell>
        </row>
        <row r="250">
          <cell r="C250" t="str">
            <v>Cemento de pvc de 16oz</v>
          </cell>
          <cell r="D250" t="str">
            <v>unidad</v>
          </cell>
          <cell r="E250">
            <v>487.34</v>
          </cell>
          <cell r="F250" t="str">
            <v>2.3.7.2.06</v>
          </cell>
        </row>
        <row r="251">
          <cell r="C251" t="str">
            <v>Pastas de cloro de cisternas 200GRS</v>
          </cell>
          <cell r="D251" t="str">
            <v>unidad</v>
          </cell>
          <cell r="E251">
            <v>88.5</v>
          </cell>
          <cell r="F251" t="str">
            <v>2.3.7.2.06</v>
          </cell>
        </row>
        <row r="252">
          <cell r="C252" t="str">
            <v>Calcomanias</v>
          </cell>
          <cell r="D252" t="str">
            <v>unidad</v>
          </cell>
          <cell r="E252">
            <v>177</v>
          </cell>
          <cell r="F252" t="str">
            <v>2.3.3.3.01</v>
          </cell>
        </row>
        <row r="253">
          <cell r="C253" t="str">
            <v>Letrero en Acrílico rotulado en Vinil adhesivo, Tornillos Decorativo (0.71mt x 1.06mt) con instalación</v>
          </cell>
          <cell r="D253" t="str">
            <v>unidad</v>
          </cell>
          <cell r="E253">
            <v>5959</v>
          </cell>
          <cell r="F253" t="str">
            <v>2.3.3.3.01</v>
          </cell>
        </row>
        <row r="254">
          <cell r="C254" t="str">
            <v>Cemento blanco</v>
          </cell>
          <cell r="D254" t="str">
            <v>libra</v>
          </cell>
          <cell r="E254">
            <v>18.88</v>
          </cell>
          <cell r="F254" t="str">
            <v>2.3.6.1.01</v>
          </cell>
        </row>
        <row r="255">
          <cell r="C255" t="str">
            <v>Inodoros color blanco</v>
          </cell>
          <cell r="D255" t="str">
            <v>unidad</v>
          </cell>
          <cell r="E255">
            <v>4124.1000000000004</v>
          </cell>
          <cell r="F255" t="str">
            <v>2.3.6.2.02</v>
          </cell>
        </row>
        <row r="256">
          <cell r="C256" t="str">
            <v>Lavamanos con pedestal color blanco</v>
          </cell>
          <cell r="D256" t="str">
            <v>unidad</v>
          </cell>
          <cell r="E256">
            <v>4737.7</v>
          </cell>
          <cell r="F256" t="str">
            <v>2.3.6.2.02</v>
          </cell>
        </row>
        <row r="257">
          <cell r="C257" t="str">
            <v>Pedestal de Lavamanos color blanco</v>
          </cell>
          <cell r="D257" t="str">
            <v>unidad</v>
          </cell>
          <cell r="E257">
            <v>1239</v>
          </cell>
          <cell r="F257" t="str">
            <v>2.3.6.2.02</v>
          </cell>
        </row>
        <row r="258">
          <cell r="C258" t="str">
            <v>Carpetas Azules de 5 Pulgadas con 3 aros.</v>
          </cell>
          <cell r="D258" t="str">
            <v>unidad</v>
          </cell>
          <cell r="E258">
            <v>711.54</v>
          </cell>
          <cell r="F258" t="str">
            <v>2.3.3.3.01</v>
          </cell>
        </row>
        <row r="259">
          <cell r="C259" t="str">
            <v>Carpetas institucionales con bolsillo full color, Cartón 9x12</v>
          </cell>
          <cell r="D259" t="str">
            <v>unidad</v>
          </cell>
          <cell r="E259">
            <v>30.68</v>
          </cell>
          <cell r="F259" t="str">
            <v>2.3.3.3.01</v>
          </cell>
        </row>
        <row r="260">
          <cell r="C260" t="str">
            <v>Carpetas No.1, Blanca c/Cover</v>
          </cell>
          <cell r="D260" t="str">
            <v>unidad</v>
          </cell>
          <cell r="E260">
            <v>93.22</v>
          </cell>
          <cell r="F260" t="str">
            <v>2.3.3.2.01</v>
          </cell>
        </row>
        <row r="261">
          <cell r="C261" t="str">
            <v>Carpetas No.2</v>
          </cell>
          <cell r="D261" t="str">
            <v>unidad</v>
          </cell>
          <cell r="E261">
            <v>140.125</v>
          </cell>
          <cell r="F261" t="str">
            <v>2.3.3.2.01</v>
          </cell>
        </row>
        <row r="262">
          <cell r="C262" t="str">
            <v>Carpetas No.3</v>
          </cell>
          <cell r="D262" t="str">
            <v>unidad</v>
          </cell>
          <cell r="E262">
            <v>194.7</v>
          </cell>
          <cell r="F262" t="str">
            <v>2.3.3.2.01</v>
          </cell>
        </row>
        <row r="263">
          <cell r="C263" t="str">
            <v>Carpetas No.4</v>
          </cell>
          <cell r="D263" t="str">
            <v>unidad</v>
          </cell>
          <cell r="E263">
            <v>334.82499999999999</v>
          </cell>
          <cell r="F263" t="str">
            <v>2.3.3.2.01</v>
          </cell>
        </row>
        <row r="264">
          <cell r="C264" t="str">
            <v xml:space="preserve">Carpetas No.5, Blanca c/Cover </v>
          </cell>
          <cell r="D264" t="str">
            <v>unidad</v>
          </cell>
          <cell r="E264">
            <v>474.36</v>
          </cell>
          <cell r="F264" t="str">
            <v>2.3.3.2.01</v>
          </cell>
        </row>
        <row r="265">
          <cell r="C265" t="str">
            <v>Fardos de Papel Higiénico Jumbo</v>
          </cell>
          <cell r="D265" t="str">
            <v>unidad</v>
          </cell>
          <cell r="E265">
            <v>548.70000000000005</v>
          </cell>
          <cell r="F265" t="str">
            <v>2.3.3.2.01</v>
          </cell>
        </row>
        <row r="266">
          <cell r="C266" t="str">
            <v>Fardos de Papel Toalla</v>
          </cell>
          <cell r="D266" t="str">
            <v>unidad</v>
          </cell>
          <cell r="E266">
            <v>628.94000000000005</v>
          </cell>
          <cell r="F266" t="str">
            <v>2.3.3.2.01</v>
          </cell>
        </row>
        <row r="267">
          <cell r="C267" t="str">
            <v>Fardos de Servilletas</v>
          </cell>
          <cell r="D267" t="str">
            <v>unidad</v>
          </cell>
          <cell r="E267">
            <v>401.2</v>
          </cell>
          <cell r="F267" t="str">
            <v>2.3.3.2.01</v>
          </cell>
        </row>
        <row r="268">
          <cell r="C268" t="str">
            <v>Fólder de bolsillo color azul</v>
          </cell>
          <cell r="D268" t="str">
            <v>unidad</v>
          </cell>
          <cell r="E268">
            <v>526.57500000000005</v>
          </cell>
          <cell r="F268" t="str">
            <v>2.3.3.2.01</v>
          </cell>
        </row>
        <row r="269">
          <cell r="C269" t="str">
            <v>Folders 8 1/2x 11 (100/1) Impropapel</v>
          </cell>
          <cell r="D269" t="str">
            <v>Caja</v>
          </cell>
          <cell r="E269">
            <v>175.82</v>
          </cell>
          <cell r="F269" t="str">
            <v>2.3.3.2.01</v>
          </cell>
        </row>
        <row r="270">
          <cell r="C270" t="str">
            <v>Folders 8 1/2x 11 (100/1), de Colores</v>
          </cell>
          <cell r="D270" t="str">
            <v>Caja</v>
          </cell>
          <cell r="E270">
            <v>531</v>
          </cell>
          <cell r="F270" t="str">
            <v>2.3.3.2.01</v>
          </cell>
        </row>
        <row r="271">
          <cell r="C271" t="str">
            <v>Folders 8 1/2x 13 (100/1), Ofi Folder</v>
          </cell>
          <cell r="D271" t="str">
            <v>Caja</v>
          </cell>
          <cell r="E271">
            <v>233.64</v>
          </cell>
          <cell r="F271" t="str">
            <v>2.3.3.2.01</v>
          </cell>
        </row>
        <row r="272">
          <cell r="C272" t="str">
            <v>Folders 8 1/2x 13 (100/1), Ofinota</v>
          </cell>
          <cell r="D272" t="str">
            <v>Caja</v>
          </cell>
          <cell r="E272">
            <v>260.00110000000001</v>
          </cell>
          <cell r="F272" t="str">
            <v>2.3.3.2.01</v>
          </cell>
        </row>
        <row r="273">
          <cell r="C273" t="str">
            <v>Formulario de Requisicion de Materiales de 50 juegos con 3 autocopias</v>
          </cell>
          <cell r="D273" t="str">
            <v>unidad</v>
          </cell>
          <cell r="E273">
            <v>283.2</v>
          </cell>
          <cell r="F273" t="str">
            <v>2.3.3.3.01</v>
          </cell>
        </row>
        <row r="274">
          <cell r="C274" t="str">
            <v>Libretas Rayadas 5x8 (docena)</v>
          </cell>
          <cell r="D274" t="str">
            <v>unidad</v>
          </cell>
          <cell r="E274">
            <v>132.75</v>
          </cell>
          <cell r="F274" t="str">
            <v>2.3.3.2.01</v>
          </cell>
        </row>
        <row r="275">
          <cell r="C275" t="str">
            <v>Libretas Rayadas 8 1/2 x 11 (docena)</v>
          </cell>
          <cell r="D275" t="str">
            <v>unidad</v>
          </cell>
          <cell r="E275">
            <v>368.75</v>
          </cell>
          <cell r="F275" t="str">
            <v>2.3.3.2.01</v>
          </cell>
        </row>
        <row r="276">
          <cell r="C276" t="str">
            <v>Máquinas sumadoras Electrónicas</v>
          </cell>
          <cell r="D276" t="str">
            <v>unidad</v>
          </cell>
          <cell r="E276">
            <v>5546</v>
          </cell>
          <cell r="F276" t="str">
            <v>2.3.3.3.01</v>
          </cell>
        </row>
        <row r="277">
          <cell r="C277" t="str">
            <v>Resma de Hojas timbradas con Logo de la Institución 8 1/2 x 11 (Bond 24)</v>
          </cell>
          <cell r="D277" t="str">
            <v>unidad</v>
          </cell>
          <cell r="E277">
            <v>1215.4000000000001</v>
          </cell>
          <cell r="F277" t="str">
            <v>2.3.3.3.01</v>
          </cell>
        </row>
        <row r="278">
          <cell r="C278" t="str">
            <v>Resma de Papel 8 1/2x11</v>
          </cell>
          <cell r="D278" t="str">
            <v>resma</v>
          </cell>
          <cell r="E278">
            <v>139.24</v>
          </cell>
          <cell r="F278" t="str">
            <v>2.3.3.1.01</v>
          </cell>
        </row>
        <row r="279">
          <cell r="C279" t="str">
            <v>Resma de Papel 8 1/2x14</v>
          </cell>
          <cell r="D279" t="str">
            <v>resma</v>
          </cell>
          <cell r="E279">
            <v>194.7</v>
          </cell>
          <cell r="F279" t="str">
            <v>2.3.3.1.01</v>
          </cell>
        </row>
        <row r="280">
          <cell r="C280" t="str">
            <v>Rollo de Papel para Sumadora, 21/4¨x120 Import</v>
          </cell>
          <cell r="D280" t="str">
            <v>unidad</v>
          </cell>
          <cell r="E280">
            <v>12.803000000000001</v>
          </cell>
          <cell r="F280" t="str">
            <v>2.3.3.2.01</v>
          </cell>
        </row>
        <row r="281">
          <cell r="C281" t="str">
            <v>Sobres para Carta (cajas) 500/1</v>
          </cell>
          <cell r="D281" t="str">
            <v>unidad</v>
          </cell>
          <cell r="E281">
            <v>663.75</v>
          </cell>
          <cell r="F281" t="str">
            <v>2.3.3.2.01</v>
          </cell>
        </row>
        <row r="282">
          <cell r="C282" t="str">
            <v>Sumadoras Electricas</v>
          </cell>
          <cell r="D282" t="str">
            <v>unidad</v>
          </cell>
          <cell r="E282">
            <v>6149.9943000000003</v>
          </cell>
          <cell r="F282" t="str">
            <v>2.3.3.3.01</v>
          </cell>
        </row>
        <row r="283">
          <cell r="C283" t="str">
            <v xml:space="preserve">Cristal Delantero para Isuzu D-Max </v>
          </cell>
          <cell r="D283" t="str">
            <v>unidad</v>
          </cell>
          <cell r="E283">
            <v>6490</v>
          </cell>
          <cell r="F283" t="str">
            <v>2.3.6.2.01</v>
          </cell>
        </row>
        <row r="284">
          <cell r="C284" t="str">
            <v xml:space="preserve">Cristal Delantero para Mitsubishi L200 </v>
          </cell>
          <cell r="D284" t="str">
            <v>unidad</v>
          </cell>
          <cell r="E284">
            <v>6490</v>
          </cell>
          <cell r="F284" t="str">
            <v>2.3.6.2.01</v>
          </cell>
        </row>
        <row r="285">
          <cell r="C285" t="str">
            <v xml:space="preserve">Cristal Delantero para Nissan Frontier </v>
          </cell>
          <cell r="D285" t="str">
            <v>unidad</v>
          </cell>
          <cell r="E285">
            <v>6490</v>
          </cell>
          <cell r="F285" t="str">
            <v>2.3.6.2.01</v>
          </cell>
        </row>
        <row r="286">
          <cell r="C286" t="str">
            <v>Cristal Delantero para Toyota Fortunner</v>
          </cell>
          <cell r="D286" t="str">
            <v>unidad</v>
          </cell>
          <cell r="E286">
            <v>6490</v>
          </cell>
          <cell r="F286" t="str">
            <v>2.3.6.2.01</v>
          </cell>
        </row>
        <row r="287">
          <cell r="C287" t="str">
            <v xml:space="preserve">Cristal Delantero para Toyota Hilux </v>
          </cell>
          <cell r="D287" t="str">
            <v>unidad</v>
          </cell>
          <cell r="E287">
            <v>6490</v>
          </cell>
          <cell r="F287" t="str">
            <v>2.3.6.2.01</v>
          </cell>
        </row>
        <row r="288">
          <cell r="C288" t="str">
            <v>Alambre STD No. 12 (2.5 mm) Rollo</v>
          </cell>
          <cell r="D288" t="str">
            <v>unidad</v>
          </cell>
          <cell r="E288">
            <v>2205.7732999999998</v>
          </cell>
          <cell r="F288" t="str">
            <v>2.3.9.6.01</v>
          </cell>
        </row>
        <row r="289">
          <cell r="C289" t="str">
            <v>Alicate Eléctrico 9'' TRUPER (12351)</v>
          </cell>
          <cell r="D289" t="str">
            <v>unidad</v>
          </cell>
          <cell r="E289">
            <v>501.5</v>
          </cell>
          <cell r="F289" t="str">
            <v>2.3.9.6.01</v>
          </cell>
        </row>
        <row r="290">
          <cell r="C290" t="str">
            <v>Bateria AA (docenas) Maxell</v>
          </cell>
          <cell r="D290" t="str">
            <v>unidad</v>
          </cell>
          <cell r="E290">
            <v>442.5</v>
          </cell>
          <cell r="F290" t="str">
            <v>2.3.9.6.01</v>
          </cell>
        </row>
        <row r="291">
          <cell r="C291" t="str">
            <v>Bateria AAA  (docenas), Insterstate</v>
          </cell>
          <cell r="D291" t="str">
            <v>unidad</v>
          </cell>
          <cell r="E291">
            <v>531</v>
          </cell>
          <cell r="F291" t="str">
            <v>2.3.9.6.01</v>
          </cell>
        </row>
        <row r="292">
          <cell r="C292" t="str">
            <v>Bateria AAA  Maxell (docenas)</v>
          </cell>
          <cell r="D292" t="str">
            <v>unidad</v>
          </cell>
          <cell r="E292">
            <v>796.5</v>
          </cell>
          <cell r="F292" t="str">
            <v>2.3.9.6.01</v>
          </cell>
        </row>
        <row r="293">
          <cell r="C293" t="str">
            <v>Baterías de Vehículos para Isuzu D-Max</v>
          </cell>
          <cell r="D293" t="str">
            <v>unidad</v>
          </cell>
          <cell r="E293">
            <v>5640.4</v>
          </cell>
          <cell r="F293" t="str">
            <v>2.3.9.6.01</v>
          </cell>
        </row>
        <row r="294">
          <cell r="C294" t="str">
            <v>Baterías de Vehículos para Nissan Frontier</v>
          </cell>
          <cell r="D294" t="str">
            <v>unidad</v>
          </cell>
          <cell r="E294">
            <v>5640.4</v>
          </cell>
          <cell r="F294" t="str">
            <v>2.3.9.6.01</v>
          </cell>
        </row>
        <row r="295">
          <cell r="C295" t="str">
            <v>Baterías de Vehículos para Nissan Patrol</v>
          </cell>
          <cell r="D295" t="str">
            <v>unidad</v>
          </cell>
          <cell r="E295">
            <v>5640.4</v>
          </cell>
          <cell r="F295" t="str">
            <v>2.3.9.6.01</v>
          </cell>
        </row>
        <row r="296">
          <cell r="C296" t="str">
            <v>Baterías de Vehículos para Toyota Corolla</v>
          </cell>
          <cell r="D296" t="str">
            <v>unidad</v>
          </cell>
          <cell r="E296">
            <v>4366</v>
          </cell>
          <cell r="F296" t="str">
            <v>2.3.9.6.01</v>
          </cell>
        </row>
        <row r="297">
          <cell r="C297" t="str">
            <v>Baterías para UPS de Tomógrafo ( capacidad 80KVA/64KVA)</v>
          </cell>
          <cell r="D297" t="str">
            <v>unidad</v>
          </cell>
          <cell r="E297">
            <v>15611.4</v>
          </cell>
          <cell r="F297" t="str">
            <v>2.3.9.6.01</v>
          </cell>
        </row>
        <row r="298">
          <cell r="C298" t="str">
            <v>Bombillo Pequeño 25W, Bajo Consumo</v>
          </cell>
          <cell r="D298" t="str">
            <v>unidad</v>
          </cell>
          <cell r="E298">
            <v>179.15</v>
          </cell>
          <cell r="F298" t="str">
            <v>2.3.9.6.01</v>
          </cell>
        </row>
        <row r="299">
          <cell r="C299" t="str">
            <v>Extensiones elécricas de 10 pies, color mamey (3M) 48006 Voltech</v>
          </cell>
          <cell r="D299" t="str">
            <v>unidad</v>
          </cell>
          <cell r="E299">
            <v>194.7</v>
          </cell>
          <cell r="F299" t="str">
            <v>2.3.9.6.01</v>
          </cell>
        </row>
        <row r="300">
          <cell r="C300" t="str">
            <v>Fotocelda con Base</v>
          </cell>
          <cell r="D300" t="str">
            <v>unidad</v>
          </cell>
          <cell r="E300">
            <v>672.6</v>
          </cell>
          <cell r="F300" t="str">
            <v>2.3.9.6.01</v>
          </cell>
        </row>
        <row r="301">
          <cell r="C301" t="str">
            <v>Main Breaker Trifasico de 240 voltios</v>
          </cell>
          <cell r="D301" t="str">
            <v>unidad</v>
          </cell>
          <cell r="E301">
            <v>20650</v>
          </cell>
          <cell r="F301" t="str">
            <v>2.3.9.6.01</v>
          </cell>
        </row>
        <row r="302">
          <cell r="C302" t="str">
            <v>Reflectores LED 100W</v>
          </cell>
          <cell r="D302" t="str">
            <v>unidad</v>
          </cell>
          <cell r="E302">
            <v>4661</v>
          </cell>
          <cell r="F302" t="str">
            <v>2.3.9.6.01</v>
          </cell>
        </row>
        <row r="303">
          <cell r="C303" t="str">
            <v>Regletas 6 Salidas Voltech</v>
          </cell>
          <cell r="D303" t="str">
            <v>unidad</v>
          </cell>
          <cell r="E303">
            <v>525.1</v>
          </cell>
          <cell r="F303" t="str">
            <v>2.3.9.6.01</v>
          </cell>
        </row>
        <row r="304">
          <cell r="C304" t="str">
            <v>Switch 24 puertos Gigabit (No POE)</v>
          </cell>
          <cell r="D304" t="str">
            <v>unidad</v>
          </cell>
          <cell r="E304">
            <v>6384.19</v>
          </cell>
          <cell r="F304" t="str">
            <v>2.3.9.6.01</v>
          </cell>
        </row>
        <row r="305">
          <cell r="C305" t="str">
            <v>Tape 3M Scoth-23 de Goma</v>
          </cell>
          <cell r="D305" t="str">
            <v>unidad</v>
          </cell>
          <cell r="E305">
            <v>899.04330000000004</v>
          </cell>
          <cell r="F305" t="str">
            <v>2.3.9.6.01</v>
          </cell>
        </row>
        <row r="306">
          <cell r="C306" t="str">
            <v>Tape 3M Scoth-33 Vinil</v>
          </cell>
          <cell r="D306" t="str">
            <v>unidad</v>
          </cell>
          <cell r="E306">
            <v>348.1</v>
          </cell>
          <cell r="F306" t="str">
            <v>2.3.9.6.01</v>
          </cell>
        </row>
        <row r="307">
          <cell r="C307" t="str">
            <v>Tomacorrientes 110v, tipo Livingston</v>
          </cell>
          <cell r="D307" t="str">
            <v>unidad</v>
          </cell>
          <cell r="E307">
            <v>147.5</v>
          </cell>
          <cell r="F307" t="str">
            <v>2.3.9.6.01</v>
          </cell>
        </row>
        <row r="308">
          <cell r="C308" t="str">
            <v>Transformadores 2x32W Silvania de 110v/ 277v</v>
          </cell>
          <cell r="D308" t="str">
            <v>unidad</v>
          </cell>
          <cell r="E308">
            <v>11210</v>
          </cell>
          <cell r="F308" t="str">
            <v>2.3.9.6.01</v>
          </cell>
        </row>
        <row r="309">
          <cell r="C309" t="str">
            <v>Tubos fluorescentes Blancos 32w Caja 25/1</v>
          </cell>
          <cell r="D309" t="str">
            <v>unidad</v>
          </cell>
          <cell r="E309">
            <v>1333.4</v>
          </cell>
          <cell r="F309" t="str">
            <v>2.3.9.6.01</v>
          </cell>
        </row>
        <row r="310">
          <cell r="C310" t="str">
            <v>Anestesia al 2% 1 50.00</v>
          </cell>
          <cell r="D310" t="str">
            <v>unidad</v>
          </cell>
          <cell r="E310">
            <v>939.75</v>
          </cell>
          <cell r="F310" t="str">
            <v>2.3.4.1.01</v>
          </cell>
        </row>
        <row r="311">
          <cell r="C311" t="str">
            <v>Anestesia al 3% 50/1</v>
          </cell>
          <cell r="D311" t="str">
            <v>unidad</v>
          </cell>
          <cell r="E311">
            <v>590</v>
          </cell>
          <cell r="F311" t="str">
            <v>2.3.4.1.01</v>
          </cell>
        </row>
        <row r="312">
          <cell r="C312" t="str">
            <v>Dycal brazil</v>
          </cell>
          <cell r="D312" t="str">
            <v>unidad</v>
          </cell>
          <cell r="E312">
            <v>761.25</v>
          </cell>
          <cell r="F312" t="str">
            <v>2.3.4.1.01</v>
          </cell>
        </row>
        <row r="313">
          <cell r="C313" t="str">
            <v>Dycal brazil</v>
          </cell>
          <cell r="D313" t="str">
            <v>unidad</v>
          </cell>
          <cell r="E313">
            <v>761.25</v>
          </cell>
          <cell r="F313" t="str">
            <v>2.3.4.2.01</v>
          </cell>
        </row>
        <row r="314">
          <cell r="C314" t="str">
            <v>Eugenol (frasco)</v>
          </cell>
          <cell r="D314" t="str">
            <v>unidad</v>
          </cell>
          <cell r="E314">
            <v>309.75</v>
          </cell>
          <cell r="F314" t="str">
            <v>2.3.4.2.01</v>
          </cell>
        </row>
        <row r="315">
          <cell r="C315" t="str">
            <v>Grabado Acido 37% Phosphoric 12g</v>
          </cell>
          <cell r="D315" t="str">
            <v>unidad</v>
          </cell>
          <cell r="E315">
            <v>270.48</v>
          </cell>
          <cell r="F315" t="str">
            <v>2.3.4.2.01</v>
          </cell>
        </row>
        <row r="316">
          <cell r="C316" t="str">
            <v>Grabado ácido 37% Phosphoric 12g</v>
          </cell>
          <cell r="D316" t="str">
            <v>unidad</v>
          </cell>
          <cell r="E316">
            <v>229.21530000000001</v>
          </cell>
          <cell r="F316" t="str">
            <v>2.3.4.1.01</v>
          </cell>
        </row>
        <row r="317">
          <cell r="C317" t="str">
            <v>Hidróxido de Calcio USA</v>
          </cell>
          <cell r="D317" t="str">
            <v>unidad</v>
          </cell>
          <cell r="E317">
            <v>194.25</v>
          </cell>
          <cell r="F317" t="str">
            <v>2.3.4.2.01</v>
          </cell>
        </row>
        <row r="318">
          <cell r="C318" t="str">
            <v>Hyaminol solución desinfectante 16 oz.</v>
          </cell>
          <cell r="D318" t="str">
            <v>unidad</v>
          </cell>
          <cell r="E318">
            <v>414.75</v>
          </cell>
          <cell r="F318" t="str">
            <v>2.3.4.1.01</v>
          </cell>
        </row>
        <row r="319">
          <cell r="C319" t="str">
            <v>Hyaminol solucion desinfectante 16oz.</v>
          </cell>
          <cell r="D319" t="str">
            <v>unidad</v>
          </cell>
          <cell r="E319">
            <v>414.75</v>
          </cell>
          <cell r="F319" t="str">
            <v>2.3.4.2.01</v>
          </cell>
        </row>
        <row r="320">
          <cell r="C320" t="str">
            <v>Kit de Resina</v>
          </cell>
          <cell r="D320" t="str">
            <v>unidad</v>
          </cell>
          <cell r="E320">
            <v>3669.75</v>
          </cell>
          <cell r="F320" t="str">
            <v>2.3.4.2.01</v>
          </cell>
        </row>
        <row r="321">
          <cell r="C321" t="str">
            <v>Lysol Odontológico IC</v>
          </cell>
          <cell r="D321" t="str">
            <v>tonelada</v>
          </cell>
          <cell r="E321">
            <v>866.25</v>
          </cell>
          <cell r="F321" t="str">
            <v>2.3.4.2.01</v>
          </cell>
        </row>
        <row r="322">
          <cell r="C322" t="str">
            <v>Minolyse LGM para Maquina ABX Micros 60</v>
          </cell>
          <cell r="D322" t="str">
            <v>unidad</v>
          </cell>
          <cell r="E322">
            <v>8096</v>
          </cell>
          <cell r="F322" t="str">
            <v>2.3.4.2.01</v>
          </cell>
        </row>
        <row r="323">
          <cell r="C323" t="str">
            <v>Minoton/Minidil, 20 litros para Maquina ABX Micros 60</v>
          </cell>
          <cell r="D323" t="str">
            <v>unidad</v>
          </cell>
          <cell r="E323">
            <v>8000</v>
          </cell>
          <cell r="F323" t="str">
            <v>2.3.4.2.01</v>
          </cell>
        </row>
        <row r="324">
          <cell r="C324" t="str">
            <v>Oxido de Zinc 2oz. (LC)</v>
          </cell>
          <cell r="D324" t="str">
            <v>unidad</v>
          </cell>
          <cell r="E324">
            <v>167.27</v>
          </cell>
          <cell r="F324" t="str">
            <v>2.3.4.2.01</v>
          </cell>
        </row>
        <row r="325">
          <cell r="C325" t="str">
            <v>Papel articular</v>
          </cell>
          <cell r="D325" t="str">
            <v>unidad</v>
          </cell>
          <cell r="E325">
            <v>402.67669999999998</v>
          </cell>
          <cell r="F325" t="str">
            <v>2.3.4.1.01</v>
          </cell>
        </row>
        <row r="326">
          <cell r="C326" t="str">
            <v>Pasta profiláctica Cherry 12oz</v>
          </cell>
          <cell r="D326" t="str">
            <v>unidad</v>
          </cell>
          <cell r="E326">
            <v>600.9153</v>
          </cell>
          <cell r="F326" t="str">
            <v>2.3.4.1.01</v>
          </cell>
        </row>
        <row r="327">
          <cell r="C327" t="str">
            <v>Pasta Profiláctica Cherry 12oz.</v>
          </cell>
          <cell r="D327" t="str">
            <v>tonelada</v>
          </cell>
          <cell r="E327">
            <v>489.40600000000001</v>
          </cell>
          <cell r="F327" t="str">
            <v>2.3.4.2.01</v>
          </cell>
        </row>
        <row r="328">
          <cell r="C328" t="str">
            <v>Resina flow</v>
          </cell>
          <cell r="D328" t="str">
            <v>unidad</v>
          </cell>
          <cell r="E328">
            <v>455.48</v>
          </cell>
          <cell r="F328" t="str">
            <v>2.3.4.1.01</v>
          </cell>
        </row>
        <row r="329">
          <cell r="C329" t="str">
            <v>Aro para Goma No. 265/70/16 para Camioneta Toyota Hilux</v>
          </cell>
          <cell r="D329" t="str">
            <v>unidad</v>
          </cell>
          <cell r="E329">
            <v>6490</v>
          </cell>
          <cell r="F329" t="str">
            <v>2.3.6.3.01</v>
          </cell>
        </row>
        <row r="330">
          <cell r="C330" t="str">
            <v>Galón de Gel Anti-bacterial para manos</v>
          </cell>
          <cell r="D330" t="str">
            <v>galon</v>
          </cell>
          <cell r="E330">
            <v>460.2</v>
          </cell>
          <cell r="F330" t="str">
            <v>2.3.7.2.03</v>
          </cell>
        </row>
        <row r="331">
          <cell r="C331" t="str">
            <v xml:space="preserve">Publicación en el Periódico, de Proceso de Licitación Publica Nacional durante 2 Días, </v>
          </cell>
          <cell r="D331" t="str">
            <v>dia</v>
          </cell>
          <cell r="E331">
            <v>44877.760000000002</v>
          </cell>
          <cell r="F331" t="str">
            <v xml:space="preserve">2.2.2.1.01 </v>
          </cell>
        </row>
        <row r="332">
          <cell r="C332" t="str">
            <v>Pagos facilitadores externos</v>
          </cell>
          <cell r="D332" t="str">
            <v xml:space="preserve">Cheque </v>
          </cell>
          <cell r="E332">
            <v>3000</v>
          </cell>
          <cell r="F332" t="str">
            <v>2.2.8.7.06</v>
          </cell>
        </row>
        <row r="333">
          <cell r="C333" t="str">
            <v>Condensador de 24,000 BTU, Refrigerante 22</v>
          </cell>
          <cell r="D333" t="str">
            <v>unidad</v>
          </cell>
          <cell r="E333">
            <v>23562.5</v>
          </cell>
          <cell r="F333" t="str">
            <v>2.6.5.4.01</v>
          </cell>
        </row>
        <row r="334">
          <cell r="C334" t="str">
            <v>Motor para Aire Condicionado Centralizado</v>
          </cell>
          <cell r="D334" t="str">
            <v>unidad</v>
          </cell>
          <cell r="E334">
            <v>102660</v>
          </cell>
          <cell r="F334" t="str">
            <v>2.6.5.4.01</v>
          </cell>
        </row>
        <row r="335">
          <cell r="C335" t="str">
            <v>Azucareras en Acero Inoxidable</v>
          </cell>
          <cell r="D335" t="str">
            <v>unidad</v>
          </cell>
          <cell r="E335">
            <v>590</v>
          </cell>
          <cell r="F335" t="str">
            <v>2.3.9.5.01</v>
          </cell>
        </row>
        <row r="336">
          <cell r="C336" t="str">
            <v>Bandeja de guano o Madera artesanal 18x10 (rectangular)</v>
          </cell>
          <cell r="D336" t="str">
            <v>unidad</v>
          </cell>
          <cell r="E336">
            <v>2124</v>
          </cell>
          <cell r="F336" t="str">
            <v>2.3.9.5.01</v>
          </cell>
        </row>
        <row r="337">
          <cell r="C337" t="str">
            <v>Docena de Platos hondo para Sopa, Blancos</v>
          </cell>
          <cell r="D337" t="str">
            <v>docena</v>
          </cell>
          <cell r="E337">
            <v>2832</v>
          </cell>
          <cell r="F337" t="str">
            <v>2.3.9.5.01</v>
          </cell>
        </row>
        <row r="338">
          <cell r="C338" t="str">
            <v>Docena de Platos llanos color blanco</v>
          </cell>
          <cell r="D338" t="str">
            <v>docena</v>
          </cell>
          <cell r="E338">
            <v>2548.8000000000002</v>
          </cell>
          <cell r="F338" t="str">
            <v>2.3.9.5.01</v>
          </cell>
        </row>
        <row r="339">
          <cell r="C339" t="str">
            <v>Docenas de Copas de Cristal para agua 10.7 oz</v>
          </cell>
          <cell r="D339" t="str">
            <v>docena</v>
          </cell>
          <cell r="E339">
            <v>2360</v>
          </cell>
          <cell r="F339" t="str">
            <v>2.3.9.5.01</v>
          </cell>
        </row>
        <row r="340">
          <cell r="C340" t="str">
            <v>Docenas de Copas de Cristal para agua bajitas</v>
          </cell>
          <cell r="D340" t="str">
            <v>docena</v>
          </cell>
          <cell r="E340">
            <v>2360</v>
          </cell>
          <cell r="F340" t="str">
            <v>2.3.9.5.01</v>
          </cell>
        </row>
        <row r="341">
          <cell r="C341" t="str">
            <v>Docenas de cucharitas para cafe</v>
          </cell>
          <cell r="D341" t="str">
            <v>docena</v>
          </cell>
          <cell r="E341">
            <v>708</v>
          </cell>
          <cell r="F341" t="str">
            <v>2.3.9.5.01</v>
          </cell>
        </row>
        <row r="342">
          <cell r="C342" t="str">
            <v>Grecas Industriales de 4 litros</v>
          </cell>
          <cell r="D342" t="str">
            <v>unidad</v>
          </cell>
          <cell r="E342">
            <v>7670</v>
          </cell>
          <cell r="F342" t="str">
            <v>2.3.9.5.01</v>
          </cell>
        </row>
        <row r="343">
          <cell r="C343" t="str">
            <v>Set de docenas de Tazas color blanco para cafe</v>
          </cell>
          <cell r="D343" t="str">
            <v>docena</v>
          </cell>
          <cell r="E343">
            <v>2548.8000000000002</v>
          </cell>
          <cell r="F343" t="str">
            <v>2.3.9.5.01</v>
          </cell>
        </row>
        <row r="344">
          <cell r="C344" t="str">
            <v>sets de Cuchillos, Tenedores y Cucharas (acero inoxidable)</v>
          </cell>
          <cell r="D344" t="str">
            <v>unidad</v>
          </cell>
          <cell r="E344">
            <v>2360</v>
          </cell>
          <cell r="F344" t="str">
            <v>2.3.9.5.01</v>
          </cell>
        </row>
        <row r="345">
          <cell r="C345" t="str">
            <v>Termos para Cafe de 1.5 litros color negro</v>
          </cell>
          <cell r="D345" t="str">
            <v>unidad</v>
          </cell>
          <cell r="E345">
            <v>1770</v>
          </cell>
          <cell r="F345" t="str">
            <v>2.3.9.5.01</v>
          </cell>
        </row>
        <row r="346">
          <cell r="C346" t="str">
            <v>Tetera para Té</v>
          </cell>
          <cell r="D346" t="str">
            <v>unidad</v>
          </cell>
          <cell r="E346">
            <v>1121</v>
          </cell>
          <cell r="F346" t="str">
            <v>2.3.9.5.01</v>
          </cell>
        </row>
        <row r="347">
          <cell r="C347" t="str">
            <v xml:space="preserve">	Cubeta de acero inoxidable rodable</v>
          </cell>
          <cell r="D347" t="str">
            <v>unidad</v>
          </cell>
          <cell r="E347">
            <v>1770</v>
          </cell>
          <cell r="F347" t="str">
            <v xml:space="preserve">2.3.9.2.01 </v>
          </cell>
        </row>
        <row r="348">
          <cell r="C348" t="str">
            <v xml:space="preserve">	Zafacón de acero inoxidable con tapa y pedal</v>
          </cell>
          <cell r="D348" t="str">
            <v>unidad</v>
          </cell>
          <cell r="E348">
            <v>1062</v>
          </cell>
          <cell r="F348" t="str">
            <v xml:space="preserve">2.3.9.2.01 </v>
          </cell>
        </row>
        <row r="349">
          <cell r="C349" t="str">
            <v>(662) COLOR para impresora HP 3515</v>
          </cell>
          <cell r="D349" t="str">
            <v>unidad</v>
          </cell>
          <cell r="E349">
            <v>420.55200000000002</v>
          </cell>
          <cell r="F349" t="str">
            <v xml:space="preserve">2.3.9.2.01 </v>
          </cell>
        </row>
        <row r="350">
          <cell r="C350" t="str">
            <v>(662) NEGRO para impresora HP 3515</v>
          </cell>
          <cell r="D350" t="str">
            <v>unidad</v>
          </cell>
          <cell r="E350">
            <v>420.73</v>
          </cell>
          <cell r="F350" t="str">
            <v xml:space="preserve">2.3.9.2.01 </v>
          </cell>
        </row>
        <row r="351">
          <cell r="C351" t="str">
            <v>122XL (CH563HC) para impresora HP 2050 (PERSONAL)</v>
          </cell>
          <cell r="D351" t="str">
            <v>unidad</v>
          </cell>
          <cell r="E351">
            <v>1379.48</v>
          </cell>
          <cell r="F351" t="str">
            <v xml:space="preserve">2.3.9.2.01 </v>
          </cell>
        </row>
        <row r="352">
          <cell r="C352" t="str">
            <v>122XL (CH563HC) para impresora HP 2050 (PERSONAL)</v>
          </cell>
          <cell r="D352" t="str">
            <v>unidad</v>
          </cell>
          <cell r="E352">
            <v>486.69200000000001</v>
          </cell>
          <cell r="F352" t="str">
            <v xml:space="preserve">2.3.9.2.01 </v>
          </cell>
        </row>
        <row r="353">
          <cell r="C353" t="str">
            <v>670 (CZ113AL) NEGRO para impresora HP AVANTAGE 4625</v>
          </cell>
          <cell r="D353" t="str">
            <v>unidad</v>
          </cell>
          <cell r="E353">
            <v>420.09199999999998</v>
          </cell>
          <cell r="F353" t="str">
            <v xml:space="preserve">2.3.9.2.01 </v>
          </cell>
        </row>
        <row r="354">
          <cell r="C354" t="str">
            <v>670 (CZ114AL) AZUL para impresora HP AVANTAGE 4625</v>
          </cell>
          <cell r="D354" t="str">
            <v>unidad</v>
          </cell>
          <cell r="E354">
            <v>422.358</v>
          </cell>
          <cell r="F354" t="str">
            <v xml:space="preserve">2.3.9.2.01 </v>
          </cell>
        </row>
        <row r="355">
          <cell r="C355" t="str">
            <v>670 (CZ115AL) MAGENTA para impresora HP AVANTAGE 4625</v>
          </cell>
          <cell r="D355" t="str">
            <v>unidad</v>
          </cell>
          <cell r="E355">
            <v>422.44</v>
          </cell>
          <cell r="F355" t="str">
            <v xml:space="preserve">2.3.9.2.01 </v>
          </cell>
        </row>
        <row r="356">
          <cell r="C356" t="str">
            <v>670 (CZ116AL) AMARILLO para impresora HP AVANTAGE 4625</v>
          </cell>
          <cell r="D356" t="str">
            <v>unidad</v>
          </cell>
          <cell r="E356">
            <v>422.62799999999999</v>
          </cell>
          <cell r="F356" t="str">
            <v xml:space="preserve">2.3.9.2.01 </v>
          </cell>
        </row>
        <row r="357">
          <cell r="C357" t="str">
            <v>74 NEGRO para impresora HP C4280</v>
          </cell>
          <cell r="D357" t="str">
            <v>unidad</v>
          </cell>
          <cell r="E357">
            <v>810.41200000000003</v>
          </cell>
          <cell r="F357" t="str">
            <v xml:space="preserve">2.3.9.2.01 </v>
          </cell>
        </row>
        <row r="358">
          <cell r="C358" t="str">
            <v>75 COLOR para impresora HP C4280</v>
          </cell>
          <cell r="D358" t="str">
            <v>unidad</v>
          </cell>
          <cell r="E358">
            <v>1069.47</v>
          </cell>
          <cell r="F358" t="str">
            <v xml:space="preserve">2.3.9.2.01 </v>
          </cell>
        </row>
        <row r="359">
          <cell r="C359" t="str">
            <v>AL-100 TD para impresora SHARP AL-2030</v>
          </cell>
          <cell r="D359" t="str">
            <v>unidad</v>
          </cell>
          <cell r="E359">
            <v>3499.9967000000001</v>
          </cell>
          <cell r="F359" t="str">
            <v xml:space="preserve">2.3.9.2.01 </v>
          </cell>
        </row>
        <row r="360">
          <cell r="C360" t="str">
            <v>Archivo Acordeon</v>
          </cell>
          <cell r="D360" t="str">
            <v>unidad</v>
          </cell>
          <cell r="E360">
            <v>200.6</v>
          </cell>
          <cell r="F360" t="str">
            <v xml:space="preserve">2.3.9.2.01 </v>
          </cell>
        </row>
        <row r="361">
          <cell r="C361" t="str">
            <v>Bandas de Gomas No. 18 (cajas)</v>
          </cell>
          <cell r="D361" t="str">
            <v>unidad</v>
          </cell>
          <cell r="E361">
            <v>17.405000000000001</v>
          </cell>
          <cell r="F361" t="str">
            <v xml:space="preserve">2.3.9.2.01 </v>
          </cell>
        </row>
        <row r="362">
          <cell r="C362" t="str">
            <v>Bandejas para Escritorio</v>
          </cell>
          <cell r="D362" t="str">
            <v>unidad</v>
          </cell>
          <cell r="E362">
            <v>101.48</v>
          </cell>
          <cell r="F362" t="str">
            <v xml:space="preserve">2.3.9.2.01 </v>
          </cell>
        </row>
        <row r="363">
          <cell r="C363" t="str">
            <v>Cajas de Clips (19MM) pequeño</v>
          </cell>
          <cell r="D363" t="str">
            <v>unidad</v>
          </cell>
          <cell r="E363">
            <v>15.281000000000001</v>
          </cell>
          <cell r="F363" t="str">
            <v xml:space="preserve">2.3.9.2.01 </v>
          </cell>
        </row>
        <row r="364">
          <cell r="C364" t="str">
            <v>Cajas de Clips (32MM) Mediano</v>
          </cell>
          <cell r="D364" t="str">
            <v>unidad</v>
          </cell>
          <cell r="E364">
            <v>34.81</v>
          </cell>
          <cell r="F364" t="str">
            <v xml:space="preserve">2.3.9.2.01 </v>
          </cell>
        </row>
        <row r="365">
          <cell r="C365" t="str">
            <v>Cajas de Clips (51MM) Grande</v>
          </cell>
          <cell r="D365" t="str">
            <v>unidad</v>
          </cell>
          <cell r="E365">
            <v>77.88</v>
          </cell>
          <cell r="F365" t="str">
            <v xml:space="preserve">2.3.9.2.01 </v>
          </cell>
        </row>
        <row r="366">
          <cell r="C366" t="str">
            <v>Cajas de Felpas Azules</v>
          </cell>
          <cell r="D366" t="str">
            <v>Caja</v>
          </cell>
          <cell r="E366">
            <v>403.79669999999999</v>
          </cell>
          <cell r="F366" t="str">
            <v xml:space="preserve">2.3.9.2.01 </v>
          </cell>
        </row>
        <row r="367">
          <cell r="C367" t="str">
            <v>Cajas de Lapiceros Azules</v>
          </cell>
          <cell r="D367" t="str">
            <v>Caja</v>
          </cell>
          <cell r="E367">
            <v>36</v>
          </cell>
          <cell r="F367" t="str">
            <v xml:space="preserve">2.3.9.2.01 </v>
          </cell>
        </row>
        <row r="368">
          <cell r="C368" t="str">
            <v>Cajas Marcadores de Pizarra</v>
          </cell>
          <cell r="D368" t="str">
            <v>Caja</v>
          </cell>
          <cell r="E368">
            <v>154.875</v>
          </cell>
          <cell r="F368" t="str">
            <v xml:space="preserve">2.3.9.2.01 </v>
          </cell>
        </row>
        <row r="369">
          <cell r="C369" t="str">
            <v>Carpetas para archivos</v>
          </cell>
          <cell r="D369" t="str">
            <v>unidad</v>
          </cell>
          <cell r="E369">
            <v>121.54</v>
          </cell>
          <cell r="F369" t="str">
            <v xml:space="preserve">2.3.9.2.01 </v>
          </cell>
        </row>
        <row r="370">
          <cell r="C370" t="str">
            <v>Cartucho 122 Color para impresora HP2050 (Personal)</v>
          </cell>
          <cell r="D370" t="str">
            <v>unidad</v>
          </cell>
          <cell r="E370">
            <v>510.04250000000002</v>
          </cell>
          <cell r="F370" t="str">
            <v xml:space="preserve">2.3.9.2.01 </v>
          </cell>
        </row>
        <row r="371">
          <cell r="C371" t="str">
            <v>Cartucho 122 Negro para impresora HP 2050 (Personal)</v>
          </cell>
          <cell r="D371" t="str">
            <v>unidad</v>
          </cell>
          <cell r="E371">
            <v>510.04250000000002</v>
          </cell>
          <cell r="F371" t="str">
            <v xml:space="preserve">2.3.9.2.01 </v>
          </cell>
        </row>
        <row r="372">
          <cell r="C372" t="str">
            <v>Cartucho 662 color para impresora HP 3515</v>
          </cell>
          <cell r="D372" t="str">
            <v>unidad</v>
          </cell>
          <cell r="E372">
            <v>445.214</v>
          </cell>
          <cell r="F372" t="str">
            <v xml:space="preserve">2.3.9.2.01 </v>
          </cell>
        </row>
        <row r="373">
          <cell r="C373" t="str">
            <v>Cartucho 662 Negro para impresora HP 3515</v>
          </cell>
          <cell r="D373" t="str">
            <v>unidad</v>
          </cell>
          <cell r="E373">
            <v>445.21409999999997</v>
          </cell>
          <cell r="F373" t="str">
            <v xml:space="preserve">2.3.9.2.01 </v>
          </cell>
        </row>
        <row r="374">
          <cell r="C374" t="str">
            <v>Cartucho 662 Negro para impresora HP 3515</v>
          </cell>
          <cell r="D374" t="str">
            <v>unidad</v>
          </cell>
          <cell r="E374">
            <v>437.91</v>
          </cell>
          <cell r="F374" t="str">
            <v xml:space="preserve">2.3.9.2.01 </v>
          </cell>
        </row>
        <row r="375">
          <cell r="C375" t="str">
            <v>Cartucho 670 (CZ113AL) Negro  para impresora HP AVANTAGE 4625</v>
          </cell>
          <cell r="D375" t="str">
            <v>unidad</v>
          </cell>
          <cell r="E375">
            <v>440.16329999999999</v>
          </cell>
          <cell r="F375" t="str">
            <v xml:space="preserve">2.3.9.2.01 </v>
          </cell>
        </row>
        <row r="376">
          <cell r="C376" t="str">
            <v>Cartucho 670 (CZ114AL) Magenta para impresora HP AVANTAGE 4625</v>
          </cell>
          <cell r="D376" t="str">
            <v>unidad</v>
          </cell>
          <cell r="E376">
            <v>439.49</v>
          </cell>
          <cell r="F376" t="str">
            <v xml:space="preserve">2.3.9.2.01 </v>
          </cell>
        </row>
        <row r="377">
          <cell r="C377" t="str">
            <v>Cartucho 670 (CZ115AL) Amarillo para impresora HP AVANTAGE 4625</v>
          </cell>
          <cell r="D377" t="str">
            <v>unidad</v>
          </cell>
          <cell r="E377">
            <v>442.005</v>
          </cell>
          <cell r="F377" t="str">
            <v xml:space="preserve">2.3.9.2.01 </v>
          </cell>
        </row>
        <row r="378">
          <cell r="C378" t="str">
            <v>Cartucho 670 (CZ116AL) Cian para impresora HP AVANTAGE 4625</v>
          </cell>
          <cell r="D378" t="str">
            <v>unidad</v>
          </cell>
          <cell r="E378">
            <v>439.49</v>
          </cell>
          <cell r="F378" t="str">
            <v xml:space="preserve">2.3.9.2.01 </v>
          </cell>
        </row>
        <row r="379">
          <cell r="C379" t="str">
            <v>Cartucho 74 Negro para impresora HP C4280</v>
          </cell>
          <cell r="D379" t="str">
            <v>unidad</v>
          </cell>
          <cell r="E379">
            <v>835.00300000000004</v>
          </cell>
          <cell r="F379" t="str">
            <v xml:space="preserve">2.3.9.2.01 </v>
          </cell>
        </row>
        <row r="380">
          <cell r="C380" t="str">
            <v>Cartucho 75 Color para impresora HP C4280</v>
          </cell>
          <cell r="D380" t="str">
            <v>unidad</v>
          </cell>
          <cell r="E380">
            <v>1110</v>
          </cell>
          <cell r="F380" t="str">
            <v xml:space="preserve">2.3.9.2.01 </v>
          </cell>
        </row>
        <row r="381">
          <cell r="C381" t="str">
            <v>Cartucho 954 Amarillo para impresora OFFICEJET PRO8710</v>
          </cell>
          <cell r="D381" t="str">
            <v>unidad</v>
          </cell>
          <cell r="E381">
            <v>932.61249999999995</v>
          </cell>
          <cell r="F381" t="str">
            <v xml:space="preserve">2.3.9.2.01 </v>
          </cell>
        </row>
        <row r="382">
          <cell r="C382" t="str">
            <v>Cartucho 954 Cian para impresora OFFICEJET PRO8710</v>
          </cell>
          <cell r="D382" t="str">
            <v>unidad</v>
          </cell>
          <cell r="E382">
            <v>932.39</v>
          </cell>
          <cell r="F382" t="str">
            <v xml:space="preserve">2.3.9.2.01 </v>
          </cell>
        </row>
        <row r="383">
          <cell r="C383" t="str">
            <v>Cartucho 954 Magenta para impresora HP OFFICEJET PRO8710</v>
          </cell>
          <cell r="D383" t="str">
            <v>unidad</v>
          </cell>
          <cell r="E383">
            <v>932.39</v>
          </cell>
          <cell r="F383" t="str">
            <v xml:space="preserve">2.3.9.2.01 </v>
          </cell>
        </row>
        <row r="384">
          <cell r="C384" t="str">
            <v>Cartucho 954 Negro para impresora HP OFFICEJET PRO8710</v>
          </cell>
          <cell r="D384" t="str">
            <v>unidad</v>
          </cell>
          <cell r="E384">
            <v>1015</v>
          </cell>
          <cell r="F384" t="str">
            <v xml:space="preserve">2.3.9.2.01 </v>
          </cell>
        </row>
        <row r="385">
          <cell r="C385" t="str">
            <v>Cartucho CN050A (951) CIAN para impresora HP OFFICEJET PRO8610</v>
          </cell>
          <cell r="D385" t="str">
            <v>unidad</v>
          </cell>
          <cell r="E385">
            <v>927.75</v>
          </cell>
          <cell r="F385" t="str">
            <v xml:space="preserve">2.3.9.2.01 </v>
          </cell>
        </row>
        <row r="386">
          <cell r="C386" t="str">
            <v>Cartucho CN051 (951) Magenta para impresora HP OFFICEJET PRO8610</v>
          </cell>
          <cell r="D386" t="str">
            <v>unidad</v>
          </cell>
          <cell r="E386">
            <v>922.77329999999995</v>
          </cell>
          <cell r="F386" t="str">
            <v xml:space="preserve">2.3.9.2.01 </v>
          </cell>
        </row>
        <row r="387">
          <cell r="C387" t="str">
            <v>Cartucho CN052A Amarillo para impresora HP OFFICEJET PRO8610</v>
          </cell>
          <cell r="D387" t="str">
            <v>unidad</v>
          </cell>
          <cell r="E387">
            <v>929.53330000000005</v>
          </cell>
          <cell r="F387" t="str">
            <v xml:space="preserve">2.3.9.2.01 </v>
          </cell>
        </row>
        <row r="388">
          <cell r="C388" t="str">
            <v>Cartucho HP 60 Negro para impresora HP DESKJET D1660</v>
          </cell>
          <cell r="D388" t="str">
            <v>unidad</v>
          </cell>
          <cell r="E388">
            <v>885</v>
          </cell>
          <cell r="F388" t="str">
            <v xml:space="preserve">2.3.9.2.01 </v>
          </cell>
        </row>
        <row r="389">
          <cell r="C389" t="str">
            <v>Cartuchos color Negro para Impresora HP Photosmart C4280</v>
          </cell>
          <cell r="D389" t="str">
            <v>unidad</v>
          </cell>
          <cell r="E389">
            <v>1017.5025000000001</v>
          </cell>
          <cell r="F389" t="str">
            <v xml:space="preserve">2.3.9.2.01 </v>
          </cell>
        </row>
        <row r="390">
          <cell r="C390" t="str">
            <v>CB435A (35A) para impresora Laserjet P1006</v>
          </cell>
          <cell r="D390" t="str">
            <v>unidad</v>
          </cell>
          <cell r="E390">
            <v>2700.0052000000001</v>
          </cell>
          <cell r="F390" t="str">
            <v xml:space="preserve">2.3.9.2.01 </v>
          </cell>
        </row>
        <row r="391">
          <cell r="C391" t="str">
            <v>CE285A (85A) para impresora HP P1102W</v>
          </cell>
          <cell r="D391" t="str">
            <v>unidad</v>
          </cell>
          <cell r="E391">
            <v>2799.9985000000001</v>
          </cell>
          <cell r="F391" t="str">
            <v xml:space="preserve">2.3.9.2.01 </v>
          </cell>
        </row>
        <row r="392">
          <cell r="C392" t="str">
            <v>CE310A para impresora HP CP1025NW</v>
          </cell>
          <cell r="D392" t="str">
            <v>unidad</v>
          </cell>
          <cell r="E392">
            <v>2149.9960000000001</v>
          </cell>
          <cell r="F392" t="str">
            <v xml:space="preserve">2.3.9.2.01 </v>
          </cell>
        </row>
        <row r="393">
          <cell r="C393" t="str">
            <v>CE505A (05A) para impresora HP P2055DM</v>
          </cell>
          <cell r="D393" t="str">
            <v>unidad</v>
          </cell>
          <cell r="E393">
            <v>3650</v>
          </cell>
          <cell r="F393" t="str">
            <v xml:space="preserve">2.3.9.2.01 </v>
          </cell>
        </row>
        <row r="394">
          <cell r="C394" t="str">
            <v>Cera para contar Red Star 1.1 oz</v>
          </cell>
          <cell r="D394" t="str">
            <v>unidad</v>
          </cell>
          <cell r="E394">
            <v>30.68</v>
          </cell>
          <cell r="F394" t="str">
            <v xml:space="preserve">2.3.9.2.01 </v>
          </cell>
        </row>
        <row r="395">
          <cell r="C395" t="str">
            <v>CF226A (26A) para impresora HP MFP M426 FDW</v>
          </cell>
          <cell r="D395" t="str">
            <v>unidad</v>
          </cell>
          <cell r="E395">
            <v>5039.8509999999997</v>
          </cell>
          <cell r="F395" t="str">
            <v xml:space="preserve">2.3.9.2.01 </v>
          </cell>
        </row>
        <row r="396">
          <cell r="C396" t="str">
            <v>CF283A (83A) para impresora HP MFP M127 FN</v>
          </cell>
          <cell r="D396" t="str">
            <v>unidad</v>
          </cell>
          <cell r="E396">
            <v>2700.0050000000001</v>
          </cell>
          <cell r="F396" t="str">
            <v xml:space="preserve">2.3.9.2.01 </v>
          </cell>
        </row>
        <row r="397">
          <cell r="C397" t="str">
            <v>Cinta adhesiva 3/4</v>
          </cell>
          <cell r="D397" t="str">
            <v>unidad</v>
          </cell>
          <cell r="E397">
            <v>9.9946000000000002</v>
          </cell>
          <cell r="F397" t="str">
            <v xml:space="preserve">2.3.9.2.01 </v>
          </cell>
        </row>
        <row r="398">
          <cell r="C398" t="str">
            <v>Cinta para Calculadora electronica CIO Negra-Roja</v>
          </cell>
          <cell r="D398" t="str">
            <v>unidad</v>
          </cell>
          <cell r="E398">
            <v>35.4</v>
          </cell>
          <cell r="F398" t="str">
            <v xml:space="preserve">2.3.9.2.01 </v>
          </cell>
        </row>
        <row r="399">
          <cell r="C399" t="str">
            <v>CL-511 COLOR para impresora CANON PIXMA MP230</v>
          </cell>
          <cell r="D399" t="str">
            <v>unidad</v>
          </cell>
          <cell r="E399">
            <v>1184.72</v>
          </cell>
          <cell r="F399" t="str">
            <v xml:space="preserve">2.3.9.2.01 </v>
          </cell>
        </row>
        <row r="400">
          <cell r="C400" t="str">
            <v>CL-513 XL COLOR para impresora CANON PIXMA MP230</v>
          </cell>
          <cell r="D400" t="str">
            <v>unidad</v>
          </cell>
          <cell r="E400">
            <v>2265.6</v>
          </cell>
          <cell r="F400" t="str">
            <v xml:space="preserve">2.3.9.2.01 </v>
          </cell>
        </row>
        <row r="401">
          <cell r="C401" t="str">
            <v>Clip porta Carnet</v>
          </cell>
          <cell r="D401" t="str">
            <v>unidad</v>
          </cell>
          <cell r="E401">
            <v>13.3222</v>
          </cell>
          <cell r="F401" t="str">
            <v xml:space="preserve">2.3.9.2.01 </v>
          </cell>
        </row>
        <row r="402">
          <cell r="C402" t="str">
            <v>Clips Mediano 33MM</v>
          </cell>
          <cell r="D402" t="str">
            <v>unidad</v>
          </cell>
          <cell r="E402">
            <v>107.675</v>
          </cell>
          <cell r="F402" t="str">
            <v xml:space="preserve">2.3.9.2.01 </v>
          </cell>
        </row>
        <row r="403">
          <cell r="C403" t="str">
            <v>Clips Sujeta Papel Grande</v>
          </cell>
          <cell r="D403" t="str">
            <v>unidad</v>
          </cell>
          <cell r="E403">
            <v>21.771000000000001</v>
          </cell>
          <cell r="F403" t="str">
            <v xml:space="preserve">2.3.9.2.01 </v>
          </cell>
        </row>
        <row r="404">
          <cell r="C404" t="str">
            <v xml:space="preserve">Clips Sujeta Papel Pequeño </v>
          </cell>
          <cell r="D404" t="str">
            <v>unidad</v>
          </cell>
          <cell r="E404">
            <v>7.8470000000000004</v>
          </cell>
          <cell r="F404" t="str">
            <v xml:space="preserve">2.3.9.2.01 </v>
          </cell>
        </row>
        <row r="405">
          <cell r="C405" t="str">
            <v>CN050A (951) CIAN AZUL para impresora HP OFFICEJET PRO8610</v>
          </cell>
          <cell r="D405" t="str">
            <v>unidad</v>
          </cell>
          <cell r="E405">
            <v>885.4</v>
          </cell>
          <cell r="F405" t="str">
            <v xml:space="preserve">2.3.9.2.01 </v>
          </cell>
        </row>
        <row r="406">
          <cell r="C406" t="str">
            <v>CN051A (951) MAGENTA para impresora HP OFFICEJET PRO8610</v>
          </cell>
          <cell r="D406" t="str">
            <v>unidad</v>
          </cell>
          <cell r="E406">
            <v>880.95249999999999</v>
          </cell>
          <cell r="F406" t="str">
            <v xml:space="preserve">2.3.9.2.01 </v>
          </cell>
        </row>
        <row r="407">
          <cell r="C407" t="str">
            <v>CN052A (952) AMARILLO para impresora HP OFFICEJET PRO8610</v>
          </cell>
          <cell r="D407" t="str">
            <v>unidad</v>
          </cell>
          <cell r="E407">
            <v>889.42600000000004</v>
          </cell>
          <cell r="F407" t="str">
            <v xml:space="preserve">2.3.9.2.01 </v>
          </cell>
        </row>
        <row r="408">
          <cell r="C408" t="str">
            <v>Corrector Liquido  20ml</v>
          </cell>
          <cell r="D408" t="str">
            <v>unidad</v>
          </cell>
          <cell r="E408">
            <v>20.001000000000001</v>
          </cell>
          <cell r="F408" t="str">
            <v xml:space="preserve">2.3.9.2.01 </v>
          </cell>
        </row>
        <row r="409">
          <cell r="C409" t="str">
            <v>Disco Duro externo de 2 Tera Bytes</v>
          </cell>
          <cell r="D409" t="str">
            <v>unidad</v>
          </cell>
          <cell r="E409">
            <v>5750.01</v>
          </cell>
          <cell r="F409" t="str">
            <v xml:space="preserve">2.3.9.2.01 </v>
          </cell>
        </row>
        <row r="410">
          <cell r="C410" t="str">
            <v>E260A11L para impresora LEXMARK E260DN</v>
          </cell>
          <cell r="D410" t="str">
            <v>unidad</v>
          </cell>
          <cell r="E410">
            <v>4500.0006000000003</v>
          </cell>
          <cell r="F410" t="str">
            <v xml:space="preserve">2.3.9.2.01 </v>
          </cell>
        </row>
        <row r="411">
          <cell r="C411" t="str">
            <v>Grapa Industrial Grande (cajas)</v>
          </cell>
          <cell r="D411" t="str">
            <v>tonelada</v>
          </cell>
          <cell r="E411">
            <v>206.5</v>
          </cell>
          <cell r="F411" t="str">
            <v xml:space="preserve">2.3.9.2.01 </v>
          </cell>
        </row>
        <row r="412">
          <cell r="C412" t="str">
            <v>Grapadoras de Metal</v>
          </cell>
          <cell r="D412" t="str">
            <v>unidad</v>
          </cell>
          <cell r="E412">
            <v>144.9984</v>
          </cell>
          <cell r="F412" t="str">
            <v xml:space="preserve">2.3.9.2.01 </v>
          </cell>
        </row>
        <row r="413">
          <cell r="C413" t="str">
            <v>Guillotina 15¨</v>
          </cell>
          <cell r="D413" t="str">
            <v>unidad</v>
          </cell>
          <cell r="E413">
            <v>1407.74</v>
          </cell>
          <cell r="F413" t="str">
            <v xml:space="preserve">2.3.9.2.01 </v>
          </cell>
        </row>
        <row r="414">
          <cell r="C414" t="str">
            <v>Lapiceros Azules</v>
          </cell>
          <cell r="D414" t="str">
            <v>Caja</v>
          </cell>
          <cell r="E414">
            <v>71.98</v>
          </cell>
          <cell r="F414" t="str">
            <v xml:space="preserve">2.3.9.2.01 </v>
          </cell>
        </row>
        <row r="415">
          <cell r="C415" t="str">
            <v>Lapiceros color Azul (cajas)</v>
          </cell>
          <cell r="D415" t="str">
            <v>unidad</v>
          </cell>
          <cell r="E415">
            <v>55</v>
          </cell>
          <cell r="F415" t="str">
            <v xml:space="preserve">2.3.9.2.01 </v>
          </cell>
        </row>
        <row r="416">
          <cell r="C416" t="str">
            <v>Lapiceros color negro (cajas)</v>
          </cell>
          <cell r="D416" t="str">
            <v>unidad</v>
          </cell>
          <cell r="E416">
            <v>55</v>
          </cell>
          <cell r="F416" t="str">
            <v xml:space="preserve">2.3.9.2.01 </v>
          </cell>
        </row>
        <row r="417">
          <cell r="C417" t="str">
            <v>Lapiceros color rojo (cajas)</v>
          </cell>
          <cell r="D417" t="str">
            <v>tonelada</v>
          </cell>
          <cell r="E417">
            <v>72.5</v>
          </cell>
          <cell r="F417" t="str">
            <v xml:space="preserve">2.3.9.2.01 </v>
          </cell>
        </row>
        <row r="418">
          <cell r="C418" t="str">
            <v>Lápiz de carbon (docena)</v>
          </cell>
          <cell r="D418" t="str">
            <v>unidad</v>
          </cell>
          <cell r="E418">
            <v>50</v>
          </cell>
          <cell r="F418" t="str">
            <v xml:space="preserve">2.3.9.2.01 </v>
          </cell>
        </row>
        <row r="419">
          <cell r="C419" t="str">
            <v>Memoria Micro SD de 64GB</v>
          </cell>
          <cell r="D419" t="str">
            <v>unidad</v>
          </cell>
          <cell r="E419">
            <v>1121</v>
          </cell>
          <cell r="F419" t="str">
            <v xml:space="preserve">2.3.9.2.01 </v>
          </cell>
        </row>
        <row r="420">
          <cell r="C420" t="str">
            <v>Memorias USB 8 GB</v>
          </cell>
          <cell r="D420" t="str">
            <v>unidad</v>
          </cell>
          <cell r="E420">
            <v>254.99799999999999</v>
          </cell>
          <cell r="F420" t="str">
            <v xml:space="preserve">2.3.9.2.01 </v>
          </cell>
        </row>
        <row r="421">
          <cell r="C421" t="str">
            <v>Memorias USB 8 GB</v>
          </cell>
          <cell r="D421" t="str">
            <v>unidad</v>
          </cell>
          <cell r="E421">
            <v>365.8</v>
          </cell>
          <cell r="F421" t="str">
            <v xml:space="preserve">2.3.9.2.01 </v>
          </cell>
        </row>
        <row r="422">
          <cell r="C422" t="str">
            <v>Mural de Corcho, Marco Madera 24x35</v>
          </cell>
          <cell r="D422" t="str">
            <v>unidad</v>
          </cell>
          <cell r="E422">
            <v>498.99799999999999</v>
          </cell>
          <cell r="F422" t="str">
            <v xml:space="preserve">2.3.9.2.01 </v>
          </cell>
        </row>
        <row r="423">
          <cell r="C423" t="str">
            <v>Notas de papel autoadhesivo, Post it 3x3</v>
          </cell>
          <cell r="D423" t="str">
            <v>unidad</v>
          </cell>
          <cell r="E423">
            <v>10.9976</v>
          </cell>
          <cell r="F423" t="str">
            <v xml:space="preserve">2.3.9.2.01 </v>
          </cell>
        </row>
        <row r="424">
          <cell r="C424" t="str">
            <v>Paquetes Post-it Banderitas, 5 Colores Hopax (Sing Here)</v>
          </cell>
          <cell r="D424" t="str">
            <v>unidad</v>
          </cell>
          <cell r="E424">
            <v>53.1</v>
          </cell>
          <cell r="F424" t="str">
            <v xml:space="preserve">2.3.9.2.01 </v>
          </cell>
        </row>
        <row r="425">
          <cell r="C425" t="str">
            <v>PG-510 NEGRO para impresora CANON PIXMA MP230</v>
          </cell>
          <cell r="D425" t="str">
            <v>unidad</v>
          </cell>
          <cell r="E425">
            <v>916.505</v>
          </cell>
          <cell r="F425" t="str">
            <v xml:space="preserve">2.3.9.2.01 </v>
          </cell>
        </row>
        <row r="426">
          <cell r="C426" t="str">
            <v>PG-512 XL NEGRO para impresora CANON PIXMA MP230</v>
          </cell>
          <cell r="D426" t="str">
            <v>unidad</v>
          </cell>
          <cell r="E426">
            <v>5015</v>
          </cell>
          <cell r="F426" t="str">
            <v xml:space="preserve">2.3.9.2.01 </v>
          </cell>
        </row>
        <row r="427">
          <cell r="C427" t="str">
            <v>Pizarras Blancas Laminadas 90x60 cm con Trípode</v>
          </cell>
          <cell r="D427" t="str">
            <v>unidad</v>
          </cell>
          <cell r="E427">
            <v>10584.6</v>
          </cell>
          <cell r="F427" t="str">
            <v xml:space="preserve">2.3.9.2.01 </v>
          </cell>
        </row>
        <row r="428">
          <cell r="C428" t="str">
            <v>Plásticos Protectores de Carnet</v>
          </cell>
          <cell r="D428" t="str">
            <v>unidad</v>
          </cell>
          <cell r="E428">
            <v>8.85</v>
          </cell>
          <cell r="F428" t="str">
            <v xml:space="preserve">2.3.9.2.01 </v>
          </cell>
        </row>
        <row r="429">
          <cell r="C429" t="str">
            <v>Porta Clips</v>
          </cell>
          <cell r="D429" t="str">
            <v>unidad</v>
          </cell>
          <cell r="E429">
            <v>26.55</v>
          </cell>
          <cell r="F429" t="str">
            <v xml:space="preserve">2.3.9.2.01 </v>
          </cell>
        </row>
        <row r="430">
          <cell r="C430" t="str">
            <v>Porta Lápiz de Metal</v>
          </cell>
          <cell r="D430" t="str">
            <v>unidad</v>
          </cell>
          <cell r="E430">
            <v>71.98</v>
          </cell>
          <cell r="F430" t="str">
            <v xml:space="preserve">2.3.9.2.01 </v>
          </cell>
        </row>
        <row r="431">
          <cell r="C431" t="str">
            <v>Porta Revista de Metal</v>
          </cell>
          <cell r="D431" t="str">
            <v>unidad</v>
          </cell>
          <cell r="E431">
            <v>278.77499999999998</v>
          </cell>
          <cell r="F431" t="str">
            <v xml:space="preserve">2.3.9.2.01 </v>
          </cell>
        </row>
        <row r="432">
          <cell r="C432" t="str">
            <v>Post it 3x3,  Varios Colores</v>
          </cell>
          <cell r="D432" t="str">
            <v>unidad</v>
          </cell>
          <cell r="E432">
            <v>32.001600000000003</v>
          </cell>
          <cell r="F432" t="str">
            <v xml:space="preserve">2.3.9.2.01 </v>
          </cell>
        </row>
        <row r="433">
          <cell r="C433" t="str">
            <v>Post it Banderita</v>
          </cell>
          <cell r="D433" t="str">
            <v>unidad</v>
          </cell>
          <cell r="E433">
            <v>33.04</v>
          </cell>
          <cell r="F433" t="str">
            <v xml:space="preserve">2.3.9.2.01 </v>
          </cell>
        </row>
        <row r="434">
          <cell r="C434" t="str">
            <v>Post it Grandes</v>
          </cell>
          <cell r="D434" t="str">
            <v>unidad</v>
          </cell>
          <cell r="E434">
            <v>24.78</v>
          </cell>
          <cell r="F434" t="str">
            <v xml:space="preserve">2.3.9.2.01 </v>
          </cell>
        </row>
        <row r="435">
          <cell r="C435" t="str">
            <v>Post it Pequeño</v>
          </cell>
          <cell r="D435" t="str">
            <v>unidad</v>
          </cell>
          <cell r="E435">
            <v>21.24</v>
          </cell>
          <cell r="F435" t="str">
            <v xml:space="preserve">2.3.9.2.01 </v>
          </cell>
        </row>
        <row r="436">
          <cell r="C436" t="str">
            <v>Q1338A (38A) para impresora LASERJET 4200 DTN</v>
          </cell>
          <cell r="D436" t="str">
            <v>unidad</v>
          </cell>
          <cell r="E436">
            <v>8379.4282999999996</v>
          </cell>
          <cell r="F436" t="str">
            <v xml:space="preserve">2.3.9.2.01 </v>
          </cell>
        </row>
        <row r="437">
          <cell r="C437" t="str">
            <v>Q2612AD (12A) para impresora HP LASERJET 1022</v>
          </cell>
          <cell r="D437" t="str">
            <v>unidad</v>
          </cell>
          <cell r="E437">
            <v>3100.0016999999998</v>
          </cell>
          <cell r="F437" t="str">
            <v xml:space="preserve">2.3.9.2.01 </v>
          </cell>
        </row>
        <row r="438">
          <cell r="C438" t="str">
            <v>Q5942A (42A) para impresora LASERJET 4250</v>
          </cell>
          <cell r="D438" t="str">
            <v>unidad</v>
          </cell>
          <cell r="E438">
            <v>7601.18</v>
          </cell>
          <cell r="F438" t="str">
            <v xml:space="preserve">2.3.9.2.01 </v>
          </cell>
        </row>
        <row r="439">
          <cell r="C439" t="str">
            <v>Reglas Plásticas 12¨</v>
          </cell>
          <cell r="D439" t="str">
            <v>unidad</v>
          </cell>
          <cell r="E439">
            <v>5.31</v>
          </cell>
          <cell r="F439" t="str">
            <v xml:space="preserve">2.3.9.2.01 </v>
          </cell>
        </row>
        <row r="440">
          <cell r="C440" t="str">
            <v>Resaltador Amarillo Fluorescente</v>
          </cell>
          <cell r="D440" t="str">
            <v>unidad</v>
          </cell>
          <cell r="E440">
            <v>9.6760000000000002</v>
          </cell>
          <cell r="F440" t="str">
            <v xml:space="preserve">2.3.9.2.01 </v>
          </cell>
        </row>
        <row r="441">
          <cell r="C441" t="str">
            <v>Resaltador Fluorescente</v>
          </cell>
          <cell r="D441" t="str">
            <v>unidad</v>
          </cell>
          <cell r="E441">
            <v>25.924600000000002</v>
          </cell>
          <cell r="F441" t="str">
            <v xml:space="preserve">2.3.9.2.01 </v>
          </cell>
        </row>
        <row r="442">
          <cell r="C442" t="str">
            <v>Router wifi</v>
          </cell>
          <cell r="D442" t="str">
            <v>unidad</v>
          </cell>
          <cell r="E442">
            <v>4163.9250000000002</v>
          </cell>
          <cell r="F442" t="str">
            <v xml:space="preserve">2.3.9.2.01 </v>
          </cell>
        </row>
        <row r="443">
          <cell r="C443" t="str">
            <v>Sacapuntas</v>
          </cell>
          <cell r="D443" t="str">
            <v>unidad</v>
          </cell>
          <cell r="E443">
            <v>15.34</v>
          </cell>
          <cell r="F443" t="str">
            <v xml:space="preserve">2.3.9.2.01 </v>
          </cell>
        </row>
        <row r="444">
          <cell r="C444" t="str">
            <v>Sacapuntas Eléctrico</v>
          </cell>
          <cell r="D444" t="str">
            <v>unidad</v>
          </cell>
          <cell r="E444">
            <v>788.24</v>
          </cell>
          <cell r="F444" t="str">
            <v xml:space="preserve">2.3.9.2.01 </v>
          </cell>
        </row>
        <row r="445">
          <cell r="C445" t="str">
            <v>Sello de Despachado (CUADRADO)</v>
          </cell>
          <cell r="D445" t="str">
            <v>unidad</v>
          </cell>
          <cell r="E445">
            <v>1888</v>
          </cell>
          <cell r="F445" t="str">
            <v xml:space="preserve">2.3.9.2.01 </v>
          </cell>
        </row>
        <row r="446">
          <cell r="C446" t="str">
            <v>Sello de Recibido (CUADRADO)</v>
          </cell>
          <cell r="D446" t="str">
            <v>unidad</v>
          </cell>
          <cell r="E446">
            <v>1888</v>
          </cell>
          <cell r="F446" t="str">
            <v xml:space="preserve">2.3.9.2.01 </v>
          </cell>
        </row>
        <row r="447">
          <cell r="C447" t="str">
            <v>Sellos Gomigrafos</v>
          </cell>
          <cell r="D447" t="str">
            <v>unidad</v>
          </cell>
          <cell r="E447">
            <v>1858.5</v>
          </cell>
          <cell r="F447" t="str">
            <v xml:space="preserve">2.3.9.2.01 </v>
          </cell>
        </row>
        <row r="448">
          <cell r="C448" t="str">
            <v>Separadores carpeta 8 1/2 x11</v>
          </cell>
          <cell r="D448" t="str">
            <v>Caja</v>
          </cell>
          <cell r="E448">
            <v>27.14</v>
          </cell>
          <cell r="F448" t="str">
            <v xml:space="preserve">2.3.9.2.01 </v>
          </cell>
        </row>
        <row r="449">
          <cell r="C449" t="str">
            <v>Stick de Colle 35g (Pegamento)</v>
          </cell>
          <cell r="D449" t="str">
            <v>unidad</v>
          </cell>
          <cell r="E449">
            <v>33.4176</v>
          </cell>
          <cell r="F449" t="str">
            <v xml:space="preserve">2.3.9.2.01 </v>
          </cell>
        </row>
        <row r="450">
          <cell r="C450" t="str">
            <v>Tabla de Apoyo de Madera</v>
          </cell>
          <cell r="D450" t="str">
            <v>unidad</v>
          </cell>
          <cell r="E450">
            <v>46.999499999999998</v>
          </cell>
          <cell r="F450" t="str">
            <v xml:space="preserve">2.3.9.2.01 </v>
          </cell>
        </row>
        <row r="451">
          <cell r="C451" t="str">
            <v>Tabla de apoyo/ Madera</v>
          </cell>
          <cell r="D451" t="str">
            <v>unidad</v>
          </cell>
          <cell r="E451">
            <v>49.206000000000003</v>
          </cell>
          <cell r="F451" t="str">
            <v xml:space="preserve">2.3.9.2.01 </v>
          </cell>
        </row>
        <row r="452">
          <cell r="C452" t="str">
            <v>Tape 33-3M (un rollo)</v>
          </cell>
          <cell r="D452" t="str">
            <v>unidad</v>
          </cell>
          <cell r="E452">
            <v>619.5</v>
          </cell>
          <cell r="F452" t="str">
            <v xml:space="preserve">2.3.9.2.01 </v>
          </cell>
        </row>
        <row r="453">
          <cell r="C453" t="str">
            <v>Tijeras de oficina</v>
          </cell>
          <cell r="D453" t="str">
            <v>unidad</v>
          </cell>
          <cell r="E453">
            <v>49.607300000000002</v>
          </cell>
          <cell r="F453" t="str">
            <v xml:space="preserve">2.3.9.2.01 </v>
          </cell>
        </row>
        <row r="454">
          <cell r="C454" t="str">
            <v>Tinta para Sello color azul (docenas)</v>
          </cell>
          <cell r="D454" t="str">
            <v>unidad</v>
          </cell>
          <cell r="E454">
            <v>1362.9</v>
          </cell>
          <cell r="F454" t="str">
            <v xml:space="preserve">2.3.9.2.01 </v>
          </cell>
        </row>
        <row r="455">
          <cell r="C455" t="str">
            <v>Tinta para Sello color rojo</v>
          </cell>
          <cell r="D455" t="str">
            <v>unidad</v>
          </cell>
          <cell r="E455">
            <v>114.46</v>
          </cell>
          <cell r="F455" t="str">
            <v xml:space="preserve">2.3.9.2.01 </v>
          </cell>
        </row>
        <row r="456">
          <cell r="C456" t="str">
            <v>Toner AR-310NT para impresora SHARP AR-M237</v>
          </cell>
          <cell r="D456" t="str">
            <v>unidad</v>
          </cell>
          <cell r="E456">
            <v>4399.9949999999999</v>
          </cell>
          <cell r="F456" t="str">
            <v xml:space="preserve">2.3.9.2.01 </v>
          </cell>
        </row>
        <row r="457">
          <cell r="C457" t="str">
            <v>Toner CB435A (35A) para impresora LASERJET P1006</v>
          </cell>
          <cell r="D457" t="str">
            <v>unidad</v>
          </cell>
          <cell r="E457">
            <v>2242</v>
          </cell>
          <cell r="F457" t="str">
            <v xml:space="preserve">2.3.9.2.01 </v>
          </cell>
        </row>
        <row r="458">
          <cell r="C458" t="str">
            <v>Toner CE285A (85A) para impresora HP P1102W</v>
          </cell>
          <cell r="D458" t="str">
            <v>unidad</v>
          </cell>
          <cell r="E458">
            <v>1982.4</v>
          </cell>
          <cell r="F458" t="str">
            <v xml:space="preserve">2.3.9.2.01 </v>
          </cell>
        </row>
        <row r="459">
          <cell r="C459" t="str">
            <v>Toner CE310A 126A para impresora HP CP1025NW</v>
          </cell>
          <cell r="D459" t="str">
            <v>unidad</v>
          </cell>
          <cell r="E459">
            <v>2006</v>
          </cell>
          <cell r="F459" t="str">
            <v xml:space="preserve">2.3.9.2.01 </v>
          </cell>
        </row>
        <row r="460">
          <cell r="C460" t="str">
            <v>Toner CE505A (05A) para impresora HP P2055DM</v>
          </cell>
          <cell r="D460" t="str">
            <v>unidad</v>
          </cell>
          <cell r="E460">
            <v>3186</v>
          </cell>
          <cell r="F460" t="str">
            <v xml:space="preserve">2.3.9.2.01 </v>
          </cell>
        </row>
        <row r="461">
          <cell r="C461" t="str">
            <v>Toner CF217A (17A) para impresora HP M102W</v>
          </cell>
          <cell r="D461" t="str">
            <v>unidad</v>
          </cell>
          <cell r="E461">
            <v>2908.2525000000001</v>
          </cell>
          <cell r="F461" t="str">
            <v xml:space="preserve">2.3.9.2.01 </v>
          </cell>
        </row>
        <row r="462">
          <cell r="C462" t="str">
            <v>Toner CF226A (26A) para impresora HP MFP M426 FDW</v>
          </cell>
          <cell r="D462" t="str">
            <v>unidad</v>
          </cell>
          <cell r="E462">
            <v>4979.6000000000004</v>
          </cell>
          <cell r="F462" t="str">
            <v xml:space="preserve">2.3.9.2.01 </v>
          </cell>
        </row>
        <row r="463">
          <cell r="C463" t="str">
            <v>Toner CF280A (80A) para impresora HP 400 M401 DNE</v>
          </cell>
          <cell r="D463" t="str">
            <v>unidad</v>
          </cell>
          <cell r="E463">
            <v>4248</v>
          </cell>
          <cell r="F463" t="str">
            <v xml:space="preserve">2.3.9.2.01 </v>
          </cell>
        </row>
        <row r="464">
          <cell r="C464" t="str">
            <v>Toner CF283A (83A) para impresora HP MFP M127 FN</v>
          </cell>
          <cell r="D464" t="str">
            <v>unidad</v>
          </cell>
          <cell r="E464">
            <v>2419</v>
          </cell>
          <cell r="F464" t="str">
            <v xml:space="preserve">2.3.9.2.01 </v>
          </cell>
        </row>
        <row r="465">
          <cell r="C465" t="str">
            <v>Toner E260A11L para impresora LEXMARK E260DN</v>
          </cell>
          <cell r="D465" t="str">
            <v>unidad</v>
          </cell>
          <cell r="E465">
            <v>5015</v>
          </cell>
          <cell r="F465" t="str">
            <v xml:space="preserve">2.3.9.2.01 </v>
          </cell>
        </row>
        <row r="466">
          <cell r="C466" t="str">
            <v>Toner HP CF217A 17A</v>
          </cell>
          <cell r="D466" t="str">
            <v>unidad</v>
          </cell>
          <cell r="E466">
            <v>4398.45</v>
          </cell>
          <cell r="F466" t="str">
            <v xml:space="preserve">2.3.9.2.01 </v>
          </cell>
        </row>
        <row r="467">
          <cell r="C467" t="str">
            <v>Toner para Impresora Xeroz 3220</v>
          </cell>
          <cell r="D467" t="str">
            <v>unidad</v>
          </cell>
          <cell r="E467">
            <v>8142</v>
          </cell>
          <cell r="F467" t="str">
            <v xml:space="preserve">2.3.9.2.01 </v>
          </cell>
        </row>
        <row r="468">
          <cell r="C468" t="str">
            <v>Toner Q1338A (38A) para impresora LASERJET 4200 DTN</v>
          </cell>
          <cell r="D468" t="str">
            <v>unidad</v>
          </cell>
          <cell r="E468">
            <v>6608</v>
          </cell>
          <cell r="F468" t="str">
            <v xml:space="preserve">2.3.9.2.01 </v>
          </cell>
        </row>
        <row r="469">
          <cell r="C469" t="str">
            <v>Toner Q2612AD (12A) para impresora HP LASERJET 1020</v>
          </cell>
          <cell r="D469" t="str">
            <v>unidad</v>
          </cell>
          <cell r="E469">
            <v>1899.8</v>
          </cell>
          <cell r="F469" t="str">
            <v xml:space="preserve">2.3.9.2.01 </v>
          </cell>
        </row>
        <row r="470">
          <cell r="C470" t="str">
            <v>Toner Q5942A (42A) para impresora LASERJET 4250</v>
          </cell>
          <cell r="D470" t="str">
            <v>unidad</v>
          </cell>
          <cell r="E470">
            <v>7788</v>
          </cell>
          <cell r="F470" t="str">
            <v xml:space="preserve">2.3.9.2.01 </v>
          </cell>
        </row>
        <row r="471">
          <cell r="C471" t="str">
            <v>Toner Q5945A (45A) para impresora HP 4345 MFP</v>
          </cell>
          <cell r="D471" t="str">
            <v>unidad</v>
          </cell>
          <cell r="E471">
            <v>8732</v>
          </cell>
          <cell r="F471" t="str">
            <v xml:space="preserve">2.3.9.2.01 </v>
          </cell>
        </row>
        <row r="472">
          <cell r="C472" t="str">
            <v>Toner T3520 para impresora TOSHIBA T3520</v>
          </cell>
          <cell r="D472" t="str">
            <v>unidad</v>
          </cell>
          <cell r="E472">
            <v>1911.01</v>
          </cell>
          <cell r="F472" t="str">
            <v xml:space="preserve">2.3.9.2.01 </v>
          </cell>
        </row>
        <row r="473">
          <cell r="C473" t="str">
            <v>Toner T4710U para impresora TOSHIBA SUPER G3</v>
          </cell>
          <cell r="D473" t="str">
            <v>unidad</v>
          </cell>
          <cell r="E473">
            <v>7670</v>
          </cell>
          <cell r="F473" t="str">
            <v xml:space="preserve">2.3.9.2.01 </v>
          </cell>
        </row>
        <row r="474">
          <cell r="C474" t="str">
            <v xml:space="preserve">Unidades de Sacagrapas </v>
          </cell>
          <cell r="D474" t="str">
            <v>unidad</v>
          </cell>
          <cell r="E474">
            <v>14.75</v>
          </cell>
          <cell r="F474" t="str">
            <v xml:space="preserve">2.3.9.2.01 </v>
          </cell>
        </row>
        <row r="475">
          <cell r="C475" t="str">
            <v>Zafacón de Metal para escritorio</v>
          </cell>
          <cell r="D475" t="str">
            <v>unidad</v>
          </cell>
          <cell r="E475">
            <v>233.64</v>
          </cell>
          <cell r="F475" t="str">
            <v xml:space="preserve">2.3.9.2.01 </v>
          </cell>
        </row>
        <row r="476">
          <cell r="C476" t="str">
            <v>Aguja con hilo de seda 3/0</v>
          </cell>
          <cell r="D476" t="str">
            <v>tonelada</v>
          </cell>
          <cell r="E476">
            <v>250</v>
          </cell>
          <cell r="F476" t="str">
            <v>2.3.9.3.01</v>
          </cell>
        </row>
        <row r="477">
          <cell r="C477" t="str">
            <v>Aguja con Hilo de Seda 3/0</v>
          </cell>
          <cell r="D477" t="str">
            <v>unidad</v>
          </cell>
          <cell r="E477">
            <v>362.25</v>
          </cell>
          <cell r="F477" t="str">
            <v xml:space="preserve">2.3.9.3.01 </v>
          </cell>
        </row>
        <row r="478">
          <cell r="C478" t="str">
            <v>Aguja corta 27G  1x100</v>
          </cell>
          <cell r="D478" t="str">
            <v>unidad</v>
          </cell>
          <cell r="E478">
            <v>402.67669999999998</v>
          </cell>
          <cell r="F478" t="str">
            <v>2.3.9.3.01</v>
          </cell>
        </row>
        <row r="479">
          <cell r="C479" t="str">
            <v>Aguja Corta 27G 1x100 (cajas)</v>
          </cell>
          <cell r="D479" t="str">
            <v>unidad</v>
          </cell>
          <cell r="E479">
            <v>475.16</v>
          </cell>
          <cell r="F479" t="str">
            <v xml:space="preserve">2.3.9.3.01 </v>
          </cell>
        </row>
        <row r="480">
          <cell r="C480" t="str">
            <v>Aguja larga 27G  1x100</v>
          </cell>
          <cell r="D480" t="str">
            <v>unidad</v>
          </cell>
          <cell r="E480">
            <v>466.1</v>
          </cell>
          <cell r="F480" t="str">
            <v>2.3.9.3.01</v>
          </cell>
        </row>
        <row r="481">
          <cell r="C481" t="str">
            <v>Aguja Larga 27G 1x100 (cajas)</v>
          </cell>
          <cell r="D481" t="str">
            <v>unidad</v>
          </cell>
          <cell r="E481">
            <v>475.16</v>
          </cell>
          <cell r="F481" t="str">
            <v xml:space="preserve">2.3.9.3.01 </v>
          </cell>
        </row>
        <row r="482">
          <cell r="C482" t="str">
            <v>Algodon en rollo (libra)</v>
          </cell>
          <cell r="D482" t="str">
            <v>libra</v>
          </cell>
          <cell r="E482">
            <v>148</v>
          </cell>
          <cell r="F482" t="str">
            <v>2.3.9.3.01</v>
          </cell>
        </row>
        <row r="483">
          <cell r="C483" t="str">
            <v>Algodón en rollo (libra)</v>
          </cell>
          <cell r="D483" t="str">
            <v>libra</v>
          </cell>
          <cell r="E483">
            <v>393.75</v>
          </cell>
          <cell r="F483" t="str">
            <v xml:space="preserve">2.3.9.3.01 </v>
          </cell>
        </row>
        <row r="484">
          <cell r="C484" t="str">
            <v>Babero desechable</v>
          </cell>
          <cell r="D484" t="str">
            <v>unidad</v>
          </cell>
          <cell r="E484">
            <v>1535.12</v>
          </cell>
          <cell r="F484" t="str">
            <v xml:space="preserve">2.3.9.3.01 </v>
          </cell>
        </row>
        <row r="485">
          <cell r="C485" t="str">
            <v>Babero desechable 500/1</v>
          </cell>
          <cell r="D485" t="str">
            <v>unidad</v>
          </cell>
          <cell r="E485">
            <v>1300.95</v>
          </cell>
          <cell r="F485" t="str">
            <v>2.3.9.3.01</v>
          </cell>
        </row>
        <row r="486">
          <cell r="C486" t="str">
            <v>Baja Lengua (1 caja)</v>
          </cell>
          <cell r="D486" t="str">
            <v>unidad</v>
          </cell>
          <cell r="E486">
            <v>299.72000000000003</v>
          </cell>
          <cell r="F486" t="str">
            <v xml:space="preserve">2.3.9.3.01 </v>
          </cell>
        </row>
        <row r="487">
          <cell r="C487" t="str">
            <v>Baja lengua 100/1</v>
          </cell>
          <cell r="D487" t="str">
            <v>unidad</v>
          </cell>
          <cell r="E487">
            <v>236</v>
          </cell>
          <cell r="F487" t="str">
            <v>2.3.9.3.01</v>
          </cell>
        </row>
        <row r="488">
          <cell r="C488" t="str">
            <v>Banda de Celuloide 1x100</v>
          </cell>
          <cell r="D488" t="str">
            <v>unidad</v>
          </cell>
          <cell r="E488">
            <v>131.58000000000001</v>
          </cell>
          <cell r="F488" t="str">
            <v xml:space="preserve">2.3.9.3.01 </v>
          </cell>
        </row>
        <row r="489">
          <cell r="C489" t="str">
            <v>Espejo con mango</v>
          </cell>
          <cell r="D489" t="str">
            <v>unidad</v>
          </cell>
          <cell r="E489">
            <v>136.29</v>
          </cell>
          <cell r="F489" t="str">
            <v>2.3.9.3.01</v>
          </cell>
        </row>
        <row r="490">
          <cell r="C490" t="str">
            <v>Fresa de pulido de Resina dorada (larga)</v>
          </cell>
          <cell r="D490" t="str">
            <v>unidad</v>
          </cell>
          <cell r="E490">
            <v>74.34</v>
          </cell>
          <cell r="F490" t="str">
            <v>2.3.9.3.01</v>
          </cell>
        </row>
        <row r="491">
          <cell r="C491" t="str">
            <v>Fresa económica 2200F</v>
          </cell>
          <cell r="D491" t="str">
            <v>unidad</v>
          </cell>
          <cell r="E491">
            <v>52.4983</v>
          </cell>
          <cell r="F491" t="str">
            <v>2.3.9.3.01</v>
          </cell>
        </row>
        <row r="492">
          <cell r="C492" t="str">
            <v>Fresa Económica 2200F</v>
          </cell>
          <cell r="D492" t="str">
            <v>unidad</v>
          </cell>
          <cell r="E492">
            <v>61.95</v>
          </cell>
          <cell r="F492" t="str">
            <v xml:space="preserve">2.3.9.3.01 </v>
          </cell>
        </row>
        <row r="493">
          <cell r="C493" t="str">
            <v>Fresa redonda 1012</v>
          </cell>
          <cell r="D493" t="str">
            <v>unidad</v>
          </cell>
          <cell r="E493">
            <v>94.352699999999999</v>
          </cell>
          <cell r="F493" t="str">
            <v>2.3.9.3.01</v>
          </cell>
        </row>
        <row r="494">
          <cell r="C494" t="str">
            <v>Fresa Redonda 1012</v>
          </cell>
          <cell r="D494" t="str">
            <v>unidad</v>
          </cell>
          <cell r="E494">
            <v>131.58199999999999</v>
          </cell>
          <cell r="F494" t="str">
            <v xml:space="preserve">2.3.9.3.01 </v>
          </cell>
        </row>
        <row r="495">
          <cell r="C495" t="str">
            <v>Fresa redonda 1014</v>
          </cell>
          <cell r="D495" t="str">
            <v>unidad</v>
          </cell>
          <cell r="E495">
            <v>94.352699999999999</v>
          </cell>
          <cell r="F495" t="str">
            <v>2.3.9.3.01</v>
          </cell>
        </row>
        <row r="496">
          <cell r="C496" t="str">
            <v>Fresa Redonda 1014</v>
          </cell>
          <cell r="D496" t="str">
            <v>unidad</v>
          </cell>
          <cell r="E496">
            <v>131.58199999999999</v>
          </cell>
          <cell r="F496" t="str">
            <v xml:space="preserve">2.3.9.3.01 </v>
          </cell>
        </row>
        <row r="497">
          <cell r="C497" t="str">
            <v>Fresa tipo Schufu</v>
          </cell>
          <cell r="D497" t="str">
            <v>unidad</v>
          </cell>
          <cell r="E497">
            <v>43.365299999999998</v>
          </cell>
          <cell r="F497" t="str">
            <v>2.3.9.3.01</v>
          </cell>
        </row>
        <row r="498">
          <cell r="C498" t="str">
            <v>Gasa 2'x 2'/4 No esterelizada 200/1 (paquetes)</v>
          </cell>
          <cell r="D498" t="str">
            <v>unidad</v>
          </cell>
          <cell r="E498">
            <v>78.75</v>
          </cell>
          <cell r="F498" t="str">
            <v xml:space="preserve">2.3.9.3.01 </v>
          </cell>
        </row>
        <row r="499">
          <cell r="C499" t="str">
            <v>Gasa 2'x 2'/4 no esterilizada 200/1 (paquetes)</v>
          </cell>
          <cell r="D499" t="str">
            <v>unidad</v>
          </cell>
          <cell r="E499">
            <v>73</v>
          </cell>
          <cell r="F499" t="str">
            <v>2.3.9.3.01</v>
          </cell>
        </row>
        <row r="500">
          <cell r="C500" t="str">
            <v>Gorro Azul de Cirugia 100/1</v>
          </cell>
          <cell r="D500" t="str">
            <v>unidad</v>
          </cell>
          <cell r="E500">
            <v>723.70500000000004</v>
          </cell>
          <cell r="F500" t="str">
            <v xml:space="preserve">2.3.9.3.01 </v>
          </cell>
        </row>
        <row r="501">
          <cell r="C501" t="str">
            <v>Guantes L</v>
          </cell>
          <cell r="D501" t="str">
            <v>unidad</v>
          </cell>
          <cell r="E501">
            <v>224.2</v>
          </cell>
          <cell r="F501" t="str">
            <v>2.3.9.3.01</v>
          </cell>
        </row>
        <row r="502">
          <cell r="C502" t="str">
            <v>Guantes L (cajas)</v>
          </cell>
          <cell r="D502" t="str">
            <v>unidad</v>
          </cell>
          <cell r="E502">
            <v>433.65</v>
          </cell>
          <cell r="F502" t="str">
            <v xml:space="preserve">2.3.9.3.01 </v>
          </cell>
        </row>
        <row r="503">
          <cell r="C503" t="str">
            <v>Guantes M</v>
          </cell>
          <cell r="D503" t="str">
            <v>unidad</v>
          </cell>
          <cell r="E503">
            <v>224.2</v>
          </cell>
          <cell r="F503" t="str">
            <v>2.3.9.3.01</v>
          </cell>
        </row>
        <row r="504">
          <cell r="C504" t="str">
            <v>Guantes M (cajas)</v>
          </cell>
          <cell r="D504" t="str">
            <v>unidad</v>
          </cell>
          <cell r="E504">
            <v>433.65</v>
          </cell>
          <cell r="F504" t="str">
            <v xml:space="preserve">2.3.9.3.01 </v>
          </cell>
        </row>
        <row r="505">
          <cell r="C505" t="str">
            <v>Guantes S</v>
          </cell>
          <cell r="D505" t="str">
            <v>unidad</v>
          </cell>
          <cell r="E505">
            <v>224.2</v>
          </cell>
          <cell r="F505" t="str">
            <v>2.3.9.3.01</v>
          </cell>
        </row>
        <row r="506">
          <cell r="C506" t="str">
            <v>Guantes S (cajas)</v>
          </cell>
          <cell r="D506" t="str">
            <v>unidad</v>
          </cell>
          <cell r="E506">
            <v>433.65</v>
          </cell>
          <cell r="F506" t="str">
            <v xml:space="preserve">2.3.9.3.01 </v>
          </cell>
        </row>
        <row r="507">
          <cell r="C507" t="str">
            <v>Instrumento de obturación plástica</v>
          </cell>
          <cell r="D507" t="str">
            <v>unidad</v>
          </cell>
          <cell r="E507">
            <v>99.12</v>
          </cell>
          <cell r="F507" t="str">
            <v>2.3.9.3.01</v>
          </cell>
        </row>
        <row r="508">
          <cell r="C508" t="str">
            <v>Jeringa porta Carpule</v>
          </cell>
          <cell r="D508" t="str">
            <v>unidad</v>
          </cell>
          <cell r="E508">
            <v>384.09</v>
          </cell>
          <cell r="F508" t="str">
            <v>2.3.9.3.01</v>
          </cell>
        </row>
        <row r="509">
          <cell r="C509" t="str">
            <v>Kits de Resina</v>
          </cell>
          <cell r="D509" t="str">
            <v>unidad</v>
          </cell>
          <cell r="E509">
            <v>3669.75</v>
          </cell>
          <cell r="F509" t="str">
            <v>2.3.9.3.01</v>
          </cell>
        </row>
        <row r="510">
          <cell r="C510" t="str">
            <v>Mascarilla lisa rectangular azul 1x50</v>
          </cell>
          <cell r="D510" t="str">
            <v>tonelada</v>
          </cell>
          <cell r="E510">
            <v>183.75</v>
          </cell>
          <cell r="F510" t="str">
            <v>2.3.9.3.01</v>
          </cell>
        </row>
        <row r="511">
          <cell r="C511" t="str">
            <v>Mascarilla Lisa Rectangular Azul 1x50</v>
          </cell>
          <cell r="D511" t="str">
            <v>unidad</v>
          </cell>
          <cell r="E511">
            <v>255.86</v>
          </cell>
          <cell r="F511" t="str">
            <v xml:space="preserve">2.3.9.3.01 </v>
          </cell>
        </row>
        <row r="512">
          <cell r="C512" t="str">
            <v>Papel Articular</v>
          </cell>
          <cell r="D512" t="str">
            <v>unidad</v>
          </cell>
          <cell r="E512">
            <v>548.26</v>
          </cell>
          <cell r="F512" t="str">
            <v xml:space="preserve">2.3.9.3.01 </v>
          </cell>
        </row>
        <row r="513">
          <cell r="C513" t="str">
            <v>Turbina</v>
          </cell>
          <cell r="D513" t="str">
            <v>unidad</v>
          </cell>
          <cell r="E513">
            <v>3422</v>
          </cell>
          <cell r="F513" t="str">
            <v>2.3.9.3.01</v>
          </cell>
        </row>
        <row r="514">
          <cell r="C514" t="str">
            <v>Viaticos Chofer Sin Hospedaje</v>
          </cell>
          <cell r="D514" t="str">
            <v xml:space="preserve">Cheque </v>
          </cell>
          <cell r="E514">
            <v>1500</v>
          </cell>
          <cell r="F514" t="str">
            <v>2.2.3.1.01</v>
          </cell>
        </row>
        <row r="515">
          <cell r="C515" t="str">
            <v>Viaticos Chofer Sin Hospedaje</v>
          </cell>
          <cell r="D515" t="str">
            <v xml:space="preserve">Cheque </v>
          </cell>
          <cell r="E515">
            <v>2050</v>
          </cell>
          <cell r="F515" t="str">
            <v>2.2.3.1.01</v>
          </cell>
        </row>
        <row r="516">
          <cell r="C516" t="str">
            <v>Viaticos Tecnicos con Hospedaje</v>
          </cell>
          <cell r="D516" t="str">
            <v xml:space="preserve">Cheque </v>
          </cell>
          <cell r="E516">
            <v>3500</v>
          </cell>
          <cell r="F516" t="str">
            <v>2.2.3.1.01</v>
          </cell>
        </row>
        <row r="517">
          <cell r="C517" t="str">
            <v>Viaticos Tecnicos Sin Hospedaje</v>
          </cell>
          <cell r="D517" t="str">
            <v xml:space="preserve">Cheque </v>
          </cell>
          <cell r="E517">
            <v>2100</v>
          </cell>
          <cell r="F517" t="str">
            <v>2.2.3.1.01</v>
          </cell>
        </row>
      </sheetData>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Copia de Matriz POA DC-SNS DED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GI"/>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ow r="132">
          <cell r="D132" t="str">
            <v>Obj1.1 - Definir e implementar un modelo organizativo funcional en el Nivel Central del SNS</v>
          </cell>
        </row>
      </sheetData>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Hoja1"/>
      <sheetName val="Tablero Indicadores POA"/>
      <sheetName val="Prov"/>
      <sheetName val="Insumos"/>
      <sheetName val="LSIns"/>
      <sheetName val="Obj"/>
      <sheetName val="Catalogo"/>
      <sheetName val="Matriz POA 2020 DGC"/>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C2" t="str">
            <v>Manteles en encajes para bandejas grandes (rectangulares)</v>
          </cell>
        </row>
      </sheetData>
      <sheetData sheetId="13">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MI"/>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PI"/>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PN"/>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SF"/>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Copia de MATRIZ POA CONSULTORIA"/>
    </sheetNames>
    <sheetDataSet>
      <sheetData sheetId="0"/>
      <sheetData sheetId="1"/>
      <sheetData sheetId="2"/>
      <sheetData sheetId="3"/>
      <sheetData sheetId="4"/>
      <sheetData sheetId="5"/>
      <sheetData sheetId="6"/>
      <sheetData sheetId="7"/>
      <sheetData sheetId="8"/>
      <sheetData sheetId="9"/>
      <sheetData sheetId="10"/>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ow r="57">
          <cell r="B57" t="str">
            <v>LE.1 - Fortalecer las capacidades gestoras institucionales del SNS a través de la implementación del Modelo de Gestión, del desarrollo de su organización funcional y de las capacidades e instrumentos necesarios en cada ámbito de gestión</v>
          </cell>
        </row>
      </sheetData>
      <sheetData sheetId="14"/>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MI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POA 2018 SNS Final ,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SDS"/>
      <sheetName val="Hoja1"/>
      <sheetName val="Formulario PPGR2 activ comparti"/>
      <sheetName val="NOTAS"/>
    </sheetNames>
    <sheetDataSet>
      <sheetData sheetId="0" refreshError="1"/>
      <sheetData sheetId="1" refreshError="1"/>
      <sheetData sheetId="2">
        <row r="9">
          <cell r="H9" t="str">
            <v>DDI 1.1.2.1.01</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 sheetId="16"/>
      <sheetData sheetId="17"/>
      <sheetData sheetId="18"/>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6"/>
      <sheetName val="Formulario PPGR7"/>
      <sheetName val="Formulario PPGR8"/>
      <sheetName val="Tablero Indicadores POA"/>
      <sheetName val="Prov"/>
      <sheetName val="LSIns"/>
      <sheetName val="Obj"/>
      <sheetName val="Catalogo"/>
    </sheetNames>
    <sheetDataSet>
      <sheetData sheetId="0" refreshError="1"/>
      <sheetData sheetId="1" refreshError="1">
        <row r="15">
          <cell r="F15">
            <v>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person displayName="Ilka Gonzalez" id="{CAADF6C4-A190-4854-A532-18015E6A838F}" userId="6f52ecf1d41c116e" providerId="Windows Live"/>
</personList>
</file>

<file path=xl/tables/table1.xml><?xml version="1.0" encoding="utf-8"?>
<table xmlns="http://schemas.openxmlformats.org/spreadsheetml/2006/main" id="3" name="Tabla3" displayName="Tabla3" ref="B8:Q82" headerRowDxfId="192" dataDxfId="191" totalsRowDxfId="190">
  <autoFilter ref="B8:Q82"/>
  <tableColumns count="16">
    <tableColumn id="20" name="ID_Dependendencia" dataDxfId="189">
      <calculatedColumnFormula>IF(Tabla3[[#This Row],[Línea estratégica]]="","",CONCATENATE(Tabla3[[#This Row],[POA]],".",Tabla3[[#This Row],[SRS]],".",Tabla3[[#This Row],[AREA]],".",#REF!))</calculatedColumnFormula>
    </tableColumn>
    <tableColumn id="13" name="POA" dataDxfId="188">
      <calculatedColumnFormula>IF(Tabla3[[#This Row],[Línea estratégica]]="","",#REF!)</calculatedColumnFormula>
    </tableColumn>
    <tableColumn id="17" name="SRS" dataDxfId="187">
      <calculatedColumnFormula>IF(Tabla3[[#This Row],[Línea estratégica]]="","",#REF!)</calculatedColumnFormula>
    </tableColumn>
    <tableColumn id="18" name="AREA" dataDxfId="186">
      <calculatedColumnFormula>IF(Tabla3[[#This Row],[Línea estratégica]]="","",#REF!)</calculatedColumnFormula>
    </tableColumn>
    <tableColumn id="1" name="Línea estratégica" totalsRowLabel="Total" dataDxfId="185" totalsRowDxfId="184"/>
    <tableColumn id="2" name="Cod_LE" dataDxfId="183">
      <calculatedColumnFormula>IFERROR(VLOOKUP([2]!Tabla3[[#This Row],[Línea estratégica]],[2]Obj!$B$57:$C$90,2,FALSE),"")</calculatedColumnFormula>
    </tableColumn>
    <tableColumn id="15" name="   " dataDxfId="182" totalsRowDxfId="181"/>
    <tableColumn id="16" name="Cod_Obj" dataDxfId="180" totalsRowDxfId="179">
      <calculatedColumnFormula>IFERROR(VLOOKUP($H9,[1]Obj!$D$118:$E$124,2,FALSE),"")</calculatedColumnFormula>
    </tableColumn>
    <tableColumn id="14" name="Resultado esperado" dataDxfId="178" totalsRowDxfId="177"/>
    <tableColumn id="3" name="Productos" dataDxfId="176" totalsRowDxfId="175"/>
    <tableColumn id="4" name="Indicador" dataDxfId="174" totalsRowDxfId="173"/>
    <tableColumn id="5" name="Unidad de medida" dataDxfId="172" totalsRowDxfId="171"/>
    <tableColumn id="22" name="Línea Base" dataDxfId="170" totalsRowDxfId="169"/>
    <tableColumn id="6" name="Meta" dataDxfId="168" totalsRowDxfId="167"/>
    <tableColumn id="11" name="Supuestos" dataDxfId="166" totalsRowDxfId="165"/>
    <tableColumn id="12" name="Dependencia responsable" totalsRowFunction="count" dataDxfId="164"/>
  </tableColumns>
  <tableStyleInfo name="TableStyleLight16 2" showFirstColumn="0" showLastColumn="0" showRowStripes="1" showColumnStripes="0"/>
</table>
</file>

<file path=xl/tables/table2.xml><?xml version="1.0" encoding="utf-8"?>
<table xmlns="http://schemas.openxmlformats.org/spreadsheetml/2006/main" id="2" name="Tabla2" displayName="Tabla2" ref="B8:Z176" totalsRowCount="1" headerRowDxfId="163" dataDxfId="162" totalsRowDxfId="161">
  <autoFilter ref="B8:Z175"/>
  <tableColumns count="25">
    <tableColumn id="1" name="ID_Dependendencia" dataDxfId="160" totalsRowDxfId="159">
      <calculatedColumnFormula>IF(Tabla2[[#This Row],[Productos ]]="","",CONCATENATE(Tabla2[[#This Row],[POA]],".",Tabla2[[#This Row],[SRS]],".",Tabla2[[#This Row],[AREA]],".",Tabla2[[#This Row],[TIPO]]))</calculatedColumnFormula>
    </tableColumn>
    <tableColumn id="4" name="POA" dataDxfId="158" totalsRowDxfId="157">
      <calculatedColumnFormula>IF(Tabla2[[#This Row],[Productos ]]="","",'Formulario PPGR1'!#REF!)</calculatedColumnFormula>
    </tableColumn>
    <tableColumn id="24" name="SRS" dataDxfId="156" totalsRowDxfId="155">
      <calculatedColumnFormula>IF(Tabla2[[#This Row],[Productos ]]="","",'Formulario PPGR1'!#REF!)</calculatedColumnFormula>
    </tableColumn>
    <tableColumn id="25" name="AREA" dataDxfId="154" totalsRowDxfId="153">
      <calculatedColumnFormula>IF(Tabla2[[#This Row],[Productos ]]="","",'Formulario PPGR1'!#REF!)</calculatedColumnFormula>
    </tableColumn>
    <tableColumn id="26" name="TIPO" dataDxfId="152" totalsRowDxfId="151">
      <calculatedColumnFormula>IF(Tabla2[[#This Row],[Productos ]]="","",'Formulario PPGR1'!#REF!)</calculatedColumnFormula>
    </tableColumn>
    <tableColumn id="2" name="Productos " dataDxfId="150" totalsRowDxfId="149"/>
    <tableColumn id="3" name="Código" dataDxfId="148" totalsRowDxfId="147"/>
    <tableColumn id="23" name="Actividades Programables Presupuestables" dataDxfId="146" totalsRowDxfId="145"/>
    <tableColumn id="5" name="Ene" totalsRowFunction="sum" dataDxfId="144" totalsRowDxfId="143"/>
    <tableColumn id="6" name="Feb" totalsRowFunction="sum" dataDxfId="142" totalsRowDxfId="141"/>
    <tableColumn id="7" name="Mar" totalsRowFunction="sum" dataDxfId="140" totalsRowDxfId="139"/>
    <tableColumn id="8" name="Abr" totalsRowFunction="sum" dataDxfId="138" totalsRowDxfId="137"/>
    <tableColumn id="9" name="May" totalsRowFunction="sum" dataDxfId="136" totalsRowDxfId="135"/>
    <tableColumn id="10" name="Jun" totalsRowFunction="sum" dataDxfId="134" totalsRowDxfId="133"/>
    <tableColumn id="11" name="Jul" totalsRowFunction="sum" dataDxfId="132" totalsRowDxfId="131"/>
    <tableColumn id="12" name="Ago" totalsRowFunction="sum" dataDxfId="130" totalsRowDxfId="129"/>
    <tableColumn id="13" name="Sep" totalsRowFunction="sum" dataDxfId="128" totalsRowDxfId="127"/>
    <tableColumn id="14" name="Oct" totalsRowFunction="sum" dataDxfId="126" totalsRowDxfId="125"/>
    <tableColumn id="15" name="Nov" totalsRowFunction="sum" dataDxfId="124" totalsRowDxfId="123"/>
    <tableColumn id="16" name="Dic" totalsRowFunction="sum" dataDxfId="122" totalsRowDxfId="121"/>
    <tableColumn id="17" name="Total de Acciones " totalsRowFunction="sum" dataDxfId="120" totalsRowDxfId="119">
      <calculatedColumnFormula>SUM(Tabla2[[#This Row],[Ene]:[Dic]])</calculatedColumnFormula>
    </tableColumn>
    <tableColumn id="18" name="Medio de Verificación 1" dataDxfId="118" totalsRowDxfId="117"/>
    <tableColumn id="19" name="Medio de Verificación 2" dataDxfId="116" totalsRowDxfId="115"/>
    <tableColumn id="20" name="Medio de Verificación 3" dataDxfId="114" totalsRowDxfId="113"/>
    <tableColumn id="22" name="Responsable " dataDxfId="112" totalsRowDxfId="111"/>
  </tableColumns>
  <tableStyleInfo name="TableStyleLight16" showFirstColumn="0" showLastColumn="0" showRowStripes="1" showColumnStripes="0"/>
</table>
</file>

<file path=xl/tables/table3.xml><?xml version="1.0" encoding="utf-8"?>
<table xmlns="http://schemas.openxmlformats.org/spreadsheetml/2006/main" id="1" name="Tabla1" displayName="Tabla1" ref="B8:R1684" headerRowDxfId="110" dataDxfId="109" totalsRowDxfId="108">
  <autoFilter ref="B8:R1684"/>
  <tableColumns count="17">
    <tableColumn id="13" name="ID_Dependendencia" dataDxfId="107" totalsRowDxfId="106">
      <calculatedColumnFormula>IF(Tabla1[[#This Row],[Código_Actividad]]="","",CONCATENATE(Tabla1[[#This Row],[POA]],".",Tabla1[[#This Row],[SRS]],".",Tabla1[[#This Row],[AREA]],".",Tabla1[[#This Row],[TIPO]]))</calculatedColumnFormula>
    </tableColumn>
    <tableColumn id="14" name="POA" dataDxfId="105" totalsRowDxfId="104">
      <calculatedColumnFormula>IF(Tabla1[[#This Row],[Código_Actividad]]="","",'Formulario PPGR1'!#REF!)</calculatedColumnFormula>
    </tableColumn>
    <tableColumn id="15" name="SRS" dataDxfId="103" totalsRowDxfId="102">
      <calculatedColumnFormula>IF(Tabla1[[#This Row],[Código_Actividad]]="","",'Formulario PPGR1'!#REF!)</calculatedColumnFormula>
    </tableColumn>
    <tableColumn id="16" name="AREA" dataDxfId="101" totalsRowDxfId="100">
      <calculatedColumnFormula>IF(Tabla1[[#This Row],[Código_Actividad]]="","",'Formulario PPGR1'!#REF!)</calculatedColumnFormula>
    </tableColumn>
    <tableColumn id="17" name="TIPO" dataDxfId="99" totalsRowDxfId="98">
      <calculatedColumnFormula>IF(Tabla1[[#This Row],[Código_Actividad]]="","",'Formulario PPGR1'!#REF!)</calculatedColumnFormula>
    </tableColumn>
    <tableColumn id="1" name="Código_Actividad" totalsRowLabel="Total" dataDxfId="97" totalsRowDxfId="96"/>
    <tableColumn id="2" name="Actividad" dataDxfId="95" totalsRowDxfId="94">
      <calculatedColumnFormula>IFERROR(VLOOKUP(Tabla1[[#This Row],[Código_Actividad]],'Formulario PPGR2'!$H$9:$I$1048576,2,FALSE),"")</calculatedColumnFormula>
    </tableColumn>
    <tableColumn id="10" name="Total de Actividades " totalsRowFunction="sum" dataDxfId="93">
      <calculatedColumnFormula>IFERROR(VLOOKUP(Tabla1[[#This Row],[Código_Actividad]],Tabla2[[Código]:[Total de Acciones ]],15,FALSE),"")</calculatedColumnFormula>
    </tableColumn>
    <tableColumn id="3" name="Insumos" dataDxfId="92" totalsRowDxfId="91"/>
    <tableColumn id="12" name="InsumoAbrev" dataDxfId="90">
      <calculatedColumnFormula>IFERROR(VLOOKUP($J9,[3]LSIns!$B$5:$C$45,2,FALSE),"")</calculatedColumnFormula>
    </tableColumn>
    <tableColumn id="11" name="Descripción" dataDxfId="89" totalsRowDxfId="88"/>
    <tableColumn id="4" name="Unidad de Medida" dataDxfId="87">
      <calculatedColumnFormula>IFERROR(VLOOKUP($L9,[4]Insumos!$C$2:$F$517,2,FALSE),"")</calculatedColumnFormula>
    </tableColumn>
    <tableColumn id="5" name="Cantidad de Insumos" dataDxfId="86" totalsRowDxfId="85"/>
    <tableColumn id="6" name="Precio Unitario" dataDxfId="84">
      <calculatedColumnFormula>IFERROR(VLOOKUP($L9,[4]Insumos!$C$2:$F$517,3,FALSE),"")</calculatedColumnFormula>
    </tableColumn>
    <tableColumn id="7" name="Valor Total" totalsRowFunction="sum" dataDxfId="83">
      <calculatedColumnFormula>+Tabla1[[#This Row],[Precio Unitario]]*Tabla1[[#This Row],[Cantidad de Insumos]]</calculatedColumnFormula>
    </tableColumn>
    <tableColumn id="8" name="Código Presupuestario" dataDxfId="82">
      <calculatedColumnFormula>IFERROR(VLOOKUP($L9,[4]Insumos!$C$2:$F$517,4,FALSE),"")</calculatedColumnFormula>
    </tableColumn>
    <tableColumn id="9" name="Fuente de Financiamiento" dataDxfId="81" totalsRowDxfId="80"/>
  </tableColumns>
  <tableStyleInfo name="TableStyleLight16" showFirstColumn="0" showLastColumn="0" showRowStripes="1" showColumnStripes="0"/>
</table>
</file>

<file path=xl/tables/table4.xml><?xml version="1.0" encoding="utf-8"?>
<table xmlns="http://schemas.openxmlformats.org/spreadsheetml/2006/main" id="4" name="Tabla4" displayName="Tabla4" ref="B8:P37" headerRowDxfId="79" dataDxfId="78" tableBorderDxfId="77" headerRowCellStyle="Normal 2" dataCellStyle="Normal 2">
  <autoFilter ref="B8:P37"/>
  <tableColumns count="15">
    <tableColumn id="11" name="ID_Dependendencia" dataDxfId="76" totalsRowDxfId="75" dataCellStyle="Normal 2">
      <calculatedColumnFormula>IF(Tabla4[[#This Row],[Tipo de Intervención]]="","",CONCATENATE(Tabla4[[#This Row],[POA]],".",Tabla4[[#This Row],[SRS]],".",Tabla4[[#This Row],[AREA]],".",Tabla4[[#This Row],[TIPO]]))</calculatedColumnFormula>
    </tableColumn>
    <tableColumn id="12" name="POA" dataDxfId="74" totalsRowDxfId="73" dataCellStyle="Normal 2">
      <calculatedColumnFormula>IF(Tabla4[[#This Row],[Tipo de Intervención]]="","",'Formulario PPGR1'!#REF!)</calculatedColumnFormula>
    </tableColumn>
    <tableColumn id="13" name="SRS" dataDxfId="72" totalsRowDxfId="71" dataCellStyle="Normal 2">
      <calculatedColumnFormula>IF(Tabla4[[#This Row],[Tipo de Intervención]]="","",'Formulario PPGR1'!#REF!)</calculatedColumnFormula>
    </tableColumn>
    <tableColumn id="14" name="AREA" dataDxfId="70" totalsRowDxfId="69" dataCellStyle="Normal 2">
      <calculatedColumnFormula>IF(Tabla4[[#This Row],[Tipo de Intervención]]="","",'Formulario PPGR1'!#REF!)</calculatedColumnFormula>
    </tableColumn>
    <tableColumn id="15" name="TIPO" dataDxfId="68" totalsRowDxfId="67" dataCellStyle="Normal 2">
      <calculatedColumnFormula>IF(Tabla4[[#This Row],[Tipo de Intervención]]="","",'Formulario PPGR1'!#REF!)</calculatedColumnFormula>
    </tableColumn>
    <tableColumn id="1" name="Tipo de Intervención" totalsRowLabel="Total" dataDxfId="66" totalsRowDxfId="65"/>
    <tableColumn id="2" name="Tipo EESS" dataDxfId="64" totalsRowDxfId="63"/>
    <tableColumn id="3" name="Nombre de establecimiento" dataDxfId="62" totalsRowDxfId="61" dataCellStyle="Normal 2"/>
    <tableColumn id="4" name="Provincia" dataDxfId="60" totalsRowDxfId="59" dataCellStyle="Normal 2"/>
    <tableColumn id="6" name="ListaProvincia" dataDxfId="58" totalsRowDxfId="57" dataCellStyle="Normal 2">
      <calculatedColumnFormula>IFERROR(VLOOKUP(Tabla4[[#This Row],[Provincia]],Prov!$A$2:$B$156,2,FALSE),"")</calculatedColumnFormula>
    </tableColumn>
    <tableColumn id="5" name="Municipio" dataDxfId="56" totalsRowDxfId="55" dataCellStyle="Normal 2"/>
    <tableColumn id="7" name="Unidad de Medida" dataDxfId="54" totalsRowDxfId="53" dataCellStyle="Normal 2"/>
    <tableColumn id="8" name="Monto Estimado" totalsRowFunction="sum" dataDxfId="52" totalsRowDxfId="51" dataCellStyle="Normal 2"/>
    <tableColumn id="9" name="Código Presupuestario" dataDxfId="50" totalsRowDxfId="49" dataCellStyle="Normal 2">
      <calculatedColumnFormula>IFERROR(VLOOKUP($G9,Catalogo!$G$19:$H$24,2,FALSE),"")</calculatedColumnFormula>
    </tableColumn>
    <tableColumn id="10" name="Fuente de Financiamiento" totalsRowFunction="count" dataDxfId="48" totalsRowDxfId="47" dataCellStyle="Normal 2"/>
  </tableColumns>
  <tableStyleInfo name="TableStyleLight20" showFirstColumn="0" showLastColumn="0" showRowStripes="1" showColumnStripes="0"/>
</table>
</file>

<file path=xl/tables/table5.xml><?xml version="1.0" encoding="utf-8"?>
<table xmlns="http://schemas.openxmlformats.org/spreadsheetml/2006/main" id="5" name="Tabla46" displayName="Tabla46" ref="B8:W574" headerRowDxfId="46" dataDxfId="45" tableBorderDxfId="44" headerRowCellStyle="Normal 2" dataCellStyle="Normal 2">
  <autoFilter ref="B8:W574"/>
  <tableColumns count="22">
    <tableColumn id="17" name="ID_Dependendencia" dataDxfId="43" totalsRowDxfId="42" dataCellStyle="Normal 2">
      <calculatedColumnFormula>IF(Tabla46[[#This Row],[Tipos de Acciones]]="","",CONCATENATE(Tabla46[[#This Row],[POA]],".",Tabla46[[#This Row],[SRS]],".",Tabla46[[#This Row],[AREA]],".",Tabla46[[#This Row],[TIPO]]))</calculatedColumnFormula>
    </tableColumn>
    <tableColumn id="18" name="POA" dataDxfId="41" totalsRowDxfId="40" dataCellStyle="Normal 2">
      <calculatedColumnFormula>IF(Tabla46[[#This Row],[Tipos de Acciones]]="","",'Formulario PPGR1'!#REF!)</calculatedColumnFormula>
    </tableColumn>
    <tableColumn id="19" name="SRS" dataDxfId="39" totalsRowDxfId="38" dataCellStyle="Normal 2">
      <calculatedColumnFormula>IF(Tabla46[[#This Row],[Tipos de Acciones]]="","",'Formulario PPGR1'!#REF!)</calculatedColumnFormula>
    </tableColumn>
    <tableColumn id="20" name="AREA" dataDxfId="37" totalsRowDxfId="36" dataCellStyle="Normal 2">
      <calculatedColumnFormula>IF(Tabla46[[#This Row],[Tipos de Acciones]]="","",'Formulario PPGR1'!#REF!)</calculatedColumnFormula>
    </tableColumn>
    <tableColumn id="21" name="TIPO" dataDxfId="35" totalsRowDxfId="34" dataCellStyle="Normal 2">
      <calculatedColumnFormula>IF(Tabla46[[#This Row],[Tipos de Acciones]]="","",'Formulario PPGR1'!#REF!)</calculatedColumnFormula>
    </tableColumn>
    <tableColumn id="1" name="Tipos de Acciones" totalsRowLabel="Total" dataDxfId="33" totalsRowDxfId="32" dataCellStyle="Normal 2"/>
    <tableColumn id="6" name="Tipo de Equipo" dataDxfId="31" totalsRowDxfId="30" dataCellStyle="Normal 2"/>
    <tableColumn id="16" name="InsumoAbrev" dataDxfId="29" totalsRowDxfId="28" dataCellStyle="Normal 2"/>
    <tableColumn id="11" name="Item" dataDxfId="27" totalsRowDxfId="26" dataCellStyle="Normal 2"/>
    <tableColumn id="12" name="Descripción" dataDxfId="25" totalsRowDxfId="24" dataCellStyle="Normal 2"/>
    <tableColumn id="2" name="Tipo EESS" dataDxfId="23" totalsRowDxfId="22" dataCellStyle="Normal 2"/>
    <tableColumn id="3" name="Nombre de establecimiento" dataDxfId="21" totalsRowDxfId="20" dataCellStyle="Normal 2"/>
    <tableColumn id="4" name="Provincia" dataDxfId="19" totalsRowDxfId="18" dataCellStyle="Normal 2"/>
    <tableColumn id="15" name="ListaProvincia" dataDxfId="17" totalsRowDxfId="16" dataCellStyle="Normal 2"/>
    <tableColumn id="5" name="Municipio" dataDxfId="15" totalsRowDxfId="14" dataCellStyle="Normal 2"/>
    <tableColumn id="7" name="Unidad de Medida" dataDxfId="13" totalsRowDxfId="12" dataCellStyle="Normal 2"/>
    <tableColumn id="14" name="Cantidad de Insumos" dataDxfId="11" totalsRowDxfId="10" dataCellStyle="Normal 2"/>
    <tableColumn id="13" name="Precio Unitario" dataDxfId="9" totalsRowDxfId="8" dataCellStyle="Normal 2"/>
    <tableColumn id="8" name="Valor Total Estimado" totalsRowFunction="sum" dataDxfId="7" totalsRowDxfId="6" dataCellStyle="Normal 2">
      <calculatedColumnFormula>+Tabla46[[#This Row],[Cantidad de Insumos]]*Tabla46[[#This Row],[Precio Unitario]]</calculatedColumnFormula>
    </tableColumn>
    <tableColumn id="9" name="Código Presupuestario" dataDxfId="5" totalsRowDxfId="4" dataCellStyle="Normal 2"/>
    <tableColumn id="10" name="Fuente de Financiamiento" totalsRowFunction="count" dataDxfId="3" totalsRowDxfId="2" dataCellStyle="Normal 2"/>
    <tableColumn id="22" name="Columna1" dataDxfId="1" totalsRowDxfId="0" dataCellStyle="Normal 2"/>
  </tableColumns>
  <tableStyleInfo name="TableStyleLight20"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Y8" dT="2020-07-13T19:09:33.68" personId="{CAADF6C4-A190-4854-A532-18015E6A838F}" id="{887AC4F3-102D-4652-B487-3A47CF691061}">
    <text>Registrar medios de verificación que no se contemplan en las pestañas desplegables</text>
  </threadedComment>
  <threadedComment ref="Z8" dT="2020-07-13T19:09:53.56" personId="{CAADF6C4-A190-4854-A532-18015E6A838F}" id="{0C94B2A4-845F-48E2-9EFF-AF2219FB8779}">
    <text>Registrar responsables de acuerdo a la estructura organizacional</text>
  </threadedComment>
  <threadedComment ref="I118" dT="2020-07-20T22:05:47.61" personId="{CAADF6C4-A190-4854-A532-18015E6A838F}" id="{DBC15DBD-DB08-4A03-9A2A-84E4AB2E40A6}">
    <text>Ajustar temporalidad a quienes no aplicaron la encuesta, ni cuentan con plan de mejora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8" Type="http://schemas.microsoft.com/office/2017/10/relationships/threadedComment" Target="../threadedComments/threadedComment1.xml"/><Relationship Id="rId3" Type="http://schemas.openxmlformats.org/officeDocument/2006/relationships/vmlDrawing" Target="../drawings/vmlDrawing2.vml"/><Relationship Id="rId7"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table" Target="../tables/table2.xml"/><Relationship Id="rId5" Type="http://schemas.openxmlformats.org/officeDocument/2006/relationships/image" Target="../media/image3.emf"/><Relationship Id="rId4" Type="http://schemas.openxmlformats.org/officeDocument/2006/relationships/control" Target="../activeX/activeX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table" Target="../tables/table3.xml"/><Relationship Id="rId5" Type="http://schemas.openxmlformats.org/officeDocument/2006/relationships/image" Target="../media/image5.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table" Target="../tables/table4.xml"/><Relationship Id="rId5" Type="http://schemas.openxmlformats.org/officeDocument/2006/relationships/image" Target="../media/image6.emf"/><Relationship Id="rId4" Type="http://schemas.openxmlformats.org/officeDocument/2006/relationships/control" Target="../activeX/activeX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table" Target="../tables/table5.xml"/><Relationship Id="rId5" Type="http://schemas.openxmlformats.org/officeDocument/2006/relationships/image" Target="../media/image7.emf"/><Relationship Id="rId4" Type="http://schemas.openxmlformats.org/officeDocument/2006/relationships/control" Target="../activeX/activeX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2:G37"/>
  <sheetViews>
    <sheetView zoomScale="90" zoomScaleNormal="90" workbookViewId="0">
      <selection activeCell="A29" sqref="A29"/>
    </sheetView>
  </sheetViews>
  <sheetFormatPr baseColWidth="10" defaultColWidth="11.42578125" defaultRowHeight="12.75" x14ac:dyDescent="0.2"/>
  <cols>
    <col min="1" max="1" width="39" style="369" customWidth="1"/>
    <col min="2" max="2" width="18.5703125" style="369" bestFit="1" customWidth="1"/>
    <col min="3" max="3" width="11.42578125" style="369"/>
    <col min="4" max="4" width="13.42578125" style="369" customWidth="1"/>
    <col min="5" max="5" width="14.5703125" style="369" customWidth="1"/>
    <col min="6" max="6" width="14" style="369" customWidth="1"/>
    <col min="7" max="7" width="13.85546875" style="369" customWidth="1"/>
    <col min="8" max="16384" width="11.42578125" style="369"/>
  </cols>
  <sheetData>
    <row r="2" spans="1:7" x14ac:dyDescent="0.2">
      <c r="A2" s="382" t="s">
        <v>433</v>
      </c>
      <c r="B2" s="383"/>
      <c r="C2" s="383"/>
      <c r="D2" s="384"/>
      <c r="E2" s="384"/>
      <c r="F2" s="384"/>
      <c r="G2" s="384"/>
    </row>
    <row r="3" spans="1:7" x14ac:dyDescent="0.2">
      <c r="A3" s="385" t="s">
        <v>434</v>
      </c>
      <c r="B3" s="386"/>
      <c r="C3" s="386"/>
      <c r="D3" s="384"/>
      <c r="E3" s="384"/>
      <c r="F3" s="384"/>
      <c r="G3" s="384"/>
    </row>
    <row r="4" spans="1:7" ht="13.5" thickBot="1" x14ac:dyDescent="0.25">
      <c r="A4" s="385"/>
      <c r="B4" s="386"/>
      <c r="C4" s="386"/>
      <c r="D4" s="384"/>
      <c r="E4" s="384"/>
      <c r="F4" s="384"/>
      <c r="G4" s="384"/>
    </row>
    <row r="5" spans="1:7" ht="13.5" thickBot="1" x14ac:dyDescent="0.25">
      <c r="A5" s="633" t="s">
        <v>1713</v>
      </c>
      <c r="B5" s="634"/>
    </row>
    <row r="6" spans="1:7" x14ac:dyDescent="0.2">
      <c r="A6" s="396" t="s">
        <v>1700</v>
      </c>
      <c r="B6" s="397">
        <f>+Tabla2[[#Totals],[Ene]]+Tabla2[[#Totals],[Feb]]+Tabla2[[#Totals],[Mar]]</f>
        <v>142</v>
      </c>
    </row>
    <row r="7" spans="1:7" x14ac:dyDescent="0.2">
      <c r="A7" s="396" t="s">
        <v>1701</v>
      </c>
      <c r="B7" s="397">
        <f>+Tabla2[[#Totals],[Abr]]+Tabla2[[#Totals],[May]]+Tabla2[[#Totals],[Jun]]</f>
        <v>145</v>
      </c>
    </row>
    <row r="8" spans="1:7" x14ac:dyDescent="0.2">
      <c r="A8" s="396" t="s">
        <v>1702</v>
      </c>
      <c r="B8" s="397">
        <f>+Tabla2[[#Totals],[Jul]]+Tabla2[[#Totals],[Ago]]+Tabla2[[#Totals],[Sep]]</f>
        <v>141</v>
      </c>
    </row>
    <row r="9" spans="1:7" x14ac:dyDescent="0.2">
      <c r="A9" s="396" t="s">
        <v>1703</v>
      </c>
      <c r="B9" s="397">
        <f>+Tabla2[[#Totals],[Oct]]+Tabla2[[#Totals],[Nov]]+Tabla2[[#Totals],[Dic]]</f>
        <v>134</v>
      </c>
    </row>
    <row r="10" spans="1:7" x14ac:dyDescent="0.2">
      <c r="A10" s="398" t="s">
        <v>1839</v>
      </c>
      <c r="B10" s="399">
        <f>SUM(B6:B9)</f>
        <v>562</v>
      </c>
    </row>
    <row r="17" spans="1:7" ht="13.5" thickBot="1" x14ac:dyDescent="0.25">
      <c r="A17" s="635" t="s">
        <v>1840</v>
      </c>
      <c r="B17" s="635"/>
      <c r="C17" s="635"/>
      <c r="D17" s="384"/>
      <c r="E17" s="384"/>
      <c r="F17" s="384"/>
      <c r="G17" s="384"/>
    </row>
    <row r="18" spans="1:7" ht="13.5" thickBot="1" x14ac:dyDescent="0.25">
      <c r="A18" s="387" t="s">
        <v>1704</v>
      </c>
      <c r="B18" s="388" t="s">
        <v>546</v>
      </c>
      <c r="C18" s="388" t="s">
        <v>1705</v>
      </c>
      <c r="D18" s="388" t="s">
        <v>1706</v>
      </c>
      <c r="E18" s="388" t="s">
        <v>1711</v>
      </c>
      <c r="F18" s="388" t="s">
        <v>1707</v>
      </c>
      <c r="G18" s="389" t="s">
        <v>1708</v>
      </c>
    </row>
    <row r="19" spans="1:7" x14ac:dyDescent="0.2">
      <c r="A19" s="417"/>
      <c r="B19" s="418"/>
      <c r="C19" s="419"/>
      <c r="D19" s="419"/>
      <c r="E19" s="390" t="e">
        <f t="shared" ref="E19:E36" si="0">+C19/$C$37</f>
        <v>#DIV/0!</v>
      </c>
      <c r="F19" s="391" t="e">
        <f t="shared" ref="F19:F36" si="1">+D19/$D$37</f>
        <v>#DIV/0!</v>
      </c>
      <c r="G19" s="391" t="e">
        <f t="shared" ref="G19:G36" si="2">+B19/$B$37</f>
        <v>#DIV/0!</v>
      </c>
    </row>
    <row r="20" spans="1:7" x14ac:dyDescent="0.2">
      <c r="A20" s="417"/>
      <c r="B20" s="418"/>
      <c r="C20" s="419"/>
      <c r="D20" s="420"/>
      <c r="E20" s="392" t="e">
        <f t="shared" si="0"/>
        <v>#DIV/0!</v>
      </c>
      <c r="F20" s="393" t="e">
        <f t="shared" si="1"/>
        <v>#DIV/0!</v>
      </c>
      <c r="G20" s="393" t="e">
        <f t="shared" si="2"/>
        <v>#DIV/0!</v>
      </c>
    </row>
    <row r="21" spans="1:7" x14ac:dyDescent="0.2">
      <c r="A21" s="417"/>
      <c r="B21" s="418"/>
      <c r="C21" s="419"/>
      <c r="D21" s="420"/>
      <c r="E21" s="392" t="e">
        <f t="shared" si="0"/>
        <v>#DIV/0!</v>
      </c>
      <c r="F21" s="393" t="e">
        <f t="shared" si="1"/>
        <v>#DIV/0!</v>
      </c>
      <c r="G21" s="393" t="e">
        <f t="shared" si="2"/>
        <v>#DIV/0!</v>
      </c>
    </row>
    <row r="22" spans="1:7" x14ac:dyDescent="0.2">
      <c r="A22" s="417"/>
      <c r="B22" s="418"/>
      <c r="C22" s="419"/>
      <c r="D22" s="420"/>
      <c r="E22" s="392" t="e">
        <f t="shared" si="0"/>
        <v>#DIV/0!</v>
      </c>
      <c r="F22" s="393" t="e">
        <f t="shared" si="1"/>
        <v>#DIV/0!</v>
      </c>
      <c r="G22" s="393" t="e">
        <f t="shared" si="2"/>
        <v>#DIV/0!</v>
      </c>
    </row>
    <row r="23" spans="1:7" x14ac:dyDescent="0.2">
      <c r="A23" s="417"/>
      <c r="B23" s="418"/>
      <c r="C23" s="419"/>
      <c r="D23" s="420"/>
      <c r="E23" s="392" t="e">
        <f t="shared" si="0"/>
        <v>#DIV/0!</v>
      </c>
      <c r="F23" s="393" t="e">
        <f t="shared" si="1"/>
        <v>#DIV/0!</v>
      </c>
      <c r="G23" s="393" t="e">
        <f t="shared" si="2"/>
        <v>#DIV/0!</v>
      </c>
    </row>
    <row r="24" spans="1:7" x14ac:dyDescent="0.2">
      <c r="A24" s="417"/>
      <c r="B24" s="418"/>
      <c r="C24" s="419"/>
      <c r="D24" s="420"/>
      <c r="E24" s="392" t="e">
        <f t="shared" si="0"/>
        <v>#DIV/0!</v>
      </c>
      <c r="F24" s="393" t="e">
        <f t="shared" si="1"/>
        <v>#DIV/0!</v>
      </c>
      <c r="G24" s="393" t="e">
        <f t="shared" si="2"/>
        <v>#DIV/0!</v>
      </c>
    </row>
    <row r="25" spans="1:7" x14ac:dyDescent="0.2">
      <c r="A25" s="417"/>
      <c r="B25" s="418"/>
      <c r="C25" s="419"/>
      <c r="D25" s="420"/>
      <c r="E25" s="392" t="e">
        <f t="shared" si="0"/>
        <v>#DIV/0!</v>
      </c>
      <c r="F25" s="393" t="e">
        <f t="shared" si="1"/>
        <v>#DIV/0!</v>
      </c>
      <c r="G25" s="393" t="e">
        <f t="shared" si="2"/>
        <v>#DIV/0!</v>
      </c>
    </row>
    <row r="26" spans="1:7" x14ac:dyDescent="0.2">
      <c r="A26" s="417"/>
      <c r="B26" s="418"/>
      <c r="C26" s="419"/>
      <c r="D26" s="420"/>
      <c r="E26" s="392" t="e">
        <f t="shared" si="0"/>
        <v>#DIV/0!</v>
      </c>
      <c r="F26" s="393" t="e">
        <f t="shared" si="1"/>
        <v>#DIV/0!</v>
      </c>
      <c r="G26" s="393" t="e">
        <f t="shared" si="2"/>
        <v>#DIV/0!</v>
      </c>
    </row>
    <row r="27" spans="1:7" x14ac:dyDescent="0.2">
      <c r="A27" s="417"/>
      <c r="B27" s="418"/>
      <c r="C27" s="419"/>
      <c r="D27" s="420"/>
      <c r="E27" s="392" t="e">
        <f t="shared" si="0"/>
        <v>#DIV/0!</v>
      </c>
      <c r="F27" s="393" t="e">
        <f t="shared" si="1"/>
        <v>#DIV/0!</v>
      </c>
      <c r="G27" s="393" t="e">
        <f t="shared" si="2"/>
        <v>#DIV/0!</v>
      </c>
    </row>
    <row r="28" spans="1:7" x14ac:dyDescent="0.2">
      <c r="A28" s="417"/>
      <c r="B28" s="418"/>
      <c r="C28" s="419"/>
      <c r="D28" s="420"/>
      <c r="E28" s="392" t="e">
        <f t="shared" si="0"/>
        <v>#DIV/0!</v>
      </c>
      <c r="F28" s="393" t="e">
        <f t="shared" si="1"/>
        <v>#DIV/0!</v>
      </c>
      <c r="G28" s="393" t="e">
        <f t="shared" si="2"/>
        <v>#DIV/0!</v>
      </c>
    </row>
    <row r="29" spans="1:7" x14ac:dyDescent="0.2">
      <c r="A29" s="421"/>
      <c r="B29" s="422"/>
      <c r="C29" s="420"/>
      <c r="D29" s="420"/>
      <c r="E29" s="392" t="e">
        <f t="shared" si="0"/>
        <v>#DIV/0!</v>
      </c>
      <c r="F29" s="393" t="e">
        <f t="shared" si="1"/>
        <v>#DIV/0!</v>
      </c>
      <c r="G29" s="393" t="e">
        <f t="shared" si="2"/>
        <v>#DIV/0!</v>
      </c>
    </row>
    <row r="30" spans="1:7" x14ac:dyDescent="0.2">
      <c r="A30" s="421"/>
      <c r="B30" s="422"/>
      <c r="C30" s="420"/>
      <c r="D30" s="420"/>
      <c r="E30" s="392" t="e">
        <f t="shared" si="0"/>
        <v>#DIV/0!</v>
      </c>
      <c r="F30" s="393" t="e">
        <f t="shared" si="1"/>
        <v>#DIV/0!</v>
      </c>
      <c r="G30" s="393" t="e">
        <f t="shared" si="2"/>
        <v>#DIV/0!</v>
      </c>
    </row>
    <row r="31" spans="1:7" x14ac:dyDescent="0.2">
      <c r="A31" s="421"/>
      <c r="B31" s="422"/>
      <c r="C31" s="420"/>
      <c r="D31" s="420"/>
      <c r="E31" s="392" t="e">
        <f t="shared" si="0"/>
        <v>#DIV/0!</v>
      </c>
      <c r="F31" s="393" t="e">
        <f t="shared" si="1"/>
        <v>#DIV/0!</v>
      </c>
      <c r="G31" s="393" t="e">
        <f t="shared" si="2"/>
        <v>#DIV/0!</v>
      </c>
    </row>
    <row r="32" spans="1:7" x14ac:dyDescent="0.2">
      <c r="A32" s="421"/>
      <c r="B32" s="422"/>
      <c r="C32" s="420"/>
      <c r="D32" s="420"/>
      <c r="E32" s="392" t="e">
        <f t="shared" si="0"/>
        <v>#DIV/0!</v>
      </c>
      <c r="F32" s="393" t="e">
        <f t="shared" si="1"/>
        <v>#DIV/0!</v>
      </c>
      <c r="G32" s="393" t="e">
        <f t="shared" si="2"/>
        <v>#DIV/0!</v>
      </c>
    </row>
    <row r="33" spans="1:7" x14ac:dyDescent="0.2">
      <c r="A33" s="423"/>
      <c r="B33" s="422"/>
      <c r="C33" s="424"/>
      <c r="D33" s="424"/>
      <c r="E33" s="392" t="e">
        <f t="shared" si="0"/>
        <v>#DIV/0!</v>
      </c>
      <c r="F33" s="393" t="e">
        <f t="shared" si="1"/>
        <v>#DIV/0!</v>
      </c>
      <c r="G33" s="393" t="e">
        <f t="shared" si="2"/>
        <v>#DIV/0!</v>
      </c>
    </row>
    <row r="34" spans="1:7" x14ac:dyDescent="0.2">
      <c r="A34" s="423"/>
      <c r="B34" s="422"/>
      <c r="C34" s="424"/>
      <c r="D34" s="424"/>
      <c r="E34" s="392" t="e">
        <f t="shared" si="0"/>
        <v>#DIV/0!</v>
      </c>
      <c r="F34" s="393" t="e">
        <f t="shared" si="1"/>
        <v>#DIV/0!</v>
      </c>
      <c r="G34" s="393" t="e">
        <f t="shared" si="2"/>
        <v>#DIV/0!</v>
      </c>
    </row>
    <row r="35" spans="1:7" x14ac:dyDescent="0.2">
      <c r="A35" s="423"/>
      <c r="B35" s="422"/>
      <c r="C35" s="424"/>
      <c r="D35" s="424"/>
      <c r="E35" s="394" t="e">
        <f t="shared" si="0"/>
        <v>#DIV/0!</v>
      </c>
      <c r="F35" s="395" t="e">
        <f t="shared" si="1"/>
        <v>#DIV/0!</v>
      </c>
      <c r="G35" s="395" t="e">
        <f t="shared" si="2"/>
        <v>#DIV/0!</v>
      </c>
    </row>
    <row r="36" spans="1:7" ht="13.5" thickBot="1" x14ac:dyDescent="0.25">
      <c r="A36" s="425"/>
      <c r="B36" s="422"/>
      <c r="C36" s="424"/>
      <c r="D36" s="424"/>
      <c r="E36" s="394" t="e">
        <f t="shared" si="0"/>
        <v>#DIV/0!</v>
      </c>
      <c r="F36" s="395" t="e">
        <f t="shared" si="1"/>
        <v>#DIV/0!</v>
      </c>
      <c r="G36" s="395" t="e">
        <f t="shared" si="2"/>
        <v>#DIV/0!</v>
      </c>
    </row>
    <row r="37" spans="1:7" ht="13.5" thickBot="1" x14ac:dyDescent="0.25">
      <c r="A37" s="426" t="s">
        <v>1709</v>
      </c>
      <c r="B37" s="427">
        <f t="shared" ref="B37:G37" si="3">SUM(B19:B36)</f>
        <v>0</v>
      </c>
      <c r="C37" s="428">
        <f t="shared" si="3"/>
        <v>0</v>
      </c>
      <c r="D37" s="428">
        <f t="shared" si="3"/>
        <v>0</v>
      </c>
      <c r="E37" s="429" t="e">
        <f t="shared" si="3"/>
        <v>#DIV/0!</v>
      </c>
      <c r="F37" s="430" t="e">
        <f t="shared" si="3"/>
        <v>#DIV/0!</v>
      </c>
      <c r="G37" s="431" t="e">
        <f t="shared" si="3"/>
        <v>#DIV/0!</v>
      </c>
    </row>
  </sheetData>
  <sheetProtection algorithmName="SHA-512" hashValue="p9hMz+xLb+lNn3nTofTIlUGpqYwiZtpaUg9+Ez+v1kBURSad3p4ndlZpsmKuy5ogMc9egYDAysoWz8ySYYbCsQ==" saltValue="x9h9IwG7Ne7bkEoUh7xjOQ==" spinCount="100000" sheet="1" objects="1" scenarios="1"/>
  <mergeCells count="2">
    <mergeCell ref="A5:B5"/>
    <mergeCell ref="A17:C17"/>
  </mergeCells>
  <pageMargins left="0.7" right="0.7" top="0.75" bottom="0.75" header="0.3" footer="0.3"/>
  <pageSetup paperSize="5" scale="85" orientation="landscape" r:id="rId1"/>
  <ignoredErrors>
    <ignoredError sqref="E36:G37 E19:G33" evalError="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AP82"/>
  <sheetViews>
    <sheetView showGridLines="0" topLeftCell="A17" zoomScale="60" zoomScaleNormal="60" zoomScaleSheetLayoutView="70" workbookViewId="0">
      <selection activeCell="K22" sqref="K22"/>
    </sheetView>
  </sheetViews>
  <sheetFormatPr baseColWidth="10" defaultColWidth="11.42578125" defaultRowHeight="21" x14ac:dyDescent="0.25"/>
  <cols>
    <col min="1" max="1" width="3.42578125" style="582" customWidth="1"/>
    <col min="2" max="2" width="19.7109375" style="582" hidden="1" customWidth="1"/>
    <col min="3" max="3" width="8.5703125" style="582" hidden="1" customWidth="1"/>
    <col min="4" max="4" width="7" style="582" hidden="1" customWidth="1"/>
    <col min="5" max="5" width="10.5703125" style="582" hidden="1" customWidth="1"/>
    <col min="6" max="6" width="44.140625" style="583" customWidth="1"/>
    <col min="7" max="7" width="12.85546875" style="583" customWidth="1"/>
    <col min="8" max="8" width="37.5703125" style="583" customWidth="1"/>
    <col min="9" max="9" width="13.7109375" style="583" customWidth="1"/>
    <col min="10" max="10" width="63.5703125" style="583" customWidth="1"/>
    <col min="11" max="11" width="40.5703125" style="583" customWidth="1"/>
    <col min="12" max="12" width="46.85546875" style="583" customWidth="1"/>
    <col min="13" max="13" width="14.7109375" style="583" bestFit="1" customWidth="1"/>
    <col min="14" max="14" width="13.7109375" style="601" hidden="1" customWidth="1"/>
    <col min="15" max="15" width="17.140625" style="583" customWidth="1"/>
    <col min="16" max="16" width="2.85546875" style="586" hidden="1" customWidth="1"/>
    <col min="17" max="17" width="28.7109375" style="586" customWidth="1"/>
    <col min="18" max="30" width="11.42578125" style="586"/>
    <col min="31" max="34" width="11.42578125" style="587"/>
    <col min="35" max="42" width="11.42578125" style="588"/>
    <col min="43" max="16384" width="11.42578125" style="582"/>
  </cols>
  <sheetData>
    <row r="1" spans="1:42" x14ac:dyDescent="0.25">
      <c r="K1" s="584"/>
      <c r="L1" s="584"/>
      <c r="M1" s="584"/>
      <c r="N1" s="585"/>
      <c r="O1" s="584"/>
    </row>
    <row r="2" spans="1:42" x14ac:dyDescent="0.25">
      <c r="A2" s="583"/>
      <c r="B2" s="583"/>
      <c r="C2" s="583"/>
      <c r="D2" s="583"/>
      <c r="E2" s="583"/>
      <c r="F2" s="589"/>
      <c r="G2" s="584" t="s">
        <v>433</v>
      </c>
      <c r="K2" s="584"/>
      <c r="L2" s="590" t="s">
        <v>661</v>
      </c>
      <c r="M2" s="636">
        <v>2021</v>
      </c>
      <c r="N2" s="636"/>
      <c r="O2" s="636"/>
      <c r="Q2" s="587"/>
    </row>
    <row r="3" spans="1:42" x14ac:dyDescent="0.25">
      <c r="A3" s="583"/>
      <c r="B3" s="583"/>
      <c r="C3" s="583"/>
      <c r="D3" s="583"/>
      <c r="E3" s="583"/>
      <c r="F3" s="589"/>
      <c r="G3" s="584" t="s">
        <v>434</v>
      </c>
      <c r="K3" s="584"/>
      <c r="L3" s="590" t="s">
        <v>538</v>
      </c>
      <c r="M3" s="638" t="s">
        <v>477</v>
      </c>
      <c r="N3" s="638"/>
      <c r="O3" s="638"/>
      <c r="Q3" s="591" t="str">
        <f>VLOOKUP(M3,Catalogo!$B$10:$C$19,2,FALSE)</f>
        <v>Ls_DependenciasSRS</v>
      </c>
    </row>
    <row r="4" spans="1:42" x14ac:dyDescent="0.25">
      <c r="A4" s="583"/>
      <c r="B4" s="583"/>
      <c r="C4" s="583"/>
      <c r="D4" s="583"/>
      <c r="E4" s="583"/>
      <c r="F4" s="589"/>
      <c r="G4" s="584" t="s">
        <v>1838</v>
      </c>
      <c r="K4" s="584"/>
      <c r="L4" s="590" t="s">
        <v>547</v>
      </c>
      <c r="M4" s="638" t="s">
        <v>1576</v>
      </c>
      <c r="N4" s="638"/>
      <c r="O4" s="638"/>
      <c r="Q4" s="591" t="e">
        <f>IF(Q3="Ls_Estructura",VLOOKUP(M4,Catalogo!B23:C27,2,FALSE),VLOOKUP(M4,Catalogo!$B$136:$C$140,2,FALSE))</f>
        <v>#N/A</v>
      </c>
    </row>
    <row r="5" spans="1:42" x14ac:dyDescent="0.25">
      <c r="A5" s="583"/>
      <c r="B5" s="583"/>
      <c r="C5" s="583"/>
      <c r="D5" s="583"/>
      <c r="E5" s="583"/>
      <c r="F5" s="589"/>
      <c r="G5" s="584" t="s">
        <v>1588</v>
      </c>
      <c r="K5" s="584"/>
      <c r="L5" s="590"/>
      <c r="M5" s="637"/>
      <c r="N5" s="637"/>
      <c r="O5" s="637"/>
      <c r="Q5" s="587"/>
    </row>
    <row r="6" spans="1:42" x14ac:dyDescent="0.25">
      <c r="A6" s="583"/>
      <c r="B6" s="583"/>
      <c r="C6" s="583"/>
      <c r="D6" s="583"/>
      <c r="E6" s="583"/>
      <c r="F6" s="589"/>
      <c r="G6" s="589"/>
      <c r="H6" s="589"/>
      <c r="I6" s="589"/>
      <c r="J6" s="589"/>
      <c r="K6" s="589"/>
      <c r="L6" s="589"/>
      <c r="M6" s="586"/>
      <c r="N6" s="592"/>
      <c r="O6" s="586"/>
    </row>
    <row r="7" spans="1:42" x14ac:dyDescent="0.25">
      <c r="A7" s="583"/>
      <c r="B7" s="583"/>
      <c r="C7" s="583"/>
      <c r="D7" s="583"/>
      <c r="E7" s="583"/>
      <c r="F7" s="586"/>
      <c r="G7" s="586"/>
      <c r="H7" s="586"/>
      <c r="I7" s="586"/>
      <c r="J7" s="586"/>
      <c r="K7" s="586"/>
      <c r="L7" s="586"/>
      <c r="M7" s="586"/>
      <c r="N7" s="592"/>
      <c r="O7" s="586"/>
    </row>
    <row r="8" spans="1:42" s="602" customFormat="1" ht="51" customHeight="1" x14ac:dyDescent="0.25">
      <c r="B8" s="603" t="s">
        <v>1573</v>
      </c>
      <c r="C8" s="603" t="s">
        <v>1570</v>
      </c>
      <c r="D8" s="603" t="s">
        <v>466</v>
      </c>
      <c r="E8" s="603" t="s">
        <v>1571</v>
      </c>
      <c r="F8" s="603" t="s">
        <v>654</v>
      </c>
      <c r="G8" s="603" t="s">
        <v>670</v>
      </c>
      <c r="H8" s="603" t="s">
        <v>2489</v>
      </c>
      <c r="I8" s="603" t="s">
        <v>671</v>
      </c>
      <c r="J8" s="603" t="s">
        <v>653</v>
      </c>
      <c r="K8" s="603" t="s">
        <v>436</v>
      </c>
      <c r="L8" s="603" t="s">
        <v>435</v>
      </c>
      <c r="M8" s="603" t="s">
        <v>655</v>
      </c>
      <c r="N8" s="603" t="s">
        <v>1640</v>
      </c>
      <c r="O8" s="603" t="s">
        <v>0</v>
      </c>
      <c r="P8" s="603" t="s">
        <v>651</v>
      </c>
      <c r="Q8" s="603" t="s">
        <v>652</v>
      </c>
      <c r="R8" s="604"/>
      <c r="S8" s="604"/>
      <c r="T8" s="604"/>
      <c r="U8" s="604"/>
      <c r="V8" s="604"/>
      <c r="W8" s="604"/>
      <c r="X8" s="604"/>
      <c r="Y8" s="604"/>
      <c r="Z8" s="604"/>
      <c r="AA8" s="604"/>
      <c r="AB8" s="604"/>
      <c r="AC8" s="604"/>
      <c r="AD8" s="604"/>
      <c r="AE8" s="605"/>
      <c r="AF8" s="605"/>
      <c r="AG8" s="605"/>
      <c r="AH8" s="605"/>
      <c r="AI8" s="606"/>
      <c r="AJ8" s="606"/>
      <c r="AK8" s="606"/>
      <c r="AL8" s="606"/>
      <c r="AM8" s="606"/>
      <c r="AN8" s="606"/>
      <c r="AO8" s="606"/>
      <c r="AP8" s="606"/>
    </row>
    <row r="9" spans="1:42" s="607" customFormat="1" ht="150" x14ac:dyDescent="0.25">
      <c r="B9" s="593" t="e">
        <f>IF(Tabla3[[#This Row],[Línea estratégica]]="","",CONCATENATE(Tabla3[[#This Row],[POA]],".",Tabla3[[#This Row],[SRS]],".",Tabla3[[#This Row],[AREA]],".",#REF!))</f>
        <v>#REF!</v>
      </c>
      <c r="C9" s="593" t="e">
        <f>IF(Tabla3[[#This Row],[Línea estratégica]]="","",#REF!)</f>
        <v>#REF!</v>
      </c>
      <c r="D9" s="593" t="e">
        <f>IF(Tabla3[[#This Row],[Línea estratégica]]="","",#REF!)</f>
        <v>#REF!</v>
      </c>
      <c r="E9" s="593" t="e">
        <f>IF(Tabla3[[#This Row],[Línea estratégica]]="","",#REF!)</f>
        <v>#REF!</v>
      </c>
      <c r="F9" s="608" t="s">
        <v>1723</v>
      </c>
      <c r="G9" s="609" t="str">
        <f>IFERROR(VLOOKUP($F9,[1]Obj!$B$57:$C$76,2,FALSE),"")</f>
        <v>LE.1</v>
      </c>
      <c r="H9" s="608" t="s">
        <v>1753</v>
      </c>
      <c r="I9" s="609" t="str">
        <f>IFERROR(VLOOKUP($H9,[1]Obj!$D$118:$E$124,2,FALSE),"")</f>
        <v>Obj1.1</v>
      </c>
      <c r="J9" s="608" t="s">
        <v>1729</v>
      </c>
      <c r="K9" s="608" t="s">
        <v>1852</v>
      </c>
      <c r="L9" s="594" t="s">
        <v>2490</v>
      </c>
      <c r="M9" s="608" t="s">
        <v>2491</v>
      </c>
      <c r="N9" s="595">
        <v>0.95</v>
      </c>
      <c r="O9" s="595">
        <v>1</v>
      </c>
      <c r="P9" s="594"/>
      <c r="Q9" s="608" t="s">
        <v>1984</v>
      </c>
      <c r="R9" s="610"/>
      <c r="S9" s="610"/>
      <c r="T9" s="610"/>
      <c r="U9" s="610"/>
      <c r="V9" s="610"/>
      <c r="W9" s="610"/>
      <c r="X9" s="610"/>
      <c r="Y9" s="610"/>
      <c r="Z9" s="610"/>
      <c r="AA9" s="610"/>
      <c r="AB9" s="610"/>
      <c r="AC9" s="610"/>
      <c r="AD9" s="610"/>
      <c r="AE9" s="611"/>
      <c r="AF9" s="611"/>
      <c r="AG9" s="611"/>
      <c r="AH9" s="611"/>
      <c r="AI9" s="611"/>
      <c r="AJ9" s="611"/>
      <c r="AK9" s="611"/>
      <c r="AL9" s="611"/>
      <c r="AM9" s="611"/>
      <c r="AN9" s="611"/>
      <c r="AO9" s="611"/>
      <c r="AP9" s="611"/>
    </row>
    <row r="10" spans="1:42" s="607" customFormat="1" ht="56.25" x14ac:dyDescent="0.25">
      <c r="B10" s="593" t="str">
        <f>IF(Tabla3[[#This Row],[Línea estratégica]]="","",CONCATENATE(Tabla3[[#This Row],[POA]],".",Tabla3[[#This Row],[SRS]],".",Tabla3[[#This Row],[AREA]],".",#REF!))</f>
        <v/>
      </c>
      <c r="C10" s="593" t="str">
        <f>IF(Tabla3[[#This Row],[Línea estratégica]]="","",#REF!)</f>
        <v/>
      </c>
      <c r="D10" s="593" t="str">
        <f>IF(Tabla3[[#This Row],[Línea estratégica]]="","",#REF!)</f>
        <v/>
      </c>
      <c r="E10" s="593" t="str">
        <f>IF(Tabla3[[#This Row],[Línea estratégica]]="","",#REF!)</f>
        <v/>
      </c>
      <c r="F10" s="609"/>
      <c r="G10" s="609" t="str">
        <f>IFERROR(VLOOKUP([2]!Tabla3[[#This Row],[Línea estratégica]],[2]Obj!$B$57:$C$90,2,FALSE),"")</f>
        <v/>
      </c>
      <c r="H10" s="609"/>
      <c r="I10" s="609" t="str">
        <f>IFERROR(VLOOKUP($H10,[1]Obj!$D$118:$E$124,2,FALSE),"")</f>
        <v/>
      </c>
      <c r="J10" s="609"/>
      <c r="K10" s="609"/>
      <c r="L10" s="609" t="s">
        <v>2492</v>
      </c>
      <c r="M10" s="609" t="s">
        <v>2491</v>
      </c>
      <c r="N10" s="595">
        <v>0.95</v>
      </c>
      <c r="O10" s="612">
        <v>1</v>
      </c>
      <c r="P10" s="593"/>
      <c r="Q10" s="608" t="s">
        <v>1984</v>
      </c>
      <c r="R10" s="610"/>
      <c r="S10" s="610"/>
      <c r="T10" s="610"/>
      <c r="U10" s="610"/>
      <c r="V10" s="610"/>
      <c r="W10" s="610"/>
      <c r="X10" s="610"/>
      <c r="Y10" s="610"/>
      <c r="Z10" s="610"/>
      <c r="AA10" s="610"/>
      <c r="AB10" s="610"/>
      <c r="AC10" s="610"/>
      <c r="AD10" s="610"/>
      <c r="AE10" s="611"/>
      <c r="AF10" s="611"/>
      <c r="AG10" s="611"/>
      <c r="AH10" s="611"/>
      <c r="AI10" s="611"/>
      <c r="AJ10" s="611"/>
      <c r="AK10" s="611"/>
      <c r="AL10" s="611"/>
      <c r="AM10" s="611"/>
      <c r="AN10" s="611"/>
      <c r="AO10" s="611"/>
      <c r="AP10" s="611"/>
    </row>
    <row r="11" spans="1:42" s="607" customFormat="1" ht="56.25" x14ac:dyDescent="0.25">
      <c r="B11" s="593" t="str">
        <f>IF(Tabla3[[#This Row],[Línea estratégica]]="","",CONCATENATE(Tabla3[[#This Row],[POA]],".",Tabla3[[#This Row],[SRS]],".",Tabla3[[#This Row],[AREA]],".",#REF!))</f>
        <v/>
      </c>
      <c r="C11" s="593" t="str">
        <f>IF(Tabla3[[#This Row],[Línea estratégica]]="","",#REF!)</f>
        <v/>
      </c>
      <c r="D11" s="593" t="str">
        <f>IF(Tabla3[[#This Row],[Línea estratégica]]="","",#REF!)</f>
        <v/>
      </c>
      <c r="E11" s="593" t="str">
        <f>IF(Tabla3[[#This Row],[Línea estratégica]]="","",#REF!)</f>
        <v/>
      </c>
      <c r="F11" s="609"/>
      <c r="G11" s="609" t="str">
        <f>IFERROR(VLOOKUP([2]!Tabla3[[#This Row],[Línea estratégica]],[2]Obj!$B$57:$C$90,2,FALSE),"")</f>
        <v/>
      </c>
      <c r="H11" s="609"/>
      <c r="I11" s="609" t="str">
        <f>IFERROR(VLOOKUP($H11,[1]Obj!$D$118:$E$124,2,FALSE),"")</f>
        <v/>
      </c>
      <c r="J11" s="609"/>
      <c r="K11" s="609"/>
      <c r="L11" s="609" t="s">
        <v>2493</v>
      </c>
      <c r="M11" s="609" t="s">
        <v>2491</v>
      </c>
      <c r="N11" s="595">
        <v>1</v>
      </c>
      <c r="O11" s="612">
        <v>1</v>
      </c>
      <c r="P11" s="593"/>
      <c r="Q11" s="608" t="s">
        <v>1984</v>
      </c>
      <c r="R11" s="610"/>
      <c r="S11" s="610"/>
      <c r="T11" s="610"/>
      <c r="U11" s="610"/>
      <c r="V11" s="610"/>
      <c r="W11" s="610"/>
      <c r="X11" s="610"/>
      <c r="Y11" s="610"/>
      <c r="Z11" s="610"/>
      <c r="AA11" s="610"/>
      <c r="AB11" s="610"/>
      <c r="AC11" s="610"/>
      <c r="AD11" s="610"/>
      <c r="AE11" s="611"/>
      <c r="AF11" s="611"/>
      <c r="AG11" s="611"/>
      <c r="AH11" s="611"/>
      <c r="AI11" s="611"/>
      <c r="AJ11" s="611"/>
      <c r="AK11" s="611"/>
      <c r="AL11" s="611"/>
      <c r="AM11" s="611"/>
      <c r="AN11" s="611"/>
      <c r="AO11" s="611"/>
      <c r="AP11" s="611"/>
    </row>
    <row r="12" spans="1:42" s="607" customFormat="1" ht="56.25" x14ac:dyDescent="0.25">
      <c r="B12" s="593" t="str">
        <f>IF(Tabla3[[#This Row],[Línea estratégica]]="","",CONCATENATE(Tabla3[[#This Row],[POA]],".",Tabla3[[#This Row],[SRS]],".",Tabla3[[#This Row],[AREA]],".",#REF!))</f>
        <v/>
      </c>
      <c r="C12" s="593" t="str">
        <f>IF(Tabla3[[#This Row],[Línea estratégica]]="","",#REF!)</f>
        <v/>
      </c>
      <c r="D12" s="593" t="str">
        <f>IF(Tabla3[[#This Row],[Línea estratégica]]="","",#REF!)</f>
        <v/>
      </c>
      <c r="E12" s="593" t="str">
        <f>IF(Tabla3[[#This Row],[Línea estratégica]]="","",#REF!)</f>
        <v/>
      </c>
      <c r="F12" s="609"/>
      <c r="G12" s="609" t="str">
        <f>IFERROR(VLOOKUP([2]!Tabla3[[#This Row],[Línea estratégica]],[2]Obj!$B$57:$C$90,2,FALSE),"")</f>
        <v/>
      </c>
      <c r="H12" s="609"/>
      <c r="I12" s="609" t="str">
        <f>IFERROR(VLOOKUP($H12,[1]Obj!$D$118:$E$124,2,FALSE),"")</f>
        <v/>
      </c>
      <c r="J12" s="609"/>
      <c r="K12" s="609"/>
      <c r="L12" s="609" t="s">
        <v>2494</v>
      </c>
      <c r="M12" s="609" t="s">
        <v>2491</v>
      </c>
      <c r="N12" s="609" t="s">
        <v>1641</v>
      </c>
      <c r="O12" s="612">
        <v>1</v>
      </c>
      <c r="P12" s="593"/>
      <c r="Q12" s="608" t="s">
        <v>1984</v>
      </c>
      <c r="R12" s="610"/>
      <c r="S12" s="610"/>
      <c r="T12" s="610"/>
      <c r="U12" s="610"/>
      <c r="V12" s="610"/>
      <c r="W12" s="610"/>
      <c r="X12" s="610"/>
      <c r="Y12" s="610"/>
      <c r="Z12" s="610"/>
      <c r="AA12" s="610"/>
      <c r="AB12" s="610"/>
      <c r="AC12" s="610"/>
      <c r="AD12" s="610"/>
      <c r="AE12" s="611"/>
      <c r="AF12" s="611"/>
      <c r="AG12" s="611"/>
      <c r="AH12" s="611"/>
      <c r="AI12" s="611"/>
      <c r="AJ12" s="611"/>
      <c r="AK12" s="611"/>
      <c r="AL12" s="611"/>
      <c r="AM12" s="611"/>
      <c r="AN12" s="611"/>
      <c r="AO12" s="611"/>
      <c r="AP12" s="611"/>
    </row>
    <row r="13" spans="1:42" s="607" customFormat="1" ht="56.25" x14ac:dyDescent="0.25">
      <c r="B13" s="593" t="str">
        <f>IF(Tabla3[[#This Row],[Línea estratégica]]="","",CONCATENATE(Tabla3[[#This Row],[POA]],".",Tabla3[[#This Row],[SRS]],".",Tabla3[[#This Row],[AREA]],".",#REF!))</f>
        <v/>
      </c>
      <c r="C13" s="593" t="str">
        <f>IF(Tabla3[[#This Row],[Línea estratégica]]="","",#REF!)</f>
        <v/>
      </c>
      <c r="D13" s="593" t="str">
        <f>IF(Tabla3[[#This Row],[Línea estratégica]]="","",#REF!)</f>
        <v/>
      </c>
      <c r="E13" s="593" t="str">
        <f>IF(Tabla3[[#This Row],[Línea estratégica]]="","",#REF!)</f>
        <v/>
      </c>
      <c r="F13" s="608"/>
      <c r="G13" s="609" t="str">
        <f>IFERROR(VLOOKUP($F13,[1]Obj!$B$57:$C$76,2,FALSE),"")</f>
        <v/>
      </c>
      <c r="H13" s="608"/>
      <c r="I13" s="609" t="str">
        <f>IFERROR(VLOOKUP($H13,[1]Obj!$D$118:$E$124,2,FALSE),"")</f>
        <v/>
      </c>
      <c r="J13" s="608"/>
      <c r="K13" s="608" t="s">
        <v>2009</v>
      </c>
      <c r="L13" s="594" t="s">
        <v>2495</v>
      </c>
      <c r="M13" s="608" t="s">
        <v>2491</v>
      </c>
      <c r="N13" s="595">
        <v>0.12</v>
      </c>
      <c r="O13" s="595">
        <v>0.25</v>
      </c>
      <c r="P13" s="594"/>
      <c r="Q13" s="594" t="s">
        <v>1561</v>
      </c>
      <c r="R13" s="610"/>
      <c r="S13" s="610"/>
      <c r="T13" s="610"/>
      <c r="U13" s="610"/>
      <c r="V13" s="610"/>
      <c r="W13" s="610"/>
      <c r="X13" s="610"/>
      <c r="Y13" s="610"/>
      <c r="Z13" s="610"/>
      <c r="AA13" s="610"/>
      <c r="AB13" s="610"/>
      <c r="AC13" s="610"/>
      <c r="AD13" s="610"/>
      <c r="AE13" s="611"/>
      <c r="AF13" s="611"/>
      <c r="AG13" s="611"/>
      <c r="AH13" s="611"/>
      <c r="AI13" s="611"/>
      <c r="AJ13" s="611"/>
      <c r="AK13" s="611"/>
      <c r="AL13" s="611"/>
      <c r="AM13" s="611"/>
      <c r="AN13" s="611"/>
      <c r="AO13" s="611"/>
      <c r="AP13" s="611"/>
    </row>
    <row r="14" spans="1:42" s="607" customFormat="1" ht="37.5" x14ac:dyDescent="0.25">
      <c r="B14" s="593" t="str">
        <f>IF(Tabla3[[#This Row],[Línea estratégica]]="","",CONCATENATE(Tabla3[[#This Row],[POA]],".",Tabla3[[#This Row],[SRS]],".",Tabla3[[#This Row],[AREA]],".",#REF!))</f>
        <v/>
      </c>
      <c r="C14" s="593" t="str">
        <f>IF(Tabla3[[#This Row],[Línea estratégica]]="","",#REF!)</f>
        <v/>
      </c>
      <c r="D14" s="593" t="str">
        <f>IF(Tabla3[[#This Row],[Línea estratégica]]="","",#REF!)</f>
        <v/>
      </c>
      <c r="E14" s="593" t="str">
        <f>IF(Tabla3[[#This Row],[Línea estratégica]]="","",#REF!)</f>
        <v/>
      </c>
      <c r="F14" s="609"/>
      <c r="G14" s="609" t="str">
        <f>IFERROR(VLOOKUP([2]!Tabla3[[#This Row],[Línea estratégica]],[2]Obj!$B$57:$C$90,2,FALSE),"")</f>
        <v/>
      </c>
      <c r="H14" s="609"/>
      <c r="I14" s="609" t="str">
        <f>IFERROR(VLOOKUP($H14,[1]Obj!$D$118:$E$124,2,FALSE),"")</f>
        <v/>
      </c>
      <c r="J14" s="609"/>
      <c r="K14" s="609"/>
      <c r="L14" s="609" t="s">
        <v>2496</v>
      </c>
      <c r="M14" s="608" t="s">
        <v>2491</v>
      </c>
      <c r="N14" s="612"/>
      <c r="O14" s="612" t="s">
        <v>2497</v>
      </c>
      <c r="P14" s="593"/>
      <c r="Q14" s="594" t="s">
        <v>1561</v>
      </c>
      <c r="R14" s="610"/>
      <c r="S14" s="610"/>
      <c r="T14" s="610"/>
      <c r="U14" s="610"/>
      <c r="V14" s="610"/>
      <c r="W14" s="610"/>
      <c r="X14" s="610"/>
      <c r="Y14" s="610"/>
      <c r="Z14" s="610"/>
      <c r="AA14" s="610"/>
      <c r="AB14" s="610"/>
      <c r="AC14" s="610"/>
      <c r="AD14" s="610"/>
      <c r="AE14" s="611"/>
      <c r="AF14" s="611"/>
      <c r="AG14" s="611"/>
      <c r="AH14" s="611"/>
      <c r="AI14" s="611"/>
      <c r="AJ14" s="611"/>
      <c r="AK14" s="611"/>
      <c r="AL14" s="611"/>
      <c r="AM14" s="611"/>
      <c r="AN14" s="611"/>
      <c r="AO14" s="611"/>
      <c r="AP14" s="611"/>
    </row>
    <row r="15" spans="1:42" s="607" customFormat="1" ht="37.5" x14ac:dyDescent="0.25">
      <c r="B15" s="593" t="str">
        <f>IF(Tabla3[[#This Row],[Línea estratégica]]="","",CONCATENATE(Tabla3[[#This Row],[POA]],".",Tabla3[[#This Row],[SRS]],".",Tabla3[[#This Row],[AREA]],".",#REF!))</f>
        <v/>
      </c>
      <c r="C15" s="593" t="str">
        <f>IF(Tabla3[[#This Row],[Línea estratégica]]="","",#REF!)</f>
        <v/>
      </c>
      <c r="D15" s="593" t="str">
        <f>IF(Tabla3[[#This Row],[Línea estratégica]]="","",#REF!)</f>
        <v/>
      </c>
      <c r="E15" s="593" t="str">
        <f>IF(Tabla3[[#This Row],[Línea estratégica]]="","",#REF!)</f>
        <v/>
      </c>
      <c r="F15" s="609"/>
      <c r="G15" s="609" t="str">
        <f>IFERROR(VLOOKUP([2]!Tabla3[[#This Row],[Línea estratégica]],[2]Obj!$B$57:$C$90,2,FALSE),"")</f>
        <v/>
      </c>
      <c r="H15" s="609"/>
      <c r="I15" s="609" t="str">
        <f>IFERROR(VLOOKUP($H15,[1]Obj!$D$118:$E$124,2,FALSE),"")</f>
        <v/>
      </c>
      <c r="J15" s="609"/>
      <c r="K15" s="609"/>
      <c r="L15" s="609" t="s">
        <v>2498</v>
      </c>
      <c r="M15" s="608" t="s">
        <v>2491</v>
      </c>
      <c r="N15" s="612"/>
      <c r="O15" s="612" t="s">
        <v>2499</v>
      </c>
      <c r="P15" s="593"/>
      <c r="Q15" s="594" t="s">
        <v>1561</v>
      </c>
      <c r="R15" s="610"/>
      <c r="S15" s="610"/>
      <c r="T15" s="610"/>
      <c r="U15" s="610"/>
      <c r="V15" s="610"/>
      <c r="W15" s="610"/>
      <c r="X15" s="610"/>
      <c r="Y15" s="610"/>
      <c r="Z15" s="610"/>
      <c r="AA15" s="610"/>
      <c r="AB15" s="610"/>
      <c r="AC15" s="610"/>
      <c r="AD15" s="610"/>
      <c r="AE15" s="611"/>
      <c r="AF15" s="611"/>
      <c r="AG15" s="611"/>
      <c r="AH15" s="611"/>
      <c r="AI15" s="611"/>
      <c r="AJ15" s="611"/>
      <c r="AK15" s="611"/>
      <c r="AL15" s="611"/>
      <c r="AM15" s="611"/>
      <c r="AN15" s="611"/>
      <c r="AO15" s="611"/>
      <c r="AP15" s="611"/>
    </row>
    <row r="16" spans="1:42" s="607" customFormat="1" ht="56.25" x14ac:dyDescent="0.25">
      <c r="B16" s="593" t="str">
        <f>IF(Tabla3[[#This Row],[Línea estratégica]]="","",CONCATENATE(Tabla3[[#This Row],[POA]],".",Tabla3[[#This Row],[SRS]],".",Tabla3[[#This Row],[AREA]],".",#REF!))</f>
        <v/>
      </c>
      <c r="C16" s="593" t="str">
        <f>IF(Tabla3[[#This Row],[Línea estratégica]]="","",#REF!)</f>
        <v/>
      </c>
      <c r="D16" s="593" t="str">
        <f>IF(Tabla3[[#This Row],[Línea estratégica]]="","",#REF!)</f>
        <v/>
      </c>
      <c r="E16" s="593" t="str">
        <f>IF(Tabla3[[#This Row],[Línea estratégica]]="","",#REF!)</f>
        <v/>
      </c>
      <c r="F16" s="608"/>
      <c r="G16" s="609" t="str">
        <f>IFERROR(VLOOKUP($F16,[1]Obj!$B$57:$C$76,2,FALSE),"")</f>
        <v/>
      </c>
      <c r="H16" s="608"/>
      <c r="I16" s="609" t="str">
        <f>IFERROR(VLOOKUP($H16,[1]Obj!$D$118:$E$124,2,FALSE),"")</f>
        <v/>
      </c>
      <c r="J16" s="608"/>
      <c r="K16" s="608" t="s">
        <v>1853</v>
      </c>
      <c r="L16" s="594" t="s">
        <v>2500</v>
      </c>
      <c r="M16" s="608" t="s">
        <v>2491</v>
      </c>
      <c r="N16" s="595">
        <v>0.2</v>
      </c>
      <c r="O16" s="595">
        <v>0.3</v>
      </c>
      <c r="P16" s="594"/>
      <c r="Q16" s="594" t="s">
        <v>2501</v>
      </c>
      <c r="R16" s="610"/>
      <c r="S16" s="610"/>
      <c r="T16" s="610"/>
      <c r="U16" s="610"/>
      <c r="V16" s="610"/>
      <c r="W16" s="610"/>
      <c r="X16" s="610"/>
      <c r="Y16" s="610"/>
      <c r="Z16" s="610"/>
      <c r="AA16" s="610"/>
      <c r="AB16" s="610"/>
      <c r="AC16" s="610"/>
      <c r="AD16" s="610"/>
      <c r="AE16" s="611"/>
      <c r="AF16" s="611"/>
      <c r="AG16" s="611"/>
      <c r="AH16" s="611"/>
      <c r="AI16" s="611"/>
      <c r="AJ16" s="611"/>
      <c r="AK16" s="611"/>
      <c r="AL16" s="611"/>
      <c r="AM16" s="611"/>
      <c r="AN16" s="611"/>
      <c r="AO16" s="611"/>
      <c r="AP16" s="611"/>
    </row>
    <row r="17" spans="2:42" s="607" customFormat="1" ht="75" x14ac:dyDescent="0.25">
      <c r="B17" s="593" t="str">
        <f>IF(Tabla3[[#This Row],[Línea estratégica]]="","",CONCATENATE(Tabla3[[#This Row],[POA]],".",Tabla3[[#This Row],[SRS]],".",Tabla3[[#This Row],[AREA]],".",#REF!))</f>
        <v/>
      </c>
      <c r="C17" s="593" t="str">
        <f>IF(Tabla3[[#This Row],[Línea estratégica]]="","",#REF!)</f>
        <v/>
      </c>
      <c r="D17" s="593" t="str">
        <f>IF(Tabla3[[#This Row],[Línea estratégica]]="","",#REF!)</f>
        <v/>
      </c>
      <c r="E17" s="593" t="str">
        <f>IF(Tabla3[[#This Row],[Línea estratégica]]="","",#REF!)</f>
        <v/>
      </c>
      <c r="F17" s="608"/>
      <c r="G17" s="609" t="str">
        <f>IFERROR(VLOOKUP($F17,[1]Obj!$B$57:$C$76,2,FALSE),"")</f>
        <v/>
      </c>
      <c r="H17" s="608"/>
      <c r="I17" s="609" t="str">
        <f>IFERROR(VLOOKUP($H17,[1]Obj!$D$118:$E$124,2,FALSE),"")</f>
        <v/>
      </c>
      <c r="J17" s="608"/>
      <c r="K17" s="608" t="s">
        <v>1861</v>
      </c>
      <c r="L17" s="594" t="s">
        <v>2502</v>
      </c>
      <c r="M17" s="608" t="s">
        <v>2503</v>
      </c>
      <c r="N17" s="594" t="s">
        <v>1641</v>
      </c>
      <c r="O17" s="595">
        <v>0.65</v>
      </c>
      <c r="P17" s="594"/>
      <c r="Q17" s="594" t="s">
        <v>2504</v>
      </c>
      <c r="R17" s="610"/>
      <c r="S17" s="610"/>
      <c r="T17" s="610"/>
      <c r="U17" s="610"/>
      <c r="V17" s="610"/>
      <c r="W17" s="610"/>
      <c r="X17" s="610"/>
      <c r="Y17" s="610"/>
      <c r="Z17" s="610"/>
      <c r="AA17" s="610"/>
      <c r="AB17" s="610"/>
      <c r="AC17" s="610"/>
      <c r="AD17" s="610"/>
      <c r="AE17" s="611"/>
      <c r="AF17" s="611"/>
      <c r="AG17" s="611"/>
      <c r="AH17" s="611"/>
      <c r="AI17" s="611"/>
      <c r="AJ17" s="611"/>
      <c r="AK17" s="611"/>
      <c r="AL17" s="611"/>
      <c r="AM17" s="611"/>
      <c r="AN17" s="611"/>
      <c r="AO17" s="611"/>
      <c r="AP17" s="611"/>
    </row>
    <row r="18" spans="2:42" s="607" customFormat="1" ht="75" x14ac:dyDescent="0.25">
      <c r="B18" s="593" t="str">
        <f>IF(Tabla3[[#This Row],[Línea estratégica]]="","",CONCATENATE(Tabla3[[#This Row],[POA]],".",Tabla3[[#This Row],[SRS]],".",Tabla3[[#This Row],[AREA]],".",#REF!))</f>
        <v/>
      </c>
      <c r="C18" s="593" t="str">
        <f>IF(Tabla3[[#This Row],[Línea estratégica]]="","",#REF!)</f>
        <v/>
      </c>
      <c r="D18" s="593" t="str">
        <f>IF(Tabla3[[#This Row],[Línea estratégica]]="","",#REF!)</f>
        <v/>
      </c>
      <c r="E18" s="593" t="str">
        <f>IF(Tabla3[[#This Row],[Línea estratégica]]="","",#REF!)</f>
        <v/>
      </c>
      <c r="F18" s="609"/>
      <c r="G18" s="609" t="str">
        <f>IFERROR(VLOOKUP([2]!Tabla3[[#This Row],[Línea estratégica]],[2]Obj!$B$57:$C$90,2,FALSE),"")</f>
        <v/>
      </c>
      <c r="H18" s="609"/>
      <c r="I18" s="609" t="str">
        <f>IFERROR(VLOOKUP($H18,[1]Obj!$D$118:$E$124,2,FALSE),"")</f>
        <v/>
      </c>
      <c r="J18" s="609"/>
      <c r="K18" s="609"/>
      <c r="L18" s="609" t="s">
        <v>2505</v>
      </c>
      <c r="M18" s="608" t="s">
        <v>2503</v>
      </c>
      <c r="N18" s="609"/>
      <c r="O18" s="596" t="s">
        <v>2506</v>
      </c>
      <c r="P18" s="593"/>
      <c r="Q18" s="594" t="s">
        <v>2504</v>
      </c>
      <c r="R18" s="610"/>
      <c r="S18" s="610"/>
      <c r="T18" s="610"/>
      <c r="U18" s="610"/>
      <c r="V18" s="610"/>
      <c r="W18" s="610"/>
      <c r="X18" s="610"/>
      <c r="Y18" s="610"/>
      <c r="Z18" s="610"/>
      <c r="AA18" s="610"/>
      <c r="AB18" s="610"/>
      <c r="AC18" s="610"/>
      <c r="AD18" s="610"/>
      <c r="AE18" s="611"/>
      <c r="AF18" s="611"/>
      <c r="AG18" s="611"/>
      <c r="AH18" s="611"/>
      <c r="AI18" s="611"/>
      <c r="AJ18" s="611"/>
      <c r="AK18" s="611"/>
      <c r="AL18" s="611"/>
      <c r="AM18" s="611"/>
      <c r="AN18" s="611"/>
      <c r="AO18" s="611"/>
      <c r="AP18" s="611"/>
    </row>
    <row r="19" spans="2:42" s="607" customFormat="1" ht="75" x14ac:dyDescent="0.25">
      <c r="B19" s="593" t="str">
        <f>IF(Tabla3[[#This Row],[Línea estratégica]]="","",CONCATENATE(Tabla3[[#This Row],[POA]],".",Tabla3[[#This Row],[SRS]],".",Tabla3[[#This Row],[AREA]],".",#REF!))</f>
        <v/>
      </c>
      <c r="C19" s="593" t="str">
        <f>IF(Tabla3[[#This Row],[Línea estratégica]]="","",#REF!)</f>
        <v/>
      </c>
      <c r="D19" s="593" t="str">
        <f>IF(Tabla3[[#This Row],[Línea estratégica]]="","",#REF!)</f>
        <v/>
      </c>
      <c r="E19" s="593" t="str">
        <f>IF(Tabla3[[#This Row],[Línea estratégica]]="","",#REF!)</f>
        <v/>
      </c>
      <c r="F19" s="609"/>
      <c r="G19" s="609" t="str">
        <f>IFERROR(VLOOKUP([2]!Tabla3[[#This Row],[Línea estratégica]],[2]Obj!$B$57:$C$90,2,FALSE),"")</f>
        <v/>
      </c>
      <c r="H19" s="609"/>
      <c r="I19" s="609" t="str">
        <f>IFERROR(VLOOKUP($H19,[1]Obj!$D$118:$E$124,2,FALSE),"")</f>
        <v/>
      </c>
      <c r="J19" s="609"/>
      <c r="K19" s="609"/>
      <c r="L19" s="609" t="s">
        <v>2507</v>
      </c>
      <c r="M19" s="608" t="s">
        <v>2503</v>
      </c>
      <c r="N19" s="609"/>
      <c r="O19" s="596" t="s">
        <v>2508</v>
      </c>
      <c r="P19" s="593"/>
      <c r="Q19" s="594" t="s">
        <v>2504</v>
      </c>
      <c r="R19" s="610"/>
      <c r="S19" s="610"/>
      <c r="T19" s="610"/>
      <c r="U19" s="610"/>
      <c r="V19" s="610"/>
      <c r="W19" s="610"/>
      <c r="X19" s="610"/>
      <c r="Y19" s="610"/>
      <c r="Z19" s="610"/>
      <c r="AA19" s="610"/>
      <c r="AB19" s="610"/>
      <c r="AC19" s="610"/>
      <c r="AD19" s="610"/>
      <c r="AE19" s="611"/>
      <c r="AF19" s="611"/>
      <c r="AG19" s="611"/>
      <c r="AH19" s="611"/>
      <c r="AI19" s="611"/>
      <c r="AJ19" s="611"/>
      <c r="AK19" s="611"/>
      <c r="AL19" s="611"/>
      <c r="AM19" s="611"/>
      <c r="AN19" s="611"/>
      <c r="AO19" s="611"/>
      <c r="AP19" s="611"/>
    </row>
    <row r="20" spans="2:42" s="607" customFormat="1" ht="56.25" x14ac:dyDescent="0.25">
      <c r="B20" s="593" t="str">
        <f>IF(Tabla3[[#This Row],[Línea estratégica]]="","",CONCATENATE(Tabla3[[#This Row],[POA]],".",Tabla3[[#This Row],[SRS]],".",Tabla3[[#This Row],[AREA]],".",#REF!))</f>
        <v/>
      </c>
      <c r="C20" s="593" t="str">
        <f>IF(Tabla3[[#This Row],[Línea estratégica]]="","",#REF!)</f>
        <v/>
      </c>
      <c r="D20" s="593" t="str">
        <f>IF(Tabla3[[#This Row],[Línea estratégica]]="","",#REF!)</f>
        <v/>
      </c>
      <c r="E20" s="593" t="str">
        <f>IF(Tabla3[[#This Row],[Línea estratégica]]="","",#REF!)</f>
        <v/>
      </c>
      <c r="F20" s="609"/>
      <c r="G20" s="609" t="str">
        <f>IFERROR(VLOOKUP([2]!Tabla3[[#This Row],[Línea estratégica]],[2]Obj!$B$57:$C$90,2,FALSE),"")</f>
        <v/>
      </c>
      <c r="H20" s="609"/>
      <c r="I20" s="609" t="str">
        <f>IFERROR(VLOOKUP($H20,[1]Obj!$D$118:$E$124,2,FALSE),"")</f>
        <v/>
      </c>
      <c r="J20" s="609"/>
      <c r="K20" s="608" t="s">
        <v>2618</v>
      </c>
      <c r="L20" s="609" t="s">
        <v>2509</v>
      </c>
      <c r="M20" s="609" t="s">
        <v>2503</v>
      </c>
      <c r="N20" s="609" t="s">
        <v>1641</v>
      </c>
      <c r="O20" s="612">
        <v>0.9</v>
      </c>
      <c r="P20" s="593"/>
      <c r="Q20" s="593" t="s">
        <v>2510</v>
      </c>
      <c r="R20" s="610"/>
      <c r="S20" s="610"/>
      <c r="T20" s="610"/>
      <c r="U20" s="610"/>
      <c r="V20" s="610"/>
      <c r="W20" s="610"/>
      <c r="X20" s="610"/>
      <c r="Y20" s="610"/>
      <c r="Z20" s="610"/>
      <c r="AA20" s="610"/>
      <c r="AB20" s="610"/>
      <c r="AC20" s="610"/>
      <c r="AD20" s="610"/>
      <c r="AE20" s="611"/>
      <c r="AF20" s="611"/>
      <c r="AG20" s="611"/>
      <c r="AH20" s="611"/>
      <c r="AI20" s="611"/>
      <c r="AJ20" s="611"/>
      <c r="AK20" s="611"/>
      <c r="AL20" s="611"/>
      <c r="AM20" s="611"/>
      <c r="AN20" s="611"/>
      <c r="AO20" s="611"/>
      <c r="AP20" s="611"/>
    </row>
    <row r="21" spans="2:42" s="607" customFormat="1" ht="56.25" x14ac:dyDescent="0.25">
      <c r="B21" s="593" t="str">
        <f>IF(Tabla3[[#This Row],[Línea estratégica]]="","",CONCATENATE(Tabla3[[#This Row],[POA]],".",Tabla3[[#This Row],[SRS]],".",Tabla3[[#This Row],[AREA]],".",#REF!))</f>
        <v/>
      </c>
      <c r="C21" s="593" t="str">
        <f>IF(Tabla3[[#This Row],[Línea estratégica]]="","",#REF!)</f>
        <v/>
      </c>
      <c r="D21" s="593" t="str">
        <f>IF(Tabla3[[#This Row],[Línea estratégica]]="","",#REF!)</f>
        <v/>
      </c>
      <c r="E21" s="593" t="str">
        <f>IF(Tabla3[[#This Row],[Línea estratégica]]="","",#REF!)</f>
        <v/>
      </c>
      <c r="F21" s="609"/>
      <c r="G21" s="609" t="str">
        <f>IFERROR(VLOOKUP([2]!Tabla3[[#This Row],[Línea estratégica]],[2]Obj!$B$57:$C$90,2,FALSE),"")</f>
        <v/>
      </c>
      <c r="H21" s="609"/>
      <c r="I21" s="609" t="str">
        <f>IFERROR(VLOOKUP($H21,[1]Obj!$D$118:$E$124,2,FALSE),"")</f>
        <v/>
      </c>
      <c r="J21" s="609"/>
      <c r="K21" s="609" t="s">
        <v>2010</v>
      </c>
      <c r="L21" s="609" t="s">
        <v>2511</v>
      </c>
      <c r="M21" s="609" t="s">
        <v>2491</v>
      </c>
      <c r="N21" s="609" t="s">
        <v>1641</v>
      </c>
      <c r="O21" s="612">
        <v>1</v>
      </c>
      <c r="P21" s="593"/>
      <c r="Q21" s="593" t="s">
        <v>2512</v>
      </c>
      <c r="R21" s="610"/>
      <c r="S21" s="610"/>
      <c r="T21" s="610"/>
      <c r="U21" s="610"/>
      <c r="V21" s="610"/>
      <c r="W21" s="610"/>
      <c r="X21" s="610"/>
      <c r="Y21" s="610"/>
      <c r="Z21" s="610"/>
      <c r="AA21" s="610"/>
      <c r="AB21" s="610"/>
      <c r="AC21" s="610"/>
      <c r="AD21" s="610"/>
      <c r="AE21" s="611"/>
      <c r="AF21" s="611"/>
      <c r="AG21" s="611"/>
      <c r="AH21" s="611"/>
      <c r="AI21" s="611"/>
      <c r="AJ21" s="611"/>
      <c r="AK21" s="611"/>
      <c r="AL21" s="611"/>
      <c r="AM21" s="611"/>
      <c r="AN21" s="611"/>
      <c r="AO21" s="611"/>
      <c r="AP21" s="611"/>
    </row>
    <row r="22" spans="2:42" s="607" customFormat="1" ht="112.5" x14ac:dyDescent="0.25">
      <c r="B22" s="593" t="e">
        <f>IF(Tabla3[[#This Row],[Línea estratégica]]="","",CONCATENATE(Tabla3[[#This Row],[POA]],".",Tabla3[[#This Row],[SRS]],".",Tabla3[[#This Row],[AREA]],".",#REF!))</f>
        <v>#REF!</v>
      </c>
      <c r="C22" s="593" t="e">
        <f>IF(Tabla3[[#This Row],[Línea estratégica]]="","",#REF!)</f>
        <v>#REF!</v>
      </c>
      <c r="D22" s="593" t="e">
        <f>IF(Tabla3[[#This Row],[Línea estratégica]]="","",#REF!)</f>
        <v>#REF!</v>
      </c>
      <c r="E22" s="593" t="e">
        <f>IF(Tabla3[[#This Row],[Línea estratégica]]="","",#REF!)</f>
        <v>#REF!</v>
      </c>
      <c r="F22" s="608" t="s">
        <v>1723</v>
      </c>
      <c r="G22" s="609" t="str">
        <f>IFERROR(VLOOKUP($F22,[1]Obj!$B$57:$C$76,2,FALSE),"")</f>
        <v>LE.1</v>
      </c>
      <c r="H22" s="608" t="s">
        <v>1753</v>
      </c>
      <c r="I22" s="609" t="str">
        <f>IFERROR(VLOOKUP($H22,[1]Obj!$D$118:$E$124,2,FALSE),"")</f>
        <v>Obj1.1</v>
      </c>
      <c r="J22" s="608" t="s">
        <v>1730</v>
      </c>
      <c r="K22" s="608" t="s">
        <v>2008</v>
      </c>
      <c r="L22" s="594" t="s">
        <v>2513</v>
      </c>
      <c r="M22" s="608" t="s">
        <v>2503</v>
      </c>
      <c r="N22" s="595">
        <v>0.88</v>
      </c>
      <c r="O22" s="595">
        <v>0.95</v>
      </c>
      <c r="P22" s="594"/>
      <c r="Q22" s="613" t="s">
        <v>2514</v>
      </c>
      <c r="R22" s="610"/>
      <c r="S22" s="610"/>
      <c r="T22" s="610"/>
      <c r="U22" s="610"/>
      <c r="V22" s="611" t="s">
        <v>1715</v>
      </c>
      <c r="W22" s="610"/>
      <c r="X22" s="610"/>
      <c r="Y22" s="610"/>
      <c r="Z22" s="610"/>
      <c r="AA22" s="610"/>
      <c r="AB22" s="610"/>
      <c r="AC22" s="610"/>
      <c r="AD22" s="610"/>
      <c r="AE22" s="611"/>
      <c r="AF22" s="611"/>
      <c r="AG22" s="611"/>
      <c r="AH22" s="611"/>
      <c r="AI22" s="611"/>
      <c r="AJ22" s="611"/>
      <c r="AK22" s="611"/>
      <c r="AL22" s="611"/>
      <c r="AM22" s="611"/>
      <c r="AN22" s="611"/>
      <c r="AO22" s="611"/>
      <c r="AP22" s="611"/>
    </row>
    <row r="23" spans="2:42" s="607" customFormat="1" ht="93.75" x14ac:dyDescent="0.25">
      <c r="B23" s="593" t="str">
        <f>IF(Tabla3[[#This Row],[Línea estratégica]]="","",CONCATENATE(Tabla3[[#This Row],[POA]],".",Tabla3[[#This Row],[SRS]],".",Tabla3[[#This Row],[AREA]],".",#REF!))</f>
        <v/>
      </c>
      <c r="C23" s="593" t="str">
        <f>IF(Tabla3[[#This Row],[Línea estratégica]]="","",#REF!)</f>
        <v/>
      </c>
      <c r="D23" s="593" t="str">
        <f>IF(Tabla3[[#This Row],[Línea estratégica]]="","",#REF!)</f>
        <v/>
      </c>
      <c r="E23" s="593" t="str">
        <f>IF(Tabla3[[#This Row],[Línea estratégica]]="","",#REF!)</f>
        <v/>
      </c>
      <c r="F23" s="608"/>
      <c r="G23" s="609" t="str">
        <f>IFERROR(VLOOKUP($F23,[1]Obj!$B$57:$C$76,2,FALSE),"")</f>
        <v/>
      </c>
      <c r="H23" s="608"/>
      <c r="I23" s="609" t="str">
        <f>IFERROR(VLOOKUP($H23,[1]Obj!$D$118:$E$124,2,FALSE),"")</f>
        <v/>
      </c>
      <c r="J23" s="608"/>
      <c r="K23" s="608" t="s">
        <v>1854</v>
      </c>
      <c r="L23" s="594" t="s">
        <v>2515</v>
      </c>
      <c r="M23" s="608" t="s">
        <v>2516</v>
      </c>
      <c r="N23" s="595" t="s">
        <v>1641</v>
      </c>
      <c r="O23" s="597">
        <v>70</v>
      </c>
      <c r="P23" s="594"/>
      <c r="Q23" s="613" t="s">
        <v>2514</v>
      </c>
      <c r="R23" s="610"/>
      <c r="S23" s="610"/>
      <c r="T23" s="610"/>
      <c r="U23" s="610"/>
      <c r="V23" s="611"/>
      <c r="W23" s="610"/>
      <c r="X23" s="610"/>
      <c r="Y23" s="610"/>
      <c r="Z23" s="610"/>
      <c r="AA23" s="610"/>
      <c r="AB23" s="610"/>
      <c r="AC23" s="610"/>
      <c r="AD23" s="610"/>
      <c r="AE23" s="611"/>
      <c r="AF23" s="611"/>
      <c r="AG23" s="611"/>
      <c r="AH23" s="611"/>
      <c r="AI23" s="611"/>
      <c r="AJ23" s="611"/>
      <c r="AK23" s="611"/>
      <c r="AL23" s="611"/>
      <c r="AM23" s="611"/>
      <c r="AN23" s="611"/>
      <c r="AO23" s="611"/>
      <c r="AP23" s="611"/>
    </row>
    <row r="24" spans="2:42" s="607" customFormat="1" ht="93.75" x14ac:dyDescent="0.25">
      <c r="B24" s="593" t="str">
        <f>IF(Tabla3[[#This Row],[Línea estratégica]]="","",CONCATENATE(Tabla3[[#This Row],[POA]],".",Tabla3[[#This Row],[SRS]],".",Tabla3[[#This Row],[AREA]],".",#REF!))</f>
        <v/>
      </c>
      <c r="C24" s="593" t="str">
        <f>IF(Tabla3[[#This Row],[Línea estratégica]]="","",#REF!)</f>
        <v/>
      </c>
      <c r="D24" s="593" t="str">
        <f>IF(Tabla3[[#This Row],[Línea estratégica]]="","",#REF!)</f>
        <v/>
      </c>
      <c r="E24" s="593" t="str">
        <f>IF(Tabla3[[#This Row],[Línea estratégica]]="","",#REF!)</f>
        <v/>
      </c>
      <c r="F24" s="609"/>
      <c r="G24" s="609" t="str">
        <f>IFERROR(VLOOKUP([2]!Tabla3[[#This Row],[Línea estratégica]],[2]Obj!$B$57:$C$90,2,FALSE),"")</f>
        <v/>
      </c>
      <c r="H24" s="609"/>
      <c r="I24" s="609" t="str">
        <f>IFERROR(VLOOKUP($H24,[1]Obj!$D$118:$E$124,2,FALSE),"")</f>
        <v/>
      </c>
      <c r="J24" s="609"/>
      <c r="K24" s="609"/>
      <c r="L24" s="609" t="s">
        <v>2517</v>
      </c>
      <c r="M24" s="609" t="s">
        <v>2518</v>
      </c>
      <c r="N24" s="595" t="s">
        <v>1641</v>
      </c>
      <c r="O24" s="614">
        <v>12</v>
      </c>
      <c r="P24" s="593"/>
      <c r="Q24" s="613" t="s">
        <v>2514</v>
      </c>
      <c r="R24" s="610"/>
      <c r="S24" s="610"/>
      <c r="T24" s="610"/>
      <c r="U24" s="610"/>
      <c r="V24" s="611"/>
      <c r="W24" s="610"/>
      <c r="X24" s="610"/>
      <c r="Y24" s="610"/>
      <c r="Z24" s="610"/>
      <c r="AA24" s="610"/>
      <c r="AB24" s="610"/>
      <c r="AC24" s="610"/>
      <c r="AD24" s="610"/>
      <c r="AE24" s="611"/>
      <c r="AF24" s="611"/>
      <c r="AG24" s="611"/>
      <c r="AH24" s="611"/>
      <c r="AI24" s="611"/>
      <c r="AJ24" s="611"/>
      <c r="AK24" s="611"/>
      <c r="AL24" s="611"/>
      <c r="AM24" s="611"/>
      <c r="AN24" s="611"/>
      <c r="AO24" s="611"/>
      <c r="AP24" s="611"/>
    </row>
    <row r="25" spans="2:42" s="607" customFormat="1" ht="93.75" x14ac:dyDescent="0.25">
      <c r="B25" s="593" t="str">
        <f>IF(Tabla3[[#This Row],[Línea estratégica]]="","",CONCATENATE(Tabla3[[#This Row],[POA]],".",Tabla3[[#This Row],[SRS]],".",Tabla3[[#This Row],[AREA]],".",#REF!))</f>
        <v/>
      </c>
      <c r="C25" s="593" t="str">
        <f>IF(Tabla3[[#This Row],[Línea estratégica]]="","",#REF!)</f>
        <v/>
      </c>
      <c r="D25" s="593" t="str">
        <f>IF(Tabla3[[#This Row],[Línea estratégica]]="","",#REF!)</f>
        <v/>
      </c>
      <c r="E25" s="593" t="str">
        <f>IF(Tabla3[[#This Row],[Línea estratégica]]="","",#REF!)</f>
        <v/>
      </c>
      <c r="F25" s="609"/>
      <c r="G25" s="609" t="str">
        <f>IFERROR(VLOOKUP([2]!Tabla3[[#This Row],[Línea estratégica]],[2]Obj!$B$57:$C$90,2,FALSE),"")</f>
        <v/>
      </c>
      <c r="H25" s="609"/>
      <c r="I25" s="609" t="str">
        <f>IFERROR(VLOOKUP($H25,[1]Obj!$D$118:$E$124,2,FALSE),"")</f>
        <v/>
      </c>
      <c r="J25" s="609"/>
      <c r="K25" s="609"/>
      <c r="L25" s="609" t="s">
        <v>2519</v>
      </c>
      <c r="M25" s="609" t="s">
        <v>2518</v>
      </c>
      <c r="N25" s="609" t="s">
        <v>1641</v>
      </c>
      <c r="O25" s="614">
        <v>12</v>
      </c>
      <c r="P25" s="593"/>
      <c r="Q25" s="613" t="s">
        <v>2514</v>
      </c>
      <c r="R25" s="610"/>
      <c r="S25" s="610"/>
      <c r="T25" s="610"/>
      <c r="U25" s="610"/>
      <c r="V25" s="611"/>
      <c r="W25" s="610"/>
      <c r="X25" s="610"/>
      <c r="Y25" s="610"/>
      <c r="Z25" s="610"/>
      <c r="AA25" s="610"/>
      <c r="AB25" s="610"/>
      <c r="AC25" s="610"/>
      <c r="AD25" s="610"/>
      <c r="AE25" s="611"/>
      <c r="AF25" s="611"/>
      <c r="AG25" s="611"/>
      <c r="AH25" s="611"/>
      <c r="AI25" s="611"/>
      <c r="AJ25" s="611"/>
      <c r="AK25" s="611"/>
      <c r="AL25" s="611"/>
      <c r="AM25" s="611"/>
      <c r="AN25" s="611"/>
      <c r="AO25" s="611"/>
      <c r="AP25" s="611"/>
    </row>
    <row r="26" spans="2:42" s="607" customFormat="1" ht="93.75" x14ac:dyDescent="0.25">
      <c r="B26" s="593" t="str">
        <f>IF(Tabla3[[#This Row],[Línea estratégica]]="","",CONCATENATE(Tabla3[[#This Row],[POA]],".",Tabla3[[#This Row],[SRS]],".",Tabla3[[#This Row],[AREA]],".",#REF!))</f>
        <v/>
      </c>
      <c r="C26" s="593" t="str">
        <f>IF(Tabla3[[#This Row],[Línea estratégica]]="","",#REF!)</f>
        <v/>
      </c>
      <c r="D26" s="593" t="str">
        <f>IF(Tabla3[[#This Row],[Línea estratégica]]="","",#REF!)</f>
        <v/>
      </c>
      <c r="E26" s="593" t="str">
        <f>IF(Tabla3[[#This Row],[Línea estratégica]]="","",#REF!)</f>
        <v/>
      </c>
      <c r="F26" s="609"/>
      <c r="G26" s="609" t="str">
        <f>IFERROR(VLOOKUP([2]!Tabla3[[#This Row],[Línea estratégica]],[2]Obj!$B$57:$C$90,2,FALSE),"")</f>
        <v/>
      </c>
      <c r="H26" s="609"/>
      <c r="I26" s="609" t="str">
        <f>IFERROR(VLOOKUP($H26,[1]Obj!$D$118:$E$124,2,FALSE),"")</f>
        <v/>
      </c>
      <c r="J26" s="609"/>
      <c r="K26" s="609"/>
      <c r="L26" s="609" t="s">
        <v>2520</v>
      </c>
      <c r="M26" s="609" t="s">
        <v>2491</v>
      </c>
      <c r="N26" s="609" t="s">
        <v>1641</v>
      </c>
      <c r="O26" s="612" t="s">
        <v>2521</v>
      </c>
      <c r="P26" s="593"/>
      <c r="Q26" s="613" t="s">
        <v>2514</v>
      </c>
      <c r="R26" s="610"/>
      <c r="S26" s="610"/>
      <c r="T26" s="610"/>
      <c r="U26" s="610"/>
      <c r="V26" s="611"/>
      <c r="W26" s="610"/>
      <c r="X26" s="610"/>
      <c r="Y26" s="610"/>
      <c r="Z26" s="610"/>
      <c r="AA26" s="610"/>
      <c r="AB26" s="610"/>
      <c r="AC26" s="610"/>
      <c r="AD26" s="610"/>
      <c r="AE26" s="611"/>
      <c r="AF26" s="611"/>
      <c r="AG26" s="611"/>
      <c r="AH26" s="611"/>
      <c r="AI26" s="611"/>
      <c r="AJ26" s="611"/>
      <c r="AK26" s="611"/>
      <c r="AL26" s="611"/>
      <c r="AM26" s="611"/>
      <c r="AN26" s="611"/>
      <c r="AO26" s="611"/>
      <c r="AP26" s="611"/>
    </row>
    <row r="27" spans="2:42" s="607" customFormat="1" ht="75" x14ac:dyDescent="0.25">
      <c r="B27" s="593" t="str">
        <f>IF(Tabla3[[#This Row],[Línea estratégica]]="","",CONCATENATE(Tabla3[[#This Row],[POA]],".",Tabla3[[#This Row],[SRS]],".",Tabla3[[#This Row],[AREA]],".",#REF!))</f>
        <v/>
      </c>
      <c r="C27" s="593" t="str">
        <f>IF(Tabla3[[#This Row],[Línea estratégica]]="","",#REF!)</f>
        <v/>
      </c>
      <c r="D27" s="593" t="str">
        <f>IF(Tabla3[[#This Row],[Línea estratégica]]="","",#REF!)</f>
        <v/>
      </c>
      <c r="E27" s="593" t="str">
        <f>IF(Tabla3[[#This Row],[Línea estratégica]]="","",#REF!)</f>
        <v/>
      </c>
      <c r="F27" s="608"/>
      <c r="G27" s="609" t="str">
        <f>IFERROR(VLOOKUP($F27,[1]Obj!$B$57:$C$76,2,FALSE),"")</f>
        <v/>
      </c>
      <c r="H27" s="608"/>
      <c r="I27" s="609" t="str">
        <f>IFERROR(VLOOKUP($H27,[1]Obj!$D$118:$E$124,2,FALSE),"")</f>
        <v/>
      </c>
      <c r="J27" s="608"/>
      <c r="K27" s="608" t="s">
        <v>1855</v>
      </c>
      <c r="L27" s="594" t="s">
        <v>2522</v>
      </c>
      <c r="M27" s="608" t="s">
        <v>2491</v>
      </c>
      <c r="N27" s="594" t="s">
        <v>1641</v>
      </c>
      <c r="O27" s="595">
        <v>0.35</v>
      </c>
      <c r="P27" s="594"/>
      <c r="Q27" s="613" t="s">
        <v>2523</v>
      </c>
      <c r="R27" s="610"/>
      <c r="S27" s="610"/>
      <c r="T27" s="610"/>
      <c r="U27" s="610"/>
      <c r="V27" s="611"/>
      <c r="W27" s="610"/>
      <c r="X27" s="610"/>
      <c r="Y27" s="610"/>
      <c r="Z27" s="610"/>
      <c r="AA27" s="610"/>
      <c r="AB27" s="610"/>
      <c r="AC27" s="610"/>
      <c r="AD27" s="610"/>
      <c r="AE27" s="611"/>
      <c r="AF27" s="611"/>
      <c r="AG27" s="611"/>
      <c r="AH27" s="611"/>
      <c r="AI27" s="611"/>
      <c r="AJ27" s="611"/>
      <c r="AK27" s="611"/>
      <c r="AL27" s="611"/>
      <c r="AM27" s="611"/>
      <c r="AN27" s="611"/>
      <c r="AO27" s="611"/>
      <c r="AP27" s="611"/>
    </row>
    <row r="28" spans="2:42" s="607" customFormat="1" ht="131.25" x14ac:dyDescent="0.25">
      <c r="B28" s="593" t="e">
        <f>IF(Tabla3[[#This Row],[Línea estratégica]]="","",CONCATENATE(Tabla3[[#This Row],[POA]],".",Tabla3[[#This Row],[SRS]],".",Tabla3[[#This Row],[AREA]],".",#REF!))</f>
        <v>#REF!</v>
      </c>
      <c r="C28" s="593" t="e">
        <f>IF(Tabla3[[#This Row],[Línea estratégica]]="","",#REF!)</f>
        <v>#REF!</v>
      </c>
      <c r="D28" s="593" t="e">
        <f>IF(Tabla3[[#This Row],[Línea estratégica]]="","",#REF!)</f>
        <v>#REF!</v>
      </c>
      <c r="E28" s="593" t="e">
        <f>IF(Tabla3[[#This Row],[Línea estratégica]]="","",#REF!)</f>
        <v>#REF!</v>
      </c>
      <c r="F28" s="608" t="s">
        <v>1723</v>
      </c>
      <c r="G28" s="609" t="str">
        <f>IFERROR(VLOOKUP($F28,[1]Obj!$B$57:$C$76,2,FALSE),"")</f>
        <v>LE.1</v>
      </c>
      <c r="H28" s="608" t="s">
        <v>1753</v>
      </c>
      <c r="I28" s="609" t="str">
        <f>IFERROR(VLOOKUP($H28,[1]Obj!$D$118:$E$124,2,FALSE),"")</f>
        <v>Obj1.1</v>
      </c>
      <c r="J28" s="608" t="s">
        <v>1731</v>
      </c>
      <c r="K28" s="608" t="s">
        <v>2064</v>
      </c>
      <c r="L28" s="594" t="s">
        <v>2524</v>
      </c>
      <c r="M28" s="608" t="s">
        <v>2491</v>
      </c>
      <c r="N28" s="595" t="s">
        <v>1641</v>
      </c>
      <c r="O28" s="595">
        <v>0.9</v>
      </c>
      <c r="P28" s="594"/>
      <c r="Q28" s="594" t="s">
        <v>2525</v>
      </c>
      <c r="R28" s="610"/>
      <c r="S28" s="610"/>
      <c r="T28" s="610"/>
      <c r="U28" s="610"/>
      <c r="V28" s="611"/>
      <c r="W28" s="610"/>
      <c r="X28" s="610"/>
      <c r="Y28" s="610"/>
      <c r="Z28" s="610"/>
      <c r="AA28" s="610"/>
      <c r="AB28" s="610"/>
      <c r="AC28" s="610"/>
      <c r="AD28" s="610"/>
      <c r="AE28" s="611"/>
      <c r="AF28" s="611"/>
      <c r="AG28" s="611"/>
      <c r="AH28" s="611"/>
      <c r="AI28" s="611"/>
      <c r="AJ28" s="611"/>
      <c r="AK28" s="611"/>
      <c r="AL28" s="611"/>
      <c r="AM28" s="611"/>
      <c r="AN28" s="611"/>
      <c r="AO28" s="611"/>
      <c r="AP28" s="611"/>
    </row>
    <row r="29" spans="2:42" s="607" customFormat="1" ht="56.25" x14ac:dyDescent="0.25">
      <c r="B29" s="593" t="str">
        <f>IF(Tabla3[[#This Row],[Línea estratégica]]="","",CONCATENATE(Tabla3[[#This Row],[POA]],".",Tabla3[[#This Row],[SRS]],".",Tabla3[[#This Row],[AREA]],".",#REF!))</f>
        <v/>
      </c>
      <c r="C29" s="593" t="str">
        <f>IF(Tabla3[[#This Row],[Línea estratégica]]="","",#REF!)</f>
        <v/>
      </c>
      <c r="D29" s="593" t="str">
        <f>IF(Tabla3[[#This Row],[Línea estratégica]]="","",#REF!)</f>
        <v/>
      </c>
      <c r="E29" s="593" t="str">
        <f>IF(Tabla3[[#This Row],[Línea estratégica]]="","",#REF!)</f>
        <v/>
      </c>
      <c r="F29" s="609"/>
      <c r="G29" s="609" t="str">
        <f>IFERROR(VLOOKUP([2]!Tabla3[[#This Row],[Línea estratégica]],[2]Obj!$B$57:$C$90,2,FALSE),"")</f>
        <v/>
      </c>
      <c r="H29" s="609"/>
      <c r="I29" s="609" t="str">
        <f>IFERROR(VLOOKUP($H29,[1]Obj!$D$118:$E$124,2,FALSE),"")</f>
        <v/>
      </c>
      <c r="J29" s="609"/>
      <c r="K29" s="609"/>
      <c r="L29" s="609" t="s">
        <v>2526</v>
      </c>
      <c r="M29" s="609" t="s">
        <v>2491</v>
      </c>
      <c r="N29" s="612">
        <v>0.45</v>
      </c>
      <c r="O29" s="612">
        <v>0.85</v>
      </c>
      <c r="P29" s="593"/>
      <c r="Q29" s="594" t="s">
        <v>2525</v>
      </c>
      <c r="R29" s="610"/>
      <c r="S29" s="610"/>
      <c r="T29" s="610"/>
      <c r="U29" s="610"/>
      <c r="V29" s="611"/>
      <c r="W29" s="610"/>
      <c r="X29" s="610"/>
      <c r="Y29" s="610"/>
      <c r="Z29" s="610"/>
      <c r="AA29" s="610"/>
      <c r="AB29" s="610"/>
      <c r="AC29" s="610"/>
      <c r="AD29" s="610"/>
      <c r="AE29" s="611"/>
      <c r="AF29" s="611"/>
      <c r="AG29" s="611"/>
      <c r="AH29" s="611"/>
      <c r="AI29" s="611"/>
      <c r="AJ29" s="611"/>
      <c r="AK29" s="611"/>
      <c r="AL29" s="611"/>
      <c r="AM29" s="611"/>
      <c r="AN29" s="611"/>
      <c r="AO29" s="611"/>
      <c r="AP29" s="611"/>
    </row>
    <row r="30" spans="2:42" s="607" customFormat="1" ht="56.25" x14ac:dyDescent="0.25">
      <c r="B30" s="593" t="str">
        <f>IF(Tabla3[[#This Row],[Línea estratégica]]="","",CONCATENATE(Tabla3[[#This Row],[POA]],".",Tabla3[[#This Row],[SRS]],".",Tabla3[[#This Row],[AREA]],".",#REF!))</f>
        <v/>
      </c>
      <c r="C30" s="593" t="str">
        <f>IF(Tabla3[[#This Row],[Línea estratégica]]="","",#REF!)</f>
        <v/>
      </c>
      <c r="D30" s="593" t="str">
        <f>IF(Tabla3[[#This Row],[Línea estratégica]]="","",#REF!)</f>
        <v/>
      </c>
      <c r="E30" s="593" t="str">
        <f>IF(Tabla3[[#This Row],[Línea estratégica]]="","",#REF!)</f>
        <v/>
      </c>
      <c r="F30" s="608"/>
      <c r="G30" s="609" t="str">
        <f>IFERROR(VLOOKUP($F30,[1]Obj!$B$57:$C$76,2,FALSE),"")</f>
        <v/>
      </c>
      <c r="H30" s="608"/>
      <c r="I30" s="609" t="str">
        <f>IFERROR(VLOOKUP($H30,[1]Obj!$D$118:$E$124,2,FALSE),"")</f>
        <v/>
      </c>
      <c r="J30" s="608"/>
      <c r="K30" s="608" t="s">
        <v>2063</v>
      </c>
      <c r="L30" s="594" t="s">
        <v>2527</v>
      </c>
      <c r="M30" s="608" t="s">
        <v>2491</v>
      </c>
      <c r="N30" s="595" t="s">
        <v>1641</v>
      </c>
      <c r="O30" s="595">
        <v>0.75</v>
      </c>
      <c r="P30" s="594"/>
      <c r="Q30" s="594" t="s">
        <v>2525</v>
      </c>
      <c r="R30" s="610"/>
      <c r="S30" s="610"/>
      <c r="T30" s="610"/>
      <c r="U30" s="610"/>
      <c r="V30" s="611"/>
      <c r="W30" s="610"/>
      <c r="X30" s="610"/>
      <c r="Y30" s="610"/>
      <c r="Z30" s="610"/>
      <c r="AA30" s="610"/>
      <c r="AB30" s="610"/>
      <c r="AC30" s="610"/>
      <c r="AD30" s="610"/>
      <c r="AE30" s="611"/>
      <c r="AF30" s="611"/>
      <c r="AG30" s="611"/>
      <c r="AH30" s="611"/>
      <c r="AI30" s="611"/>
      <c r="AJ30" s="611"/>
      <c r="AK30" s="611"/>
      <c r="AL30" s="611"/>
      <c r="AM30" s="611"/>
      <c r="AN30" s="611"/>
      <c r="AO30" s="611"/>
      <c r="AP30" s="611"/>
    </row>
    <row r="31" spans="2:42" s="607" customFormat="1" ht="56.25" x14ac:dyDescent="0.25">
      <c r="B31" s="593" t="str">
        <f>IF(Tabla3[[#This Row],[Línea estratégica]]="","",CONCATENATE(Tabla3[[#This Row],[POA]],".",Tabla3[[#This Row],[SRS]],".",Tabla3[[#This Row],[AREA]],".",#REF!))</f>
        <v/>
      </c>
      <c r="C31" s="593" t="str">
        <f>IF(Tabla3[[#This Row],[Línea estratégica]]="","",#REF!)</f>
        <v/>
      </c>
      <c r="D31" s="593" t="str">
        <f>IF(Tabla3[[#This Row],[Línea estratégica]]="","",#REF!)</f>
        <v/>
      </c>
      <c r="E31" s="593" t="str">
        <f>IF(Tabla3[[#This Row],[Línea estratégica]]="","",#REF!)</f>
        <v/>
      </c>
      <c r="F31" s="609"/>
      <c r="G31" s="609" t="str">
        <f>IFERROR(VLOOKUP([2]!Tabla3[[#This Row],[Línea estratégica]],[2]Obj!$B$57:$C$90,2,FALSE),"")</f>
        <v/>
      </c>
      <c r="H31" s="609"/>
      <c r="I31" s="609" t="str">
        <f>IFERROR(VLOOKUP($H31,[1]Obj!$D$118:$E$124,2,FALSE),"")</f>
        <v/>
      </c>
      <c r="J31" s="609"/>
      <c r="K31" s="608" t="s">
        <v>2066</v>
      </c>
      <c r="L31" s="609" t="s">
        <v>2528</v>
      </c>
      <c r="M31" s="609"/>
      <c r="N31" s="595" t="s">
        <v>1641</v>
      </c>
      <c r="O31" s="612">
        <v>0.5</v>
      </c>
      <c r="P31" s="593"/>
      <c r="Q31" s="593" t="s">
        <v>2529</v>
      </c>
      <c r="R31" s="610"/>
      <c r="S31" s="610"/>
      <c r="T31" s="610"/>
      <c r="U31" s="610"/>
      <c r="V31" s="611"/>
      <c r="W31" s="610"/>
      <c r="X31" s="610"/>
      <c r="Y31" s="610"/>
      <c r="Z31" s="610"/>
      <c r="AA31" s="610"/>
      <c r="AB31" s="610"/>
      <c r="AC31" s="610"/>
      <c r="AD31" s="610"/>
      <c r="AE31" s="611"/>
      <c r="AF31" s="611"/>
      <c r="AG31" s="611"/>
      <c r="AH31" s="611"/>
      <c r="AI31" s="611"/>
      <c r="AJ31" s="611"/>
      <c r="AK31" s="611"/>
      <c r="AL31" s="611"/>
      <c r="AM31" s="611"/>
      <c r="AN31" s="611"/>
      <c r="AO31" s="611"/>
      <c r="AP31" s="611"/>
    </row>
    <row r="32" spans="2:42" s="607" customFormat="1" ht="131.25" x14ac:dyDescent="0.25">
      <c r="B32" s="593" t="e">
        <f>IF(Tabla3[[#This Row],[Línea estratégica]]="","",CONCATENATE(Tabla3[[#This Row],[POA]],".",Tabla3[[#This Row],[SRS]],".",Tabla3[[#This Row],[AREA]],".",#REF!))</f>
        <v>#REF!</v>
      </c>
      <c r="C32" s="593" t="e">
        <f>IF(Tabla3[[#This Row],[Línea estratégica]]="","",#REF!)</f>
        <v>#REF!</v>
      </c>
      <c r="D32" s="593" t="e">
        <f>IF(Tabla3[[#This Row],[Línea estratégica]]="","",#REF!)</f>
        <v>#REF!</v>
      </c>
      <c r="E32" s="593" t="e">
        <f>IF(Tabla3[[#This Row],[Línea estratégica]]="","",#REF!)</f>
        <v>#REF!</v>
      </c>
      <c r="F32" s="608" t="s">
        <v>1723</v>
      </c>
      <c r="G32" s="609" t="str">
        <f>IFERROR(VLOOKUP($F32,[1]Obj!$B$57:$C$76,2,FALSE),"")</f>
        <v>LE.1</v>
      </c>
      <c r="H32" s="608" t="s">
        <v>1753</v>
      </c>
      <c r="I32" s="609" t="str">
        <f>IFERROR(VLOOKUP($H32,[1]Obj!$D$118:$E$124,2,FALSE),"")</f>
        <v>Obj1.1</v>
      </c>
      <c r="J32" s="608" t="s">
        <v>1732</v>
      </c>
      <c r="K32" s="608" t="s">
        <v>2065</v>
      </c>
      <c r="L32" s="594" t="s">
        <v>2530</v>
      </c>
      <c r="M32" s="608" t="s">
        <v>542</v>
      </c>
      <c r="N32" s="595" t="s">
        <v>1641</v>
      </c>
      <c r="O32" s="598">
        <v>1</v>
      </c>
      <c r="P32" s="594"/>
      <c r="Q32" s="594" t="s">
        <v>2529</v>
      </c>
      <c r="R32" s="610"/>
      <c r="S32" s="610"/>
      <c r="T32" s="610"/>
      <c r="U32" s="610"/>
      <c r="V32" s="611"/>
      <c r="W32" s="610"/>
      <c r="X32" s="610"/>
      <c r="Y32" s="610"/>
      <c r="Z32" s="610"/>
      <c r="AA32" s="610"/>
      <c r="AB32" s="610"/>
      <c r="AC32" s="610"/>
      <c r="AD32" s="610"/>
      <c r="AE32" s="611"/>
      <c r="AF32" s="611"/>
      <c r="AG32" s="611"/>
      <c r="AH32" s="611"/>
      <c r="AI32" s="611"/>
      <c r="AJ32" s="611"/>
      <c r="AK32" s="611"/>
      <c r="AL32" s="611"/>
      <c r="AM32" s="611"/>
      <c r="AN32" s="611"/>
      <c r="AO32" s="611"/>
      <c r="AP32" s="611"/>
    </row>
    <row r="33" spans="2:42" s="607" customFormat="1" ht="75" x14ac:dyDescent="0.25">
      <c r="B33" s="593" t="str">
        <f>IF(Tabla3[[#This Row],[Línea estratégica]]="","",CONCATENATE(Tabla3[[#This Row],[POA]],".",Tabla3[[#This Row],[SRS]],".",Tabla3[[#This Row],[AREA]],".",#REF!))</f>
        <v/>
      </c>
      <c r="C33" s="593" t="str">
        <f>IF(Tabla3[[#This Row],[Línea estratégica]]="","",#REF!)</f>
        <v/>
      </c>
      <c r="D33" s="593" t="str">
        <f>IF(Tabla3[[#This Row],[Línea estratégica]]="","",#REF!)</f>
        <v/>
      </c>
      <c r="E33" s="593" t="str">
        <f>IF(Tabla3[[#This Row],[Línea estratégica]]="","",#REF!)</f>
        <v/>
      </c>
      <c r="F33" s="608"/>
      <c r="G33" s="609" t="str">
        <f>IFERROR(VLOOKUP($F33,[1]Obj!$B$57:$C$76,2,FALSE),"")</f>
        <v/>
      </c>
      <c r="H33" s="608"/>
      <c r="I33" s="609" t="str">
        <f>IFERROR(VLOOKUP($H33,[1]Obj!$D$118:$E$124,2,FALSE),"")</f>
        <v/>
      </c>
      <c r="J33" s="608"/>
      <c r="K33" s="609" t="s">
        <v>1942</v>
      </c>
      <c r="L33" s="594" t="s">
        <v>2531</v>
      </c>
      <c r="M33" s="608" t="s">
        <v>2491</v>
      </c>
      <c r="N33" s="594">
        <v>0.5</v>
      </c>
      <c r="O33" s="595">
        <v>0.9</v>
      </c>
      <c r="P33" s="594"/>
      <c r="Q33" s="594" t="s">
        <v>2532</v>
      </c>
      <c r="R33" s="610"/>
      <c r="S33" s="610"/>
      <c r="T33" s="610"/>
      <c r="U33" s="610"/>
      <c r="V33" s="611"/>
      <c r="W33" s="610"/>
      <c r="X33" s="610"/>
      <c r="Y33" s="610"/>
      <c r="Z33" s="610"/>
      <c r="AA33" s="610"/>
      <c r="AB33" s="610"/>
      <c r="AC33" s="610"/>
      <c r="AD33" s="610"/>
      <c r="AE33" s="611"/>
      <c r="AF33" s="611"/>
      <c r="AG33" s="611"/>
      <c r="AH33" s="611"/>
      <c r="AI33" s="611"/>
      <c r="AJ33" s="611"/>
      <c r="AK33" s="611"/>
      <c r="AL33" s="611"/>
      <c r="AM33" s="611"/>
      <c r="AN33" s="611"/>
      <c r="AO33" s="611"/>
      <c r="AP33" s="611"/>
    </row>
    <row r="34" spans="2:42" s="607" customFormat="1" ht="37.5" x14ac:dyDescent="0.25">
      <c r="B34" s="593" t="str">
        <f>IF(Tabla3[[#This Row],[Línea estratégica]]="","",CONCATENATE(Tabla3[[#This Row],[POA]],".",Tabla3[[#This Row],[SRS]],".",Tabla3[[#This Row],[AREA]],".",#REF!))</f>
        <v/>
      </c>
      <c r="C34" s="593" t="str">
        <f>IF(Tabla3[[#This Row],[Línea estratégica]]="","",#REF!)</f>
        <v/>
      </c>
      <c r="D34" s="593" t="str">
        <f>IF(Tabla3[[#This Row],[Línea estratégica]]="","",#REF!)</f>
        <v/>
      </c>
      <c r="E34" s="593" t="str">
        <f>IF(Tabla3[[#This Row],[Línea estratégica]]="","",#REF!)</f>
        <v/>
      </c>
      <c r="F34" s="609"/>
      <c r="G34" s="609" t="str">
        <f>IFERROR(VLOOKUP([2]!Tabla3[[#This Row],[Línea estratégica]],[2]Obj!$B$57:$C$90,2,FALSE),"")</f>
        <v/>
      </c>
      <c r="H34" s="609"/>
      <c r="I34" s="609" t="str">
        <f>IFERROR(VLOOKUP($H34,[1]Obj!$D$118:$E$124,2,FALSE),"")</f>
        <v/>
      </c>
      <c r="J34" s="609"/>
      <c r="K34" s="609"/>
      <c r="L34" s="609" t="s">
        <v>2533</v>
      </c>
      <c r="M34" s="609" t="s">
        <v>2491</v>
      </c>
      <c r="N34" s="609">
        <v>0.5</v>
      </c>
      <c r="O34" s="612">
        <v>0.9</v>
      </c>
      <c r="P34" s="593"/>
      <c r="Q34" s="594" t="s">
        <v>2532</v>
      </c>
      <c r="R34" s="610"/>
      <c r="S34" s="610"/>
      <c r="T34" s="610"/>
      <c r="U34" s="610"/>
      <c r="V34" s="611"/>
      <c r="W34" s="610"/>
      <c r="X34" s="610"/>
      <c r="Y34" s="610"/>
      <c r="Z34" s="610"/>
      <c r="AA34" s="610"/>
      <c r="AB34" s="610"/>
      <c r="AC34" s="610"/>
      <c r="AD34" s="610"/>
      <c r="AE34" s="611"/>
      <c r="AF34" s="611"/>
      <c r="AG34" s="611"/>
      <c r="AH34" s="611"/>
      <c r="AI34" s="611"/>
      <c r="AJ34" s="611"/>
      <c r="AK34" s="611"/>
      <c r="AL34" s="611"/>
      <c r="AM34" s="611"/>
      <c r="AN34" s="611"/>
      <c r="AO34" s="611"/>
      <c r="AP34" s="611"/>
    </row>
    <row r="35" spans="2:42" s="607" customFormat="1" ht="37.5" x14ac:dyDescent="0.25">
      <c r="B35" s="593" t="str">
        <f>IF(Tabla3[[#This Row],[Línea estratégica]]="","",CONCATENATE(Tabla3[[#This Row],[POA]],".",Tabla3[[#This Row],[SRS]],".",Tabla3[[#This Row],[AREA]],".",#REF!))</f>
        <v/>
      </c>
      <c r="C35" s="593" t="str">
        <f>IF(Tabla3[[#This Row],[Línea estratégica]]="","",#REF!)</f>
        <v/>
      </c>
      <c r="D35" s="593" t="str">
        <f>IF(Tabla3[[#This Row],[Línea estratégica]]="","",#REF!)</f>
        <v/>
      </c>
      <c r="E35" s="593" t="str">
        <f>IF(Tabla3[[#This Row],[Línea estratégica]]="","",#REF!)</f>
        <v/>
      </c>
      <c r="F35" s="609"/>
      <c r="G35" s="609" t="str">
        <f>IFERROR(VLOOKUP([2]!Tabla3[[#This Row],[Línea estratégica]],[2]Obj!$B$57:$C$90,2,FALSE),"")</f>
        <v/>
      </c>
      <c r="H35" s="609"/>
      <c r="I35" s="609" t="str">
        <f>IFERROR(VLOOKUP($H35,[1]Obj!$D$118:$E$124,2,FALSE),"")</f>
        <v/>
      </c>
      <c r="J35" s="609"/>
      <c r="K35" s="609"/>
      <c r="L35" s="609" t="s">
        <v>2534</v>
      </c>
      <c r="M35" s="609" t="s">
        <v>2491</v>
      </c>
      <c r="N35" s="609" t="s">
        <v>1641</v>
      </c>
      <c r="O35" s="612">
        <v>0.9</v>
      </c>
      <c r="P35" s="593"/>
      <c r="Q35" s="594" t="s">
        <v>2532</v>
      </c>
      <c r="R35" s="610"/>
      <c r="S35" s="610"/>
      <c r="T35" s="610"/>
      <c r="U35" s="610"/>
      <c r="V35" s="611"/>
      <c r="W35" s="610"/>
      <c r="X35" s="610"/>
      <c r="Y35" s="610"/>
      <c r="Z35" s="610"/>
      <c r="AA35" s="610"/>
      <c r="AB35" s="610"/>
      <c r="AC35" s="610"/>
      <c r="AD35" s="610"/>
      <c r="AE35" s="611"/>
      <c r="AF35" s="611"/>
      <c r="AG35" s="611"/>
      <c r="AH35" s="611"/>
      <c r="AI35" s="611"/>
      <c r="AJ35" s="611"/>
      <c r="AK35" s="611"/>
      <c r="AL35" s="611"/>
      <c r="AM35" s="611"/>
      <c r="AN35" s="611"/>
      <c r="AO35" s="611"/>
      <c r="AP35" s="611"/>
    </row>
    <row r="36" spans="2:42" s="607" customFormat="1" ht="37.5" x14ac:dyDescent="0.25">
      <c r="B36" s="593" t="str">
        <f>IF(Tabla3[[#This Row],[Línea estratégica]]="","",CONCATENATE(Tabla3[[#This Row],[POA]],".",Tabla3[[#This Row],[SRS]],".",Tabla3[[#This Row],[AREA]],".",#REF!))</f>
        <v/>
      </c>
      <c r="C36" s="593" t="str">
        <f>IF(Tabla3[[#This Row],[Línea estratégica]]="","",#REF!)</f>
        <v/>
      </c>
      <c r="D36" s="593" t="str">
        <f>IF(Tabla3[[#This Row],[Línea estratégica]]="","",#REF!)</f>
        <v/>
      </c>
      <c r="E36" s="593" t="str">
        <f>IF(Tabla3[[#This Row],[Línea estratégica]]="","",#REF!)</f>
        <v/>
      </c>
      <c r="F36" s="609"/>
      <c r="G36" s="609" t="str">
        <f>IFERROR(VLOOKUP([2]!Tabla3[[#This Row],[Línea estratégica]],[2]Obj!$B$57:$C$90,2,FALSE),"")</f>
        <v/>
      </c>
      <c r="H36" s="609"/>
      <c r="I36" s="609" t="str">
        <f>IFERROR(VLOOKUP($H36,[1]Obj!$D$118:$E$124,2,FALSE),"")</f>
        <v/>
      </c>
      <c r="J36" s="609"/>
      <c r="K36" s="609"/>
      <c r="L36" s="609" t="s">
        <v>2535</v>
      </c>
      <c r="M36" s="609" t="s">
        <v>2491</v>
      </c>
      <c r="N36" s="609" t="s">
        <v>1641</v>
      </c>
      <c r="O36" s="612">
        <v>0.9</v>
      </c>
      <c r="P36" s="593"/>
      <c r="Q36" s="594" t="s">
        <v>2532</v>
      </c>
      <c r="R36" s="610"/>
      <c r="S36" s="610"/>
      <c r="T36" s="610"/>
      <c r="U36" s="610"/>
      <c r="V36" s="611"/>
      <c r="W36" s="610"/>
      <c r="X36" s="610"/>
      <c r="Y36" s="610"/>
      <c r="Z36" s="610"/>
      <c r="AA36" s="610"/>
      <c r="AB36" s="610"/>
      <c r="AC36" s="610"/>
      <c r="AD36" s="610"/>
      <c r="AE36" s="611"/>
      <c r="AF36" s="611"/>
      <c r="AG36" s="611"/>
      <c r="AH36" s="611"/>
      <c r="AI36" s="611"/>
      <c r="AJ36" s="611"/>
      <c r="AK36" s="611"/>
      <c r="AL36" s="611"/>
      <c r="AM36" s="611"/>
      <c r="AN36" s="611"/>
      <c r="AO36" s="611"/>
      <c r="AP36" s="611"/>
    </row>
    <row r="37" spans="2:42" s="607" customFormat="1" ht="93.75" x14ac:dyDescent="0.25">
      <c r="B37" s="593" t="str">
        <f>IF(Tabla3[[#This Row],[Línea estratégica]]="","",CONCATENATE(Tabla3[[#This Row],[POA]],".",Tabla3[[#This Row],[SRS]],".",Tabla3[[#This Row],[AREA]],".",#REF!))</f>
        <v/>
      </c>
      <c r="C37" s="593" t="str">
        <f>IF(Tabla3[[#This Row],[Línea estratégica]]="","",#REF!)</f>
        <v/>
      </c>
      <c r="D37" s="593" t="str">
        <f>IF(Tabla3[[#This Row],[Línea estratégica]]="","",#REF!)</f>
        <v/>
      </c>
      <c r="E37" s="593" t="str">
        <f>IF(Tabla3[[#This Row],[Línea estratégica]]="","",#REF!)</f>
        <v/>
      </c>
      <c r="F37" s="608"/>
      <c r="G37" s="609" t="str">
        <f>IFERROR(VLOOKUP($F37,[1]Obj!$B$57:$C$76,2,FALSE),"")</f>
        <v/>
      </c>
      <c r="H37" s="608"/>
      <c r="I37" s="609" t="str">
        <f>IFERROR(VLOOKUP($H37,[1]Obj!$D$118:$E$124,2,FALSE),"")</f>
        <v/>
      </c>
      <c r="J37" s="609"/>
      <c r="K37" s="608" t="s">
        <v>1866</v>
      </c>
      <c r="L37" s="594" t="s">
        <v>2536</v>
      </c>
      <c r="M37" s="608" t="s">
        <v>2491</v>
      </c>
      <c r="N37" s="594"/>
      <c r="O37" s="595">
        <v>0.9</v>
      </c>
      <c r="P37" s="594"/>
      <c r="Q37" s="594" t="s">
        <v>2537</v>
      </c>
      <c r="R37" s="610"/>
      <c r="S37" s="610"/>
      <c r="T37" s="610"/>
      <c r="U37" s="610"/>
      <c r="V37" s="611"/>
      <c r="W37" s="610"/>
      <c r="X37" s="610"/>
      <c r="Y37" s="610"/>
      <c r="Z37" s="610"/>
      <c r="AA37" s="610"/>
      <c r="AB37" s="610"/>
      <c r="AC37" s="610"/>
      <c r="AD37" s="610"/>
      <c r="AE37" s="611"/>
      <c r="AF37" s="611"/>
      <c r="AG37" s="611"/>
      <c r="AH37" s="611"/>
      <c r="AI37" s="611"/>
      <c r="AJ37" s="611"/>
      <c r="AK37" s="611"/>
      <c r="AL37" s="611"/>
      <c r="AM37" s="611"/>
      <c r="AN37" s="611"/>
      <c r="AO37" s="611"/>
      <c r="AP37" s="611"/>
    </row>
    <row r="38" spans="2:42" s="607" customFormat="1" ht="37.5" x14ac:dyDescent="0.25">
      <c r="B38" s="593" t="str">
        <f>IF(Tabla3[[#This Row],[Línea estratégica]]="","",CONCATENATE(Tabla3[[#This Row],[POA]],".",Tabla3[[#This Row],[SRS]],".",Tabla3[[#This Row],[AREA]],".",#REF!))</f>
        <v/>
      </c>
      <c r="C38" s="593" t="str">
        <f>IF(Tabla3[[#This Row],[Línea estratégica]]="","",#REF!)</f>
        <v/>
      </c>
      <c r="D38" s="593" t="str">
        <f>IF(Tabla3[[#This Row],[Línea estratégica]]="","",#REF!)</f>
        <v/>
      </c>
      <c r="E38" s="593" t="str">
        <f>IF(Tabla3[[#This Row],[Línea estratégica]]="","",#REF!)</f>
        <v/>
      </c>
      <c r="F38" s="609"/>
      <c r="G38" s="609" t="str">
        <f>IFERROR(VLOOKUP([2]!Tabla3[[#This Row],[Línea estratégica]],[2]Obj!$B$57:$C$90,2,FALSE),"")</f>
        <v/>
      </c>
      <c r="H38" s="609"/>
      <c r="I38" s="609" t="str">
        <f>IFERROR(VLOOKUP($H38,[1]Obj!$D$118:$E$124,2,FALSE),"")</f>
        <v/>
      </c>
      <c r="J38" s="609"/>
      <c r="K38" s="609"/>
      <c r="L38" s="609" t="s">
        <v>2538</v>
      </c>
      <c r="M38" s="608" t="s">
        <v>2491</v>
      </c>
      <c r="N38" s="609"/>
      <c r="O38" s="612">
        <v>0.95</v>
      </c>
      <c r="P38" s="593"/>
      <c r="Q38" s="594" t="s">
        <v>2537</v>
      </c>
      <c r="R38" s="610"/>
      <c r="S38" s="610"/>
      <c r="T38" s="610"/>
      <c r="U38" s="610"/>
      <c r="V38" s="611"/>
      <c r="W38" s="610"/>
      <c r="X38" s="610"/>
      <c r="Y38" s="610"/>
      <c r="Z38" s="610"/>
      <c r="AA38" s="610"/>
      <c r="AB38" s="610"/>
      <c r="AC38" s="610"/>
      <c r="AD38" s="610"/>
      <c r="AE38" s="611"/>
      <c r="AF38" s="611"/>
      <c r="AG38" s="611"/>
      <c r="AH38" s="611"/>
      <c r="AI38" s="611"/>
      <c r="AJ38" s="611"/>
      <c r="AK38" s="611"/>
      <c r="AL38" s="611"/>
      <c r="AM38" s="611"/>
      <c r="AN38" s="611"/>
      <c r="AO38" s="611"/>
      <c r="AP38" s="611"/>
    </row>
    <row r="39" spans="2:42" s="607" customFormat="1" ht="112.5" x14ac:dyDescent="0.25">
      <c r="B39" s="593" t="e">
        <f>IF(Tabla3[[#This Row],[Línea estratégica]]="","",CONCATENATE(Tabla3[[#This Row],[POA]],".",Tabla3[[#This Row],[SRS]],".",Tabla3[[#This Row],[AREA]],".",#REF!))</f>
        <v>#REF!</v>
      </c>
      <c r="C39" s="593" t="e">
        <f>IF(Tabla3[[#This Row],[Línea estratégica]]="","",#REF!)</f>
        <v>#REF!</v>
      </c>
      <c r="D39" s="593" t="e">
        <f>IF(Tabla3[[#This Row],[Línea estratégica]]="","",#REF!)</f>
        <v>#REF!</v>
      </c>
      <c r="E39" s="593" t="e">
        <f>IF(Tabla3[[#This Row],[Línea estratégica]]="","",#REF!)</f>
        <v>#REF!</v>
      </c>
      <c r="F39" s="608" t="s">
        <v>1723</v>
      </c>
      <c r="G39" s="609" t="str">
        <f>IFERROR(VLOOKUP($F39,[1]Obj!$B$57:$C$76,2,FALSE),"")</f>
        <v>LE.1</v>
      </c>
      <c r="H39" s="608" t="s">
        <v>1753</v>
      </c>
      <c r="I39" s="609" t="str">
        <f>IFERROR(VLOOKUP($H39,[1]Obj!$D$118:$E$124,2,FALSE),"")</f>
        <v>Obj1.1</v>
      </c>
      <c r="J39" s="608" t="s">
        <v>1733</v>
      </c>
      <c r="K39" s="608" t="s">
        <v>2006</v>
      </c>
      <c r="L39" s="594" t="s">
        <v>2539</v>
      </c>
      <c r="M39" s="608" t="s">
        <v>2491</v>
      </c>
      <c r="N39" s="594"/>
      <c r="O39" s="595">
        <v>0.8</v>
      </c>
      <c r="P39" s="594"/>
      <c r="Q39" s="594" t="s">
        <v>2540</v>
      </c>
      <c r="R39" s="610"/>
      <c r="S39" s="610"/>
      <c r="T39" s="610"/>
      <c r="U39" s="610"/>
      <c r="V39" s="611"/>
      <c r="W39" s="610"/>
      <c r="X39" s="610"/>
      <c r="Y39" s="610"/>
      <c r="Z39" s="610"/>
      <c r="AA39" s="610"/>
      <c r="AB39" s="610"/>
      <c r="AC39" s="610"/>
      <c r="AD39" s="610"/>
      <c r="AE39" s="611"/>
      <c r="AF39" s="611"/>
      <c r="AG39" s="611"/>
      <c r="AH39" s="611"/>
      <c r="AI39" s="611"/>
      <c r="AJ39" s="611"/>
      <c r="AK39" s="611"/>
      <c r="AL39" s="611"/>
      <c r="AM39" s="611"/>
      <c r="AN39" s="611"/>
      <c r="AO39" s="611"/>
      <c r="AP39" s="611"/>
    </row>
    <row r="40" spans="2:42" s="607" customFormat="1" ht="56.25" x14ac:dyDescent="0.25">
      <c r="B40" s="593" t="str">
        <f>IF(Tabla3[[#This Row],[Línea estratégica]]="","",CONCATENATE(Tabla3[[#This Row],[POA]],".",Tabla3[[#This Row],[SRS]],".",Tabla3[[#This Row],[AREA]],".",#REF!))</f>
        <v/>
      </c>
      <c r="C40" s="593" t="str">
        <f>IF(Tabla3[[#This Row],[Línea estratégica]]="","",#REF!)</f>
        <v/>
      </c>
      <c r="D40" s="593" t="str">
        <f>IF(Tabla3[[#This Row],[Línea estratégica]]="","",#REF!)</f>
        <v/>
      </c>
      <c r="E40" s="593" t="str">
        <f>IF(Tabla3[[#This Row],[Línea estratégica]]="","",#REF!)</f>
        <v/>
      </c>
      <c r="F40" s="608"/>
      <c r="G40" s="609" t="str">
        <f>IFERROR(VLOOKUP($F40,[1]Obj!$B$57:$C$76,2,FALSE),"")</f>
        <v/>
      </c>
      <c r="H40" s="608"/>
      <c r="I40" s="609" t="str">
        <f>IFERROR(VLOOKUP($H40,[1]Obj!$D$118:$E$124,2,FALSE),"")</f>
        <v/>
      </c>
      <c r="J40" s="608"/>
      <c r="K40" s="608" t="s">
        <v>1967</v>
      </c>
      <c r="L40" s="594" t="s">
        <v>2541</v>
      </c>
      <c r="M40" s="608" t="s">
        <v>2491</v>
      </c>
      <c r="N40" s="594"/>
      <c r="O40" s="595">
        <v>0.05</v>
      </c>
      <c r="P40" s="594"/>
      <c r="Q40" s="594" t="s">
        <v>2540</v>
      </c>
      <c r="R40" s="610"/>
      <c r="S40" s="610"/>
      <c r="T40" s="610"/>
      <c r="U40" s="610"/>
      <c r="V40" s="611"/>
      <c r="W40" s="610"/>
      <c r="X40" s="610"/>
      <c r="Y40" s="610"/>
      <c r="Z40" s="610"/>
      <c r="AA40" s="610"/>
      <c r="AB40" s="610"/>
      <c r="AC40" s="610"/>
      <c r="AD40" s="610"/>
      <c r="AE40" s="611"/>
      <c r="AF40" s="611"/>
      <c r="AG40" s="611"/>
      <c r="AH40" s="611"/>
      <c r="AI40" s="611"/>
      <c r="AJ40" s="611"/>
      <c r="AK40" s="611"/>
      <c r="AL40" s="611"/>
      <c r="AM40" s="611"/>
      <c r="AN40" s="611"/>
      <c r="AO40" s="611"/>
      <c r="AP40" s="611"/>
    </row>
    <row r="41" spans="2:42" s="607" customFormat="1" ht="75" x14ac:dyDescent="0.25">
      <c r="B41" s="593" t="str">
        <f>IF(Tabla3[[#This Row],[Línea estratégica]]="","",CONCATENATE(Tabla3[[#This Row],[POA]],".",Tabla3[[#This Row],[SRS]],".",Tabla3[[#This Row],[AREA]],".",#REF!))</f>
        <v/>
      </c>
      <c r="C41" s="593" t="str">
        <f>IF(Tabla3[[#This Row],[Línea estratégica]]="","",#REF!)</f>
        <v/>
      </c>
      <c r="D41" s="593" t="str">
        <f>IF(Tabla3[[#This Row],[Línea estratégica]]="","",#REF!)</f>
        <v/>
      </c>
      <c r="E41" s="593" t="str">
        <f>IF(Tabla3[[#This Row],[Línea estratégica]]="","",#REF!)</f>
        <v/>
      </c>
      <c r="F41" s="608"/>
      <c r="G41" s="609" t="str">
        <f>IFERROR(VLOOKUP($F41,[1]Obj!$B$57:$C$76,2,FALSE),"")</f>
        <v/>
      </c>
      <c r="H41" s="608"/>
      <c r="I41" s="609" t="str">
        <f>IFERROR(VLOOKUP($H41,[1]Obj!$D$118:$E$124,2,FALSE),"")</f>
        <v/>
      </c>
      <c r="J41" s="608"/>
      <c r="K41" s="608" t="s">
        <v>2007</v>
      </c>
      <c r="L41" s="594" t="s">
        <v>2542</v>
      </c>
      <c r="M41" s="608" t="s">
        <v>2491</v>
      </c>
      <c r="N41" s="594"/>
      <c r="O41" s="595">
        <v>0.51</v>
      </c>
      <c r="P41" s="594"/>
      <c r="Q41" s="594" t="s">
        <v>2540</v>
      </c>
      <c r="R41" s="610"/>
      <c r="S41" s="610"/>
      <c r="T41" s="610"/>
      <c r="U41" s="610"/>
      <c r="V41" s="611"/>
      <c r="W41" s="610"/>
      <c r="X41" s="610"/>
      <c r="Y41" s="610"/>
      <c r="Z41" s="610"/>
      <c r="AA41" s="610"/>
      <c r="AB41" s="610"/>
      <c r="AC41" s="610"/>
      <c r="AD41" s="610"/>
      <c r="AE41" s="611"/>
      <c r="AF41" s="611"/>
      <c r="AG41" s="611"/>
      <c r="AH41" s="611"/>
      <c r="AI41" s="611"/>
      <c r="AJ41" s="611"/>
      <c r="AK41" s="611"/>
      <c r="AL41" s="611"/>
      <c r="AM41" s="611"/>
      <c r="AN41" s="611"/>
      <c r="AO41" s="611"/>
      <c r="AP41" s="611"/>
    </row>
    <row r="42" spans="2:42" s="607" customFormat="1" ht="131.25" x14ac:dyDescent="0.25">
      <c r="B42" s="593" t="e">
        <f>IF(Tabla3[[#This Row],[Línea estratégica]]="","",CONCATENATE(Tabla3[[#This Row],[POA]],".",Tabla3[[#This Row],[SRS]],".",Tabla3[[#This Row],[AREA]],".",#REF!))</f>
        <v>#REF!</v>
      </c>
      <c r="C42" s="593" t="e">
        <f>IF(Tabla3[[#This Row],[Línea estratégica]]="","",#REF!)</f>
        <v>#REF!</v>
      </c>
      <c r="D42" s="593" t="e">
        <f>IF(Tabla3[[#This Row],[Línea estratégica]]="","",#REF!)</f>
        <v>#REF!</v>
      </c>
      <c r="E42" s="593" t="e">
        <f>IF(Tabla3[[#This Row],[Línea estratégica]]="","",#REF!)</f>
        <v>#REF!</v>
      </c>
      <c r="F42" s="608" t="s">
        <v>1723</v>
      </c>
      <c r="G42" s="609" t="str">
        <f>IFERROR(VLOOKUP($F42,[1]Obj!$B$57:$C$76,2,FALSE),"")</f>
        <v>LE.1</v>
      </c>
      <c r="H42" s="608" t="s">
        <v>1754</v>
      </c>
      <c r="I42" s="609" t="str">
        <f>IFERROR(VLOOKUP($H42,[1]Obj!$D$118:$E$124,2,FALSE),"")</f>
        <v>Obj1.2</v>
      </c>
      <c r="J42" s="608" t="s">
        <v>1734</v>
      </c>
      <c r="K42" s="608" t="s">
        <v>1858</v>
      </c>
      <c r="L42" s="609" t="s">
        <v>2543</v>
      </c>
      <c r="M42" s="609" t="s">
        <v>2503</v>
      </c>
      <c r="N42" s="594"/>
      <c r="O42" s="595">
        <v>0.9</v>
      </c>
      <c r="P42" s="594"/>
      <c r="Q42" s="594" t="s">
        <v>2544</v>
      </c>
      <c r="R42" s="610"/>
      <c r="S42" s="610"/>
      <c r="T42" s="610"/>
      <c r="U42" s="610"/>
      <c r="V42" s="611"/>
      <c r="W42" s="610"/>
      <c r="X42" s="610"/>
      <c r="Y42" s="610"/>
      <c r="Z42" s="610"/>
      <c r="AA42" s="610"/>
      <c r="AB42" s="610"/>
      <c r="AC42" s="610"/>
      <c r="AD42" s="610"/>
      <c r="AE42" s="611"/>
      <c r="AF42" s="611"/>
      <c r="AG42" s="611"/>
      <c r="AH42" s="611"/>
      <c r="AI42" s="611"/>
      <c r="AJ42" s="611"/>
      <c r="AK42" s="611"/>
      <c r="AL42" s="611"/>
      <c r="AM42" s="611"/>
      <c r="AN42" s="611"/>
      <c r="AO42" s="611"/>
      <c r="AP42" s="611"/>
    </row>
    <row r="43" spans="2:42" s="607" customFormat="1" ht="56.25" x14ac:dyDescent="0.25">
      <c r="B43" s="593" t="str">
        <f>IF(Tabla3[[#This Row],[Línea estratégica]]="","",CONCATENATE(Tabla3[[#This Row],[POA]],".",Tabla3[[#This Row],[SRS]],".",Tabla3[[#This Row],[AREA]],".",#REF!))</f>
        <v/>
      </c>
      <c r="C43" s="593" t="str">
        <f>IF(Tabla3[[#This Row],[Línea estratégica]]="","",#REF!)</f>
        <v/>
      </c>
      <c r="D43" s="593" t="str">
        <f>IF(Tabla3[[#This Row],[Línea estratégica]]="","",#REF!)</f>
        <v/>
      </c>
      <c r="E43" s="593" t="str">
        <f>IF(Tabla3[[#This Row],[Línea estratégica]]="","",#REF!)</f>
        <v/>
      </c>
      <c r="F43" s="608"/>
      <c r="G43" s="609" t="str">
        <f>IFERROR(VLOOKUP($F43,[1]Obj!$B$57:$C$76,2,FALSE),"")</f>
        <v/>
      </c>
      <c r="H43" s="608"/>
      <c r="I43" s="609" t="str">
        <f>IFERROR(VLOOKUP($H43,[1]Obj!$D$118:$E$124,2,FALSE),"")</f>
        <v/>
      </c>
      <c r="J43" s="608"/>
      <c r="K43" s="608" t="s">
        <v>2005</v>
      </c>
      <c r="L43" s="594" t="s">
        <v>2545</v>
      </c>
      <c r="M43" s="609" t="s">
        <v>2503</v>
      </c>
      <c r="N43" s="594"/>
      <c r="O43" s="595">
        <v>0.6</v>
      </c>
      <c r="P43" s="594"/>
      <c r="Q43" s="594" t="s">
        <v>2544</v>
      </c>
      <c r="R43" s="610"/>
      <c r="S43" s="610"/>
      <c r="T43" s="610"/>
      <c r="U43" s="610"/>
      <c r="V43" s="610"/>
      <c r="W43" s="610"/>
      <c r="X43" s="610"/>
      <c r="Y43" s="610"/>
      <c r="Z43" s="610"/>
      <c r="AA43" s="610"/>
      <c r="AB43" s="610"/>
      <c r="AC43" s="610"/>
      <c r="AD43" s="610"/>
      <c r="AE43" s="611"/>
      <c r="AF43" s="611"/>
      <c r="AG43" s="611"/>
      <c r="AH43" s="611"/>
      <c r="AI43" s="611"/>
      <c r="AJ43" s="611"/>
      <c r="AK43" s="611"/>
      <c r="AL43" s="611"/>
      <c r="AM43" s="611"/>
      <c r="AN43" s="611"/>
      <c r="AO43" s="611"/>
      <c r="AP43" s="611"/>
    </row>
    <row r="44" spans="2:42" s="607" customFormat="1" ht="56.25" x14ac:dyDescent="0.25">
      <c r="B44" s="593" t="str">
        <f>IF(Tabla3[[#This Row],[Línea estratégica]]="","",CONCATENATE(Tabla3[[#This Row],[POA]],".",Tabla3[[#This Row],[SRS]],".",Tabla3[[#This Row],[AREA]],".",#REF!))</f>
        <v/>
      </c>
      <c r="C44" s="593" t="str">
        <f>IF(Tabla3[[#This Row],[Línea estratégica]]="","",#REF!)</f>
        <v/>
      </c>
      <c r="D44" s="593" t="str">
        <f>IF(Tabla3[[#This Row],[Línea estratégica]]="","",#REF!)</f>
        <v/>
      </c>
      <c r="E44" s="593" t="str">
        <f>IF(Tabla3[[#This Row],[Línea estratégica]]="","",#REF!)</f>
        <v/>
      </c>
      <c r="F44" s="609"/>
      <c r="G44" s="609" t="str">
        <f>IFERROR(VLOOKUP([2]!Tabla3[[#This Row],[Línea estratégica]],[2]Obj!$B$57:$C$90,2,FALSE),"")</f>
        <v/>
      </c>
      <c r="H44" s="609"/>
      <c r="I44" s="609" t="str">
        <f>IFERROR(VLOOKUP($H44,[1]Obj!$D$118:$E$124,2,FALSE),"")</f>
        <v/>
      </c>
      <c r="J44" s="609"/>
      <c r="K44" s="609"/>
      <c r="L44" s="609" t="s">
        <v>2546</v>
      </c>
      <c r="M44" s="609" t="s">
        <v>2491</v>
      </c>
      <c r="N44" s="609"/>
      <c r="O44" s="612">
        <v>0.35</v>
      </c>
      <c r="P44" s="593"/>
      <c r="Q44" s="594" t="s">
        <v>2544</v>
      </c>
      <c r="R44" s="610"/>
      <c r="S44" s="610"/>
      <c r="T44" s="610"/>
      <c r="U44" s="610"/>
      <c r="V44" s="610"/>
      <c r="W44" s="610"/>
      <c r="X44" s="610"/>
      <c r="Y44" s="610"/>
      <c r="Z44" s="610"/>
      <c r="AA44" s="610"/>
      <c r="AB44" s="610"/>
      <c r="AC44" s="610"/>
      <c r="AD44" s="610"/>
      <c r="AE44" s="611"/>
      <c r="AF44" s="611"/>
      <c r="AG44" s="611"/>
      <c r="AH44" s="611"/>
      <c r="AI44" s="611"/>
      <c r="AJ44" s="611"/>
      <c r="AK44" s="611"/>
      <c r="AL44" s="611"/>
      <c r="AM44" s="611"/>
      <c r="AN44" s="611"/>
      <c r="AO44" s="611"/>
      <c r="AP44" s="611"/>
    </row>
    <row r="45" spans="2:42" s="607" customFormat="1" ht="131.25" x14ac:dyDescent="0.25">
      <c r="B45" s="593" t="e">
        <f>IF(Tabla3[[#This Row],[Línea estratégica]]="","",CONCATENATE(Tabla3[[#This Row],[POA]],".",Tabla3[[#This Row],[SRS]],".",Tabla3[[#This Row],[AREA]],".",#REF!))</f>
        <v>#REF!</v>
      </c>
      <c r="C45" s="593" t="e">
        <f>IF(Tabla3[[#This Row],[Línea estratégica]]="","",#REF!)</f>
        <v>#REF!</v>
      </c>
      <c r="D45" s="593" t="e">
        <f>IF(Tabla3[[#This Row],[Línea estratégica]]="","",#REF!)</f>
        <v>#REF!</v>
      </c>
      <c r="E45" s="593" t="e">
        <f>IF(Tabla3[[#This Row],[Línea estratégica]]="","",#REF!)</f>
        <v>#REF!</v>
      </c>
      <c r="F45" s="609" t="s">
        <v>1723</v>
      </c>
      <c r="G45" s="609" t="str">
        <f>IFERROR(VLOOKUP($F45,[1]Obj!$B$57:$C$76,2,FALSE),"")</f>
        <v>LE.1</v>
      </c>
      <c r="H45" s="609" t="s">
        <v>1754</v>
      </c>
      <c r="I45" s="609" t="str">
        <f>IFERROR(VLOOKUP($H45,[1]Obj!$D$118:$E$124,2,FALSE),"")</f>
        <v>Obj1.2</v>
      </c>
      <c r="J45" s="609" t="s">
        <v>1735</v>
      </c>
      <c r="K45" s="609" t="s">
        <v>2547</v>
      </c>
      <c r="L45" s="609" t="s">
        <v>2548</v>
      </c>
      <c r="M45" s="609" t="s">
        <v>2491</v>
      </c>
      <c r="N45" s="609"/>
      <c r="O45" s="612">
        <v>1</v>
      </c>
      <c r="P45" s="593"/>
      <c r="Q45" s="593" t="s">
        <v>2549</v>
      </c>
      <c r="R45" s="610"/>
      <c r="S45" s="610"/>
      <c r="T45" s="610"/>
      <c r="U45" s="610"/>
      <c r="V45" s="610"/>
      <c r="W45" s="610"/>
      <c r="X45" s="610"/>
      <c r="Y45" s="610"/>
      <c r="Z45" s="610"/>
      <c r="AA45" s="610"/>
      <c r="AB45" s="610"/>
      <c r="AC45" s="610"/>
      <c r="AD45" s="610"/>
      <c r="AE45" s="611"/>
      <c r="AF45" s="611"/>
      <c r="AG45" s="611"/>
      <c r="AH45" s="611"/>
      <c r="AI45" s="611"/>
      <c r="AJ45" s="611"/>
      <c r="AK45" s="611"/>
      <c r="AL45" s="611"/>
      <c r="AM45" s="611"/>
      <c r="AN45" s="611"/>
      <c r="AO45" s="611"/>
      <c r="AP45" s="611"/>
    </row>
    <row r="46" spans="2:42" s="607" customFormat="1" ht="112.5" x14ac:dyDescent="0.25">
      <c r="B46" s="593" t="e">
        <f>IF(Tabla3[[#This Row],[Línea estratégica]]="","",CONCATENATE(Tabla3[[#This Row],[POA]],".",Tabla3[[#This Row],[SRS]],".",Tabla3[[#This Row],[AREA]],".",#REF!))</f>
        <v>#REF!</v>
      </c>
      <c r="C46" s="593" t="e">
        <f>IF(Tabla3[[#This Row],[Línea estratégica]]="","",#REF!)</f>
        <v>#REF!</v>
      </c>
      <c r="D46" s="593" t="e">
        <f>IF(Tabla3[[#This Row],[Línea estratégica]]="","",#REF!)</f>
        <v>#REF!</v>
      </c>
      <c r="E46" s="593" t="e">
        <f>IF(Tabla3[[#This Row],[Línea estratégica]]="","",#REF!)</f>
        <v>#REF!</v>
      </c>
      <c r="F46" s="608" t="s">
        <v>1724</v>
      </c>
      <c r="G46" s="609" t="str">
        <f>IFERROR(VLOOKUP($F46,[1]Obj!$B$57:$C$76,2,FALSE),"")</f>
        <v>LE.2</v>
      </c>
      <c r="H46" s="608" t="s">
        <v>1755</v>
      </c>
      <c r="I46" s="609" t="str">
        <f>IFERROR(VLOOKUP($H46,[1]Obj!$D$118:$E$124,2,FALSE),"")</f>
        <v>Obj2.1</v>
      </c>
      <c r="J46" s="608" t="s">
        <v>1737</v>
      </c>
      <c r="K46" s="608" t="s">
        <v>2004</v>
      </c>
      <c r="L46" s="609" t="s">
        <v>2550</v>
      </c>
      <c r="M46" s="608" t="s">
        <v>2491</v>
      </c>
      <c r="N46" s="595"/>
      <c r="O46" s="599">
        <v>0.8</v>
      </c>
      <c r="P46" s="608"/>
      <c r="Q46" s="594" t="s">
        <v>2525</v>
      </c>
      <c r="R46" s="610"/>
      <c r="S46" s="610"/>
      <c r="T46" s="610"/>
      <c r="U46" s="610"/>
      <c r="V46" s="610"/>
      <c r="W46" s="610"/>
      <c r="X46" s="610"/>
      <c r="Y46" s="610"/>
      <c r="Z46" s="610"/>
      <c r="AA46" s="610"/>
      <c r="AB46" s="610"/>
      <c r="AC46" s="610"/>
      <c r="AD46" s="610"/>
      <c r="AE46" s="611"/>
      <c r="AF46" s="611"/>
      <c r="AG46" s="611"/>
      <c r="AH46" s="611"/>
      <c r="AI46" s="611"/>
      <c r="AJ46" s="611"/>
      <c r="AK46" s="611"/>
      <c r="AL46" s="611"/>
      <c r="AM46" s="611"/>
      <c r="AN46" s="611"/>
      <c r="AO46" s="611"/>
      <c r="AP46" s="611"/>
    </row>
    <row r="47" spans="2:42" s="607" customFormat="1" ht="112.5" x14ac:dyDescent="0.25">
      <c r="B47" s="593" t="e">
        <f>IF(Tabla3[[#This Row],[Línea estratégica]]="","",CONCATENATE(Tabla3[[#This Row],[POA]],".",Tabla3[[#This Row],[SRS]],".",Tabla3[[#This Row],[AREA]],".",#REF!))</f>
        <v>#REF!</v>
      </c>
      <c r="C47" s="593" t="e">
        <f>IF(Tabla3[[#This Row],[Línea estratégica]]="","",#REF!)</f>
        <v>#REF!</v>
      </c>
      <c r="D47" s="593" t="e">
        <f>IF(Tabla3[[#This Row],[Línea estratégica]]="","",#REF!)</f>
        <v>#REF!</v>
      </c>
      <c r="E47" s="593" t="e">
        <f>IF(Tabla3[[#This Row],[Línea estratégica]]="","",#REF!)</f>
        <v>#REF!</v>
      </c>
      <c r="F47" s="608" t="s">
        <v>1724</v>
      </c>
      <c r="G47" s="609" t="str">
        <f>IFERROR(VLOOKUP($F47,[1]Obj!$B$57:$C$76,2,FALSE),"")</f>
        <v>LE.2</v>
      </c>
      <c r="H47" s="608" t="s">
        <v>1756</v>
      </c>
      <c r="I47" s="609" t="str">
        <f>IFERROR(VLOOKUP($H47,[1]Obj!$D$118:$E$124,2,FALSE),"")</f>
        <v>Obj2.2</v>
      </c>
      <c r="J47" s="608" t="s">
        <v>1740</v>
      </c>
      <c r="K47" s="608" t="s">
        <v>1860</v>
      </c>
      <c r="L47" s="594" t="s">
        <v>2551</v>
      </c>
      <c r="M47" s="608" t="s">
        <v>2491</v>
      </c>
      <c r="N47" s="595"/>
      <c r="O47" s="599">
        <v>0.65</v>
      </c>
      <c r="P47" s="594"/>
      <c r="Q47" s="594" t="s">
        <v>2544</v>
      </c>
      <c r="R47" s="610"/>
      <c r="S47" s="610"/>
      <c r="T47" s="610"/>
      <c r="U47" s="610"/>
      <c r="V47" s="610"/>
      <c r="W47" s="610"/>
      <c r="X47" s="610"/>
      <c r="Y47" s="610"/>
      <c r="Z47" s="610"/>
      <c r="AA47" s="610"/>
      <c r="AB47" s="610"/>
      <c r="AC47" s="610"/>
      <c r="AD47" s="610"/>
      <c r="AE47" s="611"/>
      <c r="AF47" s="611"/>
      <c r="AG47" s="611"/>
      <c r="AH47" s="611"/>
      <c r="AI47" s="611"/>
      <c r="AJ47" s="611"/>
      <c r="AK47" s="611"/>
      <c r="AL47" s="611"/>
      <c r="AM47" s="611"/>
      <c r="AN47" s="611"/>
      <c r="AO47" s="611"/>
      <c r="AP47" s="611"/>
    </row>
    <row r="48" spans="2:42" s="607" customFormat="1" ht="56.25" x14ac:dyDescent="0.25">
      <c r="B48" s="593" t="str">
        <f>IF(Tabla3[[#This Row],[Línea estratégica]]="","",CONCATENATE(Tabla3[[#This Row],[POA]],".",Tabla3[[#This Row],[SRS]],".",Tabla3[[#This Row],[AREA]],".",#REF!))</f>
        <v/>
      </c>
      <c r="C48" s="593" t="str">
        <f>IF(Tabla3[[#This Row],[Línea estratégica]]="","",#REF!)</f>
        <v/>
      </c>
      <c r="D48" s="593" t="str">
        <f>IF(Tabla3[[#This Row],[Línea estratégica]]="","",#REF!)</f>
        <v/>
      </c>
      <c r="E48" s="593" t="str">
        <f>IF(Tabla3[[#This Row],[Línea estratégica]]="","",#REF!)</f>
        <v/>
      </c>
      <c r="F48" s="609"/>
      <c r="G48" s="609" t="str">
        <f>IFERROR(VLOOKUP([2]!Tabla3[[#This Row],[Línea estratégica]],[2]Obj!$B$57:$C$90,2,FALSE),"")</f>
        <v/>
      </c>
      <c r="H48" s="609"/>
      <c r="I48" s="609" t="str">
        <f>IFERROR(VLOOKUP($H48,[1]Obj!$D$118:$E$124,2,FALSE),"")</f>
        <v/>
      </c>
      <c r="J48" s="609"/>
      <c r="K48" s="609"/>
      <c r="L48" s="609" t="s">
        <v>2552</v>
      </c>
      <c r="M48" s="609" t="s">
        <v>2491</v>
      </c>
      <c r="N48" s="612"/>
      <c r="O48" s="599">
        <v>0.4</v>
      </c>
      <c r="P48" s="593"/>
      <c r="Q48" s="594" t="s">
        <v>2544</v>
      </c>
      <c r="R48" s="610"/>
      <c r="S48" s="610"/>
      <c r="T48" s="610"/>
      <c r="U48" s="610"/>
      <c r="V48" s="610"/>
      <c r="W48" s="610"/>
      <c r="X48" s="610"/>
      <c r="Y48" s="610"/>
      <c r="Z48" s="610"/>
      <c r="AA48" s="610"/>
      <c r="AB48" s="610"/>
      <c r="AC48" s="610"/>
      <c r="AD48" s="610"/>
      <c r="AE48" s="611"/>
      <c r="AF48" s="611"/>
      <c r="AG48" s="611"/>
      <c r="AH48" s="611"/>
      <c r="AI48" s="611"/>
      <c r="AJ48" s="611"/>
      <c r="AK48" s="611"/>
      <c r="AL48" s="611"/>
      <c r="AM48" s="611"/>
      <c r="AN48" s="611"/>
      <c r="AO48" s="611"/>
      <c r="AP48" s="611"/>
    </row>
    <row r="49" spans="2:42" s="607" customFormat="1" ht="131.25" x14ac:dyDescent="0.25">
      <c r="B49" s="593" t="e">
        <f>IF(Tabla3[[#This Row],[Línea estratégica]]="","",CONCATENATE(Tabla3[[#This Row],[POA]],".",Tabla3[[#This Row],[SRS]],".",Tabla3[[#This Row],[AREA]],".",#REF!))</f>
        <v>#REF!</v>
      </c>
      <c r="C49" s="593" t="e">
        <f>IF(Tabla3[[#This Row],[Línea estratégica]]="","",#REF!)</f>
        <v>#REF!</v>
      </c>
      <c r="D49" s="593" t="e">
        <f>IF(Tabla3[[#This Row],[Línea estratégica]]="","",#REF!)</f>
        <v>#REF!</v>
      </c>
      <c r="E49" s="593" t="e">
        <f>IF(Tabla3[[#This Row],[Línea estratégica]]="","",#REF!)</f>
        <v>#REF!</v>
      </c>
      <c r="F49" s="608" t="s">
        <v>1724</v>
      </c>
      <c r="G49" s="609" t="str">
        <f>IFERROR(VLOOKUP($F49,[1]Obj!$B$57:$C$76,2,FALSE),"")</f>
        <v>LE.2</v>
      </c>
      <c r="H49" s="608" t="s">
        <v>1756</v>
      </c>
      <c r="I49" s="609" t="str">
        <f>IFERROR(VLOOKUP($H49,[1]Obj!$D$118:$E$124,2,FALSE),"")</f>
        <v>Obj2.2</v>
      </c>
      <c r="J49" s="608" t="s">
        <v>1741</v>
      </c>
      <c r="K49" s="608" t="s">
        <v>2002</v>
      </c>
      <c r="L49" s="594" t="s">
        <v>2553</v>
      </c>
      <c r="M49" s="609" t="s">
        <v>542</v>
      </c>
      <c r="N49" s="595"/>
      <c r="O49" s="594">
        <v>1</v>
      </c>
      <c r="P49" s="594"/>
      <c r="Q49" s="594" t="s">
        <v>2525</v>
      </c>
      <c r="R49" s="610"/>
      <c r="S49" s="610"/>
      <c r="T49" s="610"/>
      <c r="U49" s="610"/>
      <c r="V49" s="610"/>
      <c r="W49" s="610"/>
      <c r="X49" s="610"/>
      <c r="Y49" s="610"/>
      <c r="Z49" s="610"/>
      <c r="AA49" s="610"/>
      <c r="AB49" s="610"/>
      <c r="AC49" s="610"/>
      <c r="AD49" s="610"/>
      <c r="AE49" s="611"/>
      <c r="AF49" s="611"/>
      <c r="AG49" s="611"/>
      <c r="AH49" s="611"/>
      <c r="AI49" s="611"/>
      <c r="AJ49" s="611"/>
      <c r="AK49" s="611"/>
      <c r="AL49" s="611"/>
      <c r="AM49" s="611"/>
      <c r="AN49" s="611"/>
      <c r="AO49" s="611"/>
      <c r="AP49" s="611"/>
    </row>
    <row r="50" spans="2:42" s="607" customFormat="1" ht="75" x14ac:dyDescent="0.25">
      <c r="B50" s="593" t="str">
        <f>IF(Tabla3[[#This Row],[Línea estratégica]]="","",CONCATENATE(Tabla3[[#This Row],[POA]],".",Tabla3[[#This Row],[SRS]],".",Tabla3[[#This Row],[AREA]],".",#REF!))</f>
        <v/>
      </c>
      <c r="C50" s="593" t="str">
        <f>IF(Tabla3[[#This Row],[Línea estratégica]]="","",#REF!)</f>
        <v/>
      </c>
      <c r="D50" s="593" t="str">
        <f>IF(Tabla3[[#This Row],[Línea estratégica]]="","",#REF!)</f>
        <v/>
      </c>
      <c r="E50" s="593" t="str">
        <f>IF(Tabla3[[#This Row],[Línea estratégica]]="","",#REF!)</f>
        <v/>
      </c>
      <c r="F50" s="608"/>
      <c r="G50" s="609" t="str">
        <f>IFERROR(VLOOKUP($F50,[1]Obj!$B$57:$C$76,2,FALSE),"")</f>
        <v/>
      </c>
      <c r="H50" s="608"/>
      <c r="I50" s="609" t="str">
        <f>IFERROR(VLOOKUP($H50,[1]Obj!$D$118:$E$124,2,FALSE),"")</f>
        <v/>
      </c>
      <c r="J50" s="608"/>
      <c r="K50" s="608" t="s">
        <v>2003</v>
      </c>
      <c r="L50" s="594" t="s">
        <v>2554</v>
      </c>
      <c r="M50" s="609" t="s">
        <v>2491</v>
      </c>
      <c r="N50" s="595"/>
      <c r="O50" s="615">
        <v>0.85</v>
      </c>
      <c r="P50" s="608"/>
      <c r="Q50" s="616" t="s">
        <v>2504</v>
      </c>
      <c r="R50" s="610"/>
      <c r="S50" s="610"/>
      <c r="T50" s="610"/>
      <c r="U50" s="610"/>
      <c r="V50" s="610"/>
      <c r="W50" s="610"/>
      <c r="X50" s="610"/>
      <c r="Y50" s="610"/>
      <c r="Z50" s="610"/>
      <c r="AA50" s="610"/>
      <c r="AB50" s="610"/>
      <c r="AC50" s="610"/>
      <c r="AD50" s="610"/>
      <c r="AE50" s="611"/>
      <c r="AF50" s="611"/>
      <c r="AG50" s="611"/>
      <c r="AH50" s="611"/>
      <c r="AI50" s="611"/>
      <c r="AJ50" s="611"/>
      <c r="AK50" s="611"/>
      <c r="AL50" s="611"/>
      <c r="AM50" s="611"/>
      <c r="AN50" s="611"/>
      <c r="AO50" s="611"/>
      <c r="AP50" s="611"/>
    </row>
    <row r="51" spans="2:42" s="607" customFormat="1" ht="56.25" x14ac:dyDescent="0.25">
      <c r="B51" s="593" t="str">
        <f>IF(Tabla3[[#This Row],[Línea estratégica]]="","",CONCATENATE(Tabla3[[#This Row],[POA]],".",Tabla3[[#This Row],[SRS]],".",Tabla3[[#This Row],[AREA]],".",#REF!))</f>
        <v/>
      </c>
      <c r="C51" s="593" t="str">
        <f>IF(Tabla3[[#This Row],[Línea estratégica]]="","",#REF!)</f>
        <v/>
      </c>
      <c r="D51" s="593" t="str">
        <f>IF(Tabla3[[#This Row],[Línea estratégica]]="","",#REF!)</f>
        <v/>
      </c>
      <c r="E51" s="593" t="str">
        <f>IF(Tabla3[[#This Row],[Línea estratégica]]="","",#REF!)</f>
        <v/>
      </c>
      <c r="F51" s="609"/>
      <c r="G51" s="609" t="str">
        <f>IFERROR(VLOOKUP([2]!Tabla3[[#This Row],[Línea estratégica]],[2]Obj!$B$57:$C$90,2,FALSE),"")</f>
        <v/>
      </c>
      <c r="H51" s="609"/>
      <c r="I51" s="609" t="str">
        <f>IFERROR(VLOOKUP($H51,[1]Obj!$D$118:$E$124,2,FALSE),"")</f>
        <v/>
      </c>
      <c r="J51" s="609"/>
      <c r="K51" s="609"/>
      <c r="L51" s="609" t="s">
        <v>2555</v>
      </c>
      <c r="M51" s="609" t="s">
        <v>2491</v>
      </c>
      <c r="N51" s="612"/>
      <c r="O51" s="617">
        <v>0.9</v>
      </c>
      <c r="P51" s="593"/>
      <c r="Q51" s="616" t="s">
        <v>2556</v>
      </c>
      <c r="R51" s="610"/>
      <c r="S51" s="610"/>
      <c r="T51" s="610"/>
      <c r="U51" s="610"/>
      <c r="V51" s="610"/>
      <c r="W51" s="610"/>
      <c r="X51" s="610"/>
      <c r="Y51" s="610"/>
      <c r="Z51" s="610"/>
      <c r="AA51" s="610"/>
      <c r="AB51" s="610"/>
      <c r="AC51" s="610"/>
      <c r="AD51" s="610"/>
      <c r="AE51" s="611"/>
      <c r="AF51" s="611"/>
      <c r="AG51" s="611"/>
      <c r="AH51" s="611"/>
      <c r="AI51" s="611"/>
      <c r="AJ51" s="611"/>
      <c r="AK51" s="611"/>
      <c r="AL51" s="611"/>
      <c r="AM51" s="611"/>
      <c r="AN51" s="611"/>
      <c r="AO51" s="611"/>
      <c r="AP51" s="611"/>
    </row>
    <row r="52" spans="2:42" s="607" customFormat="1" ht="112.5" x14ac:dyDescent="0.25">
      <c r="B52" s="593" t="e">
        <f>IF(Tabla3[[#This Row],[Línea estratégica]]="","",CONCATENATE(Tabla3[[#This Row],[POA]],".",Tabla3[[#This Row],[SRS]],".",Tabla3[[#This Row],[AREA]],".",#REF!))</f>
        <v>#REF!</v>
      </c>
      <c r="C52" s="593" t="e">
        <f>IF(Tabla3[[#This Row],[Línea estratégica]]="","",#REF!)</f>
        <v>#REF!</v>
      </c>
      <c r="D52" s="593" t="e">
        <f>IF(Tabla3[[#This Row],[Línea estratégica]]="","",#REF!)</f>
        <v>#REF!</v>
      </c>
      <c r="E52" s="593" t="e">
        <f>IF(Tabla3[[#This Row],[Línea estratégica]]="","",#REF!)</f>
        <v>#REF!</v>
      </c>
      <c r="F52" s="608" t="s">
        <v>1724</v>
      </c>
      <c r="G52" s="609" t="str">
        <f>IFERROR(VLOOKUP($F52,[1]Obj!$B$57:$C$76,2,FALSE),"")</f>
        <v>LE.2</v>
      </c>
      <c r="H52" s="608" t="s">
        <v>1756</v>
      </c>
      <c r="I52" s="609" t="str">
        <f>IFERROR(VLOOKUP($H52,[1]Obj!$D$118:$E$124,2,FALSE),"")</f>
        <v>Obj2.2</v>
      </c>
      <c r="J52" s="608" t="s">
        <v>1743</v>
      </c>
      <c r="K52" s="609" t="s">
        <v>2045</v>
      </c>
      <c r="L52" s="609" t="s">
        <v>2557</v>
      </c>
      <c r="M52" s="608" t="s">
        <v>2491</v>
      </c>
      <c r="N52" s="595"/>
      <c r="O52" s="617">
        <v>0.8</v>
      </c>
      <c r="P52" s="594"/>
      <c r="Q52" s="594" t="s">
        <v>2558</v>
      </c>
      <c r="R52" s="610"/>
      <c r="S52" s="610"/>
      <c r="T52" s="610"/>
      <c r="U52" s="610"/>
      <c r="V52" s="610"/>
      <c r="W52" s="610"/>
      <c r="X52" s="610"/>
      <c r="Y52" s="610"/>
      <c r="Z52" s="610"/>
      <c r="AA52" s="610"/>
      <c r="AB52" s="610"/>
      <c r="AC52" s="610"/>
      <c r="AD52" s="610"/>
      <c r="AE52" s="611"/>
      <c r="AF52" s="611"/>
      <c r="AG52" s="611"/>
      <c r="AH52" s="611"/>
      <c r="AI52" s="611"/>
      <c r="AJ52" s="611"/>
      <c r="AK52" s="611"/>
      <c r="AL52" s="611"/>
      <c r="AM52" s="611"/>
      <c r="AN52" s="611"/>
      <c r="AO52" s="611"/>
      <c r="AP52" s="611"/>
    </row>
    <row r="53" spans="2:42" s="607" customFormat="1" ht="75" x14ac:dyDescent="0.25">
      <c r="B53" s="593" t="str">
        <f>IF(Tabla3[[#This Row],[Línea estratégica]]="","",CONCATENATE(Tabla3[[#This Row],[POA]],".",Tabla3[[#This Row],[SRS]],".",Tabla3[[#This Row],[AREA]],".",#REF!))</f>
        <v/>
      </c>
      <c r="C53" s="593" t="str">
        <f>IF(Tabla3[[#This Row],[Línea estratégica]]="","",#REF!)</f>
        <v/>
      </c>
      <c r="D53" s="593" t="str">
        <f>IF(Tabla3[[#This Row],[Línea estratégica]]="","",#REF!)</f>
        <v/>
      </c>
      <c r="E53" s="593" t="str">
        <f>IF(Tabla3[[#This Row],[Línea estratégica]]="","",#REF!)</f>
        <v/>
      </c>
      <c r="F53" s="609"/>
      <c r="G53" s="609" t="str">
        <f>IFERROR(VLOOKUP([2]!Tabla3[[#This Row],[Línea estratégica]],[2]Obj!$B$57:$C$90,2,FALSE),"")</f>
        <v/>
      </c>
      <c r="H53" s="609"/>
      <c r="I53" s="609" t="str">
        <f>IFERROR(VLOOKUP($H53,[1]Obj!$D$118:$E$124,2,FALSE),"")</f>
        <v/>
      </c>
      <c r="J53" s="609"/>
      <c r="K53" s="609"/>
      <c r="L53" s="609" t="s">
        <v>2559</v>
      </c>
      <c r="M53" s="609" t="s">
        <v>2503</v>
      </c>
      <c r="N53" s="612"/>
      <c r="O53" s="617">
        <v>0.65</v>
      </c>
      <c r="P53" s="593"/>
      <c r="Q53" s="594" t="s">
        <v>2560</v>
      </c>
      <c r="R53" s="610"/>
      <c r="S53" s="610"/>
      <c r="T53" s="610"/>
      <c r="U53" s="610"/>
      <c r="V53" s="610"/>
      <c r="W53" s="610"/>
      <c r="X53" s="610"/>
      <c r="Y53" s="610"/>
      <c r="Z53" s="610"/>
      <c r="AA53" s="610"/>
      <c r="AB53" s="610"/>
      <c r="AC53" s="610"/>
      <c r="AD53" s="610"/>
      <c r="AE53" s="611"/>
      <c r="AF53" s="611"/>
      <c r="AG53" s="611"/>
      <c r="AH53" s="611"/>
      <c r="AI53" s="611"/>
      <c r="AJ53" s="611"/>
      <c r="AK53" s="611"/>
      <c r="AL53" s="611"/>
      <c r="AM53" s="611"/>
      <c r="AN53" s="611"/>
      <c r="AO53" s="611"/>
      <c r="AP53" s="611"/>
    </row>
    <row r="54" spans="2:42" s="607" customFormat="1" ht="131.25" x14ac:dyDescent="0.25">
      <c r="B54" s="593" t="e">
        <f>IF(Tabla3[[#This Row],[Línea estratégica]]="","",CONCATENATE(Tabla3[[#This Row],[POA]],".",Tabla3[[#This Row],[SRS]],".",Tabla3[[#This Row],[AREA]],".",#REF!))</f>
        <v>#REF!</v>
      </c>
      <c r="C54" s="593" t="e">
        <f>IF(Tabla3[[#This Row],[Línea estratégica]]="","",#REF!)</f>
        <v>#REF!</v>
      </c>
      <c r="D54" s="593" t="e">
        <f>IF(Tabla3[[#This Row],[Línea estratégica]]="","",#REF!)</f>
        <v>#REF!</v>
      </c>
      <c r="E54" s="593" t="e">
        <f>IF(Tabla3[[#This Row],[Línea estratégica]]="","",#REF!)</f>
        <v>#REF!</v>
      </c>
      <c r="F54" s="608" t="s">
        <v>1725</v>
      </c>
      <c r="G54" s="609" t="str">
        <f>IFERROR(VLOOKUP($F54,[1]Obj!$B$57:$C$76,2,FALSE),"")</f>
        <v>LE.3</v>
      </c>
      <c r="H54" s="608" t="s">
        <v>1757</v>
      </c>
      <c r="I54" s="609" t="str">
        <f>IFERROR(VLOOKUP($H54,[1]Obj!$D$118:$E$124,2,FALSE),"")</f>
        <v>Obj3.2</v>
      </c>
      <c r="J54" s="608" t="s">
        <v>1848</v>
      </c>
      <c r="K54" s="608" t="s">
        <v>2001</v>
      </c>
      <c r="L54" s="594" t="s">
        <v>2561</v>
      </c>
      <c r="M54" s="608" t="s">
        <v>2491</v>
      </c>
      <c r="N54" s="594"/>
      <c r="O54" s="595">
        <v>1</v>
      </c>
      <c r="P54" s="594"/>
      <c r="Q54" s="594" t="s">
        <v>2562</v>
      </c>
      <c r="R54" s="610"/>
      <c r="S54" s="610"/>
      <c r="T54" s="610"/>
      <c r="U54" s="610"/>
      <c r="V54" s="610"/>
      <c r="W54" s="610"/>
      <c r="X54" s="610"/>
      <c r="Y54" s="610"/>
      <c r="Z54" s="610"/>
      <c r="AA54" s="610"/>
      <c r="AB54" s="610"/>
      <c r="AC54" s="610"/>
      <c r="AD54" s="610"/>
      <c r="AE54" s="611"/>
      <c r="AF54" s="611"/>
      <c r="AG54" s="611"/>
      <c r="AH54" s="611"/>
      <c r="AI54" s="611"/>
      <c r="AJ54" s="611"/>
      <c r="AK54" s="611"/>
      <c r="AL54" s="611"/>
      <c r="AM54" s="611"/>
      <c r="AN54" s="611"/>
      <c r="AO54" s="611"/>
      <c r="AP54" s="611"/>
    </row>
    <row r="55" spans="2:42" s="607" customFormat="1" ht="131.25" x14ac:dyDescent="0.25">
      <c r="B55" s="593" t="e">
        <f>IF(Tabla3[[#This Row],[Línea estratégica]]="","",CONCATENATE(Tabla3[[#This Row],[POA]],".",Tabla3[[#This Row],[SRS]],".",Tabla3[[#This Row],[AREA]],".",#REF!))</f>
        <v>#REF!</v>
      </c>
      <c r="C55" s="593" t="e">
        <f>IF(Tabla3[[#This Row],[Línea estratégica]]="","",#REF!)</f>
        <v>#REF!</v>
      </c>
      <c r="D55" s="593" t="e">
        <f>IF(Tabla3[[#This Row],[Línea estratégica]]="","",#REF!)</f>
        <v>#REF!</v>
      </c>
      <c r="E55" s="593" t="e">
        <f>IF(Tabla3[[#This Row],[Línea estratégica]]="","",#REF!)</f>
        <v>#REF!</v>
      </c>
      <c r="F55" s="608" t="s">
        <v>1725</v>
      </c>
      <c r="G55" s="609" t="str">
        <f>IFERROR(VLOOKUP($F55,[1]Obj!$B$57:$C$76,2,FALSE),"")</f>
        <v>LE.3</v>
      </c>
      <c r="H55" s="608" t="s">
        <v>1757</v>
      </c>
      <c r="I55" s="609" t="str">
        <f>IFERROR(VLOOKUP($H55,[1]Obj!$D$118:$E$124,2,FALSE),"")</f>
        <v>Obj3.2</v>
      </c>
      <c r="J55" s="608" t="s">
        <v>1747</v>
      </c>
      <c r="K55" s="608" t="s">
        <v>2608</v>
      </c>
      <c r="L55" s="594" t="s">
        <v>2563</v>
      </c>
      <c r="M55" s="608" t="s">
        <v>2491</v>
      </c>
      <c r="N55" s="594"/>
      <c r="O55" s="595">
        <v>0.95</v>
      </c>
      <c r="P55" s="594"/>
      <c r="Q55" s="594" t="s">
        <v>2562</v>
      </c>
      <c r="R55" s="610"/>
      <c r="S55" s="610"/>
      <c r="T55" s="610"/>
      <c r="U55" s="610"/>
      <c r="V55" s="610"/>
      <c r="W55" s="610"/>
      <c r="X55" s="610"/>
      <c r="Y55" s="610"/>
      <c r="Z55" s="610"/>
      <c r="AA55" s="610"/>
      <c r="AB55" s="610"/>
      <c r="AC55" s="610"/>
      <c r="AD55" s="610"/>
      <c r="AE55" s="611"/>
      <c r="AF55" s="611"/>
      <c r="AG55" s="611"/>
      <c r="AH55" s="611"/>
      <c r="AI55" s="611"/>
      <c r="AJ55" s="611"/>
      <c r="AK55" s="611"/>
      <c r="AL55" s="611"/>
      <c r="AM55" s="611"/>
      <c r="AN55" s="611"/>
      <c r="AO55" s="611"/>
      <c r="AP55" s="611"/>
    </row>
    <row r="56" spans="2:42" s="607" customFormat="1" ht="131.25" x14ac:dyDescent="0.25">
      <c r="B56" s="593" t="e">
        <f>IF(Tabla3[[#This Row],[Línea estratégica]]="","",CONCATENATE(Tabla3[[#This Row],[POA]],".",Tabla3[[#This Row],[SRS]],".",Tabla3[[#This Row],[AREA]],".",#REF!))</f>
        <v>#REF!</v>
      </c>
      <c r="C56" s="593" t="e">
        <f>IF(Tabla3[[#This Row],[Línea estratégica]]="","",#REF!)</f>
        <v>#REF!</v>
      </c>
      <c r="D56" s="593" t="e">
        <f>IF(Tabla3[[#This Row],[Línea estratégica]]="","",#REF!)</f>
        <v>#REF!</v>
      </c>
      <c r="E56" s="593" t="e">
        <f>IF(Tabla3[[#This Row],[Línea estratégica]]="","",#REF!)</f>
        <v>#REF!</v>
      </c>
      <c r="F56" s="608" t="s">
        <v>1725</v>
      </c>
      <c r="G56" s="609" t="str">
        <f>IFERROR(VLOOKUP($F56,[1]Obj!$B$57:$C$76,2,FALSE),"")</f>
        <v>LE.3</v>
      </c>
      <c r="H56" s="609" t="s">
        <v>1757</v>
      </c>
      <c r="I56" s="609" t="str">
        <f>IFERROR(VLOOKUP($H56,[1]Obj!$D$118:$E$124,2,FALSE),"")</f>
        <v>Obj3.2</v>
      </c>
      <c r="J56" s="609" t="s">
        <v>1748</v>
      </c>
      <c r="K56" s="609" t="s">
        <v>2000</v>
      </c>
      <c r="L56" s="609" t="s">
        <v>2564</v>
      </c>
      <c r="M56" s="609" t="s">
        <v>2491</v>
      </c>
      <c r="N56" s="609"/>
      <c r="O56" s="612">
        <v>0.8</v>
      </c>
      <c r="P56" s="593"/>
      <c r="Q56" s="594" t="s">
        <v>2562</v>
      </c>
      <c r="R56" s="610"/>
      <c r="S56" s="610"/>
      <c r="T56" s="610"/>
      <c r="U56" s="610"/>
      <c r="V56" s="610"/>
      <c r="W56" s="610"/>
      <c r="X56" s="610"/>
      <c r="Y56" s="610"/>
      <c r="Z56" s="610"/>
      <c r="AA56" s="610"/>
      <c r="AB56" s="610"/>
      <c r="AC56" s="610"/>
      <c r="AD56" s="610"/>
      <c r="AE56" s="611"/>
      <c r="AF56" s="611"/>
      <c r="AG56" s="611"/>
      <c r="AH56" s="611"/>
      <c r="AI56" s="611"/>
      <c r="AJ56" s="611"/>
      <c r="AK56" s="611"/>
      <c r="AL56" s="611"/>
      <c r="AM56" s="611"/>
      <c r="AN56" s="611"/>
      <c r="AO56" s="611"/>
      <c r="AP56" s="611"/>
    </row>
    <row r="57" spans="2:42" s="607" customFormat="1" ht="112.5" x14ac:dyDescent="0.25">
      <c r="B57" s="593" t="e">
        <f>IF(Tabla3[[#This Row],[Línea estratégica]]="","",CONCATENATE(Tabla3[[#This Row],[POA]],".",Tabla3[[#This Row],[SRS]],".",Tabla3[[#This Row],[AREA]],".",#REF!))</f>
        <v>#REF!</v>
      </c>
      <c r="C57" s="593" t="e">
        <f>IF(Tabla3[[#This Row],[Línea estratégica]]="","",#REF!)</f>
        <v>#REF!</v>
      </c>
      <c r="D57" s="593" t="e">
        <f>IF(Tabla3[[#This Row],[Línea estratégica]]="","",#REF!)</f>
        <v>#REF!</v>
      </c>
      <c r="E57" s="593" t="e">
        <f>IF(Tabla3[[#This Row],[Línea estratégica]]="","",#REF!)</f>
        <v>#REF!</v>
      </c>
      <c r="F57" s="608" t="s">
        <v>1726</v>
      </c>
      <c r="G57" s="609" t="str">
        <f>IFERROR(VLOOKUP($F57,[1]Obj!$B$57:$C$76,2,FALSE),"")</f>
        <v>LE.4</v>
      </c>
      <c r="H57" s="608" t="s">
        <v>1841</v>
      </c>
      <c r="I57" s="609" t="str">
        <f>IFERROR(VLOOKUP($H57,[1]Obj!$D$118:$E$124,2,FALSE),"")</f>
        <v>Obj4.1</v>
      </c>
      <c r="J57" s="608" t="s">
        <v>1750</v>
      </c>
      <c r="K57" s="608" t="s">
        <v>1856</v>
      </c>
      <c r="L57" s="593" t="s">
        <v>2253</v>
      </c>
      <c r="M57" s="608" t="s">
        <v>2491</v>
      </c>
      <c r="N57" s="593"/>
      <c r="O57" s="600">
        <v>1</v>
      </c>
      <c r="P57" s="594"/>
      <c r="Q57" s="594" t="s">
        <v>2565</v>
      </c>
      <c r="R57" s="610"/>
      <c r="S57" s="610"/>
      <c r="T57" s="610"/>
      <c r="U57" s="610"/>
      <c r="V57" s="610"/>
      <c r="W57" s="610"/>
      <c r="X57" s="610"/>
      <c r="Y57" s="610"/>
      <c r="Z57" s="610"/>
      <c r="AA57" s="610"/>
      <c r="AB57" s="610"/>
      <c r="AC57" s="610"/>
      <c r="AD57" s="610"/>
      <c r="AE57" s="611"/>
      <c r="AF57" s="611"/>
      <c r="AG57" s="611"/>
      <c r="AH57" s="611"/>
      <c r="AI57" s="611"/>
      <c r="AJ57" s="611"/>
      <c r="AK57" s="611"/>
      <c r="AL57" s="611"/>
      <c r="AM57" s="611"/>
      <c r="AN57" s="611"/>
      <c r="AO57" s="611"/>
      <c r="AP57" s="611"/>
    </row>
    <row r="58" spans="2:42" s="607" customFormat="1" ht="56.25" x14ac:dyDescent="0.25">
      <c r="B58" s="593" t="str">
        <f>IF(Tabla3[[#This Row],[Línea estratégica]]="","",CONCATENATE(Tabla3[[#This Row],[POA]],".",Tabla3[[#This Row],[SRS]],".",Tabla3[[#This Row],[AREA]],".",#REF!))</f>
        <v/>
      </c>
      <c r="C58" s="593" t="str">
        <f>IF(Tabla3[[#This Row],[Línea estratégica]]="","",#REF!)</f>
        <v/>
      </c>
      <c r="D58" s="593" t="str">
        <f>IF(Tabla3[[#This Row],[Línea estratégica]]="","",#REF!)</f>
        <v/>
      </c>
      <c r="E58" s="593" t="str">
        <f>IF(Tabla3[[#This Row],[Línea estratégica]]="","",#REF!)</f>
        <v/>
      </c>
      <c r="F58" s="608"/>
      <c r="G58" s="609" t="str">
        <f>IFERROR(VLOOKUP($F58,[1]Obj!$B$57:$C$76,2,FALSE),"")</f>
        <v/>
      </c>
      <c r="H58" s="608"/>
      <c r="I58" s="609" t="str">
        <f>IFERROR(VLOOKUP($H58,[1]Obj!$D$118:$E$124,2,FALSE),"")</f>
        <v/>
      </c>
      <c r="J58" s="608"/>
      <c r="K58" s="608" t="s">
        <v>1996</v>
      </c>
      <c r="L58" s="593" t="s">
        <v>2566</v>
      </c>
      <c r="M58" s="608" t="s">
        <v>2491</v>
      </c>
      <c r="N58" s="593"/>
      <c r="O58" s="600">
        <v>1</v>
      </c>
      <c r="P58" s="594"/>
      <c r="Q58" s="594" t="s">
        <v>2567</v>
      </c>
      <c r="R58" s="610"/>
      <c r="S58" s="610"/>
      <c r="T58" s="610"/>
      <c r="U58" s="610"/>
      <c r="V58" s="610"/>
      <c r="W58" s="610"/>
      <c r="X58" s="610"/>
      <c r="Y58" s="610"/>
      <c r="Z58" s="610"/>
      <c r="AA58" s="610"/>
      <c r="AB58" s="610"/>
      <c r="AC58" s="610"/>
      <c r="AD58" s="610"/>
      <c r="AE58" s="611"/>
      <c r="AF58" s="611"/>
      <c r="AG58" s="611"/>
      <c r="AH58" s="611"/>
      <c r="AI58" s="611"/>
      <c r="AJ58" s="611"/>
      <c r="AK58" s="611"/>
      <c r="AL58" s="611"/>
      <c r="AM58" s="611"/>
      <c r="AN58" s="611"/>
      <c r="AO58" s="611"/>
      <c r="AP58" s="611"/>
    </row>
    <row r="59" spans="2:42" s="607" customFormat="1" ht="56.25" x14ac:dyDescent="0.25">
      <c r="B59" s="593" t="str">
        <f>IF(Tabla3[[#This Row],[Línea estratégica]]="","",CONCATENATE(Tabla3[[#This Row],[POA]],".",Tabla3[[#This Row],[SRS]],".",Tabla3[[#This Row],[AREA]],".",#REF!))</f>
        <v/>
      </c>
      <c r="C59" s="593" t="str">
        <f>IF(Tabla3[[#This Row],[Línea estratégica]]="","",#REF!)</f>
        <v/>
      </c>
      <c r="D59" s="593" t="str">
        <f>IF(Tabla3[[#This Row],[Línea estratégica]]="","",#REF!)</f>
        <v/>
      </c>
      <c r="E59" s="593" t="str">
        <f>IF(Tabla3[[#This Row],[Línea estratégica]]="","",#REF!)</f>
        <v/>
      </c>
      <c r="F59" s="609"/>
      <c r="G59" s="609" t="str">
        <f>IFERROR(VLOOKUP([2]!Tabla3[[#This Row],[Línea estratégica]],[2]Obj!$B$57:$C$90,2,FALSE),"")</f>
        <v/>
      </c>
      <c r="H59" s="609"/>
      <c r="I59" s="609" t="str">
        <f>IFERROR(VLOOKUP($H59,[1]Obj!$D$118:$E$124,2,FALSE),"")</f>
        <v/>
      </c>
      <c r="J59" s="609"/>
      <c r="K59" s="609"/>
      <c r="L59" s="609" t="s">
        <v>2568</v>
      </c>
      <c r="M59" s="609" t="s">
        <v>2491</v>
      </c>
      <c r="N59" s="609"/>
      <c r="O59" s="612">
        <v>0.9</v>
      </c>
      <c r="P59" s="593"/>
      <c r="Q59" s="594" t="s">
        <v>2567</v>
      </c>
      <c r="R59" s="610"/>
      <c r="S59" s="610"/>
      <c r="T59" s="610"/>
      <c r="U59" s="610"/>
      <c r="V59" s="610"/>
      <c r="W59" s="610"/>
      <c r="X59" s="610"/>
      <c r="Y59" s="610"/>
      <c r="Z59" s="610"/>
      <c r="AA59" s="610"/>
      <c r="AB59" s="610"/>
      <c r="AC59" s="610"/>
      <c r="AD59" s="610"/>
      <c r="AE59" s="611"/>
      <c r="AF59" s="611"/>
      <c r="AG59" s="611"/>
      <c r="AH59" s="611"/>
      <c r="AI59" s="611"/>
      <c r="AJ59" s="611"/>
      <c r="AK59" s="611"/>
      <c r="AL59" s="611"/>
      <c r="AM59" s="611"/>
      <c r="AN59" s="611"/>
      <c r="AO59" s="611"/>
      <c r="AP59" s="611"/>
    </row>
    <row r="60" spans="2:42" s="607" customFormat="1" ht="56.25" x14ac:dyDescent="0.25">
      <c r="B60" s="593" t="str">
        <f>IF(Tabla3[[#This Row],[Línea estratégica]]="","",CONCATENATE(Tabla3[[#This Row],[POA]],".",Tabla3[[#This Row],[SRS]],".",Tabla3[[#This Row],[AREA]],".",#REF!))</f>
        <v/>
      </c>
      <c r="C60" s="593" t="str">
        <f>IF(Tabla3[[#This Row],[Línea estratégica]]="","",#REF!)</f>
        <v/>
      </c>
      <c r="D60" s="593" t="str">
        <f>IF(Tabla3[[#This Row],[Línea estratégica]]="","",#REF!)</f>
        <v/>
      </c>
      <c r="E60" s="593" t="str">
        <f>IF(Tabla3[[#This Row],[Línea estratégica]]="","",#REF!)</f>
        <v/>
      </c>
      <c r="F60" s="609"/>
      <c r="G60" s="609" t="str">
        <f>IFERROR(VLOOKUP([2]!Tabla3[[#This Row],[Línea estratégica]],[2]Obj!$B$57:$C$90,2,FALSE),"")</f>
        <v/>
      </c>
      <c r="H60" s="609"/>
      <c r="I60" s="609" t="str">
        <f>IFERROR(VLOOKUP($H60,[1]Obj!$D$118:$E$124,2,FALSE),"")</f>
        <v/>
      </c>
      <c r="J60" s="609"/>
      <c r="K60" s="609"/>
      <c r="L60" s="609" t="s">
        <v>2569</v>
      </c>
      <c r="M60" s="609" t="s">
        <v>2491</v>
      </c>
      <c r="N60" s="609"/>
      <c r="O60" s="612">
        <v>1</v>
      </c>
      <c r="P60" s="593"/>
      <c r="Q60" s="594" t="s">
        <v>2567</v>
      </c>
      <c r="R60" s="610"/>
      <c r="S60" s="610"/>
      <c r="T60" s="610"/>
      <c r="U60" s="610"/>
      <c r="V60" s="610"/>
      <c r="W60" s="610"/>
      <c r="X60" s="610"/>
      <c r="Y60" s="610"/>
      <c r="Z60" s="610"/>
      <c r="AA60" s="610"/>
      <c r="AB60" s="610"/>
      <c r="AC60" s="610"/>
      <c r="AD60" s="610"/>
      <c r="AE60" s="611"/>
      <c r="AF60" s="611"/>
      <c r="AG60" s="611"/>
      <c r="AH60" s="611"/>
      <c r="AI60" s="611"/>
      <c r="AJ60" s="611"/>
      <c r="AK60" s="611"/>
      <c r="AL60" s="611"/>
      <c r="AM60" s="611"/>
      <c r="AN60" s="611"/>
      <c r="AO60" s="611"/>
      <c r="AP60" s="611"/>
    </row>
    <row r="61" spans="2:42" s="607" customFormat="1" ht="37.5" x14ac:dyDescent="0.25">
      <c r="B61" s="593" t="str">
        <f>IF(Tabla3[[#This Row],[Línea estratégica]]="","",CONCATENATE(Tabla3[[#This Row],[POA]],".",Tabla3[[#This Row],[SRS]],".",Tabla3[[#This Row],[AREA]],".",#REF!))</f>
        <v/>
      </c>
      <c r="C61" s="593" t="str">
        <f>IF(Tabla3[[#This Row],[Línea estratégica]]="","",#REF!)</f>
        <v/>
      </c>
      <c r="D61" s="593" t="str">
        <f>IF(Tabla3[[#This Row],[Línea estratégica]]="","",#REF!)</f>
        <v/>
      </c>
      <c r="E61" s="593" t="str">
        <f>IF(Tabla3[[#This Row],[Línea estratégica]]="","",#REF!)</f>
        <v/>
      </c>
      <c r="F61" s="609"/>
      <c r="G61" s="609" t="str">
        <f>IFERROR(VLOOKUP($F61,[1]Obj!$B$57:$C$76,2,FALSE),"")</f>
        <v/>
      </c>
      <c r="H61" s="609"/>
      <c r="I61" s="609" t="str">
        <f>IFERROR(VLOOKUP($H61,[1]Obj!$D$118:$E$124,2,FALSE),"")</f>
        <v/>
      </c>
      <c r="J61" s="609"/>
      <c r="K61" s="609" t="s">
        <v>1857</v>
      </c>
      <c r="L61" s="593" t="s">
        <v>2254</v>
      </c>
      <c r="M61" s="609" t="s">
        <v>2491</v>
      </c>
      <c r="N61" s="593"/>
      <c r="O61" s="612">
        <v>1</v>
      </c>
      <c r="P61" s="593"/>
      <c r="Q61" s="593" t="s">
        <v>2565</v>
      </c>
      <c r="R61" s="610"/>
      <c r="S61" s="610"/>
      <c r="T61" s="610"/>
      <c r="U61" s="610"/>
      <c r="V61" s="610"/>
      <c r="W61" s="610"/>
      <c r="X61" s="610"/>
      <c r="Y61" s="610"/>
      <c r="Z61" s="610"/>
      <c r="AA61" s="610"/>
      <c r="AB61" s="610"/>
      <c r="AC61" s="610"/>
      <c r="AD61" s="610"/>
      <c r="AE61" s="611"/>
      <c r="AF61" s="611"/>
      <c r="AG61" s="611"/>
      <c r="AH61" s="611"/>
      <c r="AI61" s="611"/>
      <c r="AJ61" s="611"/>
      <c r="AK61" s="611"/>
      <c r="AL61" s="611"/>
      <c r="AM61" s="611"/>
      <c r="AN61" s="611"/>
      <c r="AO61" s="611"/>
      <c r="AP61" s="611"/>
    </row>
    <row r="62" spans="2:42" s="607" customFormat="1" ht="37.5" x14ac:dyDescent="0.25">
      <c r="B62" s="593" t="str">
        <f>IF(Tabla3[[#This Row],[Línea estratégica]]="","",CONCATENATE(Tabla3[[#This Row],[POA]],".",Tabla3[[#This Row],[SRS]],".",Tabla3[[#This Row],[AREA]],".",#REF!))</f>
        <v/>
      </c>
      <c r="C62" s="593" t="str">
        <f>IF(Tabla3[[#This Row],[Línea estratégica]]="","",#REF!)</f>
        <v/>
      </c>
      <c r="D62" s="593" t="str">
        <f>IF(Tabla3[[#This Row],[Línea estratégica]]="","",#REF!)</f>
        <v/>
      </c>
      <c r="E62" s="593" t="str">
        <f>IF(Tabla3[[#This Row],[Línea estratégica]]="","",#REF!)</f>
        <v/>
      </c>
      <c r="F62" s="609"/>
      <c r="G62" s="609" t="str">
        <f>IFERROR(VLOOKUP($F62,[1]Obj!$B$57:$C$76,2,FALSE),"")</f>
        <v/>
      </c>
      <c r="H62" s="609"/>
      <c r="I62" s="609" t="str">
        <f>IFERROR(VLOOKUP($H62,[1]Obj!$D$118:$E$124,2,FALSE),"")</f>
        <v/>
      </c>
      <c r="J62" s="609"/>
      <c r="K62" s="609" t="s">
        <v>1995</v>
      </c>
      <c r="L62" s="593" t="s">
        <v>2570</v>
      </c>
      <c r="M62" s="609" t="s">
        <v>2491</v>
      </c>
      <c r="N62" s="593"/>
      <c r="O62" s="600">
        <v>1</v>
      </c>
      <c r="P62" s="593"/>
      <c r="Q62" s="593" t="s">
        <v>2571</v>
      </c>
      <c r="R62" s="610"/>
      <c r="S62" s="610"/>
      <c r="T62" s="610"/>
      <c r="U62" s="610"/>
      <c r="V62" s="610"/>
      <c r="W62" s="610"/>
      <c r="X62" s="610"/>
      <c r="Y62" s="610"/>
      <c r="Z62" s="610"/>
      <c r="AA62" s="610"/>
      <c r="AB62" s="610"/>
      <c r="AC62" s="610"/>
      <c r="AD62" s="610"/>
      <c r="AE62" s="611"/>
      <c r="AF62" s="611"/>
      <c r="AG62" s="611"/>
      <c r="AH62" s="611"/>
      <c r="AI62" s="611"/>
      <c r="AJ62" s="611"/>
      <c r="AK62" s="611"/>
      <c r="AL62" s="611"/>
      <c r="AM62" s="611"/>
      <c r="AN62" s="611"/>
      <c r="AO62" s="611"/>
      <c r="AP62" s="611"/>
    </row>
    <row r="63" spans="2:42" s="607" customFormat="1" ht="56.25" x14ac:dyDescent="0.25">
      <c r="B63" s="593" t="str">
        <f>IF(Tabla3[[#This Row],[Línea estratégica]]="","",CONCATENATE(Tabla3[[#This Row],[POA]],".",Tabla3[[#This Row],[SRS]],".",Tabla3[[#This Row],[AREA]],".",#REF!))</f>
        <v/>
      </c>
      <c r="C63" s="593" t="str">
        <f>IF(Tabla3[[#This Row],[Línea estratégica]]="","",#REF!)</f>
        <v/>
      </c>
      <c r="D63" s="593" t="str">
        <f>IF(Tabla3[[#This Row],[Línea estratégica]]="","",#REF!)</f>
        <v/>
      </c>
      <c r="E63" s="593" t="str">
        <f>IF(Tabla3[[#This Row],[Línea estratégica]]="","",#REF!)</f>
        <v/>
      </c>
      <c r="F63" s="609"/>
      <c r="G63" s="609" t="str">
        <f>IFERROR(VLOOKUP($F63,[1]Obj!$B$57:$C$76,2,FALSE),"")</f>
        <v/>
      </c>
      <c r="H63" s="609"/>
      <c r="I63" s="609" t="str">
        <f>IFERROR(VLOOKUP($H63,[1]Obj!$D$118:$E$124,2,FALSE),"")</f>
        <v/>
      </c>
      <c r="J63" s="609"/>
      <c r="K63" s="609" t="s">
        <v>1859</v>
      </c>
      <c r="L63" s="593" t="s">
        <v>2572</v>
      </c>
      <c r="M63" s="609" t="s">
        <v>2491</v>
      </c>
      <c r="N63" s="593"/>
      <c r="O63" s="600">
        <v>0.95</v>
      </c>
      <c r="P63" s="593"/>
      <c r="Q63" s="593" t="s">
        <v>2571</v>
      </c>
      <c r="R63" s="610"/>
      <c r="S63" s="610"/>
      <c r="T63" s="610"/>
      <c r="U63" s="610"/>
      <c r="V63" s="610"/>
      <c r="W63" s="610"/>
      <c r="X63" s="610"/>
      <c r="Y63" s="610"/>
      <c r="Z63" s="610"/>
      <c r="AA63" s="610"/>
      <c r="AB63" s="610"/>
      <c r="AC63" s="610"/>
      <c r="AD63" s="610"/>
      <c r="AE63" s="611"/>
      <c r="AF63" s="611"/>
      <c r="AG63" s="611"/>
      <c r="AH63" s="611"/>
      <c r="AI63" s="611"/>
      <c r="AJ63" s="611"/>
      <c r="AK63" s="611"/>
      <c r="AL63" s="611"/>
      <c r="AM63" s="611"/>
      <c r="AN63" s="611"/>
      <c r="AO63" s="611"/>
      <c r="AP63" s="611"/>
    </row>
    <row r="64" spans="2:42" s="607" customFormat="1" ht="37.5" x14ac:dyDescent="0.25">
      <c r="B64" s="593" t="str">
        <f>IF(Tabla3[[#This Row],[Línea estratégica]]="","",CONCATENATE(Tabla3[[#This Row],[POA]],".",Tabla3[[#This Row],[SRS]],".",Tabla3[[#This Row],[AREA]],".",#REF!))</f>
        <v/>
      </c>
      <c r="C64" s="593" t="str">
        <f>IF(Tabla3[[#This Row],[Línea estratégica]]="","",#REF!)</f>
        <v/>
      </c>
      <c r="D64" s="593" t="str">
        <f>IF(Tabla3[[#This Row],[Línea estratégica]]="","",#REF!)</f>
        <v/>
      </c>
      <c r="E64" s="593" t="str">
        <f>IF(Tabla3[[#This Row],[Línea estratégica]]="","",#REF!)</f>
        <v/>
      </c>
      <c r="F64" s="609"/>
      <c r="G64" s="609" t="str">
        <f>IFERROR(VLOOKUP([2]!Tabla3[[#This Row],[Línea estratégica]],[2]Obj!$B$57:$C$90,2,FALSE),"")</f>
        <v/>
      </c>
      <c r="H64" s="609"/>
      <c r="I64" s="609" t="str">
        <f>IFERROR(VLOOKUP($H64,[1]Obj!$D$118:$E$124,2,FALSE),"")</f>
        <v/>
      </c>
      <c r="J64" s="609"/>
      <c r="K64" s="609"/>
      <c r="L64" s="609" t="s">
        <v>2573</v>
      </c>
      <c r="M64" s="609" t="s">
        <v>2491</v>
      </c>
      <c r="N64" s="609"/>
      <c r="O64" s="612">
        <v>0.9</v>
      </c>
      <c r="P64" s="593"/>
      <c r="Q64" s="593" t="s">
        <v>2571</v>
      </c>
      <c r="R64" s="610"/>
      <c r="S64" s="610"/>
      <c r="T64" s="610"/>
      <c r="U64" s="610"/>
      <c r="V64" s="610"/>
      <c r="W64" s="610"/>
      <c r="X64" s="610"/>
      <c r="Y64" s="610"/>
      <c r="Z64" s="610"/>
      <c r="AA64" s="610"/>
      <c r="AB64" s="610"/>
      <c r="AC64" s="610"/>
      <c r="AD64" s="610"/>
      <c r="AE64" s="611"/>
      <c r="AF64" s="611"/>
      <c r="AG64" s="611"/>
      <c r="AH64" s="611"/>
      <c r="AI64" s="611"/>
      <c r="AJ64" s="611"/>
      <c r="AK64" s="611"/>
      <c r="AL64" s="611"/>
      <c r="AM64" s="611"/>
      <c r="AN64" s="611"/>
      <c r="AO64" s="611"/>
      <c r="AP64" s="611"/>
    </row>
    <row r="65" spans="2:42" s="607" customFormat="1" ht="75" x14ac:dyDescent="0.25">
      <c r="B65" s="593" t="str">
        <f>IF(Tabla3[[#This Row],[Línea estratégica]]="","",CONCATENATE(Tabla3[[#This Row],[POA]],".",Tabla3[[#This Row],[SRS]],".",Tabla3[[#This Row],[AREA]],".",#REF!))</f>
        <v/>
      </c>
      <c r="C65" s="593" t="str">
        <f>IF(Tabla3[[#This Row],[Línea estratégica]]="","",#REF!)</f>
        <v/>
      </c>
      <c r="D65" s="593" t="str">
        <f>IF(Tabla3[[#This Row],[Línea estratégica]]="","",#REF!)</f>
        <v/>
      </c>
      <c r="E65" s="593" t="str">
        <f>IF(Tabla3[[#This Row],[Línea estratégica]]="","",#REF!)</f>
        <v/>
      </c>
      <c r="F65" s="609"/>
      <c r="G65" s="609" t="str">
        <f>IFERROR(VLOOKUP([2]!Tabla3[[#This Row],[Línea estratégica]],[2]Obj!$B$57:$C$90,2,FALSE),"")</f>
        <v/>
      </c>
      <c r="H65" s="609"/>
      <c r="I65" s="609" t="str">
        <f>IFERROR(VLOOKUP($H65,[1]Obj!$D$118:$E$124,2,FALSE),"")</f>
        <v/>
      </c>
      <c r="J65" s="609"/>
      <c r="K65" s="609"/>
      <c r="L65" s="609" t="s">
        <v>2574</v>
      </c>
      <c r="M65" s="609" t="s">
        <v>2491</v>
      </c>
      <c r="N65" s="609"/>
      <c r="O65" s="612">
        <v>0.85</v>
      </c>
      <c r="P65" s="593"/>
      <c r="Q65" s="593" t="s">
        <v>2575</v>
      </c>
      <c r="R65" s="610"/>
      <c r="S65" s="610"/>
      <c r="T65" s="610"/>
      <c r="U65" s="610"/>
      <c r="V65" s="610"/>
      <c r="W65" s="610"/>
      <c r="X65" s="610"/>
      <c r="Y65" s="610"/>
      <c r="Z65" s="610"/>
      <c r="AA65" s="610"/>
      <c r="AB65" s="610"/>
      <c r="AC65" s="610"/>
      <c r="AD65" s="610"/>
      <c r="AE65" s="611"/>
      <c r="AF65" s="611"/>
      <c r="AG65" s="611"/>
      <c r="AH65" s="611"/>
      <c r="AI65" s="611"/>
      <c r="AJ65" s="611"/>
      <c r="AK65" s="611"/>
      <c r="AL65" s="611"/>
      <c r="AM65" s="611"/>
      <c r="AN65" s="611"/>
      <c r="AO65" s="611"/>
      <c r="AP65" s="611"/>
    </row>
    <row r="66" spans="2:42" s="607" customFormat="1" ht="56.25" x14ac:dyDescent="0.25">
      <c r="B66" s="593" t="str">
        <f>IF(Tabla3[[#This Row],[Línea estratégica]]="","",CONCATENATE(Tabla3[[#This Row],[POA]],".",Tabla3[[#This Row],[SRS]],".",Tabla3[[#This Row],[AREA]],".",#REF!))</f>
        <v/>
      </c>
      <c r="C66" s="593" t="str">
        <f>IF(Tabla3[[#This Row],[Línea estratégica]]="","",#REF!)</f>
        <v/>
      </c>
      <c r="D66" s="593" t="str">
        <f>IF(Tabla3[[#This Row],[Línea estratégica]]="","",#REF!)</f>
        <v/>
      </c>
      <c r="E66" s="593" t="str">
        <f>IF(Tabla3[[#This Row],[Línea estratégica]]="","",#REF!)</f>
        <v/>
      </c>
      <c r="F66" s="609"/>
      <c r="G66" s="609" t="str">
        <f>IFERROR(VLOOKUP($F66,[1]Obj!$B$57:$C$76,2,FALSE),"")</f>
        <v/>
      </c>
      <c r="H66" s="609"/>
      <c r="I66" s="609" t="str">
        <f>IFERROR(VLOOKUP($H66,[1]Obj!$D$118:$E$124,2,FALSE),"")</f>
        <v/>
      </c>
      <c r="J66" s="609"/>
      <c r="K66" s="609" t="s">
        <v>2012</v>
      </c>
      <c r="L66" s="593" t="s">
        <v>2576</v>
      </c>
      <c r="M66" s="609" t="s">
        <v>2491</v>
      </c>
      <c r="N66" s="593"/>
      <c r="O66" s="600">
        <v>0.85</v>
      </c>
      <c r="P66" s="593"/>
      <c r="Q66" s="593" t="s">
        <v>2577</v>
      </c>
      <c r="R66" s="610"/>
      <c r="S66" s="610"/>
      <c r="T66" s="610"/>
      <c r="U66" s="610"/>
      <c r="V66" s="610"/>
      <c r="W66" s="610"/>
      <c r="X66" s="610"/>
      <c r="Y66" s="610"/>
      <c r="Z66" s="610"/>
      <c r="AA66" s="610"/>
      <c r="AB66" s="610"/>
      <c r="AC66" s="610"/>
      <c r="AD66" s="610"/>
      <c r="AE66" s="611"/>
      <c r="AF66" s="611"/>
      <c r="AG66" s="611"/>
      <c r="AH66" s="611"/>
      <c r="AI66" s="611"/>
      <c r="AJ66" s="611"/>
      <c r="AK66" s="611"/>
      <c r="AL66" s="611"/>
      <c r="AM66" s="611"/>
      <c r="AN66" s="611"/>
      <c r="AO66" s="611"/>
      <c r="AP66" s="611"/>
    </row>
    <row r="67" spans="2:42" s="607" customFormat="1" ht="56.25" x14ac:dyDescent="0.25">
      <c r="B67" s="593" t="str">
        <f>IF(Tabla3[[#This Row],[Línea estratégica]]="","",CONCATENATE(Tabla3[[#This Row],[POA]],".",Tabla3[[#This Row],[SRS]],".",Tabla3[[#This Row],[AREA]],".",#REF!))</f>
        <v/>
      </c>
      <c r="C67" s="593" t="str">
        <f>IF(Tabla3[[#This Row],[Línea estratégica]]="","",#REF!)</f>
        <v/>
      </c>
      <c r="D67" s="593" t="str">
        <f>IF(Tabla3[[#This Row],[Línea estratégica]]="","",#REF!)</f>
        <v/>
      </c>
      <c r="E67" s="593" t="str">
        <f>IF(Tabla3[[#This Row],[Línea estratégica]]="","",#REF!)</f>
        <v/>
      </c>
      <c r="F67" s="609"/>
      <c r="G67" s="609" t="str">
        <f>IFERROR(VLOOKUP([2]!Tabla3[[#This Row],[Línea estratégica]],[2]Obj!$B$57:$C$90,2,FALSE),"")</f>
        <v/>
      </c>
      <c r="H67" s="609"/>
      <c r="I67" s="609" t="str">
        <f>IFERROR(VLOOKUP($H67,[1]Obj!$D$118:$E$124,2,FALSE),"")</f>
        <v/>
      </c>
      <c r="J67" s="609"/>
      <c r="K67" s="609" t="s">
        <v>2013</v>
      </c>
      <c r="L67" s="609" t="s">
        <v>2578</v>
      </c>
      <c r="M67" s="609" t="s">
        <v>2491</v>
      </c>
      <c r="N67" s="593"/>
      <c r="O67" s="600">
        <v>1</v>
      </c>
      <c r="P67" s="593"/>
      <c r="Q67" s="593" t="s">
        <v>2571</v>
      </c>
      <c r="R67" s="610"/>
      <c r="S67" s="610"/>
      <c r="T67" s="610"/>
      <c r="U67" s="610"/>
      <c r="V67" s="610"/>
      <c r="W67" s="610"/>
      <c r="X67" s="610"/>
      <c r="Y67" s="610"/>
      <c r="Z67" s="610"/>
      <c r="AA67" s="610"/>
      <c r="AB67" s="610"/>
      <c r="AC67" s="610"/>
      <c r="AD67" s="610"/>
      <c r="AE67" s="611"/>
      <c r="AF67" s="611"/>
      <c r="AG67" s="611"/>
      <c r="AH67" s="611"/>
      <c r="AI67" s="611"/>
      <c r="AJ67" s="611"/>
      <c r="AK67" s="611"/>
      <c r="AL67" s="611"/>
      <c r="AM67" s="611"/>
      <c r="AN67" s="611"/>
      <c r="AO67" s="611"/>
      <c r="AP67" s="611"/>
    </row>
    <row r="68" spans="2:42" s="607" customFormat="1" ht="56.25" x14ac:dyDescent="0.25">
      <c r="B68" s="593" t="str">
        <f>IF(Tabla3[[#This Row],[Línea estratégica]]="","",CONCATENATE(Tabla3[[#This Row],[POA]],".",Tabla3[[#This Row],[SRS]],".",Tabla3[[#This Row],[AREA]],".",#REF!))</f>
        <v/>
      </c>
      <c r="C68" s="593" t="str">
        <f>IF(Tabla3[[#This Row],[Línea estratégica]]="","",#REF!)</f>
        <v/>
      </c>
      <c r="D68" s="593" t="str">
        <f>IF(Tabla3[[#This Row],[Línea estratégica]]="","",#REF!)</f>
        <v/>
      </c>
      <c r="E68" s="593" t="str">
        <f>IF(Tabla3[[#This Row],[Línea estratégica]]="","",#REF!)</f>
        <v/>
      </c>
      <c r="F68" s="609"/>
      <c r="G68" s="609" t="str">
        <f>IFERROR(VLOOKUP([2]!Tabla3[[#This Row],[Línea estratégica]],[2]Obj!$B$57:$C$90,2,FALSE),"")</f>
        <v/>
      </c>
      <c r="H68" s="609"/>
      <c r="I68" s="609" t="str">
        <f>IFERROR(VLOOKUP($H68,[1]Obj!$D$118:$E$124,2,FALSE),"")</f>
        <v/>
      </c>
      <c r="J68" s="609"/>
      <c r="K68" s="609" t="s">
        <v>2014</v>
      </c>
      <c r="L68" s="609" t="s">
        <v>2579</v>
      </c>
      <c r="M68" s="609" t="s">
        <v>2491</v>
      </c>
      <c r="N68" s="609"/>
      <c r="O68" s="612">
        <v>0.8</v>
      </c>
      <c r="P68" s="593"/>
      <c r="Q68" s="618" t="s">
        <v>2580</v>
      </c>
      <c r="R68" s="610"/>
      <c r="S68" s="610"/>
      <c r="T68" s="610"/>
      <c r="U68" s="610"/>
      <c r="V68" s="610"/>
      <c r="W68" s="610"/>
      <c r="X68" s="610"/>
      <c r="Y68" s="610"/>
      <c r="Z68" s="610"/>
      <c r="AA68" s="610"/>
      <c r="AB68" s="610"/>
      <c r="AC68" s="610"/>
      <c r="AD68" s="610"/>
      <c r="AE68" s="611"/>
      <c r="AF68" s="611"/>
      <c r="AG68" s="611"/>
      <c r="AH68" s="611"/>
      <c r="AI68" s="611"/>
      <c r="AJ68" s="611"/>
      <c r="AK68" s="611"/>
      <c r="AL68" s="611"/>
      <c r="AM68" s="611"/>
      <c r="AN68" s="611"/>
      <c r="AO68" s="611"/>
      <c r="AP68" s="611"/>
    </row>
    <row r="69" spans="2:42" s="607" customFormat="1" ht="37.5" x14ac:dyDescent="0.25">
      <c r="B69" s="593" t="str">
        <f>IF(Tabla3[[#This Row],[Línea estratégica]]="","",CONCATENATE(Tabla3[[#This Row],[POA]],".",Tabla3[[#This Row],[SRS]],".",Tabla3[[#This Row],[AREA]],".",#REF!))</f>
        <v/>
      </c>
      <c r="C69" s="593" t="str">
        <f>IF(Tabla3[[#This Row],[Línea estratégica]]="","",#REF!)</f>
        <v/>
      </c>
      <c r="D69" s="593" t="str">
        <f>IF(Tabla3[[#This Row],[Línea estratégica]]="","",#REF!)</f>
        <v/>
      </c>
      <c r="E69" s="593" t="str">
        <f>IF(Tabla3[[#This Row],[Línea estratégica]]="","",#REF!)</f>
        <v/>
      </c>
      <c r="F69" s="609"/>
      <c r="G69" s="609" t="str">
        <f>IFERROR(VLOOKUP([2]!Tabla3[[#This Row],[Línea estratégica]],[2]Obj!$B$57:$C$90,2,FALSE),"")</f>
        <v/>
      </c>
      <c r="H69" s="609"/>
      <c r="I69" s="609" t="str">
        <f>IFERROR(VLOOKUP($H69,[1]Obj!$D$118:$E$124,2,FALSE),"")</f>
        <v/>
      </c>
      <c r="J69" s="609"/>
      <c r="K69" s="609" t="s">
        <v>2015</v>
      </c>
      <c r="L69" s="609" t="s">
        <v>2581</v>
      </c>
      <c r="M69" s="609" t="s">
        <v>2491</v>
      </c>
      <c r="N69" s="609"/>
      <c r="O69" s="612">
        <v>0.9</v>
      </c>
      <c r="P69" s="593"/>
      <c r="Q69" s="593" t="s">
        <v>2582</v>
      </c>
      <c r="R69" s="610"/>
      <c r="S69" s="610"/>
      <c r="T69" s="610"/>
      <c r="U69" s="610"/>
      <c r="V69" s="610"/>
      <c r="W69" s="610"/>
      <c r="X69" s="610"/>
      <c r="Y69" s="610"/>
      <c r="Z69" s="610"/>
      <c r="AA69" s="610"/>
      <c r="AB69" s="610"/>
      <c r="AC69" s="610"/>
      <c r="AD69" s="610"/>
      <c r="AE69" s="611"/>
      <c r="AF69" s="611"/>
      <c r="AG69" s="611"/>
      <c r="AH69" s="611"/>
      <c r="AI69" s="611"/>
      <c r="AJ69" s="611"/>
      <c r="AK69" s="611"/>
      <c r="AL69" s="611"/>
      <c r="AM69" s="611"/>
      <c r="AN69" s="611"/>
      <c r="AO69" s="611"/>
      <c r="AP69" s="611"/>
    </row>
    <row r="70" spans="2:42" s="607" customFormat="1" ht="56.25" x14ac:dyDescent="0.25">
      <c r="B70" s="593" t="str">
        <f>IF(Tabla3[[#This Row],[Línea estratégica]]="","",CONCATENATE(Tabla3[[#This Row],[POA]],".",Tabla3[[#This Row],[SRS]],".",Tabla3[[#This Row],[AREA]],".",#REF!))</f>
        <v/>
      </c>
      <c r="C70" s="593" t="str">
        <f>IF(Tabla3[[#This Row],[Línea estratégica]]="","",#REF!)</f>
        <v/>
      </c>
      <c r="D70" s="593" t="str">
        <f>IF(Tabla3[[#This Row],[Línea estratégica]]="","",#REF!)</f>
        <v/>
      </c>
      <c r="E70" s="593" t="str">
        <f>IF(Tabla3[[#This Row],[Línea estratégica]]="","",#REF!)</f>
        <v/>
      </c>
      <c r="F70" s="609"/>
      <c r="G70" s="609" t="str">
        <f>IFERROR(VLOOKUP([2]!Tabla3[[#This Row],[Línea estratégica]],[2]Obj!$B$57:$C$90,2,FALSE),"")</f>
        <v/>
      </c>
      <c r="H70" s="609"/>
      <c r="I70" s="609" t="str">
        <f>IFERROR(VLOOKUP($H70,[1]Obj!$D$118:$E$124,2,FALSE),"")</f>
        <v/>
      </c>
      <c r="J70" s="609"/>
      <c r="K70" s="609" t="s">
        <v>2016</v>
      </c>
      <c r="L70" s="609" t="s">
        <v>2583</v>
      </c>
      <c r="M70" s="609" t="s">
        <v>2491</v>
      </c>
      <c r="N70" s="609"/>
      <c r="O70" s="612">
        <v>0.9</v>
      </c>
      <c r="P70" s="593"/>
      <c r="Q70" s="593" t="s">
        <v>2584</v>
      </c>
      <c r="R70" s="610"/>
      <c r="S70" s="610"/>
      <c r="T70" s="610"/>
      <c r="U70" s="610"/>
      <c r="V70" s="610"/>
      <c r="W70" s="610"/>
      <c r="X70" s="610"/>
      <c r="Y70" s="610"/>
      <c r="Z70" s="610"/>
      <c r="AA70" s="610"/>
      <c r="AB70" s="610"/>
      <c r="AC70" s="610"/>
      <c r="AD70" s="610"/>
      <c r="AE70" s="611"/>
      <c r="AF70" s="611"/>
      <c r="AG70" s="611"/>
      <c r="AH70" s="611"/>
      <c r="AI70" s="611"/>
      <c r="AJ70" s="611"/>
      <c r="AK70" s="611"/>
      <c r="AL70" s="611"/>
      <c r="AM70" s="611"/>
      <c r="AN70" s="611"/>
      <c r="AO70" s="611"/>
      <c r="AP70" s="611"/>
    </row>
    <row r="71" spans="2:42" s="607" customFormat="1" ht="112.5" x14ac:dyDescent="0.25">
      <c r="B71" s="593" t="e">
        <f>IF(Tabla3[[#This Row],[Línea estratégica]]="","",CONCATENATE(Tabla3[[#This Row],[POA]],".",Tabla3[[#This Row],[SRS]],".",Tabla3[[#This Row],[AREA]],".",#REF!))</f>
        <v>#REF!</v>
      </c>
      <c r="C71" s="593" t="e">
        <f>IF(Tabla3[[#This Row],[Línea estratégica]]="","",#REF!)</f>
        <v>#REF!</v>
      </c>
      <c r="D71" s="593" t="e">
        <f>IF(Tabla3[[#This Row],[Línea estratégica]]="","",#REF!)</f>
        <v>#REF!</v>
      </c>
      <c r="E71" s="593" t="e">
        <f>IF(Tabla3[[#This Row],[Línea estratégica]]="","",#REF!)</f>
        <v>#REF!</v>
      </c>
      <c r="F71" s="609" t="s">
        <v>1726</v>
      </c>
      <c r="G71" s="609" t="str">
        <f>IFERROR(VLOOKUP($F71,[1]Obj!$B$57:$C$76,2,FALSE),"")</f>
        <v>LE.4</v>
      </c>
      <c r="H71" s="609" t="s">
        <v>1841</v>
      </c>
      <c r="I71" s="609" t="str">
        <f>IFERROR(VLOOKUP($H71,[1]Obj!$D$118:$E$124,2,FALSE),"")</f>
        <v>Obj4.1</v>
      </c>
      <c r="J71" s="608" t="s">
        <v>1751</v>
      </c>
      <c r="K71" s="609" t="s">
        <v>2027</v>
      </c>
      <c r="L71" s="593" t="s">
        <v>2585</v>
      </c>
      <c r="M71" s="609" t="s">
        <v>2491</v>
      </c>
      <c r="N71" s="593"/>
      <c r="O71" s="600">
        <v>1</v>
      </c>
      <c r="P71" s="593"/>
      <c r="Q71" s="593" t="s">
        <v>2586</v>
      </c>
      <c r="R71" s="610"/>
      <c r="S71" s="610"/>
      <c r="T71" s="610"/>
      <c r="U71" s="610"/>
      <c r="V71" s="610"/>
      <c r="W71" s="610"/>
      <c r="X71" s="610"/>
      <c r="Y71" s="610"/>
      <c r="Z71" s="610"/>
      <c r="AA71" s="610"/>
      <c r="AB71" s="610"/>
      <c r="AC71" s="610"/>
      <c r="AD71" s="610"/>
      <c r="AE71" s="611"/>
      <c r="AF71" s="611"/>
      <c r="AG71" s="611"/>
      <c r="AH71" s="611"/>
      <c r="AI71" s="611"/>
      <c r="AJ71" s="611"/>
      <c r="AK71" s="611"/>
      <c r="AL71" s="611"/>
      <c r="AM71" s="611"/>
      <c r="AN71" s="611"/>
      <c r="AO71" s="611"/>
      <c r="AP71" s="611"/>
    </row>
    <row r="72" spans="2:42" s="607" customFormat="1" ht="37.5" x14ac:dyDescent="0.25">
      <c r="B72" s="593" t="str">
        <f>IF(Tabla3[[#This Row],[Línea estratégica]]="","",CONCATENATE(Tabla3[[#This Row],[POA]],".",Tabla3[[#This Row],[SRS]],".",Tabla3[[#This Row],[AREA]],".",#REF!))</f>
        <v/>
      </c>
      <c r="C72" s="593" t="str">
        <f>IF(Tabla3[[#This Row],[Línea estratégica]]="","",#REF!)</f>
        <v/>
      </c>
      <c r="D72" s="593" t="str">
        <f>IF(Tabla3[[#This Row],[Línea estratégica]]="","",#REF!)</f>
        <v/>
      </c>
      <c r="E72" s="593" t="str">
        <f>IF(Tabla3[[#This Row],[Línea estratégica]]="","",#REF!)</f>
        <v/>
      </c>
      <c r="F72" s="609"/>
      <c r="G72" s="609" t="str">
        <f>IFERROR(VLOOKUP([2]!Tabla3[[#This Row],[Línea estratégica]],[2]Obj!$B$57:$C$90,2,FALSE),"")</f>
        <v/>
      </c>
      <c r="H72" s="609"/>
      <c r="I72" s="609" t="str">
        <f>IFERROR(VLOOKUP($H72,[1]Obj!$D$118:$E$124,2,FALSE),"")</f>
        <v/>
      </c>
      <c r="J72" s="609"/>
      <c r="K72" s="609"/>
      <c r="L72" s="609" t="s">
        <v>2587</v>
      </c>
      <c r="M72" s="609" t="s">
        <v>2503</v>
      </c>
      <c r="N72" s="609"/>
      <c r="O72" s="612">
        <v>0.95</v>
      </c>
      <c r="P72" s="593"/>
      <c r="Q72" s="593" t="s">
        <v>2586</v>
      </c>
      <c r="R72" s="610"/>
      <c r="S72" s="610"/>
      <c r="T72" s="610"/>
      <c r="U72" s="610"/>
      <c r="V72" s="610"/>
      <c r="W72" s="610"/>
      <c r="X72" s="610"/>
      <c r="Y72" s="610"/>
      <c r="Z72" s="610"/>
      <c r="AA72" s="610"/>
      <c r="AB72" s="610"/>
      <c r="AC72" s="610"/>
      <c r="AD72" s="610"/>
      <c r="AE72" s="611"/>
      <c r="AF72" s="611"/>
      <c r="AG72" s="611"/>
      <c r="AH72" s="611"/>
      <c r="AI72" s="611"/>
      <c r="AJ72" s="611"/>
      <c r="AK72" s="611"/>
      <c r="AL72" s="611"/>
      <c r="AM72" s="611"/>
      <c r="AN72" s="611"/>
      <c r="AO72" s="611"/>
      <c r="AP72" s="611"/>
    </row>
    <row r="73" spans="2:42" s="607" customFormat="1" ht="56.25" x14ac:dyDescent="0.25">
      <c r="B73" s="593" t="str">
        <f>IF(Tabla3[[#This Row],[Línea estratégica]]="","",CONCATENATE(Tabla3[[#This Row],[POA]],".",Tabla3[[#This Row],[SRS]],".",Tabla3[[#This Row],[AREA]],".",#REF!))</f>
        <v/>
      </c>
      <c r="C73" s="593" t="str">
        <f>IF(Tabla3[[#This Row],[Línea estratégica]]="","",#REF!)</f>
        <v/>
      </c>
      <c r="D73" s="593" t="str">
        <f>IF(Tabla3[[#This Row],[Línea estratégica]]="","",#REF!)</f>
        <v/>
      </c>
      <c r="E73" s="593" t="str">
        <f>IF(Tabla3[[#This Row],[Línea estratégica]]="","",#REF!)</f>
        <v/>
      </c>
      <c r="F73" s="609"/>
      <c r="G73" s="609" t="str">
        <f>IFERROR(VLOOKUP($F73,[1]Obj!$B$57:$C$76,2,FALSE),"")</f>
        <v/>
      </c>
      <c r="H73" s="609"/>
      <c r="I73" s="609" t="str">
        <f>IFERROR(VLOOKUP($H73,[1]Obj!$D$118:$E$124,2,FALSE),"")</f>
        <v/>
      </c>
      <c r="J73" s="609"/>
      <c r="K73" s="609" t="s">
        <v>1997</v>
      </c>
      <c r="L73" s="593" t="s">
        <v>2588</v>
      </c>
      <c r="M73" s="609" t="s">
        <v>2503</v>
      </c>
      <c r="N73" s="593"/>
      <c r="O73" s="600">
        <v>0.85</v>
      </c>
      <c r="P73" s="593"/>
      <c r="Q73" s="593" t="s">
        <v>2586</v>
      </c>
      <c r="R73" s="610"/>
      <c r="S73" s="610"/>
      <c r="T73" s="610"/>
      <c r="U73" s="610"/>
      <c r="V73" s="610"/>
      <c r="W73" s="610"/>
      <c r="X73" s="610"/>
      <c r="Y73" s="610"/>
      <c r="Z73" s="610"/>
      <c r="AA73" s="610"/>
      <c r="AB73" s="610"/>
      <c r="AC73" s="610"/>
      <c r="AD73" s="610"/>
      <c r="AE73" s="611"/>
      <c r="AF73" s="611"/>
      <c r="AG73" s="611"/>
      <c r="AH73" s="611"/>
      <c r="AI73" s="611"/>
      <c r="AJ73" s="611"/>
      <c r="AK73" s="611"/>
      <c r="AL73" s="611"/>
      <c r="AM73" s="611"/>
      <c r="AN73" s="611"/>
      <c r="AO73" s="611"/>
      <c r="AP73" s="611"/>
    </row>
    <row r="74" spans="2:42" s="607" customFormat="1" ht="56.25" x14ac:dyDescent="0.25">
      <c r="B74" s="593" t="str">
        <f>IF(Tabla3[[#This Row],[Línea estratégica]]="","",CONCATENATE(Tabla3[[#This Row],[POA]],".",Tabla3[[#This Row],[SRS]],".",Tabla3[[#This Row],[AREA]],".",#REF!))</f>
        <v/>
      </c>
      <c r="C74" s="593" t="str">
        <f>IF(Tabla3[[#This Row],[Línea estratégica]]="","",#REF!)</f>
        <v/>
      </c>
      <c r="D74" s="593" t="str">
        <f>IF(Tabla3[[#This Row],[Línea estratégica]]="","",#REF!)</f>
        <v/>
      </c>
      <c r="E74" s="593" t="str">
        <f>IF(Tabla3[[#This Row],[Línea estratégica]]="","",#REF!)</f>
        <v/>
      </c>
      <c r="F74" s="609"/>
      <c r="G74" s="609" t="str">
        <f>IFERROR(VLOOKUP($F74,[1]Obj!$B$57:$C$76,2,FALSE),"")</f>
        <v/>
      </c>
      <c r="H74" s="609"/>
      <c r="I74" s="609" t="str">
        <f>IFERROR(VLOOKUP($H74,[1]Obj!$D$118:$E$124,2,FALSE),"")</f>
        <v/>
      </c>
      <c r="J74" s="609"/>
      <c r="K74" s="609" t="s">
        <v>1969</v>
      </c>
      <c r="L74" s="593" t="s">
        <v>2589</v>
      </c>
      <c r="M74" s="609" t="s">
        <v>2503</v>
      </c>
      <c r="N74" s="593"/>
      <c r="O74" s="600">
        <v>0.05</v>
      </c>
      <c r="P74" s="593"/>
      <c r="Q74" s="593" t="s">
        <v>2586</v>
      </c>
      <c r="R74" s="610"/>
      <c r="S74" s="610"/>
      <c r="T74" s="610"/>
      <c r="U74" s="610"/>
      <c r="V74" s="610"/>
      <c r="W74" s="610"/>
      <c r="X74" s="610"/>
      <c r="Y74" s="610"/>
      <c r="Z74" s="610"/>
      <c r="AA74" s="610"/>
      <c r="AB74" s="610"/>
      <c r="AC74" s="610"/>
      <c r="AD74" s="610"/>
      <c r="AE74" s="611"/>
      <c r="AF74" s="611"/>
      <c r="AG74" s="611"/>
      <c r="AH74" s="611"/>
      <c r="AI74" s="611"/>
      <c r="AJ74" s="611"/>
      <c r="AK74" s="611"/>
      <c r="AL74" s="611"/>
      <c r="AM74" s="611"/>
      <c r="AN74" s="611"/>
      <c r="AO74" s="611"/>
      <c r="AP74" s="611"/>
    </row>
    <row r="75" spans="2:42" s="607" customFormat="1" ht="37.5" x14ac:dyDescent="0.25">
      <c r="B75" s="593" t="str">
        <f>IF(Tabla3[[#This Row],[Línea estratégica]]="","",CONCATENATE(Tabla3[[#This Row],[POA]],".",Tabla3[[#This Row],[SRS]],".",Tabla3[[#This Row],[AREA]],".",#REF!))</f>
        <v/>
      </c>
      <c r="C75" s="593" t="str">
        <f>IF(Tabla3[[#This Row],[Línea estratégica]]="","",#REF!)</f>
        <v/>
      </c>
      <c r="D75" s="593" t="str">
        <f>IF(Tabla3[[#This Row],[Línea estratégica]]="","",#REF!)</f>
        <v/>
      </c>
      <c r="E75" s="593" t="str">
        <f>IF(Tabla3[[#This Row],[Línea estratégica]]="","",#REF!)</f>
        <v/>
      </c>
      <c r="F75" s="609"/>
      <c r="G75" s="609" t="str">
        <f>IFERROR(VLOOKUP([2]!Tabla3[[#This Row],[Línea estratégica]],[2]Obj!$B$57:$C$90,2,FALSE),"")</f>
        <v/>
      </c>
      <c r="H75" s="609"/>
      <c r="I75" s="609" t="str">
        <f>IFERROR(VLOOKUP($H75,[1]Obj!$D$118:$E$124,2,FALSE),"")</f>
        <v/>
      </c>
      <c r="J75" s="609"/>
      <c r="K75" s="609"/>
      <c r="L75" s="609" t="s">
        <v>2590</v>
      </c>
      <c r="M75" s="609" t="s">
        <v>2503</v>
      </c>
      <c r="N75" s="609"/>
      <c r="O75" s="612">
        <v>0.1</v>
      </c>
      <c r="P75" s="593"/>
      <c r="Q75" s="593" t="s">
        <v>2586</v>
      </c>
      <c r="R75" s="610"/>
      <c r="S75" s="610"/>
      <c r="T75" s="610"/>
      <c r="U75" s="610"/>
      <c r="V75" s="610"/>
      <c r="W75" s="610"/>
      <c r="X75" s="610"/>
      <c r="Y75" s="610"/>
      <c r="Z75" s="610"/>
      <c r="AA75" s="610"/>
      <c r="AB75" s="610"/>
      <c r="AC75" s="610"/>
      <c r="AD75" s="610"/>
      <c r="AE75" s="611"/>
      <c r="AF75" s="611"/>
      <c r="AG75" s="611"/>
      <c r="AH75" s="611"/>
      <c r="AI75" s="611"/>
      <c r="AJ75" s="611"/>
      <c r="AK75" s="611"/>
      <c r="AL75" s="611"/>
      <c r="AM75" s="611"/>
      <c r="AN75" s="611"/>
      <c r="AO75" s="611"/>
      <c r="AP75" s="611"/>
    </row>
    <row r="76" spans="2:42" s="607" customFormat="1" ht="37.5" x14ac:dyDescent="0.25">
      <c r="B76" s="593" t="str">
        <f>IF(Tabla3[[#This Row],[Línea estratégica]]="","",CONCATENATE(Tabla3[[#This Row],[POA]],".",Tabla3[[#This Row],[SRS]],".",Tabla3[[#This Row],[AREA]],".",#REF!))</f>
        <v/>
      </c>
      <c r="C76" s="593" t="str">
        <f>IF(Tabla3[[#This Row],[Línea estratégica]]="","",#REF!)</f>
        <v/>
      </c>
      <c r="D76" s="593" t="str">
        <f>IF(Tabla3[[#This Row],[Línea estratégica]]="","",#REF!)</f>
        <v/>
      </c>
      <c r="E76" s="593" t="str">
        <f>IF(Tabla3[[#This Row],[Línea estratégica]]="","",#REF!)</f>
        <v/>
      </c>
      <c r="F76" s="608"/>
      <c r="G76" s="609" t="str">
        <f>IFERROR(VLOOKUP($F76,[1]Obj!$B$57:$C$76,2,FALSE),"")</f>
        <v/>
      </c>
      <c r="H76" s="608"/>
      <c r="I76" s="609" t="str">
        <f>IFERROR(VLOOKUP($H76,[1]Obj!$D$118:$E$124,2,FALSE),"")</f>
        <v/>
      </c>
      <c r="J76" s="608"/>
      <c r="K76" s="608" t="s">
        <v>1864</v>
      </c>
      <c r="L76" s="593" t="s">
        <v>2591</v>
      </c>
      <c r="M76" s="608" t="s">
        <v>2503</v>
      </c>
      <c r="N76" s="593"/>
      <c r="O76" s="600">
        <v>0.9</v>
      </c>
      <c r="P76" s="594"/>
      <c r="Q76" s="593" t="s">
        <v>2586</v>
      </c>
      <c r="R76" s="610"/>
      <c r="S76" s="610"/>
      <c r="T76" s="610"/>
      <c r="U76" s="610"/>
      <c r="V76" s="610"/>
      <c r="W76" s="610"/>
      <c r="X76" s="610"/>
      <c r="Y76" s="610"/>
      <c r="Z76" s="610"/>
      <c r="AA76" s="610"/>
      <c r="AB76" s="610"/>
      <c r="AC76" s="610"/>
      <c r="AD76" s="610"/>
      <c r="AE76" s="611"/>
      <c r="AF76" s="611"/>
      <c r="AG76" s="611"/>
      <c r="AH76" s="611"/>
      <c r="AI76" s="611"/>
      <c r="AJ76" s="611"/>
      <c r="AK76" s="611"/>
      <c r="AL76" s="611"/>
      <c r="AM76" s="611"/>
      <c r="AN76" s="611"/>
      <c r="AO76" s="611"/>
      <c r="AP76" s="611"/>
    </row>
    <row r="77" spans="2:42" s="607" customFormat="1" ht="56.25" x14ac:dyDescent="0.25">
      <c r="B77" s="593" t="str">
        <f>IF(Tabla3[[#This Row],[Línea estratégica]]="","",CONCATENATE(Tabla3[[#This Row],[POA]],".",Tabla3[[#This Row],[SRS]],".",Tabla3[[#This Row],[AREA]],".",#REF!))</f>
        <v/>
      </c>
      <c r="C77" s="593" t="str">
        <f>IF(Tabla3[[#This Row],[Línea estratégica]]="","",#REF!)</f>
        <v/>
      </c>
      <c r="D77" s="593" t="str">
        <f>IF(Tabla3[[#This Row],[Línea estratégica]]="","",#REF!)</f>
        <v/>
      </c>
      <c r="E77" s="593" t="str">
        <f>IF(Tabla3[[#This Row],[Línea estratégica]]="","",#REF!)</f>
        <v/>
      </c>
      <c r="F77" s="609"/>
      <c r="G77" s="609" t="str">
        <f>IFERROR(VLOOKUP([2]!Tabla3[[#This Row],[Línea estratégica]],[2]Obj!$B$57:$C$90,2,FALSE),"")</f>
        <v/>
      </c>
      <c r="H77" s="609"/>
      <c r="I77" s="609" t="str">
        <f>IFERROR(VLOOKUP($H77,[1]Obj!$D$118:$E$124,2,FALSE),"")</f>
        <v/>
      </c>
      <c r="J77" s="609"/>
      <c r="K77" s="609" t="s">
        <v>1998</v>
      </c>
      <c r="L77" s="609" t="s">
        <v>2592</v>
      </c>
      <c r="M77" s="609" t="s">
        <v>2503</v>
      </c>
      <c r="N77" s="609"/>
      <c r="O77" s="612">
        <v>0.95</v>
      </c>
      <c r="P77" s="593"/>
      <c r="Q77" s="593" t="s">
        <v>2586</v>
      </c>
      <c r="R77" s="610"/>
      <c r="S77" s="610"/>
      <c r="T77" s="610"/>
      <c r="U77" s="610"/>
      <c r="V77" s="610"/>
      <c r="W77" s="610"/>
      <c r="X77" s="610"/>
      <c r="Y77" s="610"/>
      <c r="Z77" s="610"/>
      <c r="AA77" s="610"/>
      <c r="AB77" s="610"/>
      <c r="AC77" s="610"/>
      <c r="AD77" s="610"/>
      <c r="AE77" s="611"/>
      <c r="AF77" s="611"/>
      <c r="AG77" s="611"/>
      <c r="AH77" s="611"/>
      <c r="AI77" s="611"/>
      <c r="AJ77" s="611"/>
      <c r="AK77" s="611"/>
      <c r="AL77" s="611"/>
      <c r="AM77" s="611"/>
      <c r="AN77" s="611"/>
      <c r="AO77" s="611"/>
      <c r="AP77" s="611"/>
    </row>
    <row r="78" spans="2:42" s="607" customFormat="1" ht="56.25" x14ac:dyDescent="0.25">
      <c r="B78" s="593" t="str">
        <f>IF(Tabla3[[#This Row],[Línea estratégica]]="","",CONCATENATE(Tabla3[[#This Row],[POA]],".",Tabla3[[#This Row],[SRS]],".",Tabla3[[#This Row],[AREA]],".",#REF!))</f>
        <v/>
      </c>
      <c r="C78" s="593" t="str">
        <f>IF(Tabla3[[#This Row],[Línea estratégica]]="","",#REF!)</f>
        <v/>
      </c>
      <c r="D78" s="593" t="str">
        <f>IF(Tabla3[[#This Row],[Línea estratégica]]="","",#REF!)</f>
        <v/>
      </c>
      <c r="E78" s="593" t="str">
        <f>IF(Tabla3[[#This Row],[Línea estratégica]]="","",#REF!)</f>
        <v/>
      </c>
      <c r="F78" s="609"/>
      <c r="G78" s="609" t="str">
        <f>IFERROR(VLOOKUP([2]!Tabla3[[#This Row],[Línea estratégica]],[2]Obj!$B$57:$C$90,2,FALSE),"")</f>
        <v/>
      </c>
      <c r="H78" s="609"/>
      <c r="I78" s="609" t="str">
        <f>IFERROR(VLOOKUP($H78,[1]Obj!$D$118:$E$124,2,FALSE),"")</f>
        <v/>
      </c>
      <c r="J78" s="609"/>
      <c r="K78" s="609" t="s">
        <v>1999</v>
      </c>
      <c r="L78" s="609" t="s">
        <v>2593</v>
      </c>
      <c r="M78" s="609" t="s">
        <v>2503</v>
      </c>
      <c r="N78" s="609"/>
      <c r="O78" s="612">
        <v>1</v>
      </c>
      <c r="P78" s="593"/>
      <c r="Q78" s="593" t="s">
        <v>2586</v>
      </c>
      <c r="R78" s="610"/>
      <c r="S78" s="610"/>
      <c r="T78" s="610"/>
      <c r="U78" s="610"/>
      <c r="V78" s="610"/>
      <c r="W78" s="610"/>
      <c r="X78" s="610"/>
      <c r="Y78" s="610"/>
      <c r="Z78" s="610"/>
      <c r="AA78" s="610"/>
      <c r="AB78" s="610"/>
      <c r="AC78" s="610"/>
      <c r="AD78" s="610"/>
      <c r="AE78" s="611"/>
      <c r="AF78" s="611"/>
      <c r="AG78" s="611"/>
      <c r="AH78" s="611"/>
      <c r="AI78" s="611"/>
      <c r="AJ78" s="611"/>
      <c r="AK78" s="611"/>
      <c r="AL78" s="611"/>
      <c r="AM78" s="611"/>
      <c r="AN78" s="611"/>
      <c r="AO78" s="611"/>
      <c r="AP78" s="611"/>
    </row>
    <row r="79" spans="2:42" s="607" customFormat="1" ht="37.5" x14ac:dyDescent="0.25">
      <c r="B79" s="593" t="str">
        <f>IF(Tabla3[[#This Row],[Línea estratégica]]="","",CONCATENATE(Tabla3[[#This Row],[POA]],".",Tabla3[[#This Row],[SRS]],".",Tabla3[[#This Row],[AREA]],".",#REF!))</f>
        <v/>
      </c>
      <c r="C79" s="593" t="str">
        <f>IF(Tabla3[[#This Row],[Línea estratégica]]="","",#REF!)</f>
        <v/>
      </c>
      <c r="D79" s="593" t="str">
        <f>IF(Tabla3[[#This Row],[Línea estratégica]]="","",#REF!)</f>
        <v/>
      </c>
      <c r="E79" s="593" t="str">
        <f>IF(Tabla3[[#This Row],[Línea estratégica]]="","",#REF!)</f>
        <v/>
      </c>
      <c r="F79" s="609"/>
      <c r="G79" s="609" t="str">
        <f>IFERROR(VLOOKUP([2]!Tabla3[[#This Row],[Línea estratégica]],[2]Obj!$B$57:$C$90,2,FALSE),"")</f>
        <v/>
      </c>
      <c r="H79" s="609"/>
      <c r="I79" s="609" t="str">
        <f>IFERROR(VLOOKUP($H79,[1]Obj!$D$118:$E$124,2,FALSE),"")</f>
        <v/>
      </c>
      <c r="J79" s="609"/>
      <c r="K79" s="609"/>
      <c r="L79" s="609" t="s">
        <v>2594</v>
      </c>
      <c r="M79" s="609" t="s">
        <v>2503</v>
      </c>
      <c r="N79" s="609"/>
      <c r="O79" s="612">
        <v>1</v>
      </c>
      <c r="P79" s="593"/>
      <c r="Q79" s="593" t="s">
        <v>2586</v>
      </c>
      <c r="R79" s="610"/>
      <c r="S79" s="610"/>
      <c r="T79" s="610"/>
      <c r="U79" s="610"/>
      <c r="V79" s="610"/>
      <c r="W79" s="610"/>
      <c r="X79" s="610"/>
      <c r="Y79" s="610"/>
      <c r="Z79" s="610"/>
      <c r="AA79" s="610"/>
      <c r="AB79" s="610"/>
      <c r="AC79" s="610"/>
      <c r="AD79" s="610"/>
      <c r="AE79" s="611"/>
      <c r="AF79" s="611"/>
      <c r="AG79" s="611"/>
      <c r="AH79" s="611"/>
      <c r="AI79" s="611"/>
      <c r="AJ79" s="611"/>
      <c r="AK79" s="611"/>
      <c r="AL79" s="611"/>
      <c r="AM79" s="611"/>
      <c r="AN79" s="611"/>
      <c r="AO79" s="611"/>
      <c r="AP79" s="611"/>
    </row>
    <row r="80" spans="2:42" s="607" customFormat="1" ht="112.5" x14ac:dyDescent="0.25">
      <c r="B80" s="593" t="e">
        <f>IF(Tabla3[[#This Row],[Línea estratégica]]="","",CONCATENATE(Tabla3[[#This Row],[POA]],".",Tabla3[[#This Row],[SRS]],".",Tabla3[[#This Row],[AREA]],".",#REF!))</f>
        <v>#REF!</v>
      </c>
      <c r="C80" s="593" t="e">
        <f>IF(Tabla3[[#This Row],[Línea estratégica]]="","",#REF!)</f>
        <v>#REF!</v>
      </c>
      <c r="D80" s="593" t="e">
        <f>IF(Tabla3[[#This Row],[Línea estratégica]]="","",#REF!)</f>
        <v>#REF!</v>
      </c>
      <c r="E80" s="593" t="e">
        <f>IF(Tabla3[[#This Row],[Línea estratégica]]="","",#REF!)</f>
        <v>#REF!</v>
      </c>
      <c r="F80" s="609" t="s">
        <v>1726</v>
      </c>
      <c r="G80" s="609" t="str">
        <f>IFERROR(VLOOKUP($F80,[1]Obj!$B$57:$C$76,2,FALSE),"")</f>
        <v>LE.4</v>
      </c>
      <c r="H80" s="609" t="s">
        <v>1841</v>
      </c>
      <c r="I80" s="609" t="str">
        <f>IFERROR(VLOOKUP($H80,[1]Obj!$D$118:$E$124,2,FALSE),"")</f>
        <v>Obj4.1</v>
      </c>
      <c r="J80" s="609" t="s">
        <v>1752</v>
      </c>
      <c r="K80" s="609" t="s">
        <v>2021</v>
      </c>
      <c r="L80" s="593" t="s">
        <v>2595</v>
      </c>
      <c r="M80" s="609" t="s">
        <v>2503</v>
      </c>
      <c r="N80" s="593"/>
      <c r="O80" s="600">
        <v>1</v>
      </c>
      <c r="P80" s="593"/>
      <c r="Q80" s="593" t="s">
        <v>522</v>
      </c>
      <c r="R80" s="610"/>
      <c r="S80" s="610"/>
      <c r="T80" s="610"/>
      <c r="U80" s="610"/>
      <c r="V80" s="610"/>
      <c r="W80" s="610"/>
      <c r="X80" s="610"/>
      <c r="Y80" s="610"/>
      <c r="Z80" s="610"/>
      <c r="AA80" s="610"/>
      <c r="AB80" s="610"/>
      <c r="AC80" s="610"/>
      <c r="AD80" s="610"/>
      <c r="AE80" s="611"/>
      <c r="AF80" s="611"/>
      <c r="AG80" s="611"/>
      <c r="AH80" s="611"/>
      <c r="AI80" s="611"/>
      <c r="AJ80" s="611"/>
      <c r="AK80" s="611"/>
      <c r="AL80" s="611"/>
      <c r="AM80" s="611"/>
      <c r="AN80" s="611"/>
      <c r="AO80" s="611"/>
      <c r="AP80" s="611"/>
    </row>
    <row r="81" spans="2:42" s="607" customFormat="1" ht="56.25" x14ac:dyDescent="0.25">
      <c r="B81" s="593" t="str">
        <f>IF(Tabla3[[#This Row],[Línea estratégica]]="","",CONCATENATE(Tabla3[[#This Row],[POA]],".",Tabla3[[#This Row],[SRS]],".",Tabla3[[#This Row],[AREA]],".",#REF!))</f>
        <v/>
      </c>
      <c r="C81" s="593" t="str">
        <f>IF(Tabla3[[#This Row],[Línea estratégica]]="","",#REF!)</f>
        <v/>
      </c>
      <c r="D81" s="593" t="str">
        <f>IF(Tabla3[[#This Row],[Línea estratégica]]="","",#REF!)</f>
        <v/>
      </c>
      <c r="E81" s="593" t="str">
        <f>IF(Tabla3[[#This Row],[Línea estratégica]]="","",#REF!)</f>
        <v/>
      </c>
      <c r="F81" s="609"/>
      <c r="G81" s="609" t="str">
        <f>IFERROR(VLOOKUP([2]!Tabla3[[#This Row],[Línea estratégica]],[2]Obj!$B$57:$C$90,2,FALSE),"")</f>
        <v/>
      </c>
      <c r="H81" s="609"/>
      <c r="I81" s="609" t="str">
        <f>IFERROR(VLOOKUP($H81,[1]Obj!$D$118:$E$124,2,FALSE),"")</f>
        <v/>
      </c>
      <c r="J81" s="609"/>
      <c r="K81" s="609"/>
      <c r="L81" s="593" t="s">
        <v>2596</v>
      </c>
      <c r="M81" s="609" t="s">
        <v>2503</v>
      </c>
      <c r="N81" s="593"/>
      <c r="O81" s="600">
        <v>1</v>
      </c>
      <c r="P81" s="593"/>
      <c r="Q81" s="593" t="s">
        <v>522</v>
      </c>
      <c r="R81" s="610"/>
      <c r="S81" s="610"/>
      <c r="T81" s="610"/>
      <c r="U81" s="610"/>
      <c r="V81" s="610"/>
      <c r="W81" s="610"/>
      <c r="X81" s="610"/>
      <c r="Y81" s="610"/>
      <c r="Z81" s="610"/>
      <c r="AA81" s="610"/>
      <c r="AB81" s="610"/>
      <c r="AC81" s="610"/>
      <c r="AD81" s="610"/>
      <c r="AE81" s="611"/>
      <c r="AF81" s="611"/>
      <c r="AG81" s="611"/>
      <c r="AH81" s="611"/>
      <c r="AI81" s="611"/>
      <c r="AJ81" s="611"/>
      <c r="AK81" s="611"/>
      <c r="AL81" s="611"/>
      <c r="AM81" s="611"/>
      <c r="AN81" s="611"/>
      <c r="AO81" s="611"/>
      <c r="AP81" s="611"/>
    </row>
    <row r="82" spans="2:42" s="607" customFormat="1" ht="56.25" x14ac:dyDescent="0.25">
      <c r="B82" s="593" t="str">
        <f>IF(Tabla3[[#This Row],[Línea estratégica]]="","",CONCATENATE(Tabla3[[#This Row],[POA]],".",Tabla3[[#This Row],[SRS]],".",Tabla3[[#This Row],[AREA]],".",#REF!))</f>
        <v/>
      </c>
      <c r="C82" s="593" t="str">
        <f>IF(Tabla3[[#This Row],[Línea estratégica]]="","",#REF!)</f>
        <v/>
      </c>
      <c r="D82" s="593" t="str">
        <f>IF(Tabla3[[#This Row],[Línea estratégica]]="","",#REF!)</f>
        <v/>
      </c>
      <c r="E82" s="593" t="str">
        <f>IF(Tabla3[[#This Row],[Línea estratégica]]="","",#REF!)</f>
        <v/>
      </c>
      <c r="F82" s="608"/>
      <c r="G82" s="609"/>
      <c r="H82" s="608"/>
      <c r="I82" s="609" t="str">
        <f>IFERROR(VLOOKUP($H82,[1]Obj!$D$118:$E$124,2,FALSE),"")</f>
        <v/>
      </c>
      <c r="J82" s="608"/>
      <c r="K82" s="608" t="s">
        <v>2022</v>
      </c>
      <c r="L82" s="593" t="s">
        <v>2597</v>
      </c>
      <c r="M82" s="609" t="s">
        <v>2503</v>
      </c>
      <c r="N82" s="593"/>
      <c r="O82" s="600">
        <v>1</v>
      </c>
      <c r="P82" s="594"/>
      <c r="Q82" s="593" t="s">
        <v>545</v>
      </c>
      <c r="R82" s="610"/>
      <c r="S82" s="610"/>
      <c r="T82" s="610"/>
      <c r="U82" s="610"/>
      <c r="V82" s="610"/>
      <c r="W82" s="610"/>
      <c r="X82" s="610"/>
      <c r="Y82" s="610"/>
      <c r="Z82" s="610"/>
      <c r="AA82" s="610"/>
      <c r="AB82" s="610"/>
      <c r="AC82" s="610"/>
      <c r="AD82" s="610"/>
      <c r="AE82" s="611"/>
      <c r="AF82" s="611"/>
      <c r="AG82" s="611"/>
      <c r="AH82" s="611"/>
      <c r="AI82" s="611"/>
      <c r="AJ82" s="611"/>
      <c r="AK82" s="611"/>
      <c r="AL82" s="611"/>
      <c r="AM82" s="611"/>
      <c r="AN82" s="611"/>
      <c r="AO82" s="611"/>
      <c r="AP82" s="611"/>
    </row>
  </sheetData>
  <mergeCells count="4">
    <mergeCell ref="M2:O2"/>
    <mergeCell ref="M5:O5"/>
    <mergeCell ref="M4:O4"/>
    <mergeCell ref="M3:O3"/>
  </mergeCells>
  <dataValidations count="9">
    <dataValidation type="list" allowBlank="1" showInputMessage="1" showErrorMessage="1" sqref="M3:N3">
      <formula1>ls_Regiones</formula1>
    </dataValidation>
    <dataValidation type="list" allowBlank="1" showInputMessage="1" showErrorMessage="1" sqref="M4:N4">
      <formula1>INDIRECT($Q$3)</formula1>
    </dataValidation>
    <dataValidation type="list" allowBlank="1" showInputMessage="1" showErrorMessage="1" sqref="M5:N5">
      <formula1>INDIRECT($Q$4)</formula1>
    </dataValidation>
    <dataValidation type="list" allowBlank="1" showInputMessage="1" showErrorMessage="1" sqref="M2:N2">
      <formula1>Periodo_POA</formula1>
    </dataValidation>
    <dataValidation type="list" allowBlank="1" showInputMessage="1" showErrorMessage="1" sqref="H9:H82">
      <formula1>INDIRECT($G9)</formula1>
    </dataValidation>
    <dataValidation type="list" allowBlank="1" showInputMessage="1" showErrorMessage="1" sqref="F9:F82">
      <formula1>Ls_LinesEstategica</formula1>
    </dataValidation>
    <dataValidation type="list" allowBlank="1" showInputMessage="1" showErrorMessage="1" sqref="Q69">
      <formula1>Ls_DepartamentosSRS</formula1>
    </dataValidation>
    <dataValidation type="list" allowBlank="1" showInputMessage="1" showErrorMessage="1" sqref="J39:J82 J9:J36">
      <formula1>INDIRECT($I9)</formula1>
    </dataValidation>
    <dataValidation type="list" allowBlank="1" showInputMessage="1" showErrorMessage="1" sqref="K39:K42 K49 K17:K21">
      <formula1>Productos</formula1>
    </dataValidation>
  </dataValidations>
  <pageMargins left="0.734251969" right="0.15748031496063" top="0.616141732" bottom="0.49803149600000002" header="0.511811023622047" footer="0.31496062992126"/>
  <pageSetup scale="43" orientation="landscape" r:id="rId1"/>
  <colBreaks count="1" manualBreakCount="1">
    <brk id="17" max="77" man="1"/>
  </colBreaks>
  <drawing r:id="rId2"/>
  <legacyDrawing r:id="rId3"/>
  <controls>
    <mc:AlternateContent xmlns:mc="http://schemas.openxmlformats.org/markup-compatibility/2006">
      <mc:Choice Requires="x14">
        <control shapeId="2055" r:id="rId4" name="CommandButton1">
          <controlPr defaultSize="0" autoLine="0" r:id="rId5">
            <anchor moveWithCells="1">
              <from>
                <xdr:col>5</xdr:col>
                <xdr:colOff>257175</xdr:colOff>
                <xdr:row>5</xdr:row>
                <xdr:rowOff>47625</xdr:rowOff>
              </from>
              <to>
                <xdr:col>5</xdr:col>
                <xdr:colOff>1638300</xdr:colOff>
                <xdr:row>6</xdr:row>
                <xdr:rowOff>57150</xdr:rowOff>
              </to>
            </anchor>
          </controlPr>
        </control>
      </mc:Choice>
      <mc:Fallback>
        <control shapeId="2055" r:id="rId4" name="CommandButton1"/>
      </mc:Fallback>
    </mc:AlternateContent>
  </controls>
  <tableParts count="1">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B2:BB178"/>
  <sheetViews>
    <sheetView showGridLines="0" tabSelected="1" zoomScale="90" zoomScaleNormal="90" zoomScaleSheetLayoutView="90" workbookViewId="0">
      <selection activeCell="I6" sqref="I6"/>
    </sheetView>
  </sheetViews>
  <sheetFormatPr baseColWidth="10" defaultColWidth="11.42578125" defaultRowHeight="12.75" x14ac:dyDescent="0.2"/>
  <cols>
    <col min="1" max="1" width="2.7109375" style="367" customWidth="1"/>
    <col min="2" max="6" width="5.42578125" style="367" hidden="1" customWidth="1"/>
    <col min="7" max="7" width="36.7109375" style="367" customWidth="1"/>
    <col min="8" max="8" width="17.85546875" style="368" customWidth="1"/>
    <col min="9" max="9" width="38.5703125" style="368" customWidth="1"/>
    <col min="10" max="12" width="6.7109375" style="368" customWidth="1"/>
    <col min="13" max="13" width="6.85546875" style="368" customWidth="1"/>
    <col min="14" max="14" width="5.7109375" style="368" customWidth="1"/>
    <col min="15" max="15" width="6" style="368" customWidth="1"/>
    <col min="16" max="16" width="6.140625" style="368" customWidth="1"/>
    <col min="17" max="17" width="6" style="368" customWidth="1"/>
    <col min="18" max="18" width="5.85546875" style="368" customWidth="1"/>
    <col min="19" max="19" width="5.5703125" style="368" customWidth="1"/>
    <col min="20" max="20" width="6.140625" style="368" customWidth="1"/>
    <col min="21" max="21" width="7.7109375" style="371" customWidth="1"/>
    <col min="22" max="22" width="6" style="372" customWidth="1"/>
    <col min="23" max="23" width="11.140625" style="372" customWidth="1"/>
    <col min="24" max="24" width="13.28515625" style="372" customWidth="1"/>
    <col min="25" max="25" width="13.42578125" style="373" customWidth="1"/>
    <col min="26" max="26" width="26.85546875" style="625" customWidth="1"/>
    <col min="27" max="53" width="11.42578125" style="369"/>
    <col min="54" max="16384" width="11.42578125" style="367"/>
  </cols>
  <sheetData>
    <row r="2" spans="2:54" x14ac:dyDescent="0.2">
      <c r="H2" s="87" t="str">
        <f>'Formulario PPGR1'!G2</f>
        <v>Servicio Nacional de Salud</v>
      </c>
    </row>
    <row r="3" spans="2:54" x14ac:dyDescent="0.2">
      <c r="H3" s="87" t="str">
        <f>'Formulario PPGR1'!G3</f>
        <v>Dirección de Planificación y Desarrollo</v>
      </c>
      <c r="Z3" s="626" t="str">
        <f>IF('Formulario PPGR1'!$M$3="SNS - Dirección Central","ls_Departamento","Ls_DepartamentosSRS")</f>
        <v>Ls_DepartamentosSRS</v>
      </c>
    </row>
    <row r="4" spans="2:54" x14ac:dyDescent="0.2">
      <c r="H4" s="87" t="str">
        <f>+'Formulario PPGR1'!G4</f>
        <v xml:space="preserve">Plan Operativo Anual </v>
      </c>
      <c r="I4" s="485">
        <v>2021</v>
      </c>
    </row>
    <row r="5" spans="2:54" x14ac:dyDescent="0.2">
      <c r="H5" s="87" t="s">
        <v>1501</v>
      </c>
    </row>
    <row r="6" spans="2:54" x14ac:dyDescent="0.2">
      <c r="H6" s="87" t="s">
        <v>2252</v>
      </c>
      <c r="J6" s="370"/>
      <c r="K6" s="370"/>
      <c r="L6" s="370"/>
      <c r="M6" s="370"/>
      <c r="N6" s="370"/>
      <c r="O6" s="370"/>
      <c r="P6" s="370"/>
      <c r="Q6" s="370"/>
      <c r="R6" s="370"/>
      <c r="S6" s="370"/>
      <c r="T6" s="370"/>
      <c r="U6" s="370"/>
      <c r="V6" s="370"/>
      <c r="W6" s="374"/>
    </row>
    <row r="8" spans="2:54" s="376" customFormat="1" ht="51" x14ac:dyDescent="0.25">
      <c r="B8" s="332" t="s">
        <v>1573</v>
      </c>
      <c r="C8" s="333" t="s">
        <v>1570</v>
      </c>
      <c r="D8" s="333" t="s">
        <v>466</v>
      </c>
      <c r="E8" s="333" t="s">
        <v>1571</v>
      </c>
      <c r="F8" s="334" t="s">
        <v>1572</v>
      </c>
      <c r="G8" s="129" t="s">
        <v>1</v>
      </c>
      <c r="H8" s="129" t="s">
        <v>458</v>
      </c>
      <c r="I8" s="129" t="s">
        <v>456</v>
      </c>
      <c r="J8" s="129" t="s">
        <v>47</v>
      </c>
      <c r="K8" s="129" t="s">
        <v>48</v>
      </c>
      <c r="L8" s="129" t="s">
        <v>49</v>
      </c>
      <c r="M8" s="129" t="s">
        <v>50</v>
      </c>
      <c r="N8" s="129" t="s">
        <v>51</v>
      </c>
      <c r="O8" s="129" t="s">
        <v>52</v>
      </c>
      <c r="P8" s="129" t="s">
        <v>53</v>
      </c>
      <c r="Q8" s="129" t="s">
        <v>54</v>
      </c>
      <c r="R8" s="129" t="s">
        <v>55</v>
      </c>
      <c r="S8" s="129" t="s">
        <v>56</v>
      </c>
      <c r="T8" s="129" t="s">
        <v>57</v>
      </c>
      <c r="U8" s="129" t="s">
        <v>58</v>
      </c>
      <c r="V8" s="129" t="s">
        <v>60</v>
      </c>
      <c r="W8" s="129" t="s">
        <v>559</v>
      </c>
      <c r="X8" s="129" t="s">
        <v>561</v>
      </c>
      <c r="Y8" s="129" t="s">
        <v>560</v>
      </c>
      <c r="Z8" s="129" t="s">
        <v>437</v>
      </c>
      <c r="AA8" s="375"/>
      <c r="AB8" s="375"/>
      <c r="AC8" s="375"/>
      <c r="AD8" s="375"/>
      <c r="AE8" s="375"/>
      <c r="AF8" s="375"/>
      <c r="AG8" s="375"/>
      <c r="AH8" s="375"/>
      <c r="AI8" s="375"/>
      <c r="AJ8" s="375"/>
      <c r="AK8" s="375"/>
      <c r="AL8" s="375"/>
      <c r="AM8" s="375"/>
      <c r="AN8" s="375"/>
      <c r="AO8" s="375"/>
      <c r="AP8" s="375"/>
      <c r="AQ8" s="375"/>
      <c r="AR8" s="375"/>
      <c r="AS8" s="375"/>
      <c r="AT8" s="375"/>
      <c r="AU8" s="375"/>
      <c r="AV8" s="375"/>
      <c r="AW8" s="375"/>
      <c r="AX8" s="375"/>
      <c r="AY8" s="375"/>
      <c r="AZ8" s="375"/>
      <c r="BA8" s="375"/>
      <c r="BB8" s="375"/>
    </row>
    <row r="9" spans="2:54" s="368" customFormat="1" ht="51" x14ac:dyDescent="0.2">
      <c r="B9" s="377" t="e">
        <f>IF(Tabla2[[#This Row],[Productos ]]="","",CONCATENATE(Tabla2[[#This Row],[POA]],".",Tabla2[[#This Row],[SRS]],".",Tabla2[[#This Row],[AREA]],".",Tabla2[[#This Row],[TIPO]]))</f>
        <v>#REF!</v>
      </c>
      <c r="C9" s="377" t="e">
        <f>IF(Tabla2[[#This Row],[Productos ]]="","",'Formulario PPGR1'!#REF!)</f>
        <v>#REF!</v>
      </c>
      <c r="D9" s="377" t="e">
        <f>IF(Tabla2[[#This Row],[Productos ]]="","",'Formulario PPGR1'!#REF!)</f>
        <v>#REF!</v>
      </c>
      <c r="E9" s="377" t="e">
        <f>IF(Tabla2[[#This Row],[Productos ]]="","",'Formulario PPGR1'!#REF!)</f>
        <v>#REF!</v>
      </c>
      <c r="F9" s="377" t="e">
        <f>IF(Tabla2[[#This Row],[Productos ]]="","",'Formulario PPGR1'!#REF!)</f>
        <v>#REF!</v>
      </c>
      <c r="G9" s="364" t="s">
        <v>1852</v>
      </c>
      <c r="H9" s="364" t="s">
        <v>2089</v>
      </c>
      <c r="I9" s="364" t="s">
        <v>2054</v>
      </c>
      <c r="J9" s="363"/>
      <c r="K9" s="363"/>
      <c r="L9" s="363">
        <v>1</v>
      </c>
      <c r="M9" s="363"/>
      <c r="N9" s="363"/>
      <c r="O9" s="363"/>
      <c r="P9" s="363"/>
      <c r="Q9" s="363"/>
      <c r="R9" s="363"/>
      <c r="S9" s="363"/>
      <c r="T9" s="363"/>
      <c r="U9" s="363"/>
      <c r="V9" s="406">
        <f t="shared" ref="V9:V18" si="0">SUM(J9:U9)</f>
        <v>1</v>
      </c>
      <c r="W9" s="405" t="s">
        <v>439</v>
      </c>
      <c r="X9" s="405" t="s">
        <v>1925</v>
      </c>
      <c r="Y9" s="619"/>
      <c r="Z9" s="581" t="s">
        <v>1984</v>
      </c>
      <c r="AA9" s="370"/>
      <c r="AB9" s="370"/>
      <c r="AC9" s="370"/>
      <c r="AD9" s="370"/>
      <c r="AE9" s="370"/>
      <c r="AF9" s="370"/>
      <c r="AG9" s="370"/>
      <c r="AH9" s="370"/>
      <c r="AI9" s="370"/>
      <c r="AJ9" s="370"/>
      <c r="AK9" s="370"/>
      <c r="AL9" s="370"/>
      <c r="AM9" s="370"/>
      <c r="AN9" s="370"/>
      <c r="AO9" s="370"/>
      <c r="AP9" s="370"/>
      <c r="AQ9" s="370"/>
      <c r="AR9" s="370"/>
      <c r="AS9" s="370"/>
      <c r="AT9" s="370"/>
      <c r="AU9" s="370"/>
      <c r="AV9" s="370"/>
      <c r="AW9" s="370"/>
      <c r="AX9" s="370"/>
      <c r="AY9" s="370"/>
      <c r="AZ9" s="370"/>
      <c r="BA9" s="370"/>
      <c r="BB9" s="370"/>
    </row>
    <row r="10" spans="2:54" s="368" customFormat="1" ht="50.45" customHeight="1" x14ac:dyDescent="0.2">
      <c r="B10" s="377" t="str">
        <f>IF(Tabla2[[#This Row],[Productos ]]="","",CONCATENATE(Tabla2[[#This Row],[POA]],".",Tabla2[[#This Row],[SRS]],".",Tabla2[[#This Row],[AREA]],".",Tabla2[[#This Row],[TIPO]]))</f>
        <v/>
      </c>
      <c r="C10" s="377" t="str">
        <f>IF(Tabla2[[#This Row],[Productos ]]="","",'Formulario PPGR1'!#REF!)</f>
        <v/>
      </c>
      <c r="D10" s="377" t="str">
        <f>IF(Tabla2[[#This Row],[Productos ]]="","",'Formulario PPGR1'!#REF!)</f>
        <v/>
      </c>
      <c r="E10" s="377" t="str">
        <f>IF(Tabla2[[#This Row],[Productos ]]="","",'Formulario PPGR1'!#REF!)</f>
        <v/>
      </c>
      <c r="F10" s="377" t="str">
        <f>IF(Tabla2[[#This Row],[Productos ]]="","",'Formulario PPGR1'!#REF!)</f>
        <v/>
      </c>
      <c r="G10" s="364"/>
      <c r="H10" s="364" t="s">
        <v>2090</v>
      </c>
      <c r="I10" s="364" t="s">
        <v>1926</v>
      </c>
      <c r="J10" s="363"/>
      <c r="K10" s="363"/>
      <c r="L10" s="363"/>
      <c r="M10" s="363">
        <v>1</v>
      </c>
      <c r="N10" s="363"/>
      <c r="O10" s="363"/>
      <c r="P10" s="363"/>
      <c r="Q10" s="363"/>
      <c r="R10" s="363"/>
      <c r="S10" s="363"/>
      <c r="T10" s="363"/>
      <c r="U10" s="363"/>
      <c r="V10" s="406">
        <f t="shared" si="0"/>
        <v>1</v>
      </c>
      <c r="W10" s="405" t="s">
        <v>439</v>
      </c>
      <c r="X10" s="405" t="s">
        <v>454</v>
      </c>
      <c r="Y10" s="364"/>
      <c r="Z10" s="581" t="s">
        <v>1984</v>
      </c>
      <c r="AA10" s="370"/>
      <c r="AB10" s="370"/>
      <c r="AC10" s="370"/>
      <c r="AD10" s="370"/>
      <c r="AE10" s="370"/>
      <c r="AF10" s="370"/>
      <c r="AG10" s="370"/>
      <c r="AH10" s="370"/>
      <c r="AI10" s="370"/>
      <c r="AJ10" s="370"/>
      <c r="AK10" s="370"/>
      <c r="AL10" s="370"/>
      <c r="AM10" s="370"/>
      <c r="AN10" s="370"/>
      <c r="AO10" s="370"/>
      <c r="AP10" s="370"/>
      <c r="AQ10" s="370"/>
      <c r="AR10" s="370"/>
      <c r="AS10" s="370"/>
      <c r="AT10" s="370"/>
      <c r="AU10" s="370"/>
      <c r="AV10" s="370"/>
      <c r="AW10" s="370"/>
      <c r="AX10" s="370"/>
      <c r="AY10" s="370"/>
      <c r="AZ10" s="370"/>
      <c r="BA10" s="370"/>
      <c r="BB10" s="370"/>
    </row>
    <row r="11" spans="2:54" s="368" customFormat="1" ht="25.5" x14ac:dyDescent="0.2">
      <c r="B11" s="377" t="str">
        <f>IF(Tabla2[[#This Row],[Productos ]]="","",CONCATENATE(Tabla2[[#This Row],[POA]],".",Tabla2[[#This Row],[SRS]],".",Tabla2[[#This Row],[AREA]],".",Tabla2[[#This Row],[TIPO]]))</f>
        <v/>
      </c>
      <c r="C11" s="377" t="str">
        <f>IF(Tabla2[[#This Row],[Productos ]]="","",'Formulario PPGR1'!#REF!)</f>
        <v/>
      </c>
      <c r="D11" s="377" t="str">
        <f>IF(Tabla2[[#This Row],[Productos ]]="","",'Formulario PPGR1'!#REF!)</f>
        <v/>
      </c>
      <c r="E11" s="377" t="str">
        <f>IF(Tabla2[[#This Row],[Productos ]]="","",'Formulario PPGR1'!#REF!)</f>
        <v/>
      </c>
      <c r="F11" s="377" t="str">
        <f>IF(Tabla2[[#This Row],[Productos ]]="","",'Formulario PPGR1'!#REF!)</f>
        <v/>
      </c>
      <c r="G11" s="364"/>
      <c r="H11" s="364" t="s">
        <v>2091</v>
      </c>
      <c r="I11" s="364" t="s">
        <v>2055</v>
      </c>
      <c r="J11" s="363"/>
      <c r="K11" s="363"/>
      <c r="L11" s="363">
        <v>1</v>
      </c>
      <c r="M11" s="363"/>
      <c r="N11" s="363"/>
      <c r="O11" s="363">
        <v>1</v>
      </c>
      <c r="P11" s="363"/>
      <c r="Q11" s="363"/>
      <c r="R11" s="363">
        <v>1</v>
      </c>
      <c r="S11" s="363"/>
      <c r="T11" s="363"/>
      <c r="U11" s="363">
        <v>1</v>
      </c>
      <c r="V11" s="406">
        <f t="shared" si="0"/>
        <v>4</v>
      </c>
      <c r="W11" s="405" t="s">
        <v>438</v>
      </c>
      <c r="X11" s="405"/>
      <c r="Y11" s="364"/>
      <c r="Z11" s="581" t="s">
        <v>1984</v>
      </c>
      <c r="AA11" s="370"/>
      <c r="AB11" s="370"/>
      <c r="AC11" s="370"/>
      <c r="AD11" s="370"/>
      <c r="AE11" s="370"/>
      <c r="AF11" s="370"/>
      <c r="AG11" s="370"/>
      <c r="AH11" s="370"/>
      <c r="AI11" s="370"/>
      <c r="AJ11" s="370"/>
      <c r="AK11" s="370"/>
      <c r="AL11" s="370"/>
      <c r="AM11" s="370"/>
      <c r="AN11" s="370"/>
      <c r="AO11" s="370"/>
      <c r="AP11" s="370"/>
      <c r="AQ11" s="370"/>
      <c r="AR11" s="370"/>
      <c r="AS11" s="370"/>
      <c r="AT11" s="370"/>
      <c r="AU11" s="370"/>
      <c r="AV11" s="370"/>
      <c r="AW11" s="370"/>
      <c r="AX11" s="370"/>
      <c r="AY11" s="370"/>
      <c r="AZ11" s="370"/>
      <c r="BA11" s="370"/>
      <c r="BB11" s="370"/>
    </row>
    <row r="12" spans="2:54" s="368" customFormat="1" ht="35.450000000000003" customHeight="1" x14ac:dyDescent="0.2">
      <c r="B12" s="377" t="str">
        <f>IF(Tabla2[[#This Row],[Productos ]]="","",CONCATENATE(Tabla2[[#This Row],[POA]],".",Tabla2[[#This Row],[SRS]],".",Tabla2[[#This Row],[AREA]],".",Tabla2[[#This Row],[TIPO]]))</f>
        <v/>
      </c>
      <c r="C12" s="377" t="str">
        <f>IF(Tabla2[[#This Row],[Productos ]]="","",'Formulario PPGR1'!#REF!)</f>
        <v/>
      </c>
      <c r="D12" s="377" t="str">
        <f>IF(Tabla2[[#This Row],[Productos ]]="","",'Formulario PPGR1'!#REF!)</f>
        <v/>
      </c>
      <c r="E12" s="377" t="str">
        <f>IF(Tabla2[[#This Row],[Productos ]]="","",'Formulario PPGR1'!#REF!)</f>
        <v/>
      </c>
      <c r="F12" s="377" t="str">
        <f>IF(Tabla2[[#This Row],[Productos ]]="","",'Formulario PPGR1'!#REF!)</f>
        <v/>
      </c>
      <c r="G12" s="364"/>
      <c r="H12" s="364" t="s">
        <v>2092</v>
      </c>
      <c r="I12" s="364" t="s">
        <v>1955</v>
      </c>
      <c r="J12" s="363"/>
      <c r="K12" s="363">
        <v>1</v>
      </c>
      <c r="L12" s="363"/>
      <c r="M12" s="363"/>
      <c r="N12" s="363"/>
      <c r="O12" s="363"/>
      <c r="P12" s="363"/>
      <c r="Q12" s="363"/>
      <c r="R12" s="363"/>
      <c r="S12" s="363"/>
      <c r="T12" s="363"/>
      <c r="U12" s="363"/>
      <c r="V12" s="406">
        <f t="shared" si="0"/>
        <v>1</v>
      </c>
      <c r="W12" s="364" t="s">
        <v>1988</v>
      </c>
      <c r="X12" s="405"/>
      <c r="Y12" s="619"/>
      <c r="Z12" s="581" t="s">
        <v>1984</v>
      </c>
      <c r="AA12" s="370"/>
      <c r="AB12" s="370"/>
      <c r="AC12" s="370"/>
      <c r="AD12" s="370"/>
      <c r="AE12" s="370"/>
      <c r="AF12" s="370"/>
      <c r="AG12" s="370"/>
      <c r="AH12" s="370"/>
      <c r="AI12" s="370"/>
      <c r="AJ12" s="370"/>
      <c r="AK12" s="370"/>
      <c r="AL12" s="370"/>
      <c r="AM12" s="370"/>
      <c r="AN12" s="370"/>
      <c r="AO12" s="370"/>
      <c r="AP12" s="370"/>
      <c r="AQ12" s="370"/>
      <c r="AR12" s="370"/>
      <c r="AS12" s="370"/>
      <c r="AT12" s="370"/>
      <c r="AU12" s="370"/>
      <c r="AV12" s="370"/>
      <c r="AW12" s="370"/>
      <c r="AX12" s="370"/>
      <c r="AY12" s="370"/>
      <c r="AZ12" s="370"/>
      <c r="BA12" s="370"/>
      <c r="BB12" s="370"/>
    </row>
    <row r="13" spans="2:54" s="368" customFormat="1" ht="35.450000000000003" customHeight="1" x14ac:dyDescent="0.2">
      <c r="B13" s="377" t="str">
        <f>IF(Tabla2[[#This Row],[Productos ]]="","",CONCATENATE(Tabla2[[#This Row],[POA]],".",Tabla2[[#This Row],[SRS]],".",Tabla2[[#This Row],[AREA]],".",Tabla2[[#This Row],[TIPO]]))</f>
        <v/>
      </c>
      <c r="C13" s="377" t="str">
        <f>IF(Tabla2[[#This Row],[Productos ]]="","",'Formulario PPGR1'!#REF!)</f>
        <v/>
      </c>
      <c r="D13" s="377" t="str">
        <f>IF(Tabla2[[#This Row],[Productos ]]="","",'Formulario PPGR1'!#REF!)</f>
        <v/>
      </c>
      <c r="E13" s="377" t="str">
        <f>IF(Tabla2[[#This Row],[Productos ]]="","",'Formulario PPGR1'!#REF!)</f>
        <v/>
      </c>
      <c r="F13" s="377" t="str">
        <f>IF(Tabla2[[#This Row],[Productos ]]="","",'Formulario PPGR1'!#REF!)</f>
        <v/>
      </c>
      <c r="G13" s="364"/>
      <c r="H13" s="364" t="s">
        <v>2093</v>
      </c>
      <c r="I13" s="364" t="s">
        <v>1956</v>
      </c>
      <c r="J13" s="363"/>
      <c r="K13" s="363"/>
      <c r="L13" s="363"/>
      <c r="M13" s="363"/>
      <c r="N13" s="363">
        <v>1</v>
      </c>
      <c r="O13" s="363"/>
      <c r="P13" s="363"/>
      <c r="Q13" s="363"/>
      <c r="R13" s="363"/>
      <c r="S13" s="363"/>
      <c r="T13" s="363"/>
      <c r="U13" s="363"/>
      <c r="V13" s="406">
        <f t="shared" si="0"/>
        <v>1</v>
      </c>
      <c r="W13" s="405" t="s">
        <v>439</v>
      </c>
      <c r="X13" s="405"/>
      <c r="Y13" s="364"/>
      <c r="Z13" s="581" t="s">
        <v>1984</v>
      </c>
      <c r="AA13" s="370"/>
      <c r="AB13" s="370"/>
      <c r="AC13" s="370"/>
      <c r="AD13" s="370"/>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70"/>
    </row>
    <row r="14" spans="2:54" s="368" customFormat="1" ht="33" customHeight="1" x14ac:dyDescent="0.2">
      <c r="B14" s="377" t="str">
        <f>IF(Tabla2[[#This Row],[Productos ]]="","",CONCATENATE(Tabla2[[#This Row],[POA]],".",Tabla2[[#This Row],[SRS]],".",Tabla2[[#This Row],[AREA]],".",Tabla2[[#This Row],[TIPO]]))</f>
        <v/>
      </c>
      <c r="C14" s="377" t="str">
        <f>IF(Tabla2[[#This Row],[Productos ]]="","",'Formulario PPGR1'!#REF!)</f>
        <v/>
      </c>
      <c r="D14" s="377" t="str">
        <f>IF(Tabla2[[#This Row],[Productos ]]="","",'Formulario PPGR1'!#REF!)</f>
        <v/>
      </c>
      <c r="E14" s="377" t="str">
        <f>IF(Tabla2[[#This Row],[Productos ]]="","",'Formulario PPGR1'!#REF!)</f>
        <v/>
      </c>
      <c r="F14" s="377" t="str">
        <f>IF(Tabla2[[#This Row],[Productos ]]="","",'Formulario PPGR1'!#REF!)</f>
        <v/>
      </c>
      <c r="G14" s="364"/>
      <c r="H14" s="364" t="s">
        <v>2094</v>
      </c>
      <c r="I14" s="364" t="s">
        <v>1958</v>
      </c>
      <c r="J14" s="363"/>
      <c r="K14" s="363"/>
      <c r="L14" s="363"/>
      <c r="M14" s="363"/>
      <c r="N14" s="363"/>
      <c r="O14" s="363"/>
      <c r="P14" s="363">
        <v>1</v>
      </c>
      <c r="Q14" s="363"/>
      <c r="R14" s="363"/>
      <c r="S14" s="363"/>
      <c r="T14" s="363"/>
      <c r="U14" s="363"/>
      <c r="V14" s="406">
        <f t="shared" si="0"/>
        <v>1</v>
      </c>
      <c r="W14" s="405" t="s">
        <v>439</v>
      </c>
      <c r="X14" s="405"/>
      <c r="Y14" s="364"/>
      <c r="Z14" s="581" t="s">
        <v>1984</v>
      </c>
      <c r="AA14" s="370"/>
      <c r="AB14" s="370"/>
      <c r="AC14" s="370"/>
      <c r="AD14" s="370"/>
      <c r="AE14" s="370"/>
      <c r="AF14" s="370"/>
      <c r="AG14" s="370"/>
      <c r="AH14" s="370"/>
      <c r="AI14" s="370"/>
      <c r="AJ14" s="370"/>
      <c r="AK14" s="370"/>
      <c r="AL14" s="370"/>
      <c r="AM14" s="370"/>
      <c r="AN14" s="370"/>
      <c r="AO14" s="370"/>
      <c r="AP14" s="370"/>
      <c r="AQ14" s="370"/>
      <c r="AR14" s="370"/>
      <c r="AS14" s="370"/>
      <c r="AT14" s="370"/>
      <c r="AU14" s="370"/>
      <c r="AV14" s="370"/>
      <c r="AW14" s="370"/>
      <c r="AX14" s="370"/>
      <c r="AY14" s="370"/>
      <c r="AZ14" s="370"/>
      <c r="BA14" s="370"/>
      <c r="BB14" s="370"/>
    </row>
    <row r="15" spans="2:54" s="368" customFormat="1" ht="38.450000000000003" customHeight="1" x14ac:dyDescent="0.2">
      <c r="B15" s="377" t="str">
        <f>IF(Tabla2[[#This Row],[Productos ]]="","",CONCATENATE(Tabla2[[#This Row],[POA]],".",Tabla2[[#This Row],[SRS]],".",Tabla2[[#This Row],[AREA]],".",Tabla2[[#This Row],[TIPO]]))</f>
        <v/>
      </c>
      <c r="C15" s="377" t="str">
        <f>IF(Tabla2[[#This Row],[Productos ]]="","",'Formulario PPGR1'!#REF!)</f>
        <v/>
      </c>
      <c r="D15" s="377" t="str">
        <f>IF(Tabla2[[#This Row],[Productos ]]="","",'Formulario PPGR1'!#REF!)</f>
        <v/>
      </c>
      <c r="E15" s="377" t="str">
        <f>IF(Tabla2[[#This Row],[Productos ]]="","",'Formulario PPGR1'!#REF!)</f>
        <v/>
      </c>
      <c r="F15" s="377" t="str">
        <f>IF(Tabla2[[#This Row],[Productos ]]="","",'Formulario PPGR1'!#REF!)</f>
        <v/>
      </c>
      <c r="G15" s="364"/>
      <c r="H15" s="364" t="s">
        <v>2095</v>
      </c>
      <c r="I15" s="364" t="s">
        <v>1957</v>
      </c>
      <c r="J15" s="363">
        <v>1</v>
      </c>
      <c r="K15" s="363"/>
      <c r="L15" s="363"/>
      <c r="M15" s="363">
        <v>1</v>
      </c>
      <c r="N15" s="363"/>
      <c r="O15" s="363"/>
      <c r="P15" s="363">
        <v>1</v>
      </c>
      <c r="Q15" s="363"/>
      <c r="R15" s="363"/>
      <c r="S15" s="363">
        <v>1</v>
      </c>
      <c r="T15" s="363"/>
      <c r="U15" s="363"/>
      <c r="V15" s="406">
        <f t="shared" si="0"/>
        <v>4</v>
      </c>
      <c r="W15" s="364" t="s">
        <v>1989</v>
      </c>
      <c r="X15" s="405"/>
      <c r="Y15" s="619"/>
      <c r="Z15" s="581" t="s">
        <v>1984</v>
      </c>
      <c r="AA15" s="370"/>
      <c r="AB15" s="370"/>
      <c r="AC15" s="370"/>
      <c r="AD15" s="370"/>
      <c r="AE15" s="370"/>
      <c r="AF15" s="370"/>
      <c r="AG15" s="370"/>
      <c r="AH15" s="370"/>
      <c r="AI15" s="370"/>
      <c r="AJ15" s="370"/>
      <c r="AK15" s="370"/>
      <c r="AL15" s="370"/>
      <c r="AM15" s="370"/>
      <c r="AN15" s="370"/>
      <c r="AO15" s="370"/>
      <c r="AP15" s="370"/>
      <c r="AQ15" s="370"/>
      <c r="AR15" s="370"/>
      <c r="AS15" s="370"/>
      <c r="AT15" s="370"/>
      <c r="AU15" s="370"/>
      <c r="AV15" s="370"/>
      <c r="AW15" s="370"/>
      <c r="AX15" s="370"/>
      <c r="AY15" s="370"/>
      <c r="AZ15" s="370"/>
      <c r="BA15" s="370"/>
      <c r="BB15" s="370"/>
    </row>
    <row r="16" spans="2:54" s="368" customFormat="1" ht="40.15" customHeight="1" x14ac:dyDescent="0.2">
      <c r="B16" s="377" t="str">
        <f>IF(Tabla2[[#This Row],[Productos ]]="","",CONCATENATE(Tabla2[[#This Row],[POA]],".",Tabla2[[#This Row],[SRS]],".",Tabla2[[#This Row],[AREA]],".",Tabla2[[#This Row],[TIPO]]))</f>
        <v/>
      </c>
      <c r="C16" s="377" t="str">
        <f>IF(Tabla2[[#This Row],[Productos ]]="","",'Formulario PPGR1'!#REF!)</f>
        <v/>
      </c>
      <c r="D16" s="377" t="str">
        <f>IF(Tabla2[[#This Row],[Productos ]]="","",'Formulario PPGR1'!#REF!)</f>
        <v/>
      </c>
      <c r="E16" s="377" t="str">
        <f>IF(Tabla2[[#This Row],[Productos ]]="","",'Formulario PPGR1'!#REF!)</f>
        <v/>
      </c>
      <c r="F16" s="377" t="str">
        <f>IF(Tabla2[[#This Row],[Productos ]]="","",'Formulario PPGR1'!#REF!)</f>
        <v/>
      </c>
      <c r="G16" s="364"/>
      <c r="H16" s="364" t="s">
        <v>2096</v>
      </c>
      <c r="I16" s="364" t="s">
        <v>1959</v>
      </c>
      <c r="J16" s="363">
        <v>1</v>
      </c>
      <c r="K16" s="363"/>
      <c r="L16" s="363"/>
      <c r="M16" s="363">
        <v>1</v>
      </c>
      <c r="N16" s="363"/>
      <c r="O16" s="363"/>
      <c r="P16" s="363">
        <v>1</v>
      </c>
      <c r="Q16" s="363"/>
      <c r="R16" s="363"/>
      <c r="S16" s="363">
        <v>1</v>
      </c>
      <c r="T16" s="363"/>
      <c r="U16" s="363"/>
      <c r="V16" s="406">
        <f t="shared" si="0"/>
        <v>4</v>
      </c>
      <c r="W16" s="405" t="s">
        <v>439</v>
      </c>
      <c r="X16" s="405" t="s">
        <v>448</v>
      </c>
      <c r="Y16" s="364"/>
      <c r="Z16" s="581" t="s">
        <v>1984</v>
      </c>
      <c r="AA16" s="370"/>
      <c r="AB16" s="370"/>
      <c r="AC16" s="370"/>
      <c r="AD16" s="370"/>
      <c r="AE16" s="370"/>
      <c r="AF16" s="370"/>
      <c r="AG16" s="370"/>
      <c r="AH16" s="370"/>
      <c r="AI16" s="370"/>
      <c r="AJ16" s="370"/>
      <c r="AK16" s="370"/>
      <c r="AL16" s="370"/>
      <c r="AM16" s="370"/>
      <c r="AN16" s="370"/>
      <c r="AO16" s="370"/>
      <c r="AP16" s="370"/>
      <c r="AQ16" s="370"/>
      <c r="AR16" s="370"/>
      <c r="AS16" s="370"/>
      <c r="AT16" s="370"/>
      <c r="AU16" s="370"/>
      <c r="AV16" s="370"/>
      <c r="AW16" s="370"/>
      <c r="AX16" s="370"/>
      <c r="AY16" s="370"/>
      <c r="AZ16" s="370"/>
      <c r="BA16" s="370"/>
      <c r="BB16" s="370"/>
    </row>
    <row r="17" spans="2:54" s="368" customFormat="1" ht="46.15" customHeight="1" x14ac:dyDescent="0.2">
      <c r="B17" s="377" t="str">
        <f>IF(Tabla2[[#This Row],[Productos ]]="","",CONCATENATE(Tabla2[[#This Row],[POA]],".",Tabla2[[#This Row],[SRS]],".",Tabla2[[#This Row],[AREA]],".",Tabla2[[#This Row],[TIPO]]))</f>
        <v/>
      </c>
      <c r="C17" s="377" t="str">
        <f>IF(Tabla2[[#This Row],[Productos ]]="","",'Formulario PPGR1'!#REF!)</f>
        <v/>
      </c>
      <c r="D17" s="377" t="str">
        <f>IF(Tabla2[[#This Row],[Productos ]]="","",'Formulario PPGR1'!#REF!)</f>
        <v/>
      </c>
      <c r="E17" s="377" t="str">
        <f>IF(Tabla2[[#This Row],[Productos ]]="","",'Formulario PPGR1'!#REF!)</f>
        <v/>
      </c>
      <c r="F17" s="377" t="str">
        <f>IF(Tabla2[[#This Row],[Productos ]]="","",'Formulario PPGR1'!#REF!)</f>
        <v/>
      </c>
      <c r="G17" s="364"/>
      <c r="H17" s="364" t="s">
        <v>2097</v>
      </c>
      <c r="I17" s="364" t="s">
        <v>1927</v>
      </c>
      <c r="J17" s="363"/>
      <c r="K17" s="363"/>
      <c r="L17" s="363">
        <v>1</v>
      </c>
      <c r="M17" s="363"/>
      <c r="N17" s="363"/>
      <c r="O17" s="363">
        <v>1</v>
      </c>
      <c r="P17" s="363"/>
      <c r="Q17" s="363"/>
      <c r="R17" s="363">
        <v>1</v>
      </c>
      <c r="S17" s="363"/>
      <c r="T17" s="363"/>
      <c r="U17" s="363">
        <v>1</v>
      </c>
      <c r="V17" s="406">
        <f t="shared" si="0"/>
        <v>4</v>
      </c>
      <c r="W17" s="405" t="s">
        <v>447</v>
      </c>
      <c r="X17" s="405"/>
      <c r="Y17" s="364"/>
      <c r="Z17" s="581" t="s">
        <v>1984</v>
      </c>
      <c r="AA17" s="370"/>
      <c r="AB17" s="370"/>
      <c r="AC17" s="370"/>
      <c r="AD17" s="370"/>
      <c r="AE17" s="370"/>
      <c r="AF17" s="370"/>
      <c r="AG17" s="370"/>
      <c r="AH17" s="370"/>
      <c r="AI17" s="370"/>
      <c r="AJ17" s="370"/>
      <c r="AK17" s="370"/>
      <c r="AL17" s="370"/>
      <c r="AM17" s="370"/>
      <c r="AN17" s="370"/>
      <c r="AO17" s="370"/>
      <c r="AP17" s="370"/>
      <c r="AQ17" s="370"/>
      <c r="AR17" s="370"/>
      <c r="AS17" s="370"/>
      <c r="AT17" s="370"/>
      <c r="AU17" s="370"/>
      <c r="AV17" s="370"/>
      <c r="AW17" s="370"/>
      <c r="AX17" s="370"/>
      <c r="AY17" s="370"/>
      <c r="AZ17" s="370"/>
      <c r="BA17" s="370"/>
      <c r="BB17" s="370"/>
    </row>
    <row r="18" spans="2:54" s="368" customFormat="1" ht="51" x14ac:dyDescent="0.2">
      <c r="B18" s="377" t="str">
        <f>IF(Tabla2[[#This Row],[Productos ]]="","",CONCATENATE(Tabla2[[#This Row],[POA]],".",Tabla2[[#This Row],[SRS]],".",Tabla2[[#This Row],[AREA]],".",Tabla2[[#This Row],[TIPO]]))</f>
        <v/>
      </c>
      <c r="C18" s="377" t="str">
        <f>IF(Tabla2[[#This Row],[Productos ]]="","",'Formulario PPGR1'!#REF!)</f>
        <v/>
      </c>
      <c r="D18" s="377" t="str">
        <f>IF(Tabla2[[#This Row],[Productos ]]="","",'Formulario PPGR1'!#REF!)</f>
        <v/>
      </c>
      <c r="E18" s="377" t="str">
        <f>IF(Tabla2[[#This Row],[Productos ]]="","",'Formulario PPGR1'!#REF!)</f>
        <v/>
      </c>
      <c r="F18" s="377" t="str">
        <f>IF(Tabla2[[#This Row],[Productos ]]="","",'Formulario PPGR1'!#REF!)</f>
        <v/>
      </c>
      <c r="G18" s="364"/>
      <c r="H18" s="364" t="s">
        <v>2098</v>
      </c>
      <c r="I18" s="364" t="s">
        <v>2056</v>
      </c>
      <c r="J18" s="363"/>
      <c r="K18" s="363">
        <v>1</v>
      </c>
      <c r="L18" s="363"/>
      <c r="M18" s="363"/>
      <c r="N18" s="363"/>
      <c r="O18" s="363"/>
      <c r="P18" s="363"/>
      <c r="Q18" s="363"/>
      <c r="R18" s="363"/>
      <c r="S18" s="363"/>
      <c r="T18" s="363"/>
      <c r="U18" s="363"/>
      <c r="V18" s="406">
        <f t="shared" si="0"/>
        <v>1</v>
      </c>
      <c r="W18" s="405" t="s">
        <v>2485</v>
      </c>
      <c r="X18" s="405" t="s">
        <v>438</v>
      </c>
      <c r="Y18" s="364"/>
      <c r="Z18" s="581" t="s">
        <v>1984</v>
      </c>
      <c r="AA18" s="370"/>
      <c r="AB18" s="370"/>
      <c r="AC18" s="370"/>
      <c r="AD18" s="370"/>
      <c r="AE18" s="370"/>
      <c r="AF18" s="370"/>
      <c r="AG18" s="370"/>
      <c r="AH18" s="370"/>
      <c r="AI18" s="370"/>
      <c r="AJ18" s="370"/>
      <c r="AK18" s="370"/>
      <c r="AL18" s="370"/>
      <c r="AM18" s="370"/>
      <c r="AN18" s="370"/>
      <c r="AO18" s="370"/>
      <c r="AP18" s="370"/>
      <c r="AQ18" s="370"/>
      <c r="AR18" s="370"/>
      <c r="AS18" s="370"/>
      <c r="AT18" s="370"/>
      <c r="AU18" s="370"/>
      <c r="AV18" s="370"/>
      <c r="AW18" s="370"/>
      <c r="AX18" s="370"/>
      <c r="AY18" s="370"/>
      <c r="AZ18" s="370"/>
      <c r="BA18" s="370"/>
      <c r="BB18" s="370"/>
    </row>
    <row r="19" spans="2:54" s="368" customFormat="1" ht="40.15" customHeight="1" x14ac:dyDescent="0.2">
      <c r="B19" s="377" t="e">
        <f>IF(Tabla2[[#This Row],[Productos ]]="","",CONCATENATE(Tabla2[[#This Row],[POA]],".",Tabla2[[#This Row],[SRS]],".",Tabla2[[#This Row],[AREA]],".",Tabla2[[#This Row],[TIPO]]))</f>
        <v>#REF!</v>
      </c>
      <c r="C19" s="377" t="e">
        <f>IF(Tabla2[[#This Row],[Productos ]]="","",'Formulario PPGR1'!#REF!)</f>
        <v>#REF!</v>
      </c>
      <c r="D19" s="377" t="e">
        <f>IF(Tabla2[[#This Row],[Productos ]]="","",'Formulario PPGR1'!#REF!)</f>
        <v>#REF!</v>
      </c>
      <c r="E19" s="377" t="e">
        <f>IF(Tabla2[[#This Row],[Productos ]]="","",'Formulario PPGR1'!#REF!)</f>
        <v>#REF!</v>
      </c>
      <c r="F19" s="377" t="e">
        <f>IF(Tabla2[[#This Row],[Productos ]]="","",'Formulario PPGR1'!#REF!)</f>
        <v>#REF!</v>
      </c>
      <c r="G19" s="364" t="s">
        <v>2009</v>
      </c>
      <c r="H19" s="620" t="s">
        <v>2099</v>
      </c>
      <c r="I19" s="364" t="s">
        <v>2052</v>
      </c>
      <c r="J19" s="363"/>
      <c r="K19" s="363">
        <v>1</v>
      </c>
      <c r="L19" s="363"/>
      <c r="M19" s="363"/>
      <c r="N19" s="363"/>
      <c r="O19" s="363"/>
      <c r="P19" s="363"/>
      <c r="Q19" s="363"/>
      <c r="R19" s="363"/>
      <c r="S19" s="363"/>
      <c r="T19" s="363"/>
      <c r="U19" s="363"/>
      <c r="V19" s="406">
        <f>SUM(Tabla2[[#This Row],[Ene]:[Dic]])</f>
        <v>1</v>
      </c>
      <c r="W19" s="405" t="s">
        <v>447</v>
      </c>
      <c r="X19" s="405"/>
      <c r="Y19" s="364"/>
      <c r="Z19" s="581" t="s">
        <v>1980</v>
      </c>
      <c r="AA19" s="370"/>
      <c r="AB19" s="370"/>
      <c r="AC19" s="370"/>
      <c r="AD19" s="370"/>
      <c r="AE19" s="370"/>
      <c r="AF19" s="370"/>
      <c r="AG19" s="370"/>
      <c r="AH19" s="370"/>
      <c r="AI19" s="370"/>
      <c r="AJ19" s="370"/>
      <c r="AK19" s="370"/>
      <c r="AL19" s="370"/>
      <c r="AM19" s="370"/>
      <c r="AN19" s="370"/>
      <c r="AO19" s="370"/>
      <c r="AP19" s="370"/>
      <c r="AQ19" s="370"/>
      <c r="AR19" s="370"/>
      <c r="AS19" s="370"/>
      <c r="AT19" s="370"/>
      <c r="AU19" s="370"/>
      <c r="AV19" s="370"/>
      <c r="AW19" s="370"/>
      <c r="AX19" s="370"/>
      <c r="AY19" s="370"/>
      <c r="AZ19" s="370"/>
      <c r="BA19" s="370"/>
      <c r="BB19" s="370"/>
    </row>
    <row r="20" spans="2:54" s="368" customFormat="1" ht="40.15" customHeight="1" x14ac:dyDescent="0.2">
      <c r="B20" s="377" t="str">
        <f>IF(Tabla2[[#This Row],[Productos ]]="","",CONCATENATE(Tabla2[[#This Row],[POA]],".",Tabla2[[#This Row],[SRS]],".",Tabla2[[#This Row],[AREA]],".",Tabla2[[#This Row],[TIPO]]))</f>
        <v/>
      </c>
      <c r="C20" s="377" t="str">
        <f>IF(Tabla2[[#This Row],[Productos ]]="","",'Formulario PPGR1'!#REF!)</f>
        <v/>
      </c>
      <c r="D20" s="377" t="str">
        <f>IF(Tabla2[[#This Row],[Productos ]]="","",'Formulario PPGR1'!#REF!)</f>
        <v/>
      </c>
      <c r="E20" s="377" t="str">
        <f>IF(Tabla2[[#This Row],[Productos ]]="","",'Formulario PPGR1'!#REF!)</f>
        <v/>
      </c>
      <c r="F20" s="377" t="str">
        <f>IF(Tabla2[[#This Row],[Productos ]]="","",'Formulario PPGR1'!#REF!)</f>
        <v/>
      </c>
      <c r="G20" s="364"/>
      <c r="H20" s="620" t="s">
        <v>2100</v>
      </c>
      <c r="I20" s="364" t="s">
        <v>2053</v>
      </c>
      <c r="J20" s="363"/>
      <c r="K20" s="363"/>
      <c r="L20" s="363">
        <v>1</v>
      </c>
      <c r="M20" s="363"/>
      <c r="N20" s="363"/>
      <c r="O20" s="363">
        <v>1</v>
      </c>
      <c r="P20" s="363"/>
      <c r="Q20" s="363"/>
      <c r="R20" s="363">
        <v>1</v>
      </c>
      <c r="S20" s="363"/>
      <c r="T20" s="363"/>
      <c r="U20" s="363">
        <v>1</v>
      </c>
      <c r="V20" s="406">
        <f>SUM(Tabla2[[#This Row],[Ene]:[Dic]])</f>
        <v>4</v>
      </c>
      <c r="W20" s="405" t="s">
        <v>438</v>
      </c>
      <c r="X20" s="405"/>
      <c r="Y20" s="364"/>
      <c r="Z20" s="581" t="s">
        <v>1980</v>
      </c>
      <c r="AA20" s="370"/>
      <c r="AB20" s="370"/>
      <c r="AC20" s="370"/>
      <c r="AD20" s="370"/>
      <c r="AE20" s="370"/>
      <c r="AF20" s="370"/>
      <c r="AG20" s="370"/>
      <c r="AH20" s="370"/>
      <c r="AI20" s="370"/>
      <c r="AJ20" s="370"/>
      <c r="AK20" s="370"/>
      <c r="AL20" s="370"/>
      <c r="AM20" s="370"/>
      <c r="AN20" s="370"/>
      <c r="AO20" s="370"/>
      <c r="AP20" s="370"/>
      <c r="AQ20" s="370"/>
      <c r="AR20" s="370"/>
      <c r="AS20" s="370"/>
      <c r="AT20" s="370"/>
      <c r="AU20" s="370"/>
      <c r="AV20" s="370"/>
      <c r="AW20" s="370"/>
      <c r="AX20" s="370"/>
      <c r="AY20" s="370"/>
      <c r="AZ20" s="370"/>
      <c r="BA20" s="370"/>
      <c r="BB20" s="370"/>
    </row>
    <row r="21" spans="2:54" s="368" customFormat="1" ht="38.25" x14ac:dyDescent="0.2">
      <c r="B21" s="377" t="str">
        <f>IF(Tabla2[[#This Row],[Productos ]]="","",CONCATENATE(Tabla2[[#This Row],[POA]],".",Tabla2[[#This Row],[SRS]],".",Tabla2[[#This Row],[AREA]],".",Tabla2[[#This Row],[TIPO]]))</f>
        <v/>
      </c>
      <c r="C21" s="377" t="str">
        <f>IF(Tabla2[[#This Row],[Productos ]]="","",'Formulario PPGR1'!#REF!)</f>
        <v/>
      </c>
      <c r="D21" s="377" t="str">
        <f>IF(Tabla2[[#This Row],[Productos ]]="","",'Formulario PPGR1'!#REF!)</f>
        <v/>
      </c>
      <c r="E21" s="377" t="str">
        <f>IF(Tabla2[[#This Row],[Productos ]]="","",'Formulario PPGR1'!#REF!)</f>
        <v/>
      </c>
      <c r="F21" s="377" t="str">
        <f>IF(Tabla2[[#This Row],[Productos ]]="","",'Formulario PPGR1'!#REF!)</f>
        <v/>
      </c>
      <c r="G21" s="364"/>
      <c r="H21" s="620" t="s">
        <v>2101</v>
      </c>
      <c r="I21" s="364" t="s">
        <v>1943</v>
      </c>
      <c r="J21" s="363"/>
      <c r="K21" s="363"/>
      <c r="L21" s="363">
        <v>1</v>
      </c>
      <c r="M21" s="363"/>
      <c r="N21" s="363"/>
      <c r="O21" s="363">
        <v>1</v>
      </c>
      <c r="P21" s="363"/>
      <c r="Q21" s="363"/>
      <c r="R21" s="363">
        <v>1</v>
      </c>
      <c r="S21" s="363"/>
      <c r="T21" s="363"/>
      <c r="U21" s="363">
        <v>1</v>
      </c>
      <c r="V21" s="406">
        <f t="shared" ref="V21:V26" si="1">SUM(J21:U21)</f>
        <v>4</v>
      </c>
      <c r="W21" s="405" t="s">
        <v>438</v>
      </c>
      <c r="X21" s="405" t="s">
        <v>449</v>
      </c>
      <c r="Y21" s="364"/>
      <c r="Z21" s="581" t="s">
        <v>1980</v>
      </c>
      <c r="AA21" s="370"/>
      <c r="AB21" s="370"/>
      <c r="AC21" s="370"/>
      <c r="AD21" s="370"/>
      <c r="AE21" s="370"/>
      <c r="AF21" s="370"/>
      <c r="AG21" s="370"/>
      <c r="AH21" s="370"/>
      <c r="AI21" s="370"/>
      <c r="AJ21" s="370"/>
      <c r="AK21" s="370"/>
      <c r="AL21" s="370"/>
      <c r="AM21" s="370"/>
      <c r="AN21" s="370"/>
      <c r="AO21" s="370"/>
      <c r="AP21" s="370"/>
      <c r="AQ21" s="370"/>
      <c r="AR21" s="370"/>
      <c r="AS21" s="370"/>
      <c r="AT21" s="370"/>
      <c r="AU21" s="370"/>
      <c r="AV21" s="370"/>
      <c r="AW21" s="370"/>
      <c r="AX21" s="370"/>
      <c r="AY21" s="370"/>
      <c r="AZ21" s="370"/>
      <c r="BA21" s="370"/>
      <c r="BB21" s="370"/>
    </row>
    <row r="22" spans="2:54" s="368" customFormat="1" ht="38.25" x14ac:dyDescent="0.2">
      <c r="B22" s="377" t="str">
        <f>IF(Tabla2[[#This Row],[Productos ]]="","",CONCATENATE(Tabla2[[#This Row],[POA]],".",Tabla2[[#This Row],[SRS]],".",Tabla2[[#This Row],[AREA]],".",Tabla2[[#This Row],[TIPO]]))</f>
        <v/>
      </c>
      <c r="C22" s="377" t="str">
        <f>IF(Tabla2[[#This Row],[Productos ]]="","",'Formulario PPGR1'!#REF!)</f>
        <v/>
      </c>
      <c r="D22" s="377" t="str">
        <f>IF(Tabla2[[#This Row],[Productos ]]="","",'Formulario PPGR1'!#REF!)</f>
        <v/>
      </c>
      <c r="E22" s="377" t="str">
        <f>IF(Tabla2[[#This Row],[Productos ]]="","",'Formulario PPGR1'!#REF!)</f>
        <v/>
      </c>
      <c r="F22" s="377" t="str">
        <f>IF(Tabla2[[#This Row],[Productos ]]="","",'Formulario PPGR1'!#REF!)</f>
        <v/>
      </c>
      <c r="G22" s="364"/>
      <c r="H22" s="620" t="s">
        <v>2102</v>
      </c>
      <c r="I22" s="364" t="s">
        <v>1928</v>
      </c>
      <c r="J22" s="363"/>
      <c r="K22" s="363"/>
      <c r="L22" s="363">
        <v>1</v>
      </c>
      <c r="M22" s="363"/>
      <c r="N22" s="363"/>
      <c r="O22" s="363">
        <v>1</v>
      </c>
      <c r="P22" s="363"/>
      <c r="Q22" s="363"/>
      <c r="R22" s="363">
        <v>1</v>
      </c>
      <c r="S22" s="363"/>
      <c r="T22" s="363"/>
      <c r="U22" s="363">
        <v>1</v>
      </c>
      <c r="V22" s="406">
        <f t="shared" si="1"/>
        <v>4</v>
      </c>
      <c r="W22" s="405" t="s">
        <v>438</v>
      </c>
      <c r="X22" s="405"/>
      <c r="Y22" s="364"/>
      <c r="Z22" s="581" t="s">
        <v>1980</v>
      </c>
      <c r="AA22" s="370"/>
      <c r="AB22" s="370"/>
      <c r="AC22" s="370"/>
      <c r="AD22" s="370"/>
      <c r="AE22" s="370"/>
      <c r="AF22" s="370"/>
      <c r="AG22" s="370"/>
      <c r="AH22" s="370"/>
      <c r="AI22" s="370"/>
      <c r="AJ22" s="370"/>
      <c r="AK22" s="370"/>
      <c r="AL22" s="370"/>
      <c r="AM22" s="370"/>
      <c r="AN22" s="370"/>
      <c r="AO22" s="370"/>
      <c r="AP22" s="370"/>
      <c r="AQ22" s="370"/>
      <c r="AR22" s="370"/>
      <c r="AS22" s="370"/>
      <c r="AT22" s="370"/>
      <c r="AU22" s="370"/>
      <c r="AV22" s="370"/>
      <c r="AW22" s="370"/>
      <c r="AX22" s="370"/>
      <c r="AY22" s="370"/>
      <c r="AZ22" s="370"/>
      <c r="BA22" s="370"/>
      <c r="BB22" s="370"/>
    </row>
    <row r="23" spans="2:54" s="368" customFormat="1" ht="40.15" customHeight="1" x14ac:dyDescent="0.2">
      <c r="B23" s="377" t="str">
        <f>IF(Tabla2[[#This Row],[Productos ]]="","",CONCATENATE(Tabla2[[#This Row],[POA]],".",Tabla2[[#This Row],[SRS]],".",Tabla2[[#This Row],[AREA]],".",Tabla2[[#This Row],[TIPO]]))</f>
        <v/>
      </c>
      <c r="C23" s="377" t="str">
        <f>IF(Tabla2[[#This Row],[Productos ]]="","",'Formulario PPGR1'!#REF!)</f>
        <v/>
      </c>
      <c r="D23" s="377" t="str">
        <f>IF(Tabla2[[#This Row],[Productos ]]="","",'Formulario PPGR1'!#REF!)</f>
        <v/>
      </c>
      <c r="E23" s="377" t="str">
        <f>IF(Tabla2[[#This Row],[Productos ]]="","",'Formulario PPGR1'!#REF!)</f>
        <v/>
      </c>
      <c r="F23" s="377" t="str">
        <f>IF(Tabla2[[#This Row],[Productos ]]="","",'Formulario PPGR1'!#REF!)</f>
        <v/>
      </c>
      <c r="G23" s="364"/>
      <c r="H23" s="620" t="s">
        <v>2103</v>
      </c>
      <c r="I23" s="364" t="s">
        <v>1944</v>
      </c>
      <c r="J23" s="363"/>
      <c r="K23" s="363"/>
      <c r="L23" s="363">
        <v>1</v>
      </c>
      <c r="M23" s="363"/>
      <c r="N23" s="363"/>
      <c r="O23" s="363"/>
      <c r="P23" s="363"/>
      <c r="Q23" s="363"/>
      <c r="R23" s="363">
        <v>1</v>
      </c>
      <c r="S23" s="363"/>
      <c r="T23" s="363"/>
      <c r="U23" s="363"/>
      <c r="V23" s="406">
        <f t="shared" si="1"/>
        <v>2</v>
      </c>
      <c r="W23" s="405" t="s">
        <v>438</v>
      </c>
      <c r="X23" s="405"/>
      <c r="Y23" s="364"/>
      <c r="Z23" s="581" t="s">
        <v>1980</v>
      </c>
      <c r="AA23" s="370"/>
      <c r="AB23" s="370"/>
      <c r="AC23" s="370"/>
      <c r="AD23" s="370"/>
      <c r="AE23" s="370"/>
      <c r="AF23" s="370"/>
      <c r="AG23" s="370"/>
      <c r="AH23" s="370"/>
      <c r="AI23" s="370"/>
      <c r="AJ23" s="370"/>
      <c r="AK23" s="370"/>
      <c r="AL23" s="370"/>
      <c r="AM23" s="370"/>
      <c r="AN23" s="370"/>
      <c r="AO23" s="370"/>
      <c r="AP23" s="370"/>
      <c r="AQ23" s="370"/>
      <c r="AR23" s="370"/>
      <c r="AS23" s="370"/>
      <c r="AT23" s="370"/>
      <c r="AU23" s="370"/>
      <c r="AV23" s="370"/>
      <c r="AW23" s="370"/>
      <c r="AX23" s="370"/>
      <c r="AY23" s="370"/>
      <c r="AZ23" s="370"/>
      <c r="BA23" s="370"/>
      <c r="BB23" s="370"/>
    </row>
    <row r="24" spans="2:54" s="368" customFormat="1" ht="33.6" customHeight="1" x14ac:dyDescent="0.2">
      <c r="B24" s="377" t="str">
        <f>IF(Tabla2[[#This Row],[Productos ]]="","",CONCATENATE(Tabla2[[#This Row],[POA]],".",Tabla2[[#This Row],[SRS]],".",Tabla2[[#This Row],[AREA]],".",Tabla2[[#This Row],[TIPO]]))</f>
        <v/>
      </c>
      <c r="C24" s="377" t="str">
        <f>IF(Tabla2[[#This Row],[Productos ]]="","",'Formulario PPGR1'!#REF!)</f>
        <v/>
      </c>
      <c r="D24" s="377" t="str">
        <f>IF(Tabla2[[#This Row],[Productos ]]="","",'Formulario PPGR1'!#REF!)</f>
        <v/>
      </c>
      <c r="E24" s="377" t="str">
        <f>IF(Tabla2[[#This Row],[Productos ]]="","",'Formulario PPGR1'!#REF!)</f>
        <v/>
      </c>
      <c r="F24" s="377" t="str">
        <f>IF(Tabla2[[#This Row],[Productos ]]="","",'Formulario PPGR1'!#REF!)</f>
        <v/>
      </c>
      <c r="G24" s="364"/>
      <c r="H24" s="620" t="s">
        <v>2104</v>
      </c>
      <c r="I24" s="364" t="s">
        <v>1929</v>
      </c>
      <c r="J24" s="363"/>
      <c r="K24" s="363"/>
      <c r="L24" s="363">
        <v>1</v>
      </c>
      <c r="M24" s="363"/>
      <c r="N24" s="363"/>
      <c r="O24" s="363"/>
      <c r="P24" s="363"/>
      <c r="Q24" s="363"/>
      <c r="R24" s="363"/>
      <c r="S24" s="363">
        <v>1</v>
      </c>
      <c r="T24" s="363"/>
      <c r="U24" s="363"/>
      <c r="V24" s="406">
        <f t="shared" si="1"/>
        <v>2</v>
      </c>
      <c r="W24" s="405" t="s">
        <v>447</v>
      </c>
      <c r="X24" s="405"/>
      <c r="Y24" s="364"/>
      <c r="Z24" s="581" t="s">
        <v>1980</v>
      </c>
      <c r="AA24" s="370"/>
      <c r="AB24" s="370"/>
      <c r="AC24" s="370"/>
      <c r="AD24" s="370"/>
      <c r="AE24" s="370"/>
      <c r="AF24" s="370"/>
      <c r="AG24" s="370"/>
      <c r="AH24" s="370"/>
      <c r="AI24" s="370"/>
      <c r="AJ24" s="370"/>
      <c r="AK24" s="370"/>
      <c r="AL24" s="370"/>
      <c r="AM24" s="370"/>
      <c r="AN24" s="370"/>
      <c r="AO24" s="370"/>
      <c r="AP24" s="370"/>
      <c r="AQ24" s="370"/>
      <c r="AR24" s="370"/>
      <c r="AS24" s="370"/>
      <c r="AT24" s="370"/>
      <c r="AU24" s="370"/>
      <c r="AV24" s="370"/>
      <c r="AW24" s="370"/>
      <c r="AX24" s="370"/>
      <c r="AY24" s="370"/>
      <c r="AZ24" s="370"/>
      <c r="BA24" s="370"/>
      <c r="BB24" s="370"/>
    </row>
    <row r="25" spans="2:54" s="368" customFormat="1" ht="40.9" customHeight="1" x14ac:dyDescent="0.2">
      <c r="B25" s="377" t="e">
        <f>IF(Tabla2[[#This Row],[Productos ]]="","",CONCATENATE(Tabla2[[#This Row],[POA]],".",Tabla2[[#This Row],[SRS]],".",Tabla2[[#This Row],[AREA]],".",Tabla2[[#This Row],[TIPO]]))</f>
        <v>#REF!</v>
      </c>
      <c r="C25" s="377" t="e">
        <f>IF(Tabla2[[#This Row],[Productos ]]="","",'Formulario PPGR1'!#REF!)</f>
        <v>#REF!</v>
      </c>
      <c r="D25" s="377" t="e">
        <f>IF(Tabla2[[#This Row],[Productos ]]="","",'Formulario PPGR1'!#REF!)</f>
        <v>#REF!</v>
      </c>
      <c r="E25" s="377" t="e">
        <f>IF(Tabla2[[#This Row],[Productos ]]="","",'Formulario PPGR1'!#REF!)</f>
        <v>#REF!</v>
      </c>
      <c r="F25" s="377" t="e">
        <f>IF(Tabla2[[#This Row],[Productos ]]="","",'Formulario PPGR1'!#REF!)</f>
        <v>#REF!</v>
      </c>
      <c r="G25" s="364" t="s">
        <v>1853</v>
      </c>
      <c r="H25" s="620" t="s">
        <v>2105</v>
      </c>
      <c r="I25" s="364" t="s">
        <v>2048</v>
      </c>
      <c r="J25" s="363"/>
      <c r="K25" s="363">
        <v>1</v>
      </c>
      <c r="L25" s="363"/>
      <c r="M25" s="363"/>
      <c r="N25" s="363"/>
      <c r="O25" s="363"/>
      <c r="P25" s="363"/>
      <c r="Q25" s="363"/>
      <c r="R25" s="363"/>
      <c r="S25" s="363"/>
      <c r="T25" s="363"/>
      <c r="U25" s="363"/>
      <c r="V25" s="406">
        <f t="shared" si="1"/>
        <v>1</v>
      </c>
      <c r="W25" s="405" t="s">
        <v>447</v>
      </c>
      <c r="X25" s="405"/>
      <c r="Y25" s="364"/>
      <c r="Z25" s="581" t="s">
        <v>1980</v>
      </c>
      <c r="AA25" s="370"/>
      <c r="AB25" s="370"/>
      <c r="AC25" s="370"/>
      <c r="AD25" s="370"/>
      <c r="AE25" s="370"/>
      <c r="AF25" s="370"/>
      <c r="AG25" s="370"/>
      <c r="AH25" s="370"/>
      <c r="AI25" s="370"/>
      <c r="AJ25" s="370"/>
      <c r="AK25" s="370"/>
      <c r="AL25" s="370"/>
      <c r="AM25" s="370"/>
      <c r="AN25" s="370"/>
      <c r="AO25" s="370"/>
      <c r="AP25" s="370"/>
      <c r="AQ25" s="370"/>
      <c r="AR25" s="370"/>
      <c r="AS25" s="370"/>
      <c r="AT25" s="370"/>
      <c r="AU25" s="370"/>
      <c r="AV25" s="370"/>
      <c r="AW25" s="370"/>
      <c r="AX25" s="370"/>
      <c r="AY25" s="370"/>
      <c r="AZ25" s="370"/>
      <c r="BA25" s="370"/>
      <c r="BB25" s="370"/>
    </row>
    <row r="26" spans="2:54" s="368" customFormat="1" ht="40.15" customHeight="1" x14ac:dyDescent="0.2">
      <c r="B26" s="377" t="str">
        <f>IF(Tabla2[[#This Row],[Productos ]]="","",CONCATENATE(Tabla2[[#This Row],[POA]],".",Tabla2[[#This Row],[SRS]],".",Tabla2[[#This Row],[AREA]],".",Tabla2[[#This Row],[TIPO]]))</f>
        <v/>
      </c>
      <c r="C26" s="377" t="str">
        <f>IF(Tabla2[[#This Row],[Productos ]]="","",'Formulario PPGR1'!#REF!)</f>
        <v/>
      </c>
      <c r="D26" s="377" t="str">
        <f>IF(Tabla2[[#This Row],[Productos ]]="","",'Formulario PPGR1'!#REF!)</f>
        <v/>
      </c>
      <c r="E26" s="377" t="str">
        <f>IF(Tabla2[[#This Row],[Productos ]]="","",'Formulario PPGR1'!#REF!)</f>
        <v/>
      </c>
      <c r="F26" s="377" t="str">
        <f>IF(Tabla2[[#This Row],[Productos ]]="","",'Formulario PPGR1'!#REF!)</f>
        <v/>
      </c>
      <c r="G26" s="364"/>
      <c r="H26" s="620" t="s">
        <v>2106</v>
      </c>
      <c r="I26" s="364" t="s">
        <v>2049</v>
      </c>
      <c r="J26" s="363"/>
      <c r="K26" s="363"/>
      <c r="L26" s="363">
        <v>1</v>
      </c>
      <c r="M26" s="363"/>
      <c r="N26" s="363"/>
      <c r="O26" s="363">
        <v>1</v>
      </c>
      <c r="P26" s="363"/>
      <c r="Q26" s="363"/>
      <c r="R26" s="363">
        <v>1</v>
      </c>
      <c r="S26" s="363"/>
      <c r="T26" s="363"/>
      <c r="U26" s="363">
        <v>1</v>
      </c>
      <c r="V26" s="406">
        <f t="shared" si="1"/>
        <v>4</v>
      </c>
      <c r="W26" s="405" t="s">
        <v>439</v>
      </c>
      <c r="X26" s="364" t="s">
        <v>2050</v>
      </c>
      <c r="Y26" s="619"/>
      <c r="Z26" s="581" t="s">
        <v>1980</v>
      </c>
      <c r="AA26" s="370"/>
      <c r="AB26" s="370"/>
      <c r="AC26" s="370"/>
      <c r="AD26" s="370"/>
      <c r="AE26" s="370"/>
      <c r="AF26" s="370"/>
      <c r="AG26" s="370"/>
      <c r="AH26" s="370"/>
      <c r="AI26" s="370"/>
      <c r="AJ26" s="370"/>
      <c r="AK26" s="370"/>
      <c r="AL26" s="370"/>
      <c r="AM26" s="370"/>
      <c r="AN26" s="370"/>
      <c r="AO26" s="370"/>
      <c r="AP26" s="370"/>
      <c r="AQ26" s="370"/>
      <c r="AR26" s="370"/>
      <c r="AS26" s="370"/>
      <c r="AT26" s="370"/>
      <c r="AU26" s="370"/>
      <c r="AV26" s="370"/>
      <c r="AW26" s="370"/>
      <c r="AX26" s="370"/>
      <c r="AY26" s="370"/>
      <c r="AZ26" s="370"/>
      <c r="BA26" s="370"/>
      <c r="BB26" s="370"/>
    </row>
    <row r="27" spans="2:54" s="368" customFormat="1" ht="40.15" customHeight="1" x14ac:dyDescent="0.2">
      <c r="B27" s="377" t="str">
        <f>IF(Tabla2[[#This Row],[Productos ]]="","",CONCATENATE(Tabla2[[#This Row],[POA]],".",Tabla2[[#This Row],[SRS]],".",Tabla2[[#This Row],[AREA]],".",Tabla2[[#This Row],[TIPO]]))</f>
        <v/>
      </c>
      <c r="C27" s="377" t="str">
        <f>IF(Tabla2[[#This Row],[Productos ]]="","",'Formulario PPGR1'!#REF!)</f>
        <v/>
      </c>
      <c r="D27" s="377" t="str">
        <f>IF(Tabla2[[#This Row],[Productos ]]="","",'Formulario PPGR1'!#REF!)</f>
        <v/>
      </c>
      <c r="E27" s="377" t="str">
        <f>IF(Tabla2[[#This Row],[Productos ]]="","",'Formulario PPGR1'!#REF!)</f>
        <v/>
      </c>
      <c r="F27" s="377" t="str">
        <f>IF(Tabla2[[#This Row],[Productos ]]="","",'Formulario PPGR1'!#REF!)</f>
        <v/>
      </c>
      <c r="G27" s="364"/>
      <c r="H27" s="620" t="s">
        <v>2107</v>
      </c>
      <c r="I27" s="364" t="s">
        <v>2051</v>
      </c>
      <c r="J27" s="363"/>
      <c r="K27" s="363">
        <v>1</v>
      </c>
      <c r="L27" s="363"/>
      <c r="M27" s="363">
        <v>1</v>
      </c>
      <c r="N27" s="363"/>
      <c r="O27" s="363">
        <v>1</v>
      </c>
      <c r="P27" s="363"/>
      <c r="Q27" s="363">
        <v>1</v>
      </c>
      <c r="R27" s="363"/>
      <c r="S27" s="363">
        <v>1</v>
      </c>
      <c r="T27" s="363"/>
      <c r="U27" s="363">
        <v>1</v>
      </c>
      <c r="V27" s="406">
        <f>SUM(Tabla2[[#This Row],[Ene]:[Dic]])</f>
        <v>6</v>
      </c>
      <c r="W27" s="405" t="s">
        <v>447</v>
      </c>
      <c r="X27" s="405"/>
      <c r="Y27" s="364"/>
      <c r="Z27" s="581" t="s">
        <v>1980</v>
      </c>
      <c r="AA27" s="370"/>
      <c r="AB27" s="370"/>
      <c r="AC27" s="370"/>
      <c r="AD27" s="370"/>
      <c r="AE27" s="370"/>
      <c r="AF27" s="370"/>
      <c r="AG27" s="370"/>
      <c r="AH27" s="370"/>
      <c r="AI27" s="370"/>
      <c r="AJ27" s="370"/>
      <c r="AK27" s="370"/>
      <c r="AL27" s="370"/>
      <c r="AM27" s="370"/>
      <c r="AN27" s="370"/>
      <c r="AO27" s="370"/>
      <c r="AP27" s="370"/>
      <c r="AQ27" s="370"/>
      <c r="AR27" s="370"/>
      <c r="AS27" s="370"/>
      <c r="AT27" s="370"/>
      <c r="AU27" s="370"/>
      <c r="AV27" s="370"/>
      <c r="AW27" s="370"/>
      <c r="AX27" s="370"/>
      <c r="AY27" s="370"/>
      <c r="AZ27" s="370"/>
      <c r="BA27" s="370"/>
      <c r="BB27" s="370"/>
    </row>
    <row r="28" spans="2:54" s="368" customFormat="1" ht="36" customHeight="1" x14ac:dyDescent="0.2">
      <c r="B28" s="377" t="e">
        <f>IF(Tabla2[[#This Row],[Productos ]]="","",CONCATENATE(Tabla2[[#This Row],[POA]],".",Tabla2[[#This Row],[SRS]],".",Tabla2[[#This Row],[AREA]],".",Tabla2[[#This Row],[TIPO]]))</f>
        <v>#REF!</v>
      </c>
      <c r="C28" s="377" t="e">
        <f>IF(Tabla2[[#This Row],[Productos ]]="","",'Formulario PPGR1'!#REF!)</f>
        <v>#REF!</v>
      </c>
      <c r="D28" s="377" t="e">
        <f>IF(Tabla2[[#This Row],[Productos ]]="","",'Formulario PPGR1'!#REF!)</f>
        <v>#REF!</v>
      </c>
      <c r="E28" s="377" t="e">
        <f>IF(Tabla2[[#This Row],[Productos ]]="","",'Formulario PPGR1'!#REF!)</f>
        <v>#REF!</v>
      </c>
      <c r="F28" s="377" t="e">
        <f>IF(Tabla2[[#This Row],[Productos ]]="","",'Formulario PPGR1'!#REF!)</f>
        <v>#REF!</v>
      </c>
      <c r="G28" s="364" t="s">
        <v>1861</v>
      </c>
      <c r="H28" s="620" t="s">
        <v>2108</v>
      </c>
      <c r="I28" s="364" t="s">
        <v>2057</v>
      </c>
      <c r="J28" s="363"/>
      <c r="K28" s="363">
        <v>1</v>
      </c>
      <c r="L28" s="363"/>
      <c r="M28" s="363"/>
      <c r="N28" s="363"/>
      <c r="O28" s="363"/>
      <c r="P28" s="363"/>
      <c r="Q28" s="363"/>
      <c r="R28" s="363"/>
      <c r="S28" s="363"/>
      <c r="T28" s="363"/>
      <c r="U28" s="363"/>
      <c r="V28" s="406">
        <f t="shared" ref="V28:V29" si="2">SUM(J28:U28)</f>
        <v>1</v>
      </c>
      <c r="W28" s="405" t="s">
        <v>438</v>
      </c>
      <c r="X28" s="405"/>
      <c r="Y28" s="364"/>
      <c r="Z28" s="581" t="s">
        <v>1974</v>
      </c>
      <c r="AA28" s="370"/>
      <c r="AB28" s="370"/>
      <c r="AC28" s="370"/>
      <c r="AD28" s="370"/>
      <c r="AE28" s="370"/>
      <c r="AF28" s="370"/>
      <c r="AG28" s="370"/>
      <c r="AH28" s="370"/>
      <c r="AI28" s="370"/>
      <c r="AJ28" s="370"/>
      <c r="AK28" s="370"/>
      <c r="AL28" s="370"/>
      <c r="AM28" s="370"/>
      <c r="AN28" s="370"/>
      <c r="AO28" s="370"/>
      <c r="AP28" s="370"/>
      <c r="AQ28" s="370"/>
      <c r="AR28" s="370"/>
      <c r="AS28" s="370"/>
      <c r="AT28" s="370"/>
      <c r="AU28" s="370"/>
      <c r="AV28" s="370"/>
      <c r="AW28" s="370"/>
      <c r="AX28" s="370"/>
      <c r="AY28" s="370"/>
      <c r="AZ28" s="370"/>
      <c r="BA28" s="370"/>
      <c r="BB28" s="370"/>
    </row>
    <row r="29" spans="2:54" s="368" customFormat="1" ht="25.5" x14ac:dyDescent="0.2">
      <c r="B29" s="377" t="str">
        <f>IF(Tabla2[[#This Row],[Productos ]]="","",CONCATENATE(Tabla2[[#This Row],[POA]],".",Tabla2[[#This Row],[SRS]],".",Tabla2[[#This Row],[AREA]],".",Tabla2[[#This Row],[TIPO]]))</f>
        <v/>
      </c>
      <c r="C29" s="377" t="str">
        <f>IF(Tabla2[[#This Row],[Productos ]]="","",'Formulario PPGR1'!#REF!)</f>
        <v/>
      </c>
      <c r="D29" s="377" t="str">
        <f>IF(Tabla2[[#This Row],[Productos ]]="","",'Formulario PPGR1'!#REF!)</f>
        <v/>
      </c>
      <c r="E29" s="377" t="str">
        <f>IF(Tabla2[[#This Row],[Productos ]]="","",'Formulario PPGR1'!#REF!)</f>
        <v/>
      </c>
      <c r="F29" s="377" t="str">
        <f>IF(Tabla2[[#This Row],[Productos ]]="","",'Formulario PPGR1'!#REF!)</f>
        <v/>
      </c>
      <c r="G29" s="364"/>
      <c r="H29" s="620" t="s">
        <v>2109</v>
      </c>
      <c r="I29" s="364" t="s">
        <v>1960</v>
      </c>
      <c r="J29" s="363"/>
      <c r="K29" s="363"/>
      <c r="L29" s="363"/>
      <c r="M29" s="363"/>
      <c r="N29" s="363">
        <v>1</v>
      </c>
      <c r="O29" s="363"/>
      <c r="P29" s="363"/>
      <c r="Q29" s="363"/>
      <c r="R29" s="363">
        <v>1</v>
      </c>
      <c r="S29" s="363"/>
      <c r="T29" s="363"/>
      <c r="U29" s="363">
        <v>1</v>
      </c>
      <c r="V29" s="406">
        <f t="shared" si="2"/>
        <v>3</v>
      </c>
      <c r="W29" s="405" t="s">
        <v>1878</v>
      </c>
      <c r="X29" s="405"/>
      <c r="Y29" s="364"/>
      <c r="Z29" s="581" t="s">
        <v>1974</v>
      </c>
      <c r="AA29" s="370"/>
      <c r="AB29" s="370"/>
      <c r="AC29" s="370"/>
      <c r="AD29" s="370"/>
      <c r="AE29" s="370"/>
      <c r="AF29" s="370"/>
      <c r="AG29" s="370"/>
      <c r="AH29" s="370"/>
      <c r="AI29" s="370"/>
      <c r="AJ29" s="370"/>
      <c r="AK29" s="370"/>
      <c r="AL29" s="370"/>
      <c r="AM29" s="370"/>
      <c r="AN29" s="370"/>
      <c r="AO29" s="370"/>
      <c r="AP29" s="370"/>
      <c r="AQ29" s="370"/>
      <c r="AR29" s="370"/>
      <c r="AS29" s="370"/>
      <c r="AT29" s="370"/>
      <c r="AU29" s="370"/>
      <c r="AV29" s="370"/>
      <c r="AW29" s="370"/>
      <c r="AX29" s="370"/>
      <c r="AY29" s="370"/>
      <c r="AZ29" s="370"/>
      <c r="BA29" s="370"/>
      <c r="BB29" s="370"/>
    </row>
    <row r="30" spans="2:54" s="368" customFormat="1" ht="25.5" x14ac:dyDescent="0.2">
      <c r="B30" s="377" t="e">
        <f>IF(Tabla2[[#This Row],[Productos ]]="","",CONCATENATE(Tabla2[[#This Row],[POA]],".",Tabla2[[#This Row],[SRS]],".",Tabla2[[#This Row],[AREA]],".",Tabla2[[#This Row],[TIPO]]))</f>
        <v>#REF!</v>
      </c>
      <c r="C30" s="377" t="e">
        <f>IF(Tabla2[[#This Row],[Productos ]]="","",'Formulario PPGR1'!#REF!)</f>
        <v>#REF!</v>
      </c>
      <c r="D30" s="377" t="e">
        <f>IF(Tabla2[[#This Row],[Productos ]]="","",'Formulario PPGR1'!#REF!)</f>
        <v>#REF!</v>
      </c>
      <c r="E30" s="377" t="e">
        <f>IF(Tabla2[[#This Row],[Productos ]]="","",'Formulario PPGR1'!#REF!)</f>
        <v>#REF!</v>
      </c>
      <c r="F30" s="377" t="e">
        <f>IF(Tabla2[[#This Row],[Productos ]]="","",'Formulario PPGR1'!#REF!)</f>
        <v>#REF!</v>
      </c>
      <c r="G30" s="364" t="s">
        <v>2618</v>
      </c>
      <c r="H30" s="620" t="s">
        <v>2135</v>
      </c>
      <c r="I30" s="364" t="s">
        <v>2619</v>
      </c>
      <c r="J30" s="363"/>
      <c r="K30" s="363"/>
      <c r="L30" s="363">
        <v>1</v>
      </c>
      <c r="M30" s="363"/>
      <c r="N30" s="363"/>
      <c r="O30" s="363">
        <v>1</v>
      </c>
      <c r="P30" s="363"/>
      <c r="Q30" s="363"/>
      <c r="R30" s="363">
        <v>1</v>
      </c>
      <c r="S30" s="363"/>
      <c r="T30" s="363"/>
      <c r="U30" s="363">
        <v>1</v>
      </c>
      <c r="V30" s="406">
        <f>SUM(Tabla2[[#This Row],[Ene]:[Dic]])</f>
        <v>4</v>
      </c>
      <c r="W30" s="405" t="s">
        <v>438</v>
      </c>
      <c r="X30" s="405"/>
      <c r="Y30" s="364"/>
      <c r="Z30" s="581" t="s">
        <v>1980</v>
      </c>
      <c r="AA30" s="370"/>
      <c r="AB30" s="370"/>
      <c r="AC30" s="370"/>
      <c r="AD30" s="370"/>
      <c r="AE30" s="370"/>
      <c r="AF30" s="370"/>
      <c r="AG30" s="370"/>
      <c r="AH30" s="370"/>
      <c r="AI30" s="370"/>
      <c r="AJ30" s="370"/>
      <c r="AK30" s="370"/>
      <c r="AL30" s="370"/>
      <c r="AM30" s="370"/>
      <c r="AN30" s="370"/>
      <c r="AO30" s="370"/>
      <c r="AP30" s="370"/>
      <c r="AQ30" s="370"/>
      <c r="AR30" s="370"/>
      <c r="AS30" s="370"/>
      <c r="AT30" s="370"/>
      <c r="AU30" s="370"/>
      <c r="AV30" s="370"/>
      <c r="AW30" s="370"/>
      <c r="AX30" s="370"/>
      <c r="AY30" s="370"/>
      <c r="AZ30" s="370"/>
      <c r="BA30" s="370"/>
      <c r="BB30" s="370"/>
    </row>
    <row r="31" spans="2:54" s="368" customFormat="1" ht="25.5" x14ac:dyDescent="0.2">
      <c r="B31" s="377" t="e">
        <f>IF(Tabla2[[#This Row],[Productos ]]="","",CONCATENATE(Tabla2[[#This Row],[POA]],".",Tabla2[[#This Row],[SRS]],".",Tabla2[[#This Row],[AREA]],".",Tabla2[[#This Row],[TIPO]]))</f>
        <v>#REF!</v>
      </c>
      <c r="C31" s="377" t="e">
        <f>IF(Tabla2[[#This Row],[Productos ]]="","",'Formulario PPGR1'!#REF!)</f>
        <v>#REF!</v>
      </c>
      <c r="D31" s="377" t="e">
        <f>IF(Tabla2[[#This Row],[Productos ]]="","",'Formulario PPGR1'!#REF!)</f>
        <v>#REF!</v>
      </c>
      <c r="E31" s="377" t="e">
        <f>IF(Tabla2[[#This Row],[Productos ]]="","",'Formulario PPGR1'!#REF!)</f>
        <v>#REF!</v>
      </c>
      <c r="F31" s="377" t="e">
        <f>IF(Tabla2[[#This Row],[Productos ]]="","",'Formulario PPGR1'!#REF!)</f>
        <v>#REF!</v>
      </c>
      <c r="G31" s="364" t="s">
        <v>2010</v>
      </c>
      <c r="H31" s="620" t="s">
        <v>2136</v>
      </c>
      <c r="I31" s="364" t="s">
        <v>2058</v>
      </c>
      <c r="J31" s="363"/>
      <c r="K31" s="363"/>
      <c r="L31" s="363">
        <v>1</v>
      </c>
      <c r="M31" s="363"/>
      <c r="N31" s="363"/>
      <c r="O31" s="363">
        <v>1</v>
      </c>
      <c r="P31" s="363"/>
      <c r="Q31" s="363"/>
      <c r="R31" s="363">
        <v>1</v>
      </c>
      <c r="S31" s="363"/>
      <c r="T31" s="363"/>
      <c r="U31" s="363">
        <v>1</v>
      </c>
      <c r="V31" s="406">
        <f>SUM(Tabla2[[#This Row],[Ene]:[Dic]])</f>
        <v>4</v>
      </c>
      <c r="W31" s="405" t="s">
        <v>438</v>
      </c>
      <c r="X31" s="405"/>
      <c r="Y31" s="364"/>
      <c r="Z31" s="581" t="s">
        <v>1980</v>
      </c>
      <c r="AA31" s="370"/>
      <c r="AB31" s="370"/>
      <c r="AC31" s="370"/>
      <c r="AD31" s="370"/>
      <c r="AE31" s="370"/>
      <c r="AF31" s="370"/>
      <c r="AG31" s="370"/>
      <c r="AH31" s="370"/>
      <c r="AI31" s="370"/>
      <c r="AJ31" s="370"/>
      <c r="AK31" s="370"/>
      <c r="AL31" s="370"/>
      <c r="AM31" s="370"/>
      <c r="AN31" s="370"/>
      <c r="AO31" s="370"/>
      <c r="AP31" s="370"/>
      <c r="AQ31" s="370"/>
      <c r="AR31" s="370"/>
      <c r="AS31" s="370"/>
      <c r="AT31" s="370"/>
      <c r="AU31" s="370"/>
      <c r="AV31" s="370"/>
      <c r="AW31" s="370"/>
      <c r="AX31" s="370"/>
      <c r="AY31" s="370"/>
      <c r="AZ31" s="370"/>
      <c r="BA31" s="370"/>
      <c r="BB31" s="370"/>
    </row>
    <row r="32" spans="2:54" s="368" customFormat="1" ht="25.5" x14ac:dyDescent="0.2">
      <c r="B32" s="377" t="e">
        <f>IF(Tabla2[[#This Row],[Productos ]]="","",CONCATENATE(Tabla2[[#This Row],[POA]],".",Tabla2[[#This Row],[SRS]],".",Tabla2[[#This Row],[AREA]],".",Tabla2[[#This Row],[TIPO]]))</f>
        <v>#REF!</v>
      </c>
      <c r="C32" s="377" t="e">
        <f>IF(Tabla2[[#This Row],[Productos ]]="","",'Formulario PPGR1'!#REF!)</f>
        <v>#REF!</v>
      </c>
      <c r="D32" s="377" t="e">
        <f>IF(Tabla2[[#This Row],[Productos ]]="","",'Formulario PPGR1'!#REF!)</f>
        <v>#REF!</v>
      </c>
      <c r="E32" s="377" t="e">
        <f>IF(Tabla2[[#This Row],[Productos ]]="","",'Formulario PPGR1'!#REF!)</f>
        <v>#REF!</v>
      </c>
      <c r="F32" s="377" t="e">
        <f>IF(Tabla2[[#This Row],[Productos ]]="","",'Formulario PPGR1'!#REF!)</f>
        <v>#REF!</v>
      </c>
      <c r="G32" s="364" t="s">
        <v>2008</v>
      </c>
      <c r="H32" s="620" t="s">
        <v>2137</v>
      </c>
      <c r="I32" s="364" t="s">
        <v>2059</v>
      </c>
      <c r="J32" s="363"/>
      <c r="K32" s="363"/>
      <c r="L32" s="363">
        <v>1</v>
      </c>
      <c r="M32" s="363"/>
      <c r="N32" s="363"/>
      <c r="O32" s="363">
        <v>1</v>
      </c>
      <c r="P32" s="363"/>
      <c r="Q32" s="363"/>
      <c r="R32" s="363">
        <v>1</v>
      </c>
      <c r="S32" s="363"/>
      <c r="T32" s="363"/>
      <c r="U32" s="363">
        <v>1</v>
      </c>
      <c r="V32" s="406">
        <f>SUM(Tabla2[[#This Row],[Ene]:[Dic]])</f>
        <v>4</v>
      </c>
      <c r="W32" s="405" t="s">
        <v>438</v>
      </c>
      <c r="X32" s="405" t="s">
        <v>454</v>
      </c>
      <c r="Y32" s="364"/>
      <c r="Z32" s="581" t="s">
        <v>1980</v>
      </c>
      <c r="AA32" s="370"/>
      <c r="AB32" s="370"/>
      <c r="AC32" s="370"/>
      <c r="AD32" s="370"/>
      <c r="AE32" s="370"/>
      <c r="AF32" s="370"/>
      <c r="AG32" s="370"/>
      <c r="AH32" s="370"/>
      <c r="AI32" s="370"/>
      <c r="AJ32" s="370"/>
      <c r="AK32" s="370"/>
      <c r="AL32" s="370"/>
      <c r="AM32" s="370"/>
      <c r="AN32" s="370"/>
      <c r="AO32" s="370"/>
      <c r="AP32" s="370"/>
      <c r="AQ32" s="370"/>
      <c r="AR32" s="370"/>
      <c r="AS32" s="370"/>
      <c r="AT32" s="370"/>
      <c r="AU32" s="370"/>
      <c r="AV32" s="370"/>
      <c r="AW32" s="370"/>
      <c r="AX32" s="370"/>
      <c r="AY32" s="370"/>
      <c r="AZ32" s="370"/>
      <c r="BA32" s="370"/>
      <c r="BB32" s="370"/>
    </row>
    <row r="33" spans="2:54" s="368" customFormat="1" ht="38.25" x14ac:dyDescent="0.2">
      <c r="B33" s="377" t="e">
        <f>IF(Tabla2[[#This Row],[Productos ]]="","",CONCATENATE(Tabla2[[#This Row],[POA]],".",Tabla2[[#This Row],[SRS]],".",Tabla2[[#This Row],[AREA]],".",Tabla2[[#This Row],[TIPO]]))</f>
        <v>#REF!</v>
      </c>
      <c r="C33" s="377" t="e">
        <f>IF(Tabla2[[#This Row],[Productos ]]="","",'Formulario PPGR1'!#REF!)</f>
        <v>#REF!</v>
      </c>
      <c r="D33" s="377" t="e">
        <f>IF(Tabla2[[#This Row],[Productos ]]="","",'Formulario PPGR1'!#REF!)</f>
        <v>#REF!</v>
      </c>
      <c r="E33" s="377" t="e">
        <f>IF(Tabla2[[#This Row],[Productos ]]="","",'Formulario PPGR1'!#REF!)</f>
        <v>#REF!</v>
      </c>
      <c r="F33" s="377" t="e">
        <f>IF(Tabla2[[#This Row],[Productos ]]="","",'Formulario PPGR1'!#REF!)</f>
        <v>#REF!</v>
      </c>
      <c r="G33" s="364" t="s">
        <v>1854</v>
      </c>
      <c r="H33" s="364" t="s">
        <v>2119</v>
      </c>
      <c r="I33" s="364" t="s">
        <v>2060</v>
      </c>
      <c r="J33" s="363"/>
      <c r="K33" s="363"/>
      <c r="L33" s="363">
        <v>1</v>
      </c>
      <c r="M33" s="363"/>
      <c r="N33" s="363"/>
      <c r="O33" s="363">
        <v>1</v>
      </c>
      <c r="P33" s="363"/>
      <c r="Q33" s="363"/>
      <c r="R33" s="363">
        <v>1</v>
      </c>
      <c r="S33" s="363"/>
      <c r="T33" s="363"/>
      <c r="U33" s="363">
        <v>1</v>
      </c>
      <c r="V33" s="406">
        <f t="shared" ref="V33:V56" si="3">SUM(J33:U33)</f>
        <v>4</v>
      </c>
      <c r="W33" s="405" t="s">
        <v>438</v>
      </c>
      <c r="X33" s="405"/>
      <c r="Y33" s="364"/>
      <c r="Z33" s="581" t="s">
        <v>1978</v>
      </c>
      <c r="AA33" s="370"/>
      <c r="AB33" s="370"/>
      <c r="AC33" s="370"/>
      <c r="AD33" s="370"/>
      <c r="AE33" s="370"/>
      <c r="AF33" s="370"/>
      <c r="AG33" s="370"/>
      <c r="AH33" s="370"/>
      <c r="AI33" s="370"/>
      <c r="AJ33" s="370"/>
      <c r="AK33" s="370"/>
      <c r="AL33" s="370"/>
      <c r="AM33" s="370"/>
      <c r="AN33" s="370"/>
      <c r="AO33" s="370"/>
      <c r="AP33" s="370"/>
      <c r="AQ33" s="370"/>
      <c r="AR33" s="370"/>
      <c r="AS33" s="370"/>
      <c r="AT33" s="370"/>
      <c r="AU33" s="370"/>
      <c r="AV33" s="370"/>
      <c r="AW33" s="370"/>
      <c r="AX33" s="370"/>
      <c r="AY33" s="370"/>
      <c r="AZ33" s="370"/>
      <c r="BA33" s="370"/>
      <c r="BB33" s="370"/>
    </row>
    <row r="34" spans="2:54" s="368" customFormat="1" ht="49.15" customHeight="1" x14ac:dyDescent="0.2">
      <c r="B34" s="377" t="str">
        <f>IF(Tabla2[[#This Row],[Productos ]]="","",CONCATENATE(Tabla2[[#This Row],[POA]],".",Tabla2[[#This Row],[SRS]],".",Tabla2[[#This Row],[AREA]],".",Tabla2[[#This Row],[TIPO]]))</f>
        <v/>
      </c>
      <c r="C34" s="377" t="str">
        <f>IF(Tabla2[[#This Row],[Productos ]]="","",'Formulario PPGR1'!#REF!)</f>
        <v/>
      </c>
      <c r="D34" s="377" t="str">
        <f>IF(Tabla2[[#This Row],[Productos ]]="","",'Formulario PPGR1'!#REF!)</f>
        <v/>
      </c>
      <c r="E34" s="377" t="str">
        <f>IF(Tabla2[[#This Row],[Productos ]]="","",'Formulario PPGR1'!#REF!)</f>
        <v/>
      </c>
      <c r="F34" s="377" t="str">
        <f>IF(Tabla2[[#This Row],[Productos ]]="","",'Formulario PPGR1'!#REF!)</f>
        <v/>
      </c>
      <c r="G34" s="364"/>
      <c r="H34" s="364" t="s">
        <v>2120</v>
      </c>
      <c r="I34" s="364" t="s">
        <v>1906</v>
      </c>
      <c r="J34" s="363"/>
      <c r="K34" s="363"/>
      <c r="L34" s="363">
        <v>1</v>
      </c>
      <c r="M34" s="363"/>
      <c r="N34" s="363"/>
      <c r="O34" s="363">
        <v>1</v>
      </c>
      <c r="P34" s="363"/>
      <c r="Q34" s="363"/>
      <c r="R34" s="363">
        <v>1</v>
      </c>
      <c r="S34" s="363"/>
      <c r="T34" s="363"/>
      <c r="U34" s="363">
        <v>1</v>
      </c>
      <c r="V34" s="406">
        <f t="shared" si="3"/>
        <v>4</v>
      </c>
      <c r="W34" s="405" t="s">
        <v>438</v>
      </c>
      <c r="X34" s="405"/>
      <c r="Y34" s="364"/>
      <c r="Z34" s="581" t="s">
        <v>1980</v>
      </c>
      <c r="AA34" s="370"/>
      <c r="AB34" s="370"/>
      <c r="AC34" s="370"/>
      <c r="AD34" s="370"/>
      <c r="AE34" s="370"/>
      <c r="AF34" s="370"/>
      <c r="AG34" s="370"/>
      <c r="AH34" s="370"/>
      <c r="AI34" s="370"/>
      <c r="AJ34" s="370"/>
      <c r="AK34" s="370"/>
      <c r="AL34" s="370"/>
      <c r="AM34" s="370"/>
      <c r="AN34" s="370"/>
      <c r="AO34" s="370"/>
      <c r="AP34" s="370"/>
      <c r="AQ34" s="370"/>
      <c r="AR34" s="370"/>
      <c r="AS34" s="370"/>
      <c r="AT34" s="370"/>
      <c r="AU34" s="370"/>
      <c r="AV34" s="370"/>
      <c r="AW34" s="370"/>
      <c r="AX34" s="370"/>
      <c r="AY34" s="370"/>
      <c r="AZ34" s="370"/>
      <c r="BA34" s="370"/>
      <c r="BB34" s="370"/>
    </row>
    <row r="35" spans="2:54" s="368" customFormat="1" ht="46.9" customHeight="1" x14ac:dyDescent="0.2">
      <c r="B35" s="377" t="str">
        <f>IF(Tabla2[[#This Row],[Productos ]]="","",CONCATENATE(Tabla2[[#This Row],[POA]],".",Tabla2[[#This Row],[SRS]],".",Tabla2[[#This Row],[AREA]],".",Tabla2[[#This Row],[TIPO]]))</f>
        <v/>
      </c>
      <c r="C35" s="377" t="str">
        <f>IF(Tabla2[[#This Row],[Productos ]]="","",'Formulario PPGR1'!#REF!)</f>
        <v/>
      </c>
      <c r="D35" s="377" t="str">
        <f>IF(Tabla2[[#This Row],[Productos ]]="","",'Formulario PPGR1'!#REF!)</f>
        <v/>
      </c>
      <c r="E35" s="377" t="str">
        <f>IF(Tabla2[[#This Row],[Productos ]]="","",'Formulario PPGR1'!#REF!)</f>
        <v/>
      </c>
      <c r="F35" s="377" t="str">
        <f>IF(Tabla2[[#This Row],[Productos ]]="","",'Formulario PPGR1'!#REF!)</f>
        <v/>
      </c>
      <c r="G35" s="364"/>
      <c r="H35" s="364" t="s">
        <v>2121</v>
      </c>
      <c r="I35" s="364" t="s">
        <v>1907</v>
      </c>
      <c r="J35" s="363"/>
      <c r="K35" s="363"/>
      <c r="L35" s="363">
        <v>1</v>
      </c>
      <c r="M35" s="363"/>
      <c r="N35" s="363"/>
      <c r="O35" s="363"/>
      <c r="P35" s="363"/>
      <c r="Q35" s="363"/>
      <c r="R35" s="363">
        <v>1</v>
      </c>
      <c r="S35" s="363"/>
      <c r="T35" s="363"/>
      <c r="U35" s="363"/>
      <c r="V35" s="406">
        <f t="shared" si="3"/>
        <v>2</v>
      </c>
      <c r="W35" s="405" t="s">
        <v>447</v>
      </c>
      <c r="X35" s="405"/>
      <c r="Y35" s="364"/>
      <c r="Z35" s="581" t="s">
        <v>1979</v>
      </c>
      <c r="AA35" s="370"/>
      <c r="AB35" s="370"/>
      <c r="AC35" s="370"/>
      <c r="AD35" s="370"/>
      <c r="AE35" s="370"/>
      <c r="AF35" s="370"/>
      <c r="AG35" s="370"/>
      <c r="AH35" s="370"/>
      <c r="AI35" s="370"/>
      <c r="AJ35" s="370"/>
      <c r="AK35" s="370"/>
      <c r="AL35" s="370"/>
      <c r="AM35" s="370"/>
      <c r="AN35" s="370"/>
      <c r="AO35" s="370"/>
      <c r="AP35" s="370"/>
      <c r="AQ35" s="370"/>
      <c r="AR35" s="370"/>
      <c r="AS35" s="370"/>
      <c r="AT35" s="370"/>
      <c r="AU35" s="370"/>
      <c r="AV35" s="370"/>
      <c r="AW35" s="370"/>
      <c r="AX35" s="370"/>
      <c r="AY35" s="370"/>
      <c r="AZ35" s="370"/>
      <c r="BA35" s="370"/>
      <c r="BB35" s="370"/>
    </row>
    <row r="36" spans="2:54" s="368" customFormat="1" ht="37.9" customHeight="1" x14ac:dyDescent="0.2">
      <c r="B36" s="377" t="str">
        <f>IF(Tabla2[[#This Row],[Productos ]]="","",CONCATENATE(Tabla2[[#This Row],[POA]],".",Tabla2[[#This Row],[SRS]],".",Tabla2[[#This Row],[AREA]],".",Tabla2[[#This Row],[TIPO]]))</f>
        <v/>
      </c>
      <c r="C36" s="377" t="str">
        <f>IF(Tabla2[[#This Row],[Productos ]]="","",'Formulario PPGR1'!#REF!)</f>
        <v/>
      </c>
      <c r="D36" s="377" t="str">
        <f>IF(Tabla2[[#This Row],[Productos ]]="","",'Formulario PPGR1'!#REF!)</f>
        <v/>
      </c>
      <c r="E36" s="377" t="str">
        <f>IF(Tabla2[[#This Row],[Productos ]]="","",'Formulario PPGR1'!#REF!)</f>
        <v/>
      </c>
      <c r="F36" s="377" t="str">
        <f>IF(Tabla2[[#This Row],[Productos ]]="","",'Formulario PPGR1'!#REF!)</f>
        <v/>
      </c>
      <c r="G36" s="364"/>
      <c r="H36" s="364" t="s">
        <v>2122</v>
      </c>
      <c r="I36" s="364" t="s">
        <v>1908</v>
      </c>
      <c r="J36" s="363"/>
      <c r="K36" s="363"/>
      <c r="L36" s="363">
        <v>1</v>
      </c>
      <c r="M36" s="363"/>
      <c r="N36" s="363"/>
      <c r="O36" s="363">
        <v>1</v>
      </c>
      <c r="P36" s="363"/>
      <c r="Q36" s="363"/>
      <c r="R36" s="363">
        <v>1</v>
      </c>
      <c r="S36" s="363"/>
      <c r="T36" s="363"/>
      <c r="U36" s="363">
        <v>1</v>
      </c>
      <c r="V36" s="406">
        <f t="shared" si="3"/>
        <v>4</v>
      </c>
      <c r="W36" s="405" t="s">
        <v>438</v>
      </c>
      <c r="X36" s="405"/>
      <c r="Y36" s="364"/>
      <c r="Z36" s="581" t="s">
        <v>1980</v>
      </c>
      <c r="AA36" s="370"/>
      <c r="AB36" s="370"/>
      <c r="AC36" s="370"/>
      <c r="AD36" s="370"/>
      <c r="AE36" s="370"/>
      <c r="AF36" s="370"/>
      <c r="AG36" s="370"/>
      <c r="AH36" s="370"/>
      <c r="AI36" s="370"/>
      <c r="AJ36" s="370"/>
      <c r="AK36" s="370"/>
      <c r="AL36" s="370"/>
      <c r="AM36" s="370"/>
      <c r="AN36" s="370"/>
      <c r="AO36" s="370"/>
      <c r="AP36" s="370"/>
      <c r="AQ36" s="370"/>
      <c r="AR36" s="370"/>
      <c r="AS36" s="370"/>
      <c r="AT36" s="370"/>
      <c r="AU36" s="370"/>
      <c r="AV36" s="370"/>
      <c r="AW36" s="370"/>
      <c r="AX36" s="370"/>
      <c r="AY36" s="370"/>
      <c r="AZ36" s="370"/>
      <c r="BA36" s="370"/>
      <c r="BB36" s="370"/>
    </row>
    <row r="37" spans="2:54" s="368" customFormat="1" ht="36" customHeight="1" x14ac:dyDescent="0.2">
      <c r="B37" s="377" t="str">
        <f>IF(Tabla2[[#This Row],[Productos ]]="","",CONCATENATE(Tabla2[[#This Row],[POA]],".",Tabla2[[#This Row],[SRS]],".",Tabla2[[#This Row],[AREA]],".",Tabla2[[#This Row],[TIPO]]))</f>
        <v/>
      </c>
      <c r="C37" s="377" t="str">
        <f>IF(Tabla2[[#This Row],[Productos ]]="","",'Formulario PPGR1'!#REF!)</f>
        <v/>
      </c>
      <c r="D37" s="377" t="str">
        <f>IF(Tabla2[[#This Row],[Productos ]]="","",'Formulario PPGR1'!#REF!)</f>
        <v/>
      </c>
      <c r="E37" s="377" t="str">
        <f>IF(Tabla2[[#This Row],[Productos ]]="","",'Formulario PPGR1'!#REF!)</f>
        <v/>
      </c>
      <c r="F37" s="377" t="str">
        <f>IF(Tabla2[[#This Row],[Productos ]]="","",'Formulario PPGR1'!#REF!)</f>
        <v/>
      </c>
      <c r="G37" s="364"/>
      <c r="H37" s="364" t="s">
        <v>2123</v>
      </c>
      <c r="I37" s="364" t="s">
        <v>1909</v>
      </c>
      <c r="J37" s="363">
        <v>1</v>
      </c>
      <c r="K37" s="363">
        <v>1</v>
      </c>
      <c r="L37" s="363">
        <v>1</v>
      </c>
      <c r="M37" s="363">
        <v>1</v>
      </c>
      <c r="N37" s="363">
        <v>1</v>
      </c>
      <c r="O37" s="363">
        <v>1</v>
      </c>
      <c r="P37" s="363">
        <v>1</v>
      </c>
      <c r="Q37" s="363">
        <v>1</v>
      </c>
      <c r="R37" s="363">
        <v>1</v>
      </c>
      <c r="S37" s="363">
        <v>1</v>
      </c>
      <c r="T37" s="363">
        <v>1</v>
      </c>
      <c r="U37" s="363">
        <v>1</v>
      </c>
      <c r="V37" s="406">
        <f t="shared" si="3"/>
        <v>12</v>
      </c>
      <c r="W37" s="405" t="s">
        <v>447</v>
      </c>
      <c r="X37" s="405"/>
      <c r="Y37" s="364"/>
      <c r="Z37" s="581" t="s">
        <v>1980</v>
      </c>
      <c r="AA37" s="370"/>
      <c r="AB37" s="370"/>
      <c r="AC37" s="370"/>
      <c r="AD37" s="370"/>
      <c r="AE37" s="370"/>
      <c r="AF37" s="370"/>
      <c r="AG37" s="370"/>
      <c r="AH37" s="370"/>
      <c r="AI37" s="370"/>
      <c r="AJ37" s="370"/>
      <c r="AK37" s="370"/>
      <c r="AL37" s="370"/>
      <c r="AM37" s="370"/>
      <c r="AN37" s="370"/>
      <c r="AO37" s="370"/>
      <c r="AP37" s="370"/>
      <c r="AQ37" s="370"/>
      <c r="AR37" s="370"/>
      <c r="AS37" s="370"/>
      <c r="AT37" s="370"/>
      <c r="AU37" s="370"/>
      <c r="AV37" s="370"/>
      <c r="AW37" s="370"/>
      <c r="AX37" s="370"/>
      <c r="AY37" s="370"/>
      <c r="AZ37" s="370"/>
      <c r="BA37" s="370"/>
      <c r="BB37" s="370"/>
    </row>
    <row r="38" spans="2:54" s="368" customFormat="1" ht="38.25" x14ac:dyDescent="0.2">
      <c r="B38" s="377" t="str">
        <f>IF(Tabla2[[#This Row],[Productos ]]="","",CONCATENATE(Tabla2[[#This Row],[POA]],".",Tabla2[[#This Row],[SRS]],".",Tabla2[[#This Row],[AREA]],".",Tabla2[[#This Row],[TIPO]]))</f>
        <v/>
      </c>
      <c r="C38" s="377" t="str">
        <f>IF(Tabla2[[#This Row],[Productos ]]="","",'Formulario PPGR1'!#REF!)</f>
        <v/>
      </c>
      <c r="D38" s="377" t="str">
        <f>IF(Tabla2[[#This Row],[Productos ]]="","",'Formulario PPGR1'!#REF!)</f>
        <v/>
      </c>
      <c r="E38" s="377" t="str">
        <f>IF(Tabla2[[#This Row],[Productos ]]="","",'Formulario PPGR1'!#REF!)</f>
        <v/>
      </c>
      <c r="F38" s="377" t="str">
        <f>IF(Tabla2[[#This Row],[Productos ]]="","",'Formulario PPGR1'!#REF!)</f>
        <v/>
      </c>
      <c r="G38" s="364"/>
      <c r="H38" s="364" t="s">
        <v>2124</v>
      </c>
      <c r="I38" s="364" t="s">
        <v>1945</v>
      </c>
      <c r="J38" s="363"/>
      <c r="K38" s="363"/>
      <c r="L38" s="363">
        <v>1</v>
      </c>
      <c r="M38" s="363"/>
      <c r="N38" s="363"/>
      <c r="O38" s="363">
        <v>1</v>
      </c>
      <c r="P38" s="363"/>
      <c r="Q38" s="363"/>
      <c r="R38" s="363">
        <v>1</v>
      </c>
      <c r="S38" s="363"/>
      <c r="T38" s="363"/>
      <c r="U38" s="363">
        <v>1</v>
      </c>
      <c r="V38" s="406">
        <f t="shared" si="3"/>
        <v>4</v>
      </c>
      <c r="W38" s="405" t="s">
        <v>447</v>
      </c>
      <c r="X38" s="405"/>
      <c r="Y38" s="364"/>
      <c r="Z38" s="581" t="s">
        <v>1980</v>
      </c>
      <c r="AA38" s="370"/>
      <c r="AB38" s="370"/>
      <c r="AC38" s="370"/>
      <c r="AD38" s="370"/>
      <c r="AE38" s="370"/>
      <c r="AF38" s="370"/>
      <c r="AG38" s="370"/>
      <c r="AH38" s="370"/>
      <c r="AI38" s="370"/>
      <c r="AJ38" s="370"/>
      <c r="AK38" s="370"/>
      <c r="AL38" s="370"/>
      <c r="AM38" s="370"/>
      <c r="AN38" s="370"/>
      <c r="AO38" s="370"/>
      <c r="AP38" s="370"/>
      <c r="AQ38" s="370"/>
      <c r="AR38" s="370"/>
      <c r="AS38" s="370"/>
      <c r="AT38" s="370"/>
      <c r="AU38" s="370"/>
      <c r="AV38" s="370"/>
      <c r="AW38" s="370"/>
      <c r="AX38" s="370"/>
      <c r="AY38" s="370"/>
      <c r="AZ38" s="370"/>
      <c r="BA38" s="370"/>
      <c r="BB38" s="370"/>
    </row>
    <row r="39" spans="2:54" s="368" customFormat="1" ht="45.6" customHeight="1" x14ac:dyDescent="0.2">
      <c r="B39" s="377" t="str">
        <f>IF(Tabla2[[#This Row],[Productos ]]="","",CONCATENATE(Tabla2[[#This Row],[POA]],".",Tabla2[[#This Row],[SRS]],".",Tabla2[[#This Row],[AREA]],".",Tabla2[[#This Row],[TIPO]]))</f>
        <v/>
      </c>
      <c r="C39" s="377" t="str">
        <f>IF(Tabla2[[#This Row],[Productos ]]="","",'Formulario PPGR1'!#REF!)</f>
        <v/>
      </c>
      <c r="D39" s="377" t="str">
        <f>IF(Tabla2[[#This Row],[Productos ]]="","",'Formulario PPGR1'!#REF!)</f>
        <v/>
      </c>
      <c r="E39" s="377" t="str">
        <f>IF(Tabla2[[#This Row],[Productos ]]="","",'Formulario PPGR1'!#REF!)</f>
        <v/>
      </c>
      <c r="F39" s="377" t="str">
        <f>IF(Tabla2[[#This Row],[Productos ]]="","",'Formulario PPGR1'!#REF!)</f>
        <v/>
      </c>
      <c r="G39" s="364"/>
      <c r="H39" s="364" t="s">
        <v>2125</v>
      </c>
      <c r="I39" s="364" t="s">
        <v>1910</v>
      </c>
      <c r="J39" s="363"/>
      <c r="K39" s="363"/>
      <c r="L39" s="363">
        <v>1</v>
      </c>
      <c r="M39" s="363"/>
      <c r="N39" s="363"/>
      <c r="O39" s="363">
        <v>1</v>
      </c>
      <c r="P39" s="363"/>
      <c r="Q39" s="363"/>
      <c r="R39" s="363">
        <v>1</v>
      </c>
      <c r="S39" s="363"/>
      <c r="T39" s="363"/>
      <c r="U39" s="363">
        <v>1</v>
      </c>
      <c r="V39" s="406">
        <f t="shared" si="3"/>
        <v>4</v>
      </c>
      <c r="W39" s="405" t="s">
        <v>447</v>
      </c>
      <c r="X39" s="405"/>
      <c r="Y39" s="364"/>
      <c r="Z39" s="581" t="s">
        <v>1980</v>
      </c>
      <c r="AA39" s="370"/>
      <c r="AB39" s="370"/>
      <c r="AC39" s="370"/>
      <c r="AD39" s="370"/>
      <c r="AE39" s="370"/>
      <c r="AF39" s="370"/>
      <c r="AG39" s="370"/>
      <c r="AH39" s="370"/>
      <c r="AI39" s="370"/>
      <c r="AJ39" s="370"/>
      <c r="AK39" s="370"/>
      <c r="AL39" s="370"/>
      <c r="AM39" s="370"/>
      <c r="AN39" s="370"/>
      <c r="AO39" s="370"/>
      <c r="AP39" s="370"/>
      <c r="AQ39" s="370"/>
      <c r="AR39" s="370"/>
      <c r="AS39" s="370"/>
      <c r="AT39" s="370"/>
      <c r="AU39" s="370"/>
      <c r="AV39" s="370"/>
      <c r="AW39" s="370"/>
      <c r="AX39" s="370"/>
      <c r="AY39" s="370"/>
      <c r="AZ39" s="370"/>
      <c r="BA39" s="370"/>
      <c r="BB39" s="370"/>
    </row>
    <row r="40" spans="2:54" s="368" customFormat="1" ht="37.15" customHeight="1" x14ac:dyDescent="0.2">
      <c r="B40" s="377" t="str">
        <f>IF(Tabla2[[#This Row],[Productos ]]="","",CONCATENATE(Tabla2[[#This Row],[POA]],".",Tabla2[[#This Row],[SRS]],".",Tabla2[[#This Row],[AREA]],".",Tabla2[[#This Row],[TIPO]]))</f>
        <v/>
      </c>
      <c r="C40" s="377" t="str">
        <f>IF(Tabla2[[#This Row],[Productos ]]="","",'Formulario PPGR1'!#REF!)</f>
        <v/>
      </c>
      <c r="D40" s="377" t="str">
        <f>IF(Tabla2[[#This Row],[Productos ]]="","",'Formulario PPGR1'!#REF!)</f>
        <v/>
      </c>
      <c r="E40" s="377" t="str">
        <f>IF(Tabla2[[#This Row],[Productos ]]="","",'Formulario PPGR1'!#REF!)</f>
        <v/>
      </c>
      <c r="F40" s="377" t="str">
        <f>IF(Tabla2[[#This Row],[Productos ]]="","",'Formulario PPGR1'!#REF!)</f>
        <v/>
      </c>
      <c r="G40" s="364"/>
      <c r="H40" s="364" t="s">
        <v>2126</v>
      </c>
      <c r="I40" s="364" t="s">
        <v>1911</v>
      </c>
      <c r="J40" s="363"/>
      <c r="K40" s="363"/>
      <c r="L40" s="363">
        <v>1</v>
      </c>
      <c r="M40" s="363"/>
      <c r="N40" s="363"/>
      <c r="O40" s="363">
        <v>1</v>
      </c>
      <c r="P40" s="363"/>
      <c r="Q40" s="363"/>
      <c r="R40" s="363">
        <v>1</v>
      </c>
      <c r="S40" s="363"/>
      <c r="T40" s="363"/>
      <c r="U40" s="363">
        <v>1</v>
      </c>
      <c r="V40" s="406">
        <f t="shared" si="3"/>
        <v>4</v>
      </c>
      <c r="W40" s="405" t="s">
        <v>447</v>
      </c>
      <c r="X40" s="405"/>
      <c r="Y40" s="364"/>
      <c r="Z40" s="581" t="s">
        <v>1980</v>
      </c>
      <c r="AA40" s="370"/>
      <c r="AB40" s="370"/>
      <c r="AC40" s="370"/>
      <c r="AD40" s="370"/>
      <c r="AE40" s="370"/>
      <c r="AF40" s="370"/>
      <c r="AG40" s="370"/>
      <c r="AH40" s="370"/>
      <c r="AI40" s="370"/>
      <c r="AJ40" s="370"/>
      <c r="AK40" s="370"/>
      <c r="AL40" s="370"/>
      <c r="AM40" s="370"/>
      <c r="AN40" s="370"/>
      <c r="AO40" s="370"/>
      <c r="AP40" s="370"/>
      <c r="AQ40" s="370"/>
      <c r="AR40" s="370"/>
      <c r="AS40" s="370"/>
      <c r="AT40" s="370"/>
      <c r="AU40" s="370"/>
      <c r="AV40" s="370"/>
      <c r="AW40" s="370"/>
      <c r="AX40" s="370"/>
      <c r="AY40" s="370"/>
      <c r="AZ40" s="370"/>
      <c r="BA40" s="370"/>
      <c r="BB40" s="370"/>
    </row>
    <row r="41" spans="2:54" s="368" customFormat="1" ht="36" customHeight="1" x14ac:dyDescent="0.2">
      <c r="B41" s="377" t="str">
        <f>IF(Tabla2[[#This Row],[Productos ]]="","",CONCATENATE(Tabla2[[#This Row],[POA]],".",Tabla2[[#This Row],[SRS]],".",Tabla2[[#This Row],[AREA]],".",Tabla2[[#This Row],[TIPO]]))</f>
        <v/>
      </c>
      <c r="C41" s="377" t="str">
        <f>IF(Tabla2[[#This Row],[Productos ]]="","",'Formulario PPGR1'!#REF!)</f>
        <v/>
      </c>
      <c r="D41" s="377" t="str">
        <f>IF(Tabla2[[#This Row],[Productos ]]="","",'Formulario PPGR1'!#REF!)</f>
        <v/>
      </c>
      <c r="E41" s="377" t="str">
        <f>IF(Tabla2[[#This Row],[Productos ]]="","",'Formulario PPGR1'!#REF!)</f>
        <v/>
      </c>
      <c r="F41" s="377" t="str">
        <f>IF(Tabla2[[#This Row],[Productos ]]="","",'Formulario PPGR1'!#REF!)</f>
        <v/>
      </c>
      <c r="G41" s="364"/>
      <c r="H41" s="364" t="s">
        <v>2127</v>
      </c>
      <c r="I41" s="364" t="s">
        <v>1913</v>
      </c>
      <c r="J41" s="363"/>
      <c r="K41" s="363"/>
      <c r="L41" s="363">
        <v>1</v>
      </c>
      <c r="M41" s="363"/>
      <c r="N41" s="363"/>
      <c r="O41" s="363">
        <v>1</v>
      </c>
      <c r="P41" s="363"/>
      <c r="Q41" s="363"/>
      <c r="R41" s="363">
        <v>1</v>
      </c>
      <c r="S41" s="363"/>
      <c r="T41" s="363"/>
      <c r="U41" s="363">
        <v>1</v>
      </c>
      <c r="V41" s="406">
        <f t="shared" si="3"/>
        <v>4</v>
      </c>
      <c r="W41" s="405" t="s">
        <v>438</v>
      </c>
      <c r="X41" s="405" t="s">
        <v>439</v>
      </c>
      <c r="Y41" s="364"/>
      <c r="Z41" s="581" t="s">
        <v>1980</v>
      </c>
      <c r="AA41" s="370"/>
      <c r="AB41" s="370"/>
      <c r="AC41" s="370"/>
      <c r="AD41" s="370"/>
      <c r="AE41" s="370"/>
      <c r="AF41" s="370"/>
      <c r="AG41" s="370"/>
      <c r="AH41" s="370"/>
      <c r="AI41" s="370"/>
      <c r="AJ41" s="370"/>
      <c r="AK41" s="370"/>
      <c r="AL41" s="370"/>
      <c r="AM41" s="370"/>
      <c r="AN41" s="370"/>
      <c r="AO41" s="370"/>
      <c r="AP41" s="370"/>
      <c r="AQ41" s="370"/>
      <c r="AR41" s="370"/>
      <c r="AS41" s="370"/>
      <c r="AT41" s="370"/>
      <c r="AU41" s="370"/>
      <c r="AV41" s="370"/>
      <c r="AW41" s="370"/>
      <c r="AX41" s="370"/>
      <c r="AY41" s="370"/>
      <c r="AZ41" s="370"/>
      <c r="BA41" s="370"/>
      <c r="BB41" s="370"/>
    </row>
    <row r="42" spans="2:54" s="368" customFormat="1" ht="53.45" customHeight="1" x14ac:dyDescent="0.2">
      <c r="B42" s="377" t="str">
        <f>IF(Tabla2[[#This Row],[Productos ]]="","",CONCATENATE(Tabla2[[#This Row],[POA]],".",Tabla2[[#This Row],[SRS]],".",Tabla2[[#This Row],[AREA]],".",Tabla2[[#This Row],[TIPO]]))</f>
        <v/>
      </c>
      <c r="C42" s="377" t="str">
        <f>IF(Tabla2[[#This Row],[Productos ]]="","",'Formulario PPGR1'!#REF!)</f>
        <v/>
      </c>
      <c r="D42" s="377" t="str">
        <f>IF(Tabla2[[#This Row],[Productos ]]="","",'Formulario PPGR1'!#REF!)</f>
        <v/>
      </c>
      <c r="E42" s="377" t="str">
        <f>IF(Tabla2[[#This Row],[Productos ]]="","",'Formulario PPGR1'!#REF!)</f>
        <v/>
      </c>
      <c r="F42" s="377" t="str">
        <f>IF(Tabla2[[#This Row],[Productos ]]="","",'Formulario PPGR1'!#REF!)</f>
        <v/>
      </c>
      <c r="G42" s="364"/>
      <c r="H42" s="364" t="s">
        <v>2128</v>
      </c>
      <c r="I42" s="364" t="s">
        <v>2611</v>
      </c>
      <c r="J42" s="363"/>
      <c r="K42" s="363"/>
      <c r="L42" s="363">
        <v>1</v>
      </c>
      <c r="M42" s="363"/>
      <c r="N42" s="363"/>
      <c r="O42" s="363">
        <v>1</v>
      </c>
      <c r="P42" s="363"/>
      <c r="Q42" s="363"/>
      <c r="R42" s="363">
        <v>1</v>
      </c>
      <c r="S42" s="363"/>
      <c r="T42" s="363"/>
      <c r="U42" s="363">
        <v>1</v>
      </c>
      <c r="V42" s="406">
        <f t="shared" si="3"/>
        <v>4</v>
      </c>
      <c r="W42" s="405" t="s">
        <v>438</v>
      </c>
      <c r="X42" s="405" t="s">
        <v>439</v>
      </c>
      <c r="Y42" s="364"/>
      <c r="Z42" s="581" t="s">
        <v>1985</v>
      </c>
      <c r="AA42" s="370"/>
      <c r="AB42" s="370"/>
      <c r="AC42" s="370"/>
      <c r="AD42" s="370"/>
      <c r="AE42" s="370"/>
      <c r="AF42" s="370"/>
      <c r="AG42" s="370"/>
      <c r="AH42" s="370"/>
      <c r="AI42" s="370"/>
      <c r="AJ42" s="370"/>
      <c r="AK42" s="370"/>
      <c r="AL42" s="370"/>
      <c r="AM42" s="370"/>
      <c r="AN42" s="370"/>
      <c r="AO42" s="370"/>
      <c r="AP42" s="370"/>
      <c r="AQ42" s="370"/>
      <c r="AR42" s="370"/>
      <c r="AS42" s="370"/>
      <c r="AT42" s="370"/>
      <c r="AU42" s="370"/>
      <c r="AV42" s="370"/>
      <c r="AW42" s="370"/>
      <c r="AX42" s="370"/>
      <c r="AY42" s="370"/>
      <c r="AZ42" s="370"/>
      <c r="BA42" s="370"/>
      <c r="BB42" s="370"/>
    </row>
    <row r="43" spans="2:54" s="368" customFormat="1" ht="53.45" customHeight="1" x14ac:dyDescent="0.2">
      <c r="B43" s="377" t="str">
        <f>IF(Tabla2[[#This Row],[Productos ]]="","",CONCATENATE(Tabla2[[#This Row],[POA]],".",Tabla2[[#This Row],[SRS]],".",Tabla2[[#This Row],[AREA]],".",Tabla2[[#This Row],[TIPO]]))</f>
        <v/>
      </c>
      <c r="C43" s="377" t="str">
        <f>IF(Tabla2[[#This Row],[Productos ]]="","",'Formulario PPGR1'!#REF!)</f>
        <v/>
      </c>
      <c r="D43" s="377" t="str">
        <f>IF(Tabla2[[#This Row],[Productos ]]="","",'Formulario PPGR1'!#REF!)</f>
        <v/>
      </c>
      <c r="E43" s="377" t="str">
        <f>IF(Tabla2[[#This Row],[Productos ]]="","",'Formulario PPGR1'!#REF!)</f>
        <v/>
      </c>
      <c r="F43" s="377" t="str">
        <f>IF(Tabla2[[#This Row],[Productos ]]="","",'Formulario PPGR1'!#REF!)</f>
        <v/>
      </c>
      <c r="G43" s="364"/>
      <c r="H43" s="364" t="s">
        <v>2129</v>
      </c>
      <c r="I43" s="364" t="s">
        <v>2612</v>
      </c>
      <c r="J43" s="363"/>
      <c r="K43" s="363"/>
      <c r="L43" s="363">
        <v>1</v>
      </c>
      <c r="M43" s="363"/>
      <c r="N43" s="363"/>
      <c r="O43" s="363">
        <v>1</v>
      </c>
      <c r="P43" s="363"/>
      <c r="Q43" s="363"/>
      <c r="R43" s="363">
        <v>1</v>
      </c>
      <c r="S43" s="363"/>
      <c r="T43" s="363"/>
      <c r="U43" s="363">
        <v>1</v>
      </c>
      <c r="V43" s="406">
        <f>SUM(Tabla2[[#This Row],[Ene]:[Dic]])</f>
        <v>4</v>
      </c>
      <c r="W43" s="405" t="s">
        <v>438</v>
      </c>
      <c r="X43" s="405" t="s">
        <v>439</v>
      </c>
      <c r="Y43" s="364"/>
      <c r="Z43" s="581" t="s">
        <v>1985</v>
      </c>
      <c r="AA43" s="370"/>
      <c r="AB43" s="370"/>
      <c r="AC43" s="370"/>
      <c r="AD43" s="370"/>
      <c r="AE43" s="370"/>
      <c r="AF43" s="370"/>
      <c r="AG43" s="370"/>
      <c r="AH43" s="370"/>
      <c r="AI43" s="370"/>
      <c r="AJ43" s="370"/>
      <c r="AK43" s="370"/>
      <c r="AL43" s="370"/>
      <c r="AM43" s="370"/>
      <c r="AN43" s="370"/>
      <c r="AO43" s="370"/>
      <c r="AP43" s="370"/>
      <c r="AQ43" s="370"/>
      <c r="AR43" s="370"/>
      <c r="AS43" s="370"/>
      <c r="AT43" s="370"/>
      <c r="AU43" s="370"/>
      <c r="AV43" s="370"/>
      <c r="AW43" s="370"/>
      <c r="AX43" s="370"/>
      <c r="AY43" s="370"/>
      <c r="AZ43" s="370"/>
      <c r="BA43" s="370"/>
      <c r="BB43" s="370"/>
    </row>
    <row r="44" spans="2:54" s="368" customFormat="1" ht="70.900000000000006" customHeight="1" x14ac:dyDescent="0.2">
      <c r="B44" s="377" t="str">
        <f>IF(Tabla2[[#This Row],[Productos ]]="","",CONCATENATE(Tabla2[[#This Row],[POA]],".",Tabla2[[#This Row],[SRS]],".",Tabla2[[#This Row],[AREA]],".",Tabla2[[#This Row],[TIPO]]))</f>
        <v/>
      </c>
      <c r="C44" s="377" t="str">
        <f>IF(Tabla2[[#This Row],[Productos ]]="","",'Formulario PPGR1'!#REF!)</f>
        <v/>
      </c>
      <c r="D44" s="377" t="str">
        <f>IF(Tabla2[[#This Row],[Productos ]]="","",'Formulario PPGR1'!#REF!)</f>
        <v/>
      </c>
      <c r="E44" s="377" t="str">
        <f>IF(Tabla2[[#This Row],[Productos ]]="","",'Formulario PPGR1'!#REF!)</f>
        <v/>
      </c>
      <c r="F44" s="377" t="str">
        <f>IF(Tabla2[[#This Row],[Productos ]]="","",'Formulario PPGR1'!#REF!)</f>
        <v/>
      </c>
      <c r="G44" s="364"/>
      <c r="H44" s="364" t="s">
        <v>2130</v>
      </c>
      <c r="I44" s="364" t="s">
        <v>2061</v>
      </c>
      <c r="J44" s="363"/>
      <c r="K44" s="363"/>
      <c r="L44" s="363">
        <v>1</v>
      </c>
      <c r="M44" s="363"/>
      <c r="N44" s="363"/>
      <c r="O44" s="363">
        <v>1</v>
      </c>
      <c r="P44" s="363"/>
      <c r="Q44" s="363"/>
      <c r="R44" s="363">
        <v>1</v>
      </c>
      <c r="S44" s="363"/>
      <c r="T44" s="363"/>
      <c r="U44" s="363">
        <v>1</v>
      </c>
      <c r="V44" s="406">
        <f t="shared" si="3"/>
        <v>4</v>
      </c>
      <c r="W44" s="405" t="s">
        <v>439</v>
      </c>
      <c r="X44" s="405" t="s">
        <v>448</v>
      </c>
      <c r="Y44" s="364"/>
      <c r="Z44" s="581" t="s">
        <v>1979</v>
      </c>
      <c r="AA44" s="370"/>
      <c r="AB44" s="370"/>
      <c r="AC44" s="370"/>
      <c r="AD44" s="370"/>
      <c r="AE44" s="370"/>
      <c r="AF44" s="370"/>
      <c r="AG44" s="370"/>
      <c r="AH44" s="370"/>
      <c r="AI44" s="370"/>
      <c r="AJ44" s="370"/>
      <c r="AK44" s="370"/>
      <c r="AL44" s="370"/>
      <c r="AM44" s="370"/>
      <c r="AN44" s="370"/>
      <c r="AO44" s="370"/>
      <c r="AP44" s="370"/>
      <c r="AQ44" s="370"/>
      <c r="AR44" s="370"/>
      <c r="AS44" s="370"/>
      <c r="AT44" s="370"/>
      <c r="AU44" s="370"/>
      <c r="AV44" s="370"/>
      <c r="AW44" s="370"/>
      <c r="AX44" s="370"/>
      <c r="AY44" s="370"/>
      <c r="AZ44" s="370"/>
      <c r="BA44" s="370"/>
      <c r="BB44" s="370"/>
    </row>
    <row r="45" spans="2:54" s="368" customFormat="1" ht="42" customHeight="1" x14ac:dyDescent="0.2">
      <c r="B45" s="377" t="str">
        <f>IF(Tabla2[[#This Row],[Productos ]]="","",CONCATENATE(Tabla2[[#This Row],[POA]],".",Tabla2[[#This Row],[SRS]],".",Tabla2[[#This Row],[AREA]],".",Tabla2[[#This Row],[TIPO]]))</f>
        <v/>
      </c>
      <c r="C45" s="377" t="str">
        <f>IF(Tabla2[[#This Row],[Productos ]]="","",'Formulario PPGR1'!#REF!)</f>
        <v/>
      </c>
      <c r="D45" s="377" t="str">
        <f>IF(Tabla2[[#This Row],[Productos ]]="","",'Formulario PPGR1'!#REF!)</f>
        <v/>
      </c>
      <c r="E45" s="377" t="str">
        <f>IF(Tabla2[[#This Row],[Productos ]]="","",'Formulario PPGR1'!#REF!)</f>
        <v/>
      </c>
      <c r="F45" s="377" t="str">
        <f>IF(Tabla2[[#This Row],[Productos ]]="","",'Formulario PPGR1'!#REF!)</f>
        <v/>
      </c>
      <c r="G45" s="364"/>
      <c r="H45" s="364" t="s">
        <v>2131</v>
      </c>
      <c r="I45" s="364" t="s">
        <v>2482</v>
      </c>
      <c r="J45" s="363"/>
      <c r="K45" s="363"/>
      <c r="L45" s="363">
        <v>1</v>
      </c>
      <c r="M45" s="363"/>
      <c r="N45" s="363"/>
      <c r="O45" s="363">
        <v>1</v>
      </c>
      <c r="P45" s="363"/>
      <c r="Q45" s="363"/>
      <c r="R45" s="363">
        <v>1</v>
      </c>
      <c r="S45" s="363"/>
      <c r="T45" s="363"/>
      <c r="U45" s="363">
        <v>1</v>
      </c>
      <c r="V45" s="406">
        <f t="shared" si="3"/>
        <v>4</v>
      </c>
      <c r="W45" s="405" t="s">
        <v>438</v>
      </c>
      <c r="X45" s="405"/>
      <c r="Y45" s="364"/>
      <c r="Z45" s="581" t="s">
        <v>1980</v>
      </c>
      <c r="AA45" s="370"/>
      <c r="AB45" s="370"/>
      <c r="AC45" s="370"/>
      <c r="AD45" s="370"/>
      <c r="AE45" s="370"/>
      <c r="AF45" s="370"/>
      <c r="AG45" s="370"/>
      <c r="AH45" s="370"/>
      <c r="AI45" s="370"/>
      <c r="AJ45" s="370"/>
      <c r="AK45" s="370"/>
      <c r="AL45" s="370"/>
      <c r="AM45" s="370"/>
      <c r="AN45" s="370"/>
      <c r="AO45" s="370"/>
      <c r="AP45" s="370"/>
      <c r="AQ45" s="370"/>
      <c r="AR45" s="370"/>
      <c r="AS45" s="370"/>
      <c r="AT45" s="370"/>
      <c r="AU45" s="370"/>
      <c r="AV45" s="370"/>
      <c r="AW45" s="370"/>
      <c r="AX45" s="370"/>
      <c r="AY45" s="370"/>
      <c r="AZ45" s="370"/>
      <c r="BA45" s="370"/>
      <c r="BB45" s="370"/>
    </row>
    <row r="46" spans="2:54" s="368" customFormat="1" ht="37.15" customHeight="1" x14ac:dyDescent="0.2">
      <c r="B46" s="377" t="str">
        <f>IF(Tabla2[[#This Row],[Productos ]]="","",CONCATENATE(Tabla2[[#This Row],[POA]],".",Tabla2[[#This Row],[SRS]],".",Tabla2[[#This Row],[AREA]],".",Tabla2[[#This Row],[TIPO]]))</f>
        <v/>
      </c>
      <c r="C46" s="377" t="str">
        <f>IF(Tabla2[[#This Row],[Productos ]]="","",'Formulario PPGR1'!#REF!)</f>
        <v/>
      </c>
      <c r="D46" s="377" t="str">
        <f>IF(Tabla2[[#This Row],[Productos ]]="","",'Formulario PPGR1'!#REF!)</f>
        <v/>
      </c>
      <c r="E46" s="377" t="str">
        <f>IF(Tabla2[[#This Row],[Productos ]]="","",'Formulario PPGR1'!#REF!)</f>
        <v/>
      </c>
      <c r="F46" s="377" t="str">
        <f>IF(Tabla2[[#This Row],[Productos ]]="","",'Formulario PPGR1'!#REF!)</f>
        <v/>
      </c>
      <c r="G46" s="364"/>
      <c r="H46" s="364" t="s">
        <v>2131</v>
      </c>
      <c r="I46" s="364" t="s">
        <v>2483</v>
      </c>
      <c r="J46" s="363"/>
      <c r="K46" s="363"/>
      <c r="L46" s="363">
        <v>1</v>
      </c>
      <c r="M46" s="363"/>
      <c r="N46" s="363"/>
      <c r="O46" s="363">
        <v>1</v>
      </c>
      <c r="P46" s="363"/>
      <c r="Q46" s="363"/>
      <c r="R46" s="363">
        <v>1</v>
      </c>
      <c r="S46" s="363"/>
      <c r="T46" s="363"/>
      <c r="U46" s="363"/>
      <c r="V46" s="406">
        <f t="shared" si="3"/>
        <v>3</v>
      </c>
      <c r="W46" s="405" t="s">
        <v>438</v>
      </c>
      <c r="X46" s="405"/>
      <c r="Y46" s="364"/>
      <c r="Z46" s="581" t="s">
        <v>1980</v>
      </c>
      <c r="AA46" s="370"/>
      <c r="AB46" s="370"/>
      <c r="AC46" s="370"/>
      <c r="AD46" s="370"/>
      <c r="AE46" s="370"/>
      <c r="AF46" s="370"/>
      <c r="AG46" s="370"/>
      <c r="AH46" s="370"/>
      <c r="AI46" s="370"/>
      <c r="AJ46" s="370"/>
      <c r="AK46" s="370"/>
      <c r="AL46" s="370"/>
      <c r="AM46" s="370"/>
      <c r="AN46" s="370"/>
      <c r="AO46" s="370"/>
      <c r="AP46" s="370"/>
      <c r="AQ46" s="370"/>
      <c r="AR46" s="370"/>
      <c r="AS46" s="370"/>
      <c r="AT46" s="370"/>
      <c r="AU46" s="370"/>
      <c r="AV46" s="370"/>
      <c r="AW46" s="370"/>
      <c r="AX46" s="370"/>
      <c r="AY46" s="370"/>
      <c r="AZ46" s="370"/>
      <c r="BA46" s="370"/>
      <c r="BB46" s="370"/>
    </row>
    <row r="47" spans="2:54" s="368" customFormat="1" ht="44.45" customHeight="1" x14ac:dyDescent="0.2">
      <c r="B47" s="377" t="str">
        <f>IF(Tabla2[[#This Row],[Productos ]]="","",CONCATENATE(Tabla2[[#This Row],[POA]],".",Tabla2[[#This Row],[SRS]],".",Tabla2[[#This Row],[AREA]],".",Tabla2[[#This Row],[TIPO]]))</f>
        <v/>
      </c>
      <c r="C47" s="377" t="str">
        <f>IF(Tabla2[[#This Row],[Productos ]]="","",'Formulario PPGR1'!#REF!)</f>
        <v/>
      </c>
      <c r="D47" s="377" t="str">
        <f>IF(Tabla2[[#This Row],[Productos ]]="","",'Formulario PPGR1'!#REF!)</f>
        <v/>
      </c>
      <c r="E47" s="377" t="str">
        <f>IF(Tabla2[[#This Row],[Productos ]]="","",'Formulario PPGR1'!#REF!)</f>
        <v/>
      </c>
      <c r="F47" s="377" t="str">
        <f>IF(Tabla2[[#This Row],[Productos ]]="","",'Formulario PPGR1'!#REF!)</f>
        <v/>
      </c>
      <c r="G47" s="364"/>
      <c r="H47" s="364" t="s">
        <v>2132</v>
      </c>
      <c r="I47" s="364" t="s">
        <v>1914</v>
      </c>
      <c r="J47" s="363"/>
      <c r="K47" s="363"/>
      <c r="L47" s="363">
        <v>1</v>
      </c>
      <c r="M47" s="363"/>
      <c r="N47" s="363"/>
      <c r="O47" s="363">
        <v>1</v>
      </c>
      <c r="P47" s="363"/>
      <c r="Q47" s="363"/>
      <c r="R47" s="363">
        <v>1</v>
      </c>
      <c r="S47" s="363"/>
      <c r="T47" s="363"/>
      <c r="U47" s="363">
        <v>1</v>
      </c>
      <c r="V47" s="406">
        <f t="shared" si="3"/>
        <v>4</v>
      </c>
      <c r="W47" s="405" t="s">
        <v>438</v>
      </c>
      <c r="X47" s="405"/>
      <c r="Y47" s="364"/>
      <c r="Z47" s="581" t="s">
        <v>1980</v>
      </c>
      <c r="AA47" s="370"/>
      <c r="AB47" s="370"/>
      <c r="AC47" s="370"/>
      <c r="AD47" s="370"/>
      <c r="AE47" s="370"/>
      <c r="AF47" s="370"/>
      <c r="AG47" s="370"/>
      <c r="AH47" s="370"/>
      <c r="AI47" s="370"/>
      <c r="AJ47" s="370"/>
      <c r="AK47" s="370"/>
      <c r="AL47" s="370"/>
      <c r="AM47" s="370"/>
      <c r="AN47" s="370"/>
      <c r="AO47" s="370"/>
      <c r="AP47" s="370"/>
      <c r="AQ47" s="370"/>
      <c r="AR47" s="370"/>
      <c r="AS47" s="370"/>
      <c r="AT47" s="370"/>
      <c r="AU47" s="370"/>
      <c r="AV47" s="370"/>
      <c r="AW47" s="370"/>
      <c r="AX47" s="370"/>
      <c r="AY47" s="370"/>
      <c r="AZ47" s="370"/>
      <c r="BA47" s="370"/>
      <c r="BB47" s="370"/>
    </row>
    <row r="48" spans="2:54" s="368" customFormat="1" ht="39" customHeight="1" x14ac:dyDescent="0.2">
      <c r="B48" s="377" t="str">
        <f>IF(Tabla2[[#This Row],[Productos ]]="","",CONCATENATE(Tabla2[[#This Row],[POA]],".",Tabla2[[#This Row],[SRS]],".",Tabla2[[#This Row],[AREA]],".",Tabla2[[#This Row],[TIPO]]))</f>
        <v/>
      </c>
      <c r="C48" s="377" t="str">
        <f>IF(Tabla2[[#This Row],[Productos ]]="","",'Formulario PPGR1'!#REF!)</f>
        <v/>
      </c>
      <c r="D48" s="377" t="str">
        <f>IF(Tabla2[[#This Row],[Productos ]]="","",'Formulario PPGR1'!#REF!)</f>
        <v/>
      </c>
      <c r="E48" s="377" t="str">
        <f>IF(Tabla2[[#This Row],[Productos ]]="","",'Formulario PPGR1'!#REF!)</f>
        <v/>
      </c>
      <c r="F48" s="377" t="str">
        <f>IF(Tabla2[[#This Row],[Productos ]]="","",'Formulario PPGR1'!#REF!)</f>
        <v/>
      </c>
      <c r="G48" s="364"/>
      <c r="H48" s="364" t="s">
        <v>2133</v>
      </c>
      <c r="I48" s="364" t="s">
        <v>1915</v>
      </c>
      <c r="J48" s="363"/>
      <c r="K48" s="363"/>
      <c r="L48" s="363"/>
      <c r="M48" s="363"/>
      <c r="N48" s="363">
        <v>1</v>
      </c>
      <c r="O48" s="363"/>
      <c r="P48" s="363"/>
      <c r="Q48" s="363"/>
      <c r="R48" s="363"/>
      <c r="S48" s="363">
        <v>1</v>
      </c>
      <c r="T48" s="363"/>
      <c r="U48" s="363"/>
      <c r="V48" s="406">
        <f t="shared" si="3"/>
        <v>2</v>
      </c>
      <c r="W48" s="405" t="s">
        <v>1916</v>
      </c>
      <c r="X48" s="405"/>
      <c r="Y48" s="364"/>
      <c r="Z48" s="581" t="s">
        <v>1980</v>
      </c>
      <c r="AA48" s="370"/>
      <c r="AB48" s="370"/>
      <c r="AC48" s="370"/>
      <c r="AD48" s="370"/>
      <c r="AE48" s="370"/>
      <c r="AF48" s="370"/>
      <c r="AG48" s="370"/>
      <c r="AH48" s="370"/>
      <c r="AI48" s="370"/>
      <c r="AJ48" s="370"/>
      <c r="AK48" s="370"/>
      <c r="AL48" s="370"/>
      <c r="AM48" s="370"/>
      <c r="AN48" s="370"/>
      <c r="AO48" s="370"/>
      <c r="AP48" s="370"/>
      <c r="AQ48" s="370"/>
      <c r="AR48" s="370"/>
      <c r="AS48" s="370"/>
      <c r="AT48" s="370"/>
      <c r="AU48" s="370"/>
      <c r="AV48" s="370"/>
      <c r="AW48" s="370"/>
      <c r="AX48" s="370"/>
      <c r="AY48" s="370"/>
      <c r="AZ48" s="370"/>
      <c r="BA48" s="370"/>
      <c r="BB48" s="370"/>
    </row>
    <row r="49" spans="2:54" s="368" customFormat="1" ht="35.450000000000003" customHeight="1" x14ac:dyDescent="0.2">
      <c r="B49" s="377" t="str">
        <f>IF(Tabla2[[#This Row],[Productos ]]="","",CONCATENATE(Tabla2[[#This Row],[POA]],".",Tabla2[[#This Row],[SRS]],".",Tabla2[[#This Row],[AREA]],".",Tabla2[[#This Row],[TIPO]]))</f>
        <v/>
      </c>
      <c r="C49" s="377" t="str">
        <f>IF(Tabla2[[#This Row],[Productos ]]="","",'Formulario PPGR1'!#REF!)</f>
        <v/>
      </c>
      <c r="D49" s="377" t="str">
        <f>IF(Tabla2[[#This Row],[Productos ]]="","",'Formulario PPGR1'!#REF!)</f>
        <v/>
      </c>
      <c r="E49" s="377" t="str">
        <f>IF(Tabla2[[#This Row],[Productos ]]="","",'Formulario PPGR1'!#REF!)</f>
        <v/>
      </c>
      <c r="F49" s="377" t="str">
        <f>IF(Tabla2[[#This Row],[Productos ]]="","",'Formulario PPGR1'!#REF!)</f>
        <v/>
      </c>
      <c r="G49" s="364"/>
      <c r="H49" s="364" t="s">
        <v>2134</v>
      </c>
      <c r="I49" s="364" t="s">
        <v>1917</v>
      </c>
      <c r="J49" s="363"/>
      <c r="K49" s="363"/>
      <c r="L49" s="363">
        <v>1</v>
      </c>
      <c r="M49" s="363"/>
      <c r="N49" s="363"/>
      <c r="O49" s="363">
        <v>1</v>
      </c>
      <c r="P49" s="363"/>
      <c r="Q49" s="363"/>
      <c r="R49" s="363"/>
      <c r="S49" s="363">
        <v>1</v>
      </c>
      <c r="T49" s="363"/>
      <c r="U49" s="363"/>
      <c r="V49" s="406">
        <f t="shared" si="3"/>
        <v>3</v>
      </c>
      <c r="W49" s="405" t="s">
        <v>438</v>
      </c>
      <c r="X49" s="405"/>
      <c r="Y49" s="364"/>
      <c r="Z49" s="581" t="s">
        <v>1980</v>
      </c>
      <c r="AA49" s="370"/>
      <c r="AB49" s="370"/>
      <c r="AC49" s="370"/>
      <c r="AD49" s="370"/>
      <c r="AE49" s="370"/>
      <c r="AF49" s="370"/>
      <c r="AG49" s="370"/>
      <c r="AH49" s="370"/>
      <c r="AI49" s="370"/>
      <c r="AJ49" s="370"/>
      <c r="AK49" s="370"/>
      <c r="AL49" s="370"/>
      <c r="AM49" s="370"/>
      <c r="AN49" s="370"/>
      <c r="AO49" s="370"/>
      <c r="AP49" s="370"/>
      <c r="AQ49" s="370"/>
      <c r="AR49" s="370"/>
      <c r="AS49" s="370"/>
      <c r="AT49" s="370"/>
      <c r="AU49" s="370"/>
      <c r="AV49" s="370"/>
      <c r="AW49" s="370"/>
      <c r="AX49" s="370"/>
      <c r="AY49" s="370"/>
      <c r="AZ49" s="370"/>
      <c r="BA49" s="370"/>
      <c r="BB49" s="370"/>
    </row>
    <row r="50" spans="2:54" s="368" customFormat="1" ht="65.45" customHeight="1" x14ac:dyDescent="0.2">
      <c r="B50" s="377" t="e">
        <f>IF(Tabla2[[#This Row],[Productos ]]="","",CONCATENATE(Tabla2[[#This Row],[POA]],".",Tabla2[[#This Row],[SRS]],".",Tabla2[[#This Row],[AREA]],".",Tabla2[[#This Row],[TIPO]]))</f>
        <v>#REF!</v>
      </c>
      <c r="C50" s="377" t="e">
        <f>IF(Tabla2[[#This Row],[Productos ]]="","",'Formulario PPGR1'!#REF!)</f>
        <v>#REF!</v>
      </c>
      <c r="D50" s="377" t="e">
        <f>IF(Tabla2[[#This Row],[Productos ]]="","",'Formulario PPGR1'!#REF!)</f>
        <v>#REF!</v>
      </c>
      <c r="E50" s="377" t="e">
        <f>IF(Tabla2[[#This Row],[Productos ]]="","",'Formulario PPGR1'!#REF!)</f>
        <v>#REF!</v>
      </c>
      <c r="F50" s="377" t="e">
        <f>IF(Tabla2[[#This Row],[Productos ]]="","",'Formulario PPGR1'!#REF!)</f>
        <v>#REF!</v>
      </c>
      <c r="G50" s="364" t="s">
        <v>1855</v>
      </c>
      <c r="H50" s="364" t="s">
        <v>2110</v>
      </c>
      <c r="I50" s="364" t="s">
        <v>1918</v>
      </c>
      <c r="J50" s="363"/>
      <c r="K50" s="363"/>
      <c r="L50" s="363">
        <v>1</v>
      </c>
      <c r="M50" s="363"/>
      <c r="N50" s="363"/>
      <c r="O50" s="363">
        <v>1</v>
      </c>
      <c r="P50" s="363"/>
      <c r="Q50" s="363"/>
      <c r="R50" s="363">
        <v>1</v>
      </c>
      <c r="S50" s="363"/>
      <c r="T50" s="363"/>
      <c r="U50" s="363">
        <v>1</v>
      </c>
      <c r="V50" s="406">
        <f t="shared" si="3"/>
        <v>4</v>
      </c>
      <c r="W50" s="405" t="s">
        <v>1895</v>
      </c>
      <c r="X50" s="405"/>
      <c r="Y50" s="364"/>
      <c r="Z50" s="581" t="s">
        <v>1980</v>
      </c>
      <c r="AA50" s="370"/>
      <c r="AB50" s="370"/>
      <c r="AC50" s="370"/>
      <c r="AD50" s="370"/>
      <c r="AE50" s="370"/>
      <c r="AF50" s="370"/>
      <c r="AG50" s="370"/>
      <c r="AH50" s="370"/>
      <c r="AI50" s="370"/>
      <c r="AJ50" s="370"/>
      <c r="AK50" s="370"/>
      <c r="AL50" s="370"/>
      <c r="AM50" s="370"/>
      <c r="AN50" s="370"/>
      <c r="AO50" s="370"/>
      <c r="AP50" s="370"/>
      <c r="AQ50" s="370"/>
      <c r="AR50" s="370"/>
      <c r="AS50" s="370"/>
      <c r="AT50" s="370"/>
      <c r="AU50" s="370"/>
      <c r="AV50" s="370"/>
      <c r="AW50" s="370"/>
      <c r="AX50" s="370"/>
      <c r="AY50" s="370"/>
      <c r="AZ50" s="370"/>
      <c r="BA50" s="370"/>
      <c r="BB50" s="370"/>
    </row>
    <row r="51" spans="2:54" s="368" customFormat="1" ht="64.150000000000006" customHeight="1" x14ac:dyDescent="0.2">
      <c r="B51" s="377" t="str">
        <f>IF(Tabla2[[#This Row],[Productos ]]="","",CONCATENATE(Tabla2[[#This Row],[POA]],".",Tabla2[[#This Row],[SRS]],".",Tabla2[[#This Row],[AREA]],".",Tabla2[[#This Row],[TIPO]]))</f>
        <v/>
      </c>
      <c r="C51" s="377" t="str">
        <f>IF(Tabla2[[#This Row],[Productos ]]="","",'Formulario PPGR1'!#REF!)</f>
        <v/>
      </c>
      <c r="D51" s="377" t="str">
        <f>IF(Tabla2[[#This Row],[Productos ]]="","",'Formulario PPGR1'!#REF!)</f>
        <v/>
      </c>
      <c r="E51" s="377" t="str">
        <f>IF(Tabla2[[#This Row],[Productos ]]="","",'Formulario PPGR1'!#REF!)</f>
        <v/>
      </c>
      <c r="F51" s="377" t="str">
        <f>IF(Tabla2[[#This Row],[Productos ]]="","",'Formulario PPGR1'!#REF!)</f>
        <v/>
      </c>
      <c r="G51" s="364"/>
      <c r="H51" s="364" t="s">
        <v>2111</v>
      </c>
      <c r="I51" s="364" t="s">
        <v>2062</v>
      </c>
      <c r="J51" s="363"/>
      <c r="K51" s="363"/>
      <c r="L51" s="363">
        <v>1</v>
      </c>
      <c r="M51" s="363"/>
      <c r="N51" s="363"/>
      <c r="O51" s="363">
        <v>1</v>
      </c>
      <c r="P51" s="363"/>
      <c r="Q51" s="363"/>
      <c r="R51" s="363">
        <v>1</v>
      </c>
      <c r="S51" s="363"/>
      <c r="T51" s="363"/>
      <c r="U51" s="363">
        <v>1</v>
      </c>
      <c r="V51" s="406">
        <f t="shared" si="3"/>
        <v>4</v>
      </c>
      <c r="W51" s="405" t="s">
        <v>438</v>
      </c>
      <c r="X51" s="405"/>
      <c r="Y51" s="364"/>
      <c r="Z51" s="581" t="s">
        <v>1980</v>
      </c>
      <c r="AA51" s="370"/>
      <c r="AB51" s="370"/>
      <c r="AC51" s="370"/>
      <c r="AD51" s="370"/>
      <c r="AE51" s="370"/>
      <c r="AF51" s="370"/>
      <c r="AG51" s="370"/>
      <c r="AH51" s="370"/>
      <c r="AI51" s="370"/>
      <c r="AJ51" s="370"/>
      <c r="AK51" s="370"/>
      <c r="AL51" s="370"/>
      <c r="AM51" s="370"/>
      <c r="AN51" s="370"/>
      <c r="AO51" s="370"/>
      <c r="AP51" s="370"/>
      <c r="AQ51" s="370"/>
      <c r="AR51" s="370"/>
      <c r="AS51" s="370"/>
      <c r="AT51" s="370"/>
      <c r="AU51" s="370"/>
      <c r="AV51" s="370"/>
      <c r="AW51" s="370"/>
      <c r="AX51" s="370"/>
      <c r="AY51" s="370"/>
      <c r="AZ51" s="370"/>
      <c r="BA51" s="370"/>
      <c r="BB51" s="370"/>
    </row>
    <row r="52" spans="2:54" s="368" customFormat="1" ht="45" customHeight="1" x14ac:dyDescent="0.2">
      <c r="B52" s="377" t="str">
        <f>IF(Tabla2[[#This Row],[Productos ]]="","",CONCATENATE(Tabla2[[#This Row],[POA]],".",Tabla2[[#This Row],[SRS]],".",Tabla2[[#This Row],[AREA]],".",Tabla2[[#This Row],[TIPO]]))</f>
        <v/>
      </c>
      <c r="C52" s="377" t="str">
        <f>IF(Tabla2[[#This Row],[Productos ]]="","",'Formulario PPGR1'!#REF!)</f>
        <v/>
      </c>
      <c r="D52" s="377" t="str">
        <f>IF(Tabla2[[#This Row],[Productos ]]="","",'Formulario PPGR1'!#REF!)</f>
        <v/>
      </c>
      <c r="E52" s="377" t="str">
        <f>IF(Tabla2[[#This Row],[Productos ]]="","",'Formulario PPGR1'!#REF!)</f>
        <v/>
      </c>
      <c r="F52" s="377" t="str">
        <f>IF(Tabla2[[#This Row],[Productos ]]="","",'Formulario PPGR1'!#REF!)</f>
        <v/>
      </c>
      <c r="G52" s="364"/>
      <c r="H52" s="364" t="s">
        <v>2112</v>
      </c>
      <c r="I52" s="364" t="s">
        <v>1949</v>
      </c>
      <c r="J52" s="442"/>
      <c r="K52" s="442">
        <v>1</v>
      </c>
      <c r="L52" s="442"/>
      <c r="M52" s="442"/>
      <c r="N52" s="442"/>
      <c r="O52" s="442"/>
      <c r="P52" s="442"/>
      <c r="Q52" s="442"/>
      <c r="R52" s="442"/>
      <c r="S52" s="442"/>
      <c r="T52" s="442"/>
      <c r="U52" s="442"/>
      <c r="V52" s="621">
        <f t="shared" si="3"/>
        <v>1</v>
      </c>
      <c r="W52" s="405" t="s">
        <v>439</v>
      </c>
      <c r="X52" s="405"/>
      <c r="Y52" s="364"/>
      <c r="Z52" s="581" t="s">
        <v>1978</v>
      </c>
      <c r="AA52" s="370"/>
      <c r="AB52" s="370"/>
      <c r="AC52" s="370"/>
      <c r="AD52" s="370"/>
      <c r="AE52" s="370"/>
      <c r="AF52" s="370"/>
      <c r="AG52" s="370"/>
      <c r="AH52" s="370"/>
      <c r="AI52" s="370"/>
      <c r="AJ52" s="370"/>
      <c r="AK52" s="370"/>
      <c r="AL52" s="370"/>
      <c r="AM52" s="370"/>
      <c r="AN52" s="370"/>
      <c r="AO52" s="370"/>
      <c r="AP52" s="370"/>
      <c r="AQ52" s="370"/>
      <c r="AR52" s="370"/>
      <c r="AS52" s="370"/>
      <c r="AT52" s="370"/>
      <c r="AU52" s="370"/>
      <c r="AV52" s="370"/>
      <c r="AW52" s="370"/>
      <c r="AX52" s="370"/>
      <c r="AY52" s="370"/>
      <c r="AZ52" s="370"/>
      <c r="BA52" s="370"/>
      <c r="BB52" s="370"/>
    </row>
    <row r="53" spans="2:54" s="368" customFormat="1" ht="25.5" x14ac:dyDescent="0.2">
      <c r="B53" s="377" t="e">
        <f>IF(Tabla2[[#This Row],[Productos ]]="","",CONCATENATE(Tabla2[[#This Row],[POA]],".",Tabla2[[#This Row],[SRS]],".",Tabla2[[#This Row],[AREA]],".",Tabla2[[#This Row],[TIPO]]))</f>
        <v>#REF!</v>
      </c>
      <c r="C53" s="377" t="e">
        <f>IF(Tabla2[[#This Row],[Productos ]]="","",'Formulario PPGR1'!#REF!)</f>
        <v>#REF!</v>
      </c>
      <c r="D53" s="377" t="e">
        <f>IF(Tabla2[[#This Row],[Productos ]]="","",'Formulario PPGR1'!#REF!)</f>
        <v>#REF!</v>
      </c>
      <c r="E53" s="377" t="e">
        <f>IF(Tabla2[[#This Row],[Productos ]]="","",'Formulario PPGR1'!#REF!)</f>
        <v>#REF!</v>
      </c>
      <c r="F53" s="377" t="e">
        <f>IF(Tabla2[[#This Row],[Productos ]]="","",'Formulario PPGR1'!#REF!)</f>
        <v>#REF!</v>
      </c>
      <c r="G53" s="364" t="s">
        <v>2064</v>
      </c>
      <c r="H53" s="364" t="s">
        <v>2113</v>
      </c>
      <c r="I53" s="364" t="s">
        <v>2243</v>
      </c>
      <c r="J53" s="363"/>
      <c r="K53" s="363"/>
      <c r="L53" s="363">
        <v>1</v>
      </c>
      <c r="M53" s="363"/>
      <c r="N53" s="363"/>
      <c r="O53" s="363">
        <v>1</v>
      </c>
      <c r="P53" s="363"/>
      <c r="Q53" s="363"/>
      <c r="R53" s="363">
        <v>1</v>
      </c>
      <c r="S53" s="363"/>
      <c r="T53" s="363"/>
      <c r="U53" s="363">
        <v>1</v>
      </c>
      <c r="V53" s="406">
        <f t="shared" si="3"/>
        <v>4</v>
      </c>
      <c r="W53" s="405" t="s">
        <v>438</v>
      </c>
      <c r="X53" s="405"/>
      <c r="Y53" s="364"/>
      <c r="Z53" s="581" t="s">
        <v>1978</v>
      </c>
      <c r="AA53" s="370"/>
      <c r="AB53" s="370"/>
      <c r="AC53" s="370"/>
      <c r="AD53" s="370"/>
      <c r="AE53" s="370"/>
      <c r="AF53" s="370"/>
      <c r="AG53" s="370"/>
      <c r="AH53" s="370"/>
      <c r="AI53" s="370"/>
      <c r="AJ53" s="370"/>
      <c r="AK53" s="370"/>
      <c r="AL53" s="370"/>
      <c r="AM53" s="370"/>
      <c r="AN53" s="370"/>
      <c r="AO53" s="370"/>
      <c r="AP53" s="370"/>
      <c r="AQ53" s="370"/>
      <c r="AR53" s="370"/>
      <c r="AS53" s="370"/>
      <c r="AT53" s="370"/>
      <c r="AU53" s="370"/>
      <c r="AV53" s="370"/>
      <c r="AW53" s="370"/>
      <c r="AX53" s="370"/>
      <c r="AY53" s="370"/>
      <c r="AZ53" s="370"/>
      <c r="BA53" s="370"/>
      <c r="BB53" s="370"/>
    </row>
    <row r="54" spans="2:54" s="368" customFormat="1" ht="34.9" customHeight="1" x14ac:dyDescent="0.2">
      <c r="B54" s="377" t="str">
        <f>IF(Tabla2[[#This Row],[Productos ]]="","",CONCATENATE(Tabla2[[#This Row],[POA]],".",Tabla2[[#This Row],[SRS]],".",Tabla2[[#This Row],[AREA]],".",Tabla2[[#This Row],[TIPO]]))</f>
        <v/>
      </c>
      <c r="C54" s="377" t="str">
        <f>IF(Tabla2[[#This Row],[Productos ]]="","",'Formulario PPGR1'!#REF!)</f>
        <v/>
      </c>
      <c r="D54" s="377" t="str">
        <f>IF(Tabla2[[#This Row],[Productos ]]="","",'Formulario PPGR1'!#REF!)</f>
        <v/>
      </c>
      <c r="E54" s="377" t="str">
        <f>IF(Tabla2[[#This Row],[Productos ]]="","",'Formulario PPGR1'!#REF!)</f>
        <v/>
      </c>
      <c r="F54" s="377" t="str">
        <f>IF(Tabla2[[#This Row],[Productos ]]="","",'Formulario PPGR1'!#REF!)</f>
        <v/>
      </c>
      <c r="G54" s="364"/>
      <c r="H54" s="364" t="s">
        <v>2114</v>
      </c>
      <c r="I54" s="364" t="s">
        <v>2067</v>
      </c>
      <c r="J54" s="363"/>
      <c r="K54" s="363"/>
      <c r="L54" s="363">
        <v>1</v>
      </c>
      <c r="M54" s="363"/>
      <c r="N54" s="363"/>
      <c r="O54" s="363">
        <v>1</v>
      </c>
      <c r="P54" s="363"/>
      <c r="Q54" s="363"/>
      <c r="R54" s="363">
        <v>1</v>
      </c>
      <c r="S54" s="363"/>
      <c r="T54" s="363"/>
      <c r="U54" s="363">
        <v>1</v>
      </c>
      <c r="V54" s="406">
        <f t="shared" si="3"/>
        <v>4</v>
      </c>
      <c r="W54" s="405" t="s">
        <v>438</v>
      </c>
      <c r="X54" s="405" t="s">
        <v>454</v>
      </c>
      <c r="Y54" s="364"/>
      <c r="Z54" s="581" t="s">
        <v>1978</v>
      </c>
      <c r="AA54" s="370"/>
      <c r="AB54" s="370"/>
      <c r="AC54" s="370"/>
      <c r="AD54" s="370"/>
      <c r="AE54" s="370"/>
      <c r="AF54" s="370"/>
      <c r="AG54" s="370"/>
      <c r="AH54" s="370"/>
      <c r="AI54" s="370"/>
      <c r="AJ54" s="370"/>
      <c r="AK54" s="370"/>
      <c r="AL54" s="370"/>
      <c r="AM54" s="370"/>
      <c r="AN54" s="370"/>
      <c r="AO54" s="370"/>
      <c r="AP54" s="370"/>
      <c r="AQ54" s="370"/>
      <c r="AR54" s="370"/>
      <c r="AS54" s="370"/>
      <c r="AT54" s="370"/>
      <c r="AU54" s="370"/>
      <c r="AV54" s="370"/>
      <c r="AW54" s="370"/>
      <c r="AX54" s="370"/>
      <c r="AY54" s="370"/>
      <c r="AZ54" s="370"/>
      <c r="BA54" s="370"/>
      <c r="BB54" s="370"/>
    </row>
    <row r="55" spans="2:54" s="368" customFormat="1" ht="25.5" x14ac:dyDescent="0.2">
      <c r="B55" s="377" t="e">
        <f>IF(Tabla2[[#This Row],[Productos ]]="","",CONCATENATE(Tabla2[[#This Row],[POA]],".",Tabla2[[#This Row],[SRS]],".",Tabla2[[#This Row],[AREA]],".",Tabla2[[#This Row],[TIPO]]))</f>
        <v>#REF!</v>
      </c>
      <c r="C55" s="377" t="e">
        <f>IF(Tabla2[[#This Row],[Productos ]]="","",'Formulario PPGR1'!#REF!)</f>
        <v>#REF!</v>
      </c>
      <c r="D55" s="377" t="e">
        <f>IF(Tabla2[[#This Row],[Productos ]]="","",'Formulario PPGR1'!#REF!)</f>
        <v>#REF!</v>
      </c>
      <c r="E55" s="377" t="e">
        <f>IF(Tabla2[[#This Row],[Productos ]]="","",'Formulario PPGR1'!#REF!)</f>
        <v>#REF!</v>
      </c>
      <c r="F55" s="377" t="e">
        <f>IF(Tabla2[[#This Row],[Productos ]]="","",'Formulario PPGR1'!#REF!)</f>
        <v>#REF!</v>
      </c>
      <c r="G55" s="364" t="s">
        <v>2063</v>
      </c>
      <c r="H55" s="364" t="s">
        <v>2115</v>
      </c>
      <c r="I55" s="364" t="s">
        <v>2068</v>
      </c>
      <c r="J55" s="363"/>
      <c r="K55" s="363">
        <v>1</v>
      </c>
      <c r="L55" s="363"/>
      <c r="M55" s="363"/>
      <c r="N55" s="363"/>
      <c r="O55" s="363">
        <v>1</v>
      </c>
      <c r="P55" s="363"/>
      <c r="Q55" s="363"/>
      <c r="R55" s="363"/>
      <c r="S55" s="363"/>
      <c r="T55" s="363"/>
      <c r="U55" s="363"/>
      <c r="V55" s="406">
        <f t="shared" si="3"/>
        <v>2</v>
      </c>
      <c r="W55" s="405" t="s">
        <v>438</v>
      </c>
      <c r="X55" s="405"/>
      <c r="Y55" s="364"/>
      <c r="Z55" s="581" t="s">
        <v>1978</v>
      </c>
      <c r="AA55" s="370"/>
      <c r="AB55" s="370"/>
      <c r="AC55" s="370"/>
      <c r="AD55" s="370"/>
      <c r="AE55" s="370"/>
      <c r="AF55" s="370"/>
      <c r="AG55" s="370"/>
      <c r="AH55" s="370"/>
      <c r="AI55" s="370"/>
      <c r="AJ55" s="370"/>
      <c r="AK55" s="370"/>
      <c r="AL55" s="370"/>
      <c r="AM55" s="370"/>
      <c r="AN55" s="370"/>
      <c r="AO55" s="370"/>
      <c r="AP55" s="370"/>
      <c r="AQ55" s="370"/>
      <c r="AR55" s="370"/>
      <c r="AS55" s="370"/>
      <c r="AT55" s="370"/>
      <c r="AU55" s="370"/>
      <c r="AV55" s="370"/>
      <c r="AW55" s="370"/>
      <c r="AX55" s="370"/>
      <c r="AY55" s="370"/>
      <c r="AZ55" s="370"/>
      <c r="BA55" s="370"/>
      <c r="BB55" s="370"/>
    </row>
    <row r="56" spans="2:54" s="368" customFormat="1" ht="51" customHeight="1" x14ac:dyDescent="0.2">
      <c r="B56" s="377" t="str">
        <f>IF(Tabla2[[#This Row],[Productos ]]="","",CONCATENATE(Tabla2[[#This Row],[POA]],".",Tabla2[[#This Row],[SRS]],".",Tabla2[[#This Row],[AREA]],".",Tabla2[[#This Row],[TIPO]]))</f>
        <v/>
      </c>
      <c r="C56" s="377" t="str">
        <f>IF(Tabla2[[#This Row],[Productos ]]="","",'Formulario PPGR1'!#REF!)</f>
        <v/>
      </c>
      <c r="D56" s="377" t="str">
        <f>IF(Tabla2[[#This Row],[Productos ]]="","",'Formulario PPGR1'!#REF!)</f>
        <v/>
      </c>
      <c r="E56" s="377" t="str">
        <f>IF(Tabla2[[#This Row],[Productos ]]="","",'Formulario PPGR1'!#REF!)</f>
        <v/>
      </c>
      <c r="F56" s="377" t="str">
        <f>IF(Tabla2[[#This Row],[Productos ]]="","",'Formulario PPGR1'!#REF!)</f>
        <v/>
      </c>
      <c r="G56" s="364"/>
      <c r="H56" s="364" t="s">
        <v>2116</v>
      </c>
      <c r="I56" s="364" t="s">
        <v>1935</v>
      </c>
      <c r="J56" s="363"/>
      <c r="K56" s="363"/>
      <c r="L56" s="363"/>
      <c r="M56" s="363">
        <v>1</v>
      </c>
      <c r="N56" s="363"/>
      <c r="O56" s="363"/>
      <c r="P56" s="363"/>
      <c r="Q56" s="363">
        <v>1</v>
      </c>
      <c r="R56" s="363"/>
      <c r="S56" s="363"/>
      <c r="T56" s="363"/>
      <c r="U56" s="363">
        <v>1</v>
      </c>
      <c r="V56" s="406">
        <f t="shared" si="3"/>
        <v>3</v>
      </c>
      <c r="W56" s="405" t="s">
        <v>439</v>
      </c>
      <c r="X56" s="405" t="s">
        <v>448</v>
      </c>
      <c r="Y56" s="364"/>
      <c r="Z56" s="581" t="s">
        <v>1978</v>
      </c>
      <c r="AA56" s="370"/>
      <c r="AB56" s="370"/>
      <c r="AC56" s="370"/>
      <c r="AD56" s="370"/>
      <c r="AE56" s="370"/>
      <c r="AF56" s="370"/>
      <c r="AG56" s="370"/>
      <c r="AH56" s="370"/>
      <c r="AI56" s="370"/>
      <c r="AJ56" s="370"/>
      <c r="AK56" s="370"/>
      <c r="AL56" s="370"/>
      <c r="AM56" s="370"/>
      <c r="AN56" s="370"/>
      <c r="AO56" s="370"/>
      <c r="AP56" s="370"/>
      <c r="AQ56" s="370"/>
      <c r="AR56" s="370"/>
      <c r="AS56" s="370"/>
      <c r="AT56" s="370"/>
      <c r="AU56" s="370"/>
      <c r="AV56" s="370"/>
      <c r="AW56" s="370"/>
      <c r="AX56" s="370"/>
      <c r="AY56" s="370"/>
      <c r="AZ56" s="370"/>
      <c r="BA56" s="370"/>
      <c r="BB56" s="370"/>
    </row>
    <row r="57" spans="2:54" s="368" customFormat="1" ht="51" customHeight="1" x14ac:dyDescent="0.2">
      <c r="B57" s="377" t="e">
        <f>IF(Tabla2[[#This Row],[Productos ]]="","",CONCATENATE(Tabla2[[#This Row],[POA]],".",Tabla2[[#This Row],[SRS]],".",Tabla2[[#This Row],[AREA]],".",Tabla2[[#This Row],[TIPO]]))</f>
        <v>#REF!</v>
      </c>
      <c r="C57" s="377" t="e">
        <f>IF(Tabla2[[#This Row],[Productos ]]="","",'Formulario PPGR1'!#REF!)</f>
        <v>#REF!</v>
      </c>
      <c r="D57" s="377" t="e">
        <f>IF(Tabla2[[#This Row],[Productos ]]="","",'Formulario PPGR1'!#REF!)</f>
        <v>#REF!</v>
      </c>
      <c r="E57" s="377" t="e">
        <f>IF(Tabla2[[#This Row],[Productos ]]="","",'Formulario PPGR1'!#REF!)</f>
        <v>#REF!</v>
      </c>
      <c r="F57" s="377" t="e">
        <f>IF(Tabla2[[#This Row],[Productos ]]="","",'Formulario PPGR1'!#REF!)</f>
        <v>#REF!</v>
      </c>
      <c r="G57" s="364" t="s">
        <v>2066</v>
      </c>
      <c r="H57" s="364" t="s">
        <v>2117</v>
      </c>
      <c r="I57" s="364" t="s">
        <v>1934</v>
      </c>
      <c r="J57" s="363"/>
      <c r="K57" s="363"/>
      <c r="L57" s="363">
        <v>1</v>
      </c>
      <c r="M57" s="363"/>
      <c r="N57" s="363"/>
      <c r="O57" s="363"/>
      <c r="P57" s="363">
        <v>1</v>
      </c>
      <c r="Q57" s="363"/>
      <c r="R57" s="363"/>
      <c r="S57" s="363"/>
      <c r="T57" s="363"/>
      <c r="U57" s="363"/>
      <c r="V57" s="406">
        <f>SUM(Tabla2[[#This Row],[Ene]:[Dic]])</f>
        <v>2</v>
      </c>
      <c r="W57" s="405" t="s">
        <v>439</v>
      </c>
      <c r="X57" s="405"/>
      <c r="Y57" s="364"/>
      <c r="Z57" s="581" t="s">
        <v>1980</v>
      </c>
      <c r="AA57" s="370"/>
      <c r="AB57" s="370"/>
      <c r="AC57" s="370"/>
      <c r="AD57" s="370"/>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70"/>
    </row>
    <row r="58" spans="2:54" s="368" customFormat="1" ht="51" customHeight="1" x14ac:dyDescent="0.2">
      <c r="B58" s="377" t="str">
        <f>IF(Tabla2[[#This Row],[Productos ]]="","",CONCATENATE(Tabla2[[#This Row],[POA]],".",Tabla2[[#This Row],[SRS]],".",Tabla2[[#This Row],[AREA]],".",Tabla2[[#This Row],[TIPO]]))</f>
        <v/>
      </c>
      <c r="C58" s="377" t="str">
        <f>IF(Tabla2[[#This Row],[Productos ]]="","",'Formulario PPGR1'!#REF!)</f>
        <v/>
      </c>
      <c r="D58" s="377" t="str">
        <f>IF(Tabla2[[#This Row],[Productos ]]="","",'Formulario PPGR1'!#REF!)</f>
        <v/>
      </c>
      <c r="E58" s="377" t="str">
        <f>IF(Tabla2[[#This Row],[Productos ]]="","",'Formulario PPGR1'!#REF!)</f>
        <v/>
      </c>
      <c r="F58" s="377" t="str">
        <f>IF(Tabla2[[#This Row],[Productos ]]="","",'Formulario PPGR1'!#REF!)</f>
        <v/>
      </c>
      <c r="G58" s="364"/>
      <c r="H58" s="364" t="s">
        <v>2118</v>
      </c>
      <c r="I58" s="364" t="s">
        <v>2069</v>
      </c>
      <c r="J58" s="363"/>
      <c r="K58" s="363"/>
      <c r="L58" s="363">
        <v>1</v>
      </c>
      <c r="M58" s="363"/>
      <c r="N58" s="363"/>
      <c r="O58" s="363">
        <v>1</v>
      </c>
      <c r="P58" s="363"/>
      <c r="Q58" s="363"/>
      <c r="R58" s="363">
        <v>1</v>
      </c>
      <c r="S58" s="363"/>
      <c r="T58" s="363"/>
      <c r="U58" s="363">
        <v>1</v>
      </c>
      <c r="V58" s="406">
        <f>SUM(Tabla2[[#This Row],[Ene]:[Dic]])</f>
        <v>4</v>
      </c>
      <c r="W58" s="405" t="s">
        <v>438</v>
      </c>
      <c r="X58" s="405"/>
      <c r="Y58" s="364"/>
      <c r="Z58" s="581" t="s">
        <v>1978</v>
      </c>
      <c r="AA58" s="370"/>
      <c r="AB58" s="370"/>
      <c r="AC58" s="370"/>
      <c r="AD58" s="370"/>
      <c r="AE58" s="370"/>
      <c r="AF58" s="370"/>
      <c r="AG58" s="370"/>
      <c r="AH58" s="370"/>
      <c r="AI58" s="370"/>
      <c r="AJ58" s="370"/>
      <c r="AK58" s="370"/>
      <c r="AL58" s="370"/>
      <c r="AM58" s="370"/>
      <c r="AN58" s="370"/>
      <c r="AO58" s="370"/>
      <c r="AP58" s="370"/>
      <c r="AQ58" s="370"/>
      <c r="AR58" s="370"/>
      <c r="AS58" s="370"/>
      <c r="AT58" s="370"/>
      <c r="AU58" s="370"/>
      <c r="AV58" s="370"/>
      <c r="AW58" s="370"/>
      <c r="AX58" s="370"/>
      <c r="AY58" s="370"/>
      <c r="AZ58" s="370"/>
      <c r="BA58" s="370"/>
      <c r="BB58" s="370"/>
    </row>
    <row r="59" spans="2:54" s="368" customFormat="1" ht="38.25" x14ac:dyDescent="0.2">
      <c r="B59" s="377" t="e">
        <f>IF(Tabla2[[#This Row],[Productos ]]="","",CONCATENATE(Tabla2[[#This Row],[POA]],".",Tabla2[[#This Row],[SRS]],".",Tabla2[[#This Row],[AREA]],".",Tabla2[[#This Row],[TIPO]]))</f>
        <v>#REF!</v>
      </c>
      <c r="C59" s="377" t="e">
        <f>IF(Tabla2[[#This Row],[Productos ]]="","",'Formulario PPGR1'!#REF!)</f>
        <v>#REF!</v>
      </c>
      <c r="D59" s="377" t="e">
        <f>IF(Tabla2[[#This Row],[Productos ]]="","",'Formulario PPGR1'!#REF!)</f>
        <v>#REF!</v>
      </c>
      <c r="E59" s="377" t="e">
        <f>IF(Tabla2[[#This Row],[Productos ]]="","",'Formulario PPGR1'!#REF!)</f>
        <v>#REF!</v>
      </c>
      <c r="F59" s="377" t="e">
        <f>IF(Tabla2[[#This Row],[Productos ]]="","",'Formulario PPGR1'!#REF!)</f>
        <v>#REF!</v>
      </c>
      <c r="G59" s="364" t="s">
        <v>1941</v>
      </c>
      <c r="H59" s="620" t="s">
        <v>2138</v>
      </c>
      <c r="I59" s="364" t="s">
        <v>1936</v>
      </c>
      <c r="J59" s="363"/>
      <c r="K59" s="363"/>
      <c r="L59" s="363">
        <v>1</v>
      </c>
      <c r="M59" s="363"/>
      <c r="N59" s="363"/>
      <c r="O59" s="363">
        <v>1</v>
      </c>
      <c r="P59" s="363"/>
      <c r="Q59" s="363"/>
      <c r="R59" s="363">
        <v>1</v>
      </c>
      <c r="S59" s="363"/>
      <c r="T59" s="363"/>
      <c r="U59" s="363">
        <v>1</v>
      </c>
      <c r="V59" s="406">
        <f t="shared" ref="V59:V85" si="4">SUM(J59:U59)</f>
        <v>4</v>
      </c>
      <c r="W59" s="405" t="s">
        <v>1895</v>
      </c>
      <c r="X59" s="405" t="s">
        <v>448</v>
      </c>
      <c r="Y59" s="364"/>
      <c r="Z59" s="581" t="s">
        <v>1978</v>
      </c>
      <c r="AA59" s="370"/>
      <c r="AB59" s="370"/>
      <c r="AC59" s="370"/>
      <c r="AD59" s="370"/>
      <c r="AE59" s="370"/>
      <c r="AF59" s="370"/>
      <c r="AG59" s="370"/>
      <c r="AH59" s="370"/>
      <c r="AI59" s="370"/>
      <c r="AJ59" s="370"/>
      <c r="AK59" s="370"/>
      <c r="AL59" s="370"/>
      <c r="AM59" s="370"/>
      <c r="AN59" s="370"/>
      <c r="AO59" s="370"/>
      <c r="AP59" s="370"/>
      <c r="AQ59" s="370"/>
      <c r="AR59" s="370"/>
      <c r="AS59" s="370"/>
      <c r="AT59" s="370"/>
      <c r="AU59" s="370"/>
      <c r="AV59" s="370"/>
      <c r="AW59" s="370"/>
      <c r="AX59" s="370"/>
      <c r="AY59" s="370"/>
      <c r="AZ59" s="370"/>
      <c r="BA59" s="370"/>
      <c r="BB59" s="370"/>
    </row>
    <row r="60" spans="2:54" s="368" customFormat="1" ht="50.45" customHeight="1" x14ac:dyDescent="0.2">
      <c r="B60" s="377" t="str">
        <f>IF(Tabla2[[#This Row],[Productos ]]="","",CONCATENATE(Tabla2[[#This Row],[POA]],".",Tabla2[[#This Row],[SRS]],".",Tabla2[[#This Row],[AREA]],".",Tabla2[[#This Row],[TIPO]]))</f>
        <v/>
      </c>
      <c r="C60" s="377" t="str">
        <f>IF(Tabla2[[#This Row],[Productos ]]="","",'Formulario PPGR1'!#REF!)</f>
        <v/>
      </c>
      <c r="D60" s="377" t="str">
        <f>IF(Tabla2[[#This Row],[Productos ]]="","",'Formulario PPGR1'!#REF!)</f>
        <v/>
      </c>
      <c r="E60" s="377" t="str">
        <f>IF(Tabla2[[#This Row],[Productos ]]="","",'Formulario PPGR1'!#REF!)</f>
        <v/>
      </c>
      <c r="F60" s="377" t="str">
        <f>IF(Tabla2[[#This Row],[Productos ]]="","",'Formulario PPGR1'!#REF!)</f>
        <v/>
      </c>
      <c r="G60" s="364"/>
      <c r="H60" s="620" t="s">
        <v>2139</v>
      </c>
      <c r="I60" s="364" t="s">
        <v>2070</v>
      </c>
      <c r="J60" s="363"/>
      <c r="K60" s="363"/>
      <c r="L60" s="363">
        <v>1</v>
      </c>
      <c r="M60" s="363"/>
      <c r="N60" s="363"/>
      <c r="O60" s="363">
        <v>1</v>
      </c>
      <c r="P60" s="363"/>
      <c r="Q60" s="363"/>
      <c r="R60" s="363">
        <v>1</v>
      </c>
      <c r="S60" s="363"/>
      <c r="T60" s="363"/>
      <c r="U60" s="363">
        <v>1</v>
      </c>
      <c r="V60" s="406">
        <f t="shared" si="4"/>
        <v>4</v>
      </c>
      <c r="W60" s="405" t="s">
        <v>438</v>
      </c>
      <c r="X60" s="405" t="s">
        <v>439</v>
      </c>
      <c r="Y60" s="364"/>
      <c r="Z60" s="581" t="s">
        <v>1978</v>
      </c>
      <c r="AA60" s="370"/>
      <c r="AB60" s="370"/>
      <c r="AC60" s="370"/>
      <c r="AD60" s="370"/>
      <c r="AE60" s="370"/>
      <c r="AF60" s="370"/>
      <c r="AG60" s="370"/>
      <c r="AH60" s="370"/>
      <c r="AI60" s="370"/>
      <c r="AJ60" s="370"/>
      <c r="AK60" s="370"/>
      <c r="AL60" s="370"/>
      <c r="AM60" s="370"/>
      <c r="AN60" s="370"/>
      <c r="AO60" s="370"/>
      <c r="AP60" s="370"/>
      <c r="AQ60" s="370"/>
      <c r="AR60" s="370"/>
      <c r="AS60" s="370"/>
      <c r="AT60" s="370"/>
      <c r="AU60" s="370"/>
      <c r="AV60" s="370"/>
      <c r="AW60" s="370"/>
      <c r="AX60" s="370"/>
      <c r="AY60" s="370"/>
      <c r="AZ60" s="370"/>
      <c r="BA60" s="370"/>
      <c r="BB60" s="370"/>
    </row>
    <row r="61" spans="2:54" s="368" customFormat="1" ht="50.45" customHeight="1" x14ac:dyDescent="0.2">
      <c r="B61" s="377" t="str">
        <f>IF(Tabla2[[#This Row],[Productos ]]="","",CONCATENATE(Tabla2[[#This Row],[POA]],".",Tabla2[[#This Row],[SRS]],".",Tabla2[[#This Row],[AREA]],".",Tabla2[[#This Row],[TIPO]]))</f>
        <v/>
      </c>
      <c r="C61" s="377" t="str">
        <f>IF(Tabla2[[#This Row],[Productos ]]="","",'Formulario PPGR1'!#REF!)</f>
        <v/>
      </c>
      <c r="D61" s="377" t="str">
        <f>IF(Tabla2[[#This Row],[Productos ]]="","",'Formulario PPGR1'!#REF!)</f>
        <v/>
      </c>
      <c r="E61" s="377" t="str">
        <f>IF(Tabla2[[#This Row],[Productos ]]="","",'Formulario PPGR1'!#REF!)</f>
        <v/>
      </c>
      <c r="F61" s="377" t="str">
        <f>IF(Tabla2[[#This Row],[Productos ]]="","",'Formulario PPGR1'!#REF!)</f>
        <v/>
      </c>
      <c r="G61" s="364"/>
      <c r="H61" s="620" t="s">
        <v>2613</v>
      </c>
      <c r="I61" s="364" t="s">
        <v>2614</v>
      </c>
      <c r="J61" s="363"/>
      <c r="K61" s="363"/>
      <c r="L61" s="363">
        <v>1</v>
      </c>
      <c r="M61" s="363"/>
      <c r="N61" s="363"/>
      <c r="O61" s="363">
        <v>1</v>
      </c>
      <c r="P61" s="363"/>
      <c r="Q61" s="363"/>
      <c r="R61" s="363">
        <v>1</v>
      </c>
      <c r="S61" s="363"/>
      <c r="T61" s="363"/>
      <c r="U61" s="363">
        <v>1</v>
      </c>
      <c r="V61" s="406">
        <f>SUM(Tabla2[[#This Row],[Ene]:[Dic]])</f>
        <v>4</v>
      </c>
      <c r="W61" s="405" t="s">
        <v>438</v>
      </c>
      <c r="X61" s="405" t="s">
        <v>439</v>
      </c>
      <c r="Y61" s="364"/>
      <c r="Z61" s="581" t="s">
        <v>1985</v>
      </c>
      <c r="AA61" s="370"/>
      <c r="AB61" s="370"/>
      <c r="AC61" s="370"/>
      <c r="AD61" s="370"/>
      <c r="AE61" s="370"/>
      <c r="AF61" s="370"/>
      <c r="AG61" s="370"/>
      <c r="AH61" s="370"/>
      <c r="AI61" s="370"/>
      <c r="AJ61" s="370"/>
      <c r="AK61" s="370"/>
      <c r="AL61" s="370"/>
      <c r="AM61" s="370"/>
      <c r="AN61" s="370"/>
      <c r="AO61" s="370"/>
      <c r="AP61" s="370"/>
      <c r="AQ61" s="370"/>
      <c r="AR61" s="370"/>
      <c r="AS61" s="370"/>
      <c r="AT61" s="370"/>
      <c r="AU61" s="370"/>
      <c r="AV61" s="370"/>
      <c r="AW61" s="370"/>
      <c r="AX61" s="370"/>
      <c r="AY61" s="370"/>
      <c r="AZ61" s="370"/>
      <c r="BA61" s="370"/>
      <c r="BB61" s="370"/>
    </row>
    <row r="62" spans="2:54" s="368" customFormat="1" ht="58.15" customHeight="1" x14ac:dyDescent="0.2">
      <c r="B62" s="377" t="e">
        <f>IF(Tabla2[[#This Row],[Productos ]]="","",CONCATENATE(Tabla2[[#This Row],[POA]],".",Tabla2[[#This Row],[SRS]],".",Tabla2[[#This Row],[AREA]],".",Tabla2[[#This Row],[TIPO]]))</f>
        <v>#REF!</v>
      </c>
      <c r="C62" s="377" t="e">
        <f>IF(Tabla2[[#This Row],[Productos ]]="","",'Formulario PPGR1'!#REF!)</f>
        <v>#REF!</v>
      </c>
      <c r="D62" s="377" t="e">
        <f>IF(Tabla2[[#This Row],[Productos ]]="","",'Formulario PPGR1'!#REF!)</f>
        <v>#REF!</v>
      </c>
      <c r="E62" s="377" t="e">
        <f>IF(Tabla2[[#This Row],[Productos ]]="","",'Formulario PPGR1'!#REF!)</f>
        <v>#REF!</v>
      </c>
      <c r="F62" s="377" t="e">
        <f>IF(Tabla2[[#This Row],[Productos ]]="","",'Formulario PPGR1'!#REF!)</f>
        <v>#REF!</v>
      </c>
      <c r="G62" s="364" t="s">
        <v>1942</v>
      </c>
      <c r="H62" s="620" t="s">
        <v>2140</v>
      </c>
      <c r="I62" s="364" t="s">
        <v>1937</v>
      </c>
      <c r="J62" s="363"/>
      <c r="K62" s="363"/>
      <c r="L62" s="363">
        <v>1</v>
      </c>
      <c r="M62" s="363"/>
      <c r="N62" s="363"/>
      <c r="O62" s="363">
        <v>1</v>
      </c>
      <c r="P62" s="363"/>
      <c r="Q62" s="363"/>
      <c r="R62" s="363">
        <v>1</v>
      </c>
      <c r="S62" s="363"/>
      <c r="T62" s="363"/>
      <c r="U62" s="363">
        <v>1</v>
      </c>
      <c r="V62" s="406">
        <f t="shared" si="4"/>
        <v>4</v>
      </c>
      <c r="W62" s="405" t="s">
        <v>438</v>
      </c>
      <c r="X62" s="405"/>
      <c r="Y62" s="364"/>
      <c r="Z62" s="581" t="s">
        <v>1980</v>
      </c>
      <c r="AA62" s="370"/>
      <c r="AB62" s="370"/>
      <c r="AC62" s="370"/>
      <c r="AD62" s="370"/>
      <c r="AE62" s="370"/>
      <c r="AF62" s="370"/>
      <c r="AG62" s="370"/>
      <c r="AH62" s="370"/>
      <c r="AI62" s="370"/>
      <c r="AJ62" s="370"/>
      <c r="AK62" s="370"/>
      <c r="AL62" s="370"/>
      <c r="AM62" s="370"/>
      <c r="AN62" s="370"/>
      <c r="AO62" s="370"/>
      <c r="AP62" s="370"/>
      <c r="AQ62" s="370"/>
      <c r="AR62" s="370"/>
      <c r="AS62" s="370"/>
      <c r="AT62" s="370"/>
      <c r="AU62" s="370"/>
      <c r="AV62" s="370"/>
      <c r="AW62" s="370"/>
      <c r="AX62" s="370"/>
      <c r="AY62" s="370"/>
      <c r="AZ62" s="370"/>
      <c r="BA62" s="370"/>
      <c r="BB62" s="370"/>
    </row>
    <row r="63" spans="2:54" s="368" customFormat="1" ht="40.9" customHeight="1" x14ac:dyDescent="0.2">
      <c r="B63" s="377" t="str">
        <f>IF(Tabla2[[#This Row],[Productos ]]="","",CONCATENATE(Tabla2[[#This Row],[POA]],".",Tabla2[[#This Row],[SRS]],".",Tabla2[[#This Row],[AREA]],".",Tabla2[[#This Row],[TIPO]]))</f>
        <v/>
      </c>
      <c r="C63" s="377" t="str">
        <f>IF(Tabla2[[#This Row],[Productos ]]="","",'Formulario PPGR1'!#REF!)</f>
        <v/>
      </c>
      <c r="D63" s="377" t="str">
        <f>IF(Tabla2[[#This Row],[Productos ]]="","",'Formulario PPGR1'!#REF!)</f>
        <v/>
      </c>
      <c r="E63" s="377" t="str">
        <f>IF(Tabla2[[#This Row],[Productos ]]="","",'Formulario PPGR1'!#REF!)</f>
        <v/>
      </c>
      <c r="F63" s="377" t="str">
        <f>IF(Tabla2[[#This Row],[Productos ]]="","",'Formulario PPGR1'!#REF!)</f>
        <v/>
      </c>
      <c r="G63" s="364"/>
      <c r="H63" s="620" t="s">
        <v>2141</v>
      </c>
      <c r="I63" s="364" t="s">
        <v>1938</v>
      </c>
      <c r="J63" s="363"/>
      <c r="K63" s="363"/>
      <c r="L63" s="363">
        <v>1</v>
      </c>
      <c r="M63" s="363"/>
      <c r="N63" s="363"/>
      <c r="O63" s="363">
        <v>1</v>
      </c>
      <c r="P63" s="363"/>
      <c r="Q63" s="363"/>
      <c r="R63" s="363">
        <v>1</v>
      </c>
      <c r="S63" s="363"/>
      <c r="T63" s="363"/>
      <c r="U63" s="363">
        <v>1</v>
      </c>
      <c r="V63" s="406">
        <f t="shared" si="4"/>
        <v>4</v>
      </c>
      <c r="W63" s="405" t="s">
        <v>438</v>
      </c>
      <c r="X63" s="405"/>
      <c r="Y63" s="364"/>
      <c r="Z63" s="581" t="s">
        <v>1980</v>
      </c>
      <c r="AA63" s="370"/>
      <c r="AB63" s="370"/>
      <c r="AC63" s="370"/>
      <c r="AD63" s="370"/>
      <c r="AE63" s="370"/>
      <c r="AF63" s="370"/>
      <c r="AG63" s="370"/>
      <c r="AH63" s="370"/>
      <c r="AI63" s="370"/>
      <c r="AJ63" s="370"/>
      <c r="AK63" s="370"/>
      <c r="AL63" s="370"/>
      <c r="AM63" s="370"/>
      <c r="AN63" s="370"/>
      <c r="AO63" s="370"/>
      <c r="AP63" s="370"/>
      <c r="AQ63" s="370"/>
      <c r="AR63" s="370"/>
      <c r="AS63" s="370"/>
      <c r="AT63" s="370"/>
      <c r="AU63" s="370"/>
      <c r="AV63" s="370"/>
      <c r="AW63" s="370"/>
      <c r="AX63" s="370"/>
      <c r="AY63" s="370"/>
      <c r="AZ63" s="370"/>
      <c r="BA63" s="370"/>
      <c r="BB63" s="370"/>
    </row>
    <row r="64" spans="2:54" s="368" customFormat="1" ht="51.6" customHeight="1" x14ac:dyDescent="0.2">
      <c r="B64" s="377" t="str">
        <f>IF(Tabla2[[#This Row],[Productos ]]="","",CONCATENATE(Tabla2[[#This Row],[POA]],".",Tabla2[[#This Row],[SRS]],".",Tabla2[[#This Row],[AREA]],".",Tabla2[[#This Row],[TIPO]]))</f>
        <v/>
      </c>
      <c r="C64" s="377" t="str">
        <f>IF(Tabla2[[#This Row],[Productos ]]="","",'Formulario PPGR1'!#REF!)</f>
        <v/>
      </c>
      <c r="D64" s="377" t="str">
        <f>IF(Tabla2[[#This Row],[Productos ]]="","",'Formulario PPGR1'!#REF!)</f>
        <v/>
      </c>
      <c r="E64" s="377" t="str">
        <f>IF(Tabla2[[#This Row],[Productos ]]="","",'Formulario PPGR1'!#REF!)</f>
        <v/>
      </c>
      <c r="F64" s="377" t="str">
        <f>IF(Tabla2[[#This Row],[Productos ]]="","",'Formulario PPGR1'!#REF!)</f>
        <v/>
      </c>
      <c r="G64" s="364"/>
      <c r="H64" s="620" t="s">
        <v>2142</v>
      </c>
      <c r="I64" s="364" t="s">
        <v>2071</v>
      </c>
      <c r="J64" s="363"/>
      <c r="K64" s="363"/>
      <c r="L64" s="363">
        <v>1</v>
      </c>
      <c r="M64" s="363"/>
      <c r="N64" s="363"/>
      <c r="O64" s="363">
        <v>1</v>
      </c>
      <c r="P64" s="363"/>
      <c r="Q64" s="363"/>
      <c r="R64" s="363">
        <v>1</v>
      </c>
      <c r="S64" s="363"/>
      <c r="T64" s="363"/>
      <c r="U64" s="363">
        <v>1</v>
      </c>
      <c r="V64" s="406">
        <f t="shared" si="4"/>
        <v>4</v>
      </c>
      <c r="W64" s="405" t="s">
        <v>439</v>
      </c>
      <c r="X64" s="405" t="s">
        <v>438</v>
      </c>
      <c r="Y64" s="364"/>
      <c r="Z64" s="581" t="s">
        <v>1980</v>
      </c>
      <c r="AA64" s="370"/>
      <c r="AB64" s="370"/>
      <c r="AC64" s="370"/>
      <c r="AD64" s="370"/>
      <c r="AE64" s="370"/>
      <c r="AF64" s="370"/>
      <c r="AG64" s="370"/>
      <c r="AH64" s="370"/>
      <c r="AI64" s="370"/>
      <c r="AJ64" s="370"/>
      <c r="AK64" s="370"/>
      <c r="AL64" s="370"/>
      <c r="AM64" s="370"/>
      <c r="AN64" s="370"/>
      <c r="AO64" s="370"/>
      <c r="AP64" s="370"/>
      <c r="AQ64" s="370"/>
      <c r="AR64" s="370"/>
      <c r="AS64" s="370"/>
      <c r="AT64" s="370"/>
      <c r="AU64" s="370"/>
      <c r="AV64" s="370"/>
      <c r="AW64" s="370"/>
      <c r="AX64" s="370"/>
      <c r="AY64" s="370"/>
      <c r="AZ64" s="370"/>
      <c r="BA64" s="370"/>
      <c r="BB64" s="370"/>
    </row>
    <row r="65" spans="2:54" s="368" customFormat="1" ht="49.15" customHeight="1" x14ac:dyDescent="0.2">
      <c r="B65" s="377" t="str">
        <f>IF(Tabla2[[#This Row],[Productos ]]="","",CONCATENATE(Tabla2[[#This Row],[POA]],".",Tabla2[[#This Row],[SRS]],".",Tabla2[[#This Row],[AREA]],".",Tabla2[[#This Row],[TIPO]]))</f>
        <v/>
      </c>
      <c r="C65" s="377" t="str">
        <f>IF(Tabla2[[#This Row],[Productos ]]="","",'Formulario PPGR1'!#REF!)</f>
        <v/>
      </c>
      <c r="D65" s="377" t="str">
        <f>IF(Tabla2[[#This Row],[Productos ]]="","",'Formulario PPGR1'!#REF!)</f>
        <v/>
      </c>
      <c r="E65" s="377" t="str">
        <f>IF(Tabla2[[#This Row],[Productos ]]="","",'Formulario PPGR1'!#REF!)</f>
        <v/>
      </c>
      <c r="F65" s="377" t="str">
        <f>IF(Tabla2[[#This Row],[Productos ]]="","",'Formulario PPGR1'!#REF!)</f>
        <v/>
      </c>
      <c r="G65" s="364"/>
      <c r="H65" s="620" t="s">
        <v>2143</v>
      </c>
      <c r="I65" s="364" t="s">
        <v>1912</v>
      </c>
      <c r="J65" s="363"/>
      <c r="K65" s="363"/>
      <c r="L65" s="363">
        <v>1</v>
      </c>
      <c r="M65" s="363"/>
      <c r="N65" s="363"/>
      <c r="O65" s="363">
        <v>1</v>
      </c>
      <c r="P65" s="363"/>
      <c r="Q65" s="363"/>
      <c r="R65" s="363">
        <v>1</v>
      </c>
      <c r="S65" s="363"/>
      <c r="T65" s="363"/>
      <c r="U65" s="363">
        <v>1</v>
      </c>
      <c r="V65" s="406">
        <f t="shared" si="4"/>
        <v>4</v>
      </c>
      <c r="W65" s="405" t="s">
        <v>438</v>
      </c>
      <c r="X65" s="405"/>
      <c r="Y65" s="364"/>
      <c r="Z65" s="581" t="s">
        <v>1980</v>
      </c>
      <c r="AA65" s="370"/>
      <c r="AB65" s="370"/>
      <c r="AC65" s="370"/>
      <c r="AD65" s="370"/>
      <c r="AE65" s="370"/>
      <c r="AF65" s="370"/>
      <c r="AG65" s="370"/>
      <c r="AH65" s="370"/>
      <c r="AI65" s="370"/>
      <c r="AJ65" s="370"/>
      <c r="AK65" s="370"/>
      <c r="AL65" s="370"/>
      <c r="AM65" s="370"/>
      <c r="AN65" s="370"/>
      <c r="AO65" s="370"/>
      <c r="AP65" s="370"/>
      <c r="AQ65" s="370"/>
      <c r="AR65" s="370"/>
      <c r="AS65" s="370"/>
      <c r="AT65" s="370"/>
      <c r="AU65" s="370"/>
      <c r="AV65" s="370"/>
      <c r="AW65" s="370"/>
      <c r="AX65" s="370"/>
      <c r="AY65" s="370"/>
      <c r="AZ65" s="370"/>
      <c r="BA65" s="370"/>
      <c r="BB65" s="370"/>
    </row>
    <row r="66" spans="2:54" s="368" customFormat="1" ht="42" customHeight="1" x14ac:dyDescent="0.2">
      <c r="B66" s="377" t="str">
        <f>IF(Tabla2[[#This Row],[Productos ]]="","",CONCATENATE(Tabla2[[#This Row],[POA]],".",Tabla2[[#This Row],[SRS]],".",Tabla2[[#This Row],[AREA]],".",Tabla2[[#This Row],[TIPO]]))</f>
        <v/>
      </c>
      <c r="C66" s="377" t="str">
        <f>IF(Tabla2[[#This Row],[Productos ]]="","",'Formulario PPGR1'!#REF!)</f>
        <v/>
      </c>
      <c r="D66" s="377" t="str">
        <f>IF(Tabla2[[#This Row],[Productos ]]="","",'Formulario PPGR1'!#REF!)</f>
        <v/>
      </c>
      <c r="E66" s="377" t="str">
        <f>IF(Tabla2[[#This Row],[Productos ]]="","",'Formulario PPGR1'!#REF!)</f>
        <v/>
      </c>
      <c r="F66" s="377" t="str">
        <f>IF(Tabla2[[#This Row],[Productos ]]="","",'Formulario PPGR1'!#REF!)</f>
        <v/>
      </c>
      <c r="G66" s="364"/>
      <c r="H66" s="620" t="s">
        <v>2144</v>
      </c>
      <c r="I66" s="364" t="s">
        <v>1939</v>
      </c>
      <c r="J66" s="363"/>
      <c r="K66" s="363"/>
      <c r="L66" s="363">
        <v>1</v>
      </c>
      <c r="M66" s="363"/>
      <c r="N66" s="363"/>
      <c r="O66" s="363">
        <v>1</v>
      </c>
      <c r="P66" s="363"/>
      <c r="Q66" s="363"/>
      <c r="R66" s="363">
        <v>1</v>
      </c>
      <c r="S66" s="363"/>
      <c r="T66" s="363"/>
      <c r="U66" s="363">
        <v>1</v>
      </c>
      <c r="V66" s="406">
        <f t="shared" si="4"/>
        <v>4</v>
      </c>
      <c r="W66" s="405" t="s">
        <v>438</v>
      </c>
      <c r="X66" s="405"/>
      <c r="Y66" s="364"/>
      <c r="Z66" s="581" t="s">
        <v>1980</v>
      </c>
      <c r="AA66" s="370"/>
      <c r="AB66" s="370"/>
      <c r="AC66" s="370"/>
      <c r="AD66" s="370"/>
      <c r="AE66" s="370"/>
      <c r="AF66" s="370"/>
      <c r="AG66" s="370"/>
      <c r="AH66" s="370"/>
      <c r="AI66" s="370"/>
      <c r="AJ66" s="370"/>
      <c r="AK66" s="370"/>
      <c r="AL66" s="370"/>
      <c r="AM66" s="370"/>
      <c r="AN66" s="370"/>
      <c r="AO66" s="370"/>
      <c r="AP66" s="370"/>
      <c r="AQ66" s="370"/>
      <c r="AR66" s="370"/>
      <c r="AS66" s="370"/>
      <c r="AT66" s="370"/>
      <c r="AU66" s="370"/>
      <c r="AV66" s="370"/>
      <c r="AW66" s="370"/>
      <c r="AX66" s="370"/>
      <c r="AY66" s="370"/>
      <c r="AZ66" s="370"/>
      <c r="BA66" s="370"/>
      <c r="BB66" s="370"/>
    </row>
    <row r="67" spans="2:54" s="368" customFormat="1" ht="70.150000000000006" customHeight="1" x14ac:dyDescent="0.2">
      <c r="B67" s="377" t="e">
        <f>IF(Tabla2[[#This Row],[Productos ]]="","",CONCATENATE(Tabla2[[#This Row],[POA]],".",Tabla2[[#This Row],[SRS]],".",Tabla2[[#This Row],[AREA]],".",Tabla2[[#This Row],[TIPO]]))</f>
        <v>#REF!</v>
      </c>
      <c r="C67" s="377" t="e">
        <f>IF(Tabla2[[#This Row],[Productos ]]="","",'Formulario PPGR1'!#REF!)</f>
        <v>#REF!</v>
      </c>
      <c r="D67" s="377" t="e">
        <f>IF(Tabla2[[#This Row],[Productos ]]="","",'Formulario PPGR1'!#REF!)</f>
        <v>#REF!</v>
      </c>
      <c r="E67" s="377" t="e">
        <f>IF(Tabla2[[#This Row],[Productos ]]="","",'Formulario PPGR1'!#REF!)</f>
        <v>#REF!</v>
      </c>
      <c r="F67" s="377" t="e">
        <f>IF(Tabla2[[#This Row],[Productos ]]="","",'Formulario PPGR1'!#REF!)</f>
        <v>#REF!</v>
      </c>
      <c r="G67" s="364" t="s">
        <v>1866</v>
      </c>
      <c r="H67" s="620" t="s">
        <v>2145</v>
      </c>
      <c r="I67" s="364" t="s">
        <v>1940</v>
      </c>
      <c r="J67" s="363"/>
      <c r="K67" s="363"/>
      <c r="L67" s="363">
        <v>1</v>
      </c>
      <c r="M67" s="363"/>
      <c r="N67" s="363"/>
      <c r="O67" s="363">
        <v>1</v>
      </c>
      <c r="P67" s="363"/>
      <c r="Q67" s="363"/>
      <c r="R67" s="363">
        <v>1</v>
      </c>
      <c r="S67" s="363"/>
      <c r="T67" s="363"/>
      <c r="U67" s="363">
        <v>1</v>
      </c>
      <c r="V67" s="406">
        <f t="shared" si="4"/>
        <v>4</v>
      </c>
      <c r="W67" s="405" t="s">
        <v>438</v>
      </c>
      <c r="X67" s="405"/>
      <c r="Y67" s="364"/>
      <c r="Z67" s="581" t="s">
        <v>1980</v>
      </c>
      <c r="AA67" s="370"/>
      <c r="AB67" s="370"/>
      <c r="AC67" s="370"/>
      <c r="AD67" s="370"/>
      <c r="AE67" s="370"/>
      <c r="AF67" s="370"/>
      <c r="AG67" s="370"/>
      <c r="AH67" s="370"/>
      <c r="AI67" s="370"/>
      <c r="AJ67" s="370"/>
      <c r="AK67" s="370"/>
      <c r="AL67" s="370"/>
      <c r="AM67" s="370"/>
      <c r="AN67" s="370"/>
      <c r="AO67" s="370"/>
      <c r="AP67" s="370"/>
      <c r="AQ67" s="370"/>
      <c r="AR67" s="370"/>
      <c r="AS67" s="370"/>
      <c r="AT67" s="370"/>
      <c r="AU67" s="370"/>
      <c r="AV67" s="370"/>
      <c r="AW67" s="370"/>
      <c r="AX67" s="370"/>
      <c r="AY67" s="370"/>
      <c r="AZ67" s="370"/>
      <c r="BA67" s="370"/>
      <c r="BB67" s="370"/>
    </row>
    <row r="68" spans="2:54" s="368" customFormat="1" ht="38.450000000000003" customHeight="1" x14ac:dyDescent="0.2">
      <c r="B68" s="377" t="str">
        <f>IF(Tabla2[[#This Row],[Productos ]]="","",CONCATENATE(Tabla2[[#This Row],[POA]],".",Tabla2[[#This Row],[SRS]],".",Tabla2[[#This Row],[AREA]],".",Tabla2[[#This Row],[TIPO]]))</f>
        <v/>
      </c>
      <c r="C68" s="377" t="str">
        <f>IF(Tabla2[[#This Row],[Productos ]]="","",'Formulario PPGR1'!#REF!)</f>
        <v/>
      </c>
      <c r="D68" s="377" t="str">
        <f>IF(Tabla2[[#This Row],[Productos ]]="","",'Formulario PPGR1'!#REF!)</f>
        <v/>
      </c>
      <c r="E68" s="377" t="str">
        <f>IF(Tabla2[[#This Row],[Productos ]]="","",'Formulario PPGR1'!#REF!)</f>
        <v/>
      </c>
      <c r="F68" s="377" t="str">
        <f>IF(Tabla2[[#This Row],[Productos ]]="","",'Formulario PPGR1'!#REF!)</f>
        <v/>
      </c>
      <c r="G68" s="364"/>
      <c r="H68" s="620" t="s">
        <v>2146</v>
      </c>
      <c r="I68" s="364" t="s">
        <v>1961</v>
      </c>
      <c r="J68" s="363"/>
      <c r="K68" s="363"/>
      <c r="L68" s="363">
        <v>1</v>
      </c>
      <c r="M68" s="363"/>
      <c r="N68" s="363"/>
      <c r="O68" s="363">
        <v>1</v>
      </c>
      <c r="P68" s="363"/>
      <c r="Q68" s="363"/>
      <c r="R68" s="363">
        <v>1</v>
      </c>
      <c r="S68" s="363"/>
      <c r="T68" s="363"/>
      <c r="U68" s="363">
        <v>1</v>
      </c>
      <c r="V68" s="406">
        <f t="shared" si="4"/>
        <v>4</v>
      </c>
      <c r="W68" s="405" t="s">
        <v>447</v>
      </c>
      <c r="X68" s="405"/>
      <c r="Y68" s="364"/>
      <c r="Z68" s="581" t="s">
        <v>1980</v>
      </c>
      <c r="AA68" s="370"/>
      <c r="AB68" s="370"/>
      <c r="AC68" s="370"/>
      <c r="AD68" s="370"/>
      <c r="AE68" s="370"/>
      <c r="AF68" s="370"/>
      <c r="AG68" s="370"/>
      <c r="AH68" s="370"/>
      <c r="AI68" s="370"/>
      <c r="AJ68" s="370"/>
      <c r="AK68" s="370"/>
      <c r="AL68" s="370"/>
      <c r="AM68" s="370"/>
      <c r="AN68" s="370"/>
      <c r="AO68" s="370"/>
      <c r="AP68" s="370"/>
      <c r="AQ68" s="370"/>
      <c r="AR68" s="370"/>
      <c r="AS68" s="370"/>
      <c r="AT68" s="370"/>
      <c r="AU68" s="370"/>
      <c r="AV68" s="370"/>
      <c r="AW68" s="370"/>
      <c r="AX68" s="370"/>
      <c r="AY68" s="370"/>
      <c r="AZ68" s="370"/>
      <c r="BA68" s="370"/>
      <c r="BB68" s="370"/>
    </row>
    <row r="69" spans="2:54" s="368" customFormat="1" ht="34.9" customHeight="1" x14ac:dyDescent="0.2">
      <c r="B69" s="377" t="str">
        <f>IF(Tabla2[[#This Row],[Productos ]]="","",CONCATENATE(Tabla2[[#This Row],[POA]],".",Tabla2[[#This Row],[SRS]],".",Tabla2[[#This Row],[AREA]],".",Tabla2[[#This Row],[TIPO]]))</f>
        <v/>
      </c>
      <c r="C69" s="377" t="str">
        <f>IF(Tabla2[[#This Row],[Productos ]]="","",'Formulario PPGR1'!#REF!)</f>
        <v/>
      </c>
      <c r="D69" s="377" t="str">
        <f>IF(Tabla2[[#This Row],[Productos ]]="","",'Formulario PPGR1'!#REF!)</f>
        <v/>
      </c>
      <c r="E69" s="377" t="str">
        <f>IF(Tabla2[[#This Row],[Productos ]]="","",'Formulario PPGR1'!#REF!)</f>
        <v/>
      </c>
      <c r="F69" s="377" t="str">
        <f>IF(Tabla2[[#This Row],[Productos ]]="","",'Formulario PPGR1'!#REF!)</f>
        <v/>
      </c>
      <c r="G69" s="364"/>
      <c r="H69" s="620" t="s">
        <v>2147</v>
      </c>
      <c r="I69" s="364" t="s">
        <v>1962</v>
      </c>
      <c r="J69" s="363"/>
      <c r="K69" s="363"/>
      <c r="L69" s="363">
        <v>1</v>
      </c>
      <c r="M69" s="363"/>
      <c r="N69" s="363"/>
      <c r="O69" s="363">
        <v>1</v>
      </c>
      <c r="P69" s="363"/>
      <c r="Q69" s="363"/>
      <c r="R69" s="363">
        <v>1</v>
      </c>
      <c r="S69" s="363"/>
      <c r="T69" s="363"/>
      <c r="U69" s="363">
        <v>1</v>
      </c>
      <c r="V69" s="406">
        <f t="shared" si="4"/>
        <v>4</v>
      </c>
      <c r="W69" s="405" t="s">
        <v>438</v>
      </c>
      <c r="X69" s="405"/>
      <c r="Y69" s="364"/>
      <c r="Z69" s="581" t="s">
        <v>1980</v>
      </c>
      <c r="AA69" s="370"/>
      <c r="AB69" s="370"/>
      <c r="AC69" s="370"/>
      <c r="AD69" s="370"/>
      <c r="AE69" s="370"/>
      <c r="AF69" s="370"/>
      <c r="AG69" s="370"/>
      <c r="AH69" s="370"/>
      <c r="AI69" s="370"/>
      <c r="AJ69" s="370"/>
      <c r="AK69" s="370"/>
      <c r="AL69" s="370"/>
      <c r="AM69" s="370"/>
      <c r="AN69" s="370"/>
      <c r="AO69" s="370"/>
      <c r="AP69" s="370"/>
      <c r="AQ69" s="370"/>
      <c r="AR69" s="370"/>
      <c r="AS69" s="370"/>
      <c r="AT69" s="370"/>
      <c r="AU69" s="370"/>
      <c r="AV69" s="370"/>
      <c r="AW69" s="370"/>
      <c r="AX69" s="370"/>
      <c r="AY69" s="370"/>
      <c r="AZ69" s="370"/>
      <c r="BA69" s="370"/>
      <c r="BB69" s="370"/>
    </row>
    <row r="70" spans="2:54" s="368" customFormat="1" ht="51" x14ac:dyDescent="0.2">
      <c r="B70" s="377" t="str">
        <f>IF(Tabla2[[#This Row],[Productos ]]="","",CONCATENATE(Tabla2[[#This Row],[POA]],".",Tabla2[[#This Row],[SRS]],".",Tabla2[[#This Row],[AREA]],".",Tabla2[[#This Row],[TIPO]]))</f>
        <v/>
      </c>
      <c r="C70" s="377" t="str">
        <f>IF(Tabla2[[#This Row],[Productos ]]="","",'Formulario PPGR1'!#REF!)</f>
        <v/>
      </c>
      <c r="D70" s="377" t="str">
        <f>IF(Tabla2[[#This Row],[Productos ]]="","",'Formulario PPGR1'!#REF!)</f>
        <v/>
      </c>
      <c r="E70" s="377" t="str">
        <f>IF(Tabla2[[#This Row],[Productos ]]="","",'Formulario PPGR1'!#REF!)</f>
        <v/>
      </c>
      <c r="F70" s="377" t="str">
        <f>IF(Tabla2[[#This Row],[Productos ]]="","",'Formulario PPGR1'!#REF!)</f>
        <v/>
      </c>
      <c r="G70" s="364"/>
      <c r="H70" s="620" t="s">
        <v>2148</v>
      </c>
      <c r="I70" s="364" t="s">
        <v>1963</v>
      </c>
      <c r="J70" s="442"/>
      <c r="K70" s="363"/>
      <c r="L70" s="363">
        <v>1</v>
      </c>
      <c r="M70" s="363"/>
      <c r="N70" s="363"/>
      <c r="O70" s="363">
        <v>1</v>
      </c>
      <c r="P70" s="363"/>
      <c r="Q70" s="363"/>
      <c r="R70" s="363">
        <v>1</v>
      </c>
      <c r="S70" s="363"/>
      <c r="T70" s="442"/>
      <c r="U70" s="363">
        <v>1</v>
      </c>
      <c r="V70" s="621">
        <f t="shared" si="4"/>
        <v>4</v>
      </c>
      <c r="W70" s="405" t="s">
        <v>1931</v>
      </c>
      <c r="X70" s="405"/>
      <c r="Y70" s="364"/>
      <c r="Z70" s="581" t="s">
        <v>1980</v>
      </c>
      <c r="AA70" s="370"/>
      <c r="AB70" s="370"/>
      <c r="AC70" s="370"/>
      <c r="AD70" s="370"/>
      <c r="AE70" s="370"/>
      <c r="AF70" s="370"/>
      <c r="AG70" s="370"/>
      <c r="AH70" s="370"/>
      <c r="AI70" s="370"/>
      <c r="AJ70" s="370"/>
      <c r="AK70" s="370"/>
      <c r="AL70" s="370"/>
      <c r="AM70" s="370"/>
      <c r="AN70" s="370"/>
      <c r="AO70" s="370"/>
      <c r="AP70" s="370"/>
      <c r="AQ70" s="370"/>
      <c r="AR70" s="370"/>
      <c r="AS70" s="370"/>
      <c r="AT70" s="370"/>
      <c r="AU70" s="370"/>
      <c r="AV70" s="370"/>
      <c r="AW70" s="370"/>
      <c r="AX70" s="370"/>
      <c r="AY70" s="370"/>
      <c r="AZ70" s="370"/>
      <c r="BA70" s="370"/>
      <c r="BB70" s="370"/>
    </row>
    <row r="71" spans="2:54" s="368" customFormat="1" ht="54.6" customHeight="1" x14ac:dyDescent="0.2">
      <c r="B71" s="377" t="e">
        <f>IF(Tabla2[[#This Row],[Productos ]]="","",CONCATENATE(Tabla2[[#This Row],[POA]],".",Tabla2[[#This Row],[SRS]],".",Tabla2[[#This Row],[AREA]],".",Tabla2[[#This Row],[TIPO]]))</f>
        <v>#REF!</v>
      </c>
      <c r="C71" s="377" t="e">
        <f>IF(Tabla2[[#This Row],[Productos ]]="","",'Formulario PPGR1'!#REF!)</f>
        <v>#REF!</v>
      </c>
      <c r="D71" s="377" t="e">
        <f>IF(Tabla2[[#This Row],[Productos ]]="","",'Formulario PPGR1'!#REF!)</f>
        <v>#REF!</v>
      </c>
      <c r="E71" s="377" t="e">
        <f>IF(Tabla2[[#This Row],[Productos ]]="","",'Formulario PPGR1'!#REF!)</f>
        <v>#REF!</v>
      </c>
      <c r="F71" s="377" t="e">
        <f>IF(Tabla2[[#This Row],[Productos ]]="","",'Formulario PPGR1'!#REF!)</f>
        <v>#REF!</v>
      </c>
      <c r="G71" s="622" t="s">
        <v>1965</v>
      </c>
      <c r="H71" s="622" t="s">
        <v>2149</v>
      </c>
      <c r="I71" s="364" t="s">
        <v>1946</v>
      </c>
      <c r="J71" s="363"/>
      <c r="K71" s="363"/>
      <c r="L71" s="442">
        <v>1</v>
      </c>
      <c r="M71" s="442"/>
      <c r="N71" s="442"/>
      <c r="O71" s="442">
        <v>1</v>
      </c>
      <c r="P71" s="363"/>
      <c r="Q71" s="363"/>
      <c r="R71" s="442">
        <v>1</v>
      </c>
      <c r="S71" s="442"/>
      <c r="T71" s="442"/>
      <c r="U71" s="442">
        <v>1</v>
      </c>
      <c r="V71" s="406">
        <f t="shared" si="4"/>
        <v>4</v>
      </c>
      <c r="W71" s="405" t="s">
        <v>438</v>
      </c>
      <c r="X71" s="405"/>
      <c r="Y71" s="364"/>
      <c r="Z71" s="581" t="s">
        <v>1979</v>
      </c>
      <c r="AA71" s="370"/>
      <c r="AB71" s="370"/>
      <c r="AC71" s="370"/>
      <c r="AD71" s="370"/>
      <c r="AE71" s="370"/>
      <c r="AF71" s="370"/>
      <c r="AG71" s="370"/>
      <c r="AH71" s="370"/>
      <c r="AI71" s="370"/>
      <c r="AJ71" s="370"/>
      <c r="AK71" s="370"/>
      <c r="AL71" s="370"/>
      <c r="AM71" s="370"/>
      <c r="AN71" s="370"/>
      <c r="AO71" s="370"/>
      <c r="AP71" s="370"/>
      <c r="AQ71" s="370"/>
      <c r="AR71" s="370"/>
      <c r="AS71" s="370"/>
      <c r="AT71" s="370"/>
      <c r="AU71" s="370"/>
      <c r="AV71" s="370"/>
      <c r="AW71" s="370"/>
      <c r="AX71" s="370"/>
      <c r="AY71" s="370"/>
      <c r="AZ71" s="370"/>
      <c r="BA71" s="370"/>
      <c r="BB71" s="370"/>
    </row>
    <row r="72" spans="2:54" s="368" customFormat="1" ht="49.15" customHeight="1" x14ac:dyDescent="0.2">
      <c r="B72" s="377" t="str">
        <f>IF(Tabla2[[#This Row],[Productos ]]="","",CONCATENATE(Tabla2[[#This Row],[POA]],".",Tabla2[[#This Row],[SRS]],".",Tabla2[[#This Row],[AREA]],".",Tabla2[[#This Row],[TIPO]]))</f>
        <v/>
      </c>
      <c r="C72" s="377" t="str">
        <f>IF(Tabla2[[#This Row],[Productos ]]="","",'Formulario PPGR1'!#REF!)</f>
        <v/>
      </c>
      <c r="D72" s="377" t="str">
        <f>IF(Tabla2[[#This Row],[Productos ]]="","",'Formulario PPGR1'!#REF!)</f>
        <v/>
      </c>
      <c r="E72" s="377" t="str">
        <f>IF(Tabla2[[#This Row],[Productos ]]="","",'Formulario PPGR1'!#REF!)</f>
        <v/>
      </c>
      <c r="F72" s="377" t="str">
        <f>IF(Tabla2[[#This Row],[Productos ]]="","",'Formulario PPGR1'!#REF!)</f>
        <v/>
      </c>
      <c r="G72" s="364"/>
      <c r="H72" s="622" t="s">
        <v>2150</v>
      </c>
      <c r="I72" s="364" t="s">
        <v>1947</v>
      </c>
      <c r="J72" s="363"/>
      <c r="K72" s="363"/>
      <c r="L72" s="363">
        <v>1</v>
      </c>
      <c r="M72" s="363"/>
      <c r="N72" s="363"/>
      <c r="O72" s="363">
        <v>1</v>
      </c>
      <c r="P72" s="363"/>
      <c r="Q72" s="363"/>
      <c r="R72" s="363">
        <v>1</v>
      </c>
      <c r="S72" s="363"/>
      <c r="T72" s="363"/>
      <c r="U72" s="363">
        <v>1</v>
      </c>
      <c r="V72" s="406">
        <f t="shared" si="4"/>
        <v>4</v>
      </c>
      <c r="W72" s="405" t="s">
        <v>438</v>
      </c>
      <c r="X72" s="405"/>
      <c r="Y72" s="364"/>
      <c r="Z72" s="581" t="s">
        <v>1980</v>
      </c>
      <c r="AA72" s="370"/>
      <c r="AB72" s="370"/>
      <c r="AC72" s="370"/>
      <c r="AD72" s="370"/>
      <c r="AE72" s="370"/>
      <c r="AF72" s="370"/>
      <c r="AG72" s="370"/>
      <c r="AH72" s="370"/>
      <c r="AI72" s="370"/>
      <c r="AJ72" s="370"/>
      <c r="AK72" s="370"/>
      <c r="AL72" s="370"/>
      <c r="AM72" s="370"/>
      <c r="AN72" s="370"/>
      <c r="AO72" s="370"/>
      <c r="AP72" s="370"/>
      <c r="AQ72" s="370"/>
      <c r="AR72" s="370"/>
      <c r="AS72" s="370"/>
      <c r="AT72" s="370"/>
      <c r="AU72" s="370"/>
      <c r="AV72" s="370"/>
      <c r="AW72" s="370"/>
      <c r="AX72" s="370"/>
      <c r="AY72" s="370"/>
      <c r="AZ72" s="370"/>
      <c r="BA72" s="370"/>
      <c r="BB72" s="370"/>
    </row>
    <row r="73" spans="2:54" s="368" customFormat="1" ht="38.25" x14ac:dyDescent="0.2">
      <c r="B73" s="377" t="str">
        <f>IF(Tabla2[[#This Row],[Productos ]]="","",CONCATENATE(Tabla2[[#This Row],[POA]],".",Tabla2[[#This Row],[SRS]],".",Tabla2[[#This Row],[AREA]],".",Tabla2[[#This Row],[TIPO]]))</f>
        <v/>
      </c>
      <c r="C73" s="377" t="str">
        <f>IF(Tabla2[[#This Row],[Productos ]]="","",'Formulario PPGR1'!#REF!)</f>
        <v/>
      </c>
      <c r="D73" s="377" t="str">
        <f>IF(Tabla2[[#This Row],[Productos ]]="","",'Formulario PPGR1'!#REF!)</f>
        <v/>
      </c>
      <c r="E73" s="377" t="str">
        <f>IF(Tabla2[[#This Row],[Productos ]]="","",'Formulario PPGR1'!#REF!)</f>
        <v/>
      </c>
      <c r="F73" s="377" t="str">
        <f>IF(Tabla2[[#This Row],[Productos ]]="","",'Formulario PPGR1'!#REF!)</f>
        <v/>
      </c>
      <c r="G73" s="364"/>
      <c r="H73" s="622" t="s">
        <v>2151</v>
      </c>
      <c r="I73" s="364" t="s">
        <v>1948</v>
      </c>
      <c r="J73" s="363"/>
      <c r="K73" s="363"/>
      <c r="L73" s="363"/>
      <c r="M73" s="363">
        <v>1</v>
      </c>
      <c r="N73" s="363"/>
      <c r="O73" s="363"/>
      <c r="P73" s="363">
        <v>1</v>
      </c>
      <c r="Q73" s="363"/>
      <c r="R73" s="363"/>
      <c r="S73" s="363">
        <v>1</v>
      </c>
      <c r="T73" s="363"/>
      <c r="U73" s="363"/>
      <c r="V73" s="406">
        <f t="shared" si="4"/>
        <v>3</v>
      </c>
      <c r="W73" s="405" t="s">
        <v>438</v>
      </c>
      <c r="X73" s="405"/>
      <c r="Y73" s="364"/>
      <c r="Z73" s="581" t="s">
        <v>1980</v>
      </c>
      <c r="AA73" s="370"/>
      <c r="AB73" s="370"/>
      <c r="AC73" s="370"/>
      <c r="AD73" s="370"/>
      <c r="AE73" s="370"/>
      <c r="AF73" s="370"/>
      <c r="AG73" s="370"/>
      <c r="AH73" s="370"/>
      <c r="AI73" s="370"/>
      <c r="AJ73" s="370"/>
      <c r="AK73" s="370"/>
      <c r="AL73" s="370"/>
      <c r="AM73" s="370"/>
      <c r="AN73" s="370"/>
      <c r="AO73" s="370"/>
      <c r="AP73" s="370"/>
      <c r="AQ73" s="370"/>
      <c r="AR73" s="370"/>
      <c r="AS73" s="370"/>
      <c r="AT73" s="370"/>
      <c r="AU73" s="370"/>
      <c r="AV73" s="370"/>
      <c r="AW73" s="370"/>
      <c r="AX73" s="370"/>
      <c r="AY73" s="370"/>
      <c r="AZ73" s="370"/>
      <c r="BA73" s="370"/>
      <c r="BB73" s="370"/>
    </row>
    <row r="74" spans="2:54" s="368" customFormat="1" ht="38.25" x14ac:dyDescent="0.2">
      <c r="B74" s="377" t="e">
        <f>IF(Tabla2[[#This Row],[Productos ]]="","",CONCATENATE(Tabla2[[#This Row],[POA]],".",Tabla2[[#This Row],[SRS]],".",Tabla2[[#This Row],[AREA]],".",Tabla2[[#This Row],[TIPO]]))</f>
        <v>#REF!</v>
      </c>
      <c r="C74" s="377" t="e">
        <f>IF(Tabla2[[#This Row],[Productos ]]="","",'Formulario PPGR1'!#REF!)</f>
        <v>#REF!</v>
      </c>
      <c r="D74" s="377" t="e">
        <f>IF(Tabla2[[#This Row],[Productos ]]="","",'Formulario PPGR1'!#REF!)</f>
        <v>#REF!</v>
      </c>
      <c r="E74" s="377" t="e">
        <f>IF(Tabla2[[#This Row],[Productos ]]="","",'Formulario PPGR1'!#REF!)</f>
        <v>#REF!</v>
      </c>
      <c r="F74" s="377" t="e">
        <f>IF(Tabla2[[#This Row],[Productos ]]="","",'Formulario PPGR1'!#REF!)</f>
        <v>#REF!</v>
      </c>
      <c r="G74" s="381" t="s">
        <v>1967</v>
      </c>
      <c r="H74" s="364" t="s">
        <v>2152</v>
      </c>
      <c r="I74" s="364" t="s">
        <v>1919</v>
      </c>
      <c r="J74" s="363"/>
      <c r="K74" s="363"/>
      <c r="L74" s="363">
        <v>1</v>
      </c>
      <c r="M74" s="363"/>
      <c r="N74" s="363"/>
      <c r="O74" s="363"/>
      <c r="P74" s="363"/>
      <c r="Q74" s="363"/>
      <c r="R74" s="363"/>
      <c r="S74" s="363"/>
      <c r="T74" s="363"/>
      <c r="U74" s="363"/>
      <c r="V74" s="406">
        <f t="shared" si="4"/>
        <v>1</v>
      </c>
      <c r="W74" s="405" t="s">
        <v>439</v>
      </c>
      <c r="X74" s="405" t="s">
        <v>448</v>
      </c>
      <c r="Y74" s="364"/>
      <c r="Z74" s="581" t="s">
        <v>1980</v>
      </c>
      <c r="AA74" s="370"/>
      <c r="AB74" s="370"/>
      <c r="AC74" s="370"/>
      <c r="AD74" s="370"/>
      <c r="AE74" s="370"/>
      <c r="AF74" s="370"/>
      <c r="AG74" s="370"/>
      <c r="AH74" s="370"/>
      <c r="AI74" s="370"/>
      <c r="AJ74" s="370"/>
      <c r="AK74" s="370"/>
      <c r="AL74" s="370"/>
      <c r="AM74" s="370"/>
      <c r="AN74" s="370"/>
      <c r="AO74" s="370"/>
      <c r="AP74" s="370"/>
      <c r="AQ74" s="370"/>
      <c r="AR74" s="370"/>
      <c r="AS74" s="370"/>
      <c r="AT74" s="370"/>
      <c r="AU74" s="370"/>
      <c r="AV74" s="370"/>
      <c r="AW74" s="370"/>
      <c r="AX74" s="370"/>
      <c r="AY74" s="370"/>
      <c r="AZ74" s="370"/>
      <c r="BA74" s="370"/>
      <c r="BB74" s="370"/>
    </row>
    <row r="75" spans="2:54" s="368" customFormat="1" ht="56.45" customHeight="1" x14ac:dyDescent="0.2">
      <c r="B75" s="377" t="str">
        <f>IF(Tabla2[[#This Row],[Productos ]]="","",CONCATENATE(Tabla2[[#This Row],[POA]],".",Tabla2[[#This Row],[SRS]],".",Tabla2[[#This Row],[AREA]],".",Tabla2[[#This Row],[TIPO]]))</f>
        <v/>
      </c>
      <c r="C75" s="377" t="str">
        <f>IF(Tabla2[[#This Row],[Productos ]]="","",'Formulario PPGR1'!#REF!)</f>
        <v/>
      </c>
      <c r="D75" s="377" t="str">
        <f>IF(Tabla2[[#This Row],[Productos ]]="","",'Formulario PPGR1'!#REF!)</f>
        <v/>
      </c>
      <c r="E75" s="377" t="str">
        <f>IF(Tabla2[[#This Row],[Productos ]]="","",'Formulario PPGR1'!#REF!)</f>
        <v/>
      </c>
      <c r="F75" s="377" t="str">
        <f>IF(Tabla2[[#This Row],[Productos ]]="","",'Formulario PPGR1'!#REF!)</f>
        <v/>
      </c>
      <c r="G75" s="364"/>
      <c r="H75" s="364" t="s">
        <v>2153</v>
      </c>
      <c r="I75" s="364" t="s">
        <v>1920</v>
      </c>
      <c r="J75" s="363"/>
      <c r="K75" s="363"/>
      <c r="L75" s="363"/>
      <c r="M75" s="363">
        <v>1</v>
      </c>
      <c r="N75" s="363"/>
      <c r="O75" s="363"/>
      <c r="P75" s="363">
        <v>1</v>
      </c>
      <c r="Q75" s="363"/>
      <c r="R75" s="363"/>
      <c r="S75" s="363">
        <v>1</v>
      </c>
      <c r="T75" s="363"/>
      <c r="U75" s="363"/>
      <c r="V75" s="406">
        <f t="shared" si="4"/>
        <v>3</v>
      </c>
      <c r="W75" s="405" t="s">
        <v>439</v>
      </c>
      <c r="X75" s="405" t="s">
        <v>448</v>
      </c>
      <c r="Y75" s="364"/>
      <c r="Z75" s="581" t="s">
        <v>1980</v>
      </c>
      <c r="AA75" s="370"/>
      <c r="AB75" s="370"/>
      <c r="AC75" s="370"/>
      <c r="AD75" s="370"/>
      <c r="AE75" s="370"/>
      <c r="AF75" s="370"/>
      <c r="AG75" s="370"/>
      <c r="AH75" s="370"/>
      <c r="AI75" s="370"/>
      <c r="AJ75" s="370"/>
      <c r="AK75" s="370"/>
      <c r="AL75" s="370"/>
      <c r="AM75" s="370"/>
      <c r="AN75" s="370"/>
      <c r="AO75" s="370"/>
      <c r="AP75" s="370"/>
      <c r="AQ75" s="370"/>
      <c r="AR75" s="370"/>
      <c r="AS75" s="370"/>
      <c r="AT75" s="370"/>
      <c r="AU75" s="370"/>
      <c r="AV75" s="370"/>
      <c r="AW75" s="370"/>
      <c r="AX75" s="370"/>
      <c r="AY75" s="370"/>
      <c r="AZ75" s="370"/>
      <c r="BA75" s="370"/>
      <c r="BB75" s="370"/>
    </row>
    <row r="76" spans="2:54" s="368" customFormat="1" ht="45" customHeight="1" x14ac:dyDescent="0.2">
      <c r="B76" s="377" t="str">
        <f>IF(Tabla2[[#This Row],[Productos ]]="","",CONCATENATE(Tabla2[[#This Row],[POA]],".",Tabla2[[#This Row],[SRS]],".",Tabla2[[#This Row],[AREA]],".",Tabla2[[#This Row],[TIPO]]))</f>
        <v/>
      </c>
      <c r="C76" s="377" t="str">
        <f>IF(Tabla2[[#This Row],[Productos ]]="","",'Formulario PPGR1'!#REF!)</f>
        <v/>
      </c>
      <c r="D76" s="377" t="str">
        <f>IF(Tabla2[[#This Row],[Productos ]]="","",'Formulario PPGR1'!#REF!)</f>
        <v/>
      </c>
      <c r="E76" s="377" t="str">
        <f>IF(Tabla2[[#This Row],[Productos ]]="","",'Formulario PPGR1'!#REF!)</f>
        <v/>
      </c>
      <c r="F76" s="377" t="str">
        <f>IF(Tabla2[[#This Row],[Productos ]]="","",'Formulario PPGR1'!#REF!)</f>
        <v/>
      </c>
      <c r="G76" s="364"/>
      <c r="H76" s="364" t="s">
        <v>2154</v>
      </c>
      <c r="I76" s="364" t="s">
        <v>1921</v>
      </c>
      <c r="J76" s="363"/>
      <c r="K76" s="363"/>
      <c r="L76" s="363"/>
      <c r="M76" s="363"/>
      <c r="N76" s="363">
        <v>1</v>
      </c>
      <c r="O76" s="363"/>
      <c r="P76" s="363"/>
      <c r="Q76" s="363"/>
      <c r="R76" s="363">
        <v>1</v>
      </c>
      <c r="S76" s="363"/>
      <c r="T76" s="363"/>
      <c r="U76" s="363"/>
      <c r="V76" s="406">
        <f t="shared" si="4"/>
        <v>2</v>
      </c>
      <c r="W76" s="405" t="s">
        <v>1886</v>
      </c>
      <c r="X76" s="405"/>
      <c r="Y76" s="364"/>
      <c r="Z76" s="581" t="s">
        <v>1980</v>
      </c>
      <c r="AA76" s="370"/>
      <c r="AB76" s="370"/>
      <c r="AC76" s="370"/>
      <c r="AD76" s="370"/>
      <c r="AE76" s="370"/>
      <c r="AF76" s="370"/>
      <c r="AG76" s="370"/>
      <c r="AH76" s="370"/>
      <c r="AI76" s="370"/>
      <c r="AJ76" s="370"/>
      <c r="AK76" s="370"/>
      <c r="AL76" s="370"/>
      <c r="AM76" s="370"/>
      <c r="AN76" s="370"/>
      <c r="AO76" s="370"/>
      <c r="AP76" s="370"/>
      <c r="AQ76" s="370"/>
      <c r="AR76" s="370"/>
      <c r="AS76" s="370"/>
      <c r="AT76" s="370"/>
      <c r="AU76" s="370"/>
      <c r="AV76" s="370"/>
      <c r="AW76" s="370"/>
      <c r="AX76" s="370"/>
      <c r="AY76" s="370"/>
      <c r="AZ76" s="370"/>
      <c r="BA76" s="370"/>
      <c r="BB76" s="370"/>
    </row>
    <row r="77" spans="2:54" s="368" customFormat="1" ht="51.6" customHeight="1" x14ac:dyDescent="0.2">
      <c r="B77" s="377" t="str">
        <f>IF(Tabla2[[#This Row],[Productos ]]="","",CONCATENATE(Tabla2[[#This Row],[POA]],".",Tabla2[[#This Row],[SRS]],".",Tabla2[[#This Row],[AREA]],".",Tabla2[[#This Row],[TIPO]]))</f>
        <v/>
      </c>
      <c r="C77" s="377" t="str">
        <f>IF(Tabla2[[#This Row],[Productos ]]="","",'Formulario PPGR1'!#REF!)</f>
        <v/>
      </c>
      <c r="D77" s="377" t="str">
        <f>IF(Tabla2[[#This Row],[Productos ]]="","",'Formulario PPGR1'!#REF!)</f>
        <v/>
      </c>
      <c r="E77" s="377" t="str">
        <f>IF(Tabla2[[#This Row],[Productos ]]="","",'Formulario PPGR1'!#REF!)</f>
        <v/>
      </c>
      <c r="F77" s="377" t="str">
        <f>IF(Tabla2[[#This Row],[Productos ]]="","",'Formulario PPGR1'!#REF!)</f>
        <v/>
      </c>
      <c r="G77" s="364"/>
      <c r="H77" s="364" t="s">
        <v>2155</v>
      </c>
      <c r="I77" s="364" t="s">
        <v>1922</v>
      </c>
      <c r="J77" s="363"/>
      <c r="K77" s="363"/>
      <c r="L77" s="363"/>
      <c r="M77" s="363"/>
      <c r="N77" s="363">
        <v>1</v>
      </c>
      <c r="O77" s="363"/>
      <c r="P77" s="363"/>
      <c r="Q77" s="363"/>
      <c r="R77" s="363">
        <v>1</v>
      </c>
      <c r="S77" s="363"/>
      <c r="T77" s="363"/>
      <c r="U77" s="363"/>
      <c r="V77" s="406">
        <f t="shared" si="4"/>
        <v>2</v>
      </c>
      <c r="W77" s="405" t="s">
        <v>1964</v>
      </c>
      <c r="X77" s="405"/>
      <c r="Y77" s="364"/>
      <c r="Z77" s="581" t="s">
        <v>1980</v>
      </c>
      <c r="AA77" s="370"/>
      <c r="AB77" s="370"/>
      <c r="AC77" s="370"/>
      <c r="AD77" s="370"/>
      <c r="AE77" s="370"/>
      <c r="AF77" s="370"/>
      <c r="AG77" s="370"/>
      <c r="AH77" s="370"/>
      <c r="AI77" s="370"/>
      <c r="AJ77" s="370"/>
      <c r="AK77" s="370"/>
      <c r="AL77" s="370"/>
      <c r="AM77" s="370"/>
      <c r="AN77" s="370"/>
      <c r="AO77" s="370"/>
      <c r="AP77" s="370"/>
      <c r="AQ77" s="370"/>
      <c r="AR77" s="370"/>
      <c r="AS77" s="370"/>
      <c r="AT77" s="370"/>
      <c r="AU77" s="370"/>
      <c r="AV77" s="370"/>
      <c r="AW77" s="370"/>
      <c r="AX77" s="370"/>
      <c r="AY77" s="370"/>
      <c r="AZ77" s="370"/>
      <c r="BA77" s="370"/>
      <c r="BB77" s="370"/>
    </row>
    <row r="78" spans="2:54" s="368" customFormat="1" ht="40.9" customHeight="1" x14ac:dyDescent="0.2">
      <c r="B78" s="377" t="str">
        <f>IF(Tabla2[[#This Row],[Productos ]]="","",CONCATENATE(Tabla2[[#This Row],[POA]],".",Tabla2[[#This Row],[SRS]],".",Tabla2[[#This Row],[AREA]],".",Tabla2[[#This Row],[TIPO]]))</f>
        <v/>
      </c>
      <c r="C78" s="377" t="str">
        <f>IF(Tabla2[[#This Row],[Productos ]]="","",'Formulario PPGR1'!#REF!)</f>
        <v/>
      </c>
      <c r="D78" s="377" t="str">
        <f>IF(Tabla2[[#This Row],[Productos ]]="","",'Formulario PPGR1'!#REF!)</f>
        <v/>
      </c>
      <c r="E78" s="377" t="str">
        <f>IF(Tabla2[[#This Row],[Productos ]]="","",'Formulario PPGR1'!#REF!)</f>
        <v/>
      </c>
      <c r="F78" s="377" t="str">
        <f>IF(Tabla2[[#This Row],[Productos ]]="","",'Formulario PPGR1'!#REF!)</f>
        <v/>
      </c>
      <c r="G78" s="364"/>
      <c r="H78" s="364" t="s">
        <v>2156</v>
      </c>
      <c r="I78" s="364" t="s">
        <v>1968</v>
      </c>
      <c r="J78" s="363"/>
      <c r="K78" s="363"/>
      <c r="L78" s="363">
        <v>1</v>
      </c>
      <c r="M78" s="363"/>
      <c r="N78" s="363"/>
      <c r="O78" s="363">
        <v>1</v>
      </c>
      <c r="P78" s="363"/>
      <c r="Q78" s="363"/>
      <c r="R78" s="363">
        <v>1</v>
      </c>
      <c r="S78" s="363"/>
      <c r="T78" s="363"/>
      <c r="U78" s="363">
        <v>1</v>
      </c>
      <c r="V78" s="406">
        <f t="shared" si="4"/>
        <v>4</v>
      </c>
      <c r="W78" s="405" t="s">
        <v>438</v>
      </c>
      <c r="X78" s="364" t="s">
        <v>2072</v>
      </c>
      <c r="Y78" s="619"/>
      <c r="Z78" s="581" t="s">
        <v>1980</v>
      </c>
      <c r="AA78" s="370"/>
      <c r="AB78" s="370"/>
      <c r="AC78" s="370"/>
      <c r="AD78" s="370"/>
      <c r="AE78" s="370"/>
      <c r="AF78" s="370"/>
      <c r="AG78" s="370"/>
      <c r="AH78" s="370"/>
      <c r="AI78" s="370"/>
      <c r="AJ78" s="370"/>
      <c r="AK78" s="370"/>
      <c r="AL78" s="370"/>
      <c r="AM78" s="370"/>
      <c r="AN78" s="370"/>
      <c r="AO78" s="370"/>
      <c r="AP78" s="370"/>
      <c r="AQ78" s="370"/>
      <c r="AR78" s="370"/>
      <c r="AS78" s="370"/>
      <c r="AT78" s="370"/>
      <c r="AU78" s="370"/>
      <c r="AV78" s="370"/>
      <c r="AW78" s="370"/>
      <c r="AX78" s="370"/>
      <c r="AY78" s="370"/>
      <c r="AZ78" s="370"/>
      <c r="BA78" s="370"/>
      <c r="BB78" s="370"/>
    </row>
    <row r="79" spans="2:54" s="368" customFormat="1" ht="38.25" x14ac:dyDescent="0.2">
      <c r="B79" s="377" t="e">
        <f>IF(Tabla2[[#This Row],[Productos ]]="","",CONCATENATE(Tabla2[[#This Row],[POA]],".",Tabla2[[#This Row],[SRS]],".",Tabla2[[#This Row],[AREA]],".",Tabla2[[#This Row],[TIPO]]))</f>
        <v>#REF!</v>
      </c>
      <c r="C79" s="377" t="e">
        <f>IF(Tabla2[[#This Row],[Productos ]]="","",'Formulario PPGR1'!#REF!)</f>
        <v>#REF!</v>
      </c>
      <c r="D79" s="377" t="e">
        <f>IF(Tabla2[[#This Row],[Productos ]]="","",'Formulario PPGR1'!#REF!)</f>
        <v>#REF!</v>
      </c>
      <c r="E79" s="377" t="e">
        <f>IF(Tabla2[[#This Row],[Productos ]]="","",'Formulario PPGR1'!#REF!)</f>
        <v>#REF!</v>
      </c>
      <c r="F79" s="377" t="e">
        <f>IF(Tabla2[[#This Row],[Productos ]]="","",'Formulario PPGR1'!#REF!)</f>
        <v>#REF!</v>
      </c>
      <c r="G79" s="364" t="s">
        <v>1966</v>
      </c>
      <c r="H79" s="620" t="s">
        <v>2157</v>
      </c>
      <c r="I79" s="364" t="s">
        <v>1923</v>
      </c>
      <c r="J79" s="363"/>
      <c r="K79" s="363"/>
      <c r="L79" s="363"/>
      <c r="M79" s="363">
        <v>1</v>
      </c>
      <c r="N79" s="363"/>
      <c r="O79" s="363"/>
      <c r="P79" s="363"/>
      <c r="Q79" s="363"/>
      <c r="R79" s="363"/>
      <c r="S79" s="363"/>
      <c r="T79" s="363"/>
      <c r="U79" s="363"/>
      <c r="V79" s="406">
        <f t="shared" si="4"/>
        <v>1</v>
      </c>
      <c r="W79" s="405" t="s">
        <v>447</v>
      </c>
      <c r="X79" s="405" t="s">
        <v>439</v>
      </c>
      <c r="Y79" s="364"/>
      <c r="Z79" s="581" t="s">
        <v>1980</v>
      </c>
      <c r="AA79" s="370"/>
      <c r="AB79" s="370"/>
      <c r="AC79" s="370"/>
      <c r="AD79" s="370"/>
      <c r="AE79" s="370"/>
      <c r="AF79" s="370"/>
      <c r="AG79" s="370"/>
      <c r="AH79" s="370"/>
      <c r="AI79" s="370"/>
      <c r="AJ79" s="370"/>
      <c r="AK79" s="370"/>
      <c r="AL79" s="370"/>
      <c r="AM79" s="370"/>
      <c r="AN79" s="370"/>
      <c r="AO79" s="370"/>
      <c r="AP79" s="370"/>
      <c r="AQ79" s="370"/>
      <c r="AR79" s="370"/>
      <c r="AS79" s="370"/>
      <c r="AT79" s="370"/>
      <c r="AU79" s="370"/>
      <c r="AV79" s="370"/>
      <c r="AW79" s="370"/>
      <c r="AX79" s="370"/>
      <c r="AY79" s="370"/>
      <c r="AZ79" s="370"/>
      <c r="BA79" s="370"/>
      <c r="BB79" s="370"/>
    </row>
    <row r="80" spans="2:54" s="368" customFormat="1" ht="25.5" x14ac:dyDescent="0.2">
      <c r="B80" s="377" t="str">
        <f>IF(Tabla2[[#This Row],[Productos ]]="","",CONCATENATE(Tabla2[[#This Row],[POA]],".",Tabla2[[#This Row],[SRS]],".",Tabla2[[#This Row],[AREA]],".",Tabla2[[#This Row],[TIPO]]))</f>
        <v/>
      </c>
      <c r="C80" s="377" t="str">
        <f>IF(Tabla2[[#This Row],[Productos ]]="","",'Formulario PPGR1'!#REF!)</f>
        <v/>
      </c>
      <c r="D80" s="377" t="str">
        <f>IF(Tabla2[[#This Row],[Productos ]]="","",'Formulario PPGR1'!#REF!)</f>
        <v/>
      </c>
      <c r="E80" s="377" t="str">
        <f>IF(Tabla2[[#This Row],[Productos ]]="","",'Formulario PPGR1'!#REF!)</f>
        <v/>
      </c>
      <c r="F80" s="377" t="str">
        <f>IF(Tabla2[[#This Row],[Productos ]]="","",'Formulario PPGR1'!#REF!)</f>
        <v/>
      </c>
      <c r="G80" s="364"/>
      <c r="H80" s="620" t="s">
        <v>2158</v>
      </c>
      <c r="I80" s="364" t="s">
        <v>1924</v>
      </c>
      <c r="J80" s="363"/>
      <c r="K80" s="363"/>
      <c r="L80" s="363"/>
      <c r="M80" s="363"/>
      <c r="N80" s="363"/>
      <c r="O80" s="363"/>
      <c r="P80" s="363">
        <v>1</v>
      </c>
      <c r="Q80" s="363"/>
      <c r="R80" s="363"/>
      <c r="S80" s="363"/>
      <c r="T80" s="363"/>
      <c r="U80" s="363"/>
      <c r="V80" s="406">
        <f t="shared" si="4"/>
        <v>1</v>
      </c>
      <c r="W80" s="405" t="s">
        <v>447</v>
      </c>
      <c r="X80" s="405" t="s">
        <v>439</v>
      </c>
      <c r="Y80" s="364"/>
      <c r="Z80" s="581" t="s">
        <v>1980</v>
      </c>
      <c r="AA80" s="370"/>
      <c r="AB80" s="370"/>
      <c r="AC80" s="370"/>
      <c r="AD80" s="370"/>
      <c r="AE80" s="370"/>
      <c r="AF80" s="370"/>
      <c r="AG80" s="370"/>
      <c r="AH80" s="370"/>
      <c r="AI80" s="370"/>
      <c r="AJ80" s="370"/>
      <c r="AK80" s="370"/>
      <c r="AL80" s="370"/>
      <c r="AM80" s="370"/>
      <c r="AN80" s="370"/>
      <c r="AO80" s="370"/>
      <c r="AP80" s="370"/>
      <c r="AQ80" s="370"/>
      <c r="AR80" s="370"/>
      <c r="AS80" s="370"/>
      <c r="AT80" s="370"/>
      <c r="AU80" s="370"/>
      <c r="AV80" s="370"/>
      <c r="AW80" s="370"/>
      <c r="AX80" s="370"/>
      <c r="AY80" s="370"/>
      <c r="AZ80" s="370"/>
      <c r="BA80" s="370"/>
      <c r="BB80" s="370"/>
    </row>
    <row r="81" spans="2:54" s="368" customFormat="1" ht="25.5" x14ac:dyDescent="0.2">
      <c r="B81" s="377" t="str">
        <f>IF(Tabla2[[#This Row],[Productos ]]="","",CONCATENATE(Tabla2[[#This Row],[POA]],".",Tabla2[[#This Row],[SRS]],".",Tabla2[[#This Row],[AREA]],".",Tabla2[[#This Row],[TIPO]]))</f>
        <v/>
      </c>
      <c r="C81" s="377" t="str">
        <f>IF(Tabla2[[#This Row],[Productos ]]="","",'Formulario PPGR1'!#REF!)</f>
        <v/>
      </c>
      <c r="D81" s="377" t="str">
        <f>IF(Tabla2[[#This Row],[Productos ]]="","",'Formulario PPGR1'!#REF!)</f>
        <v/>
      </c>
      <c r="E81" s="377" t="str">
        <f>IF(Tabla2[[#This Row],[Productos ]]="","",'Formulario PPGR1'!#REF!)</f>
        <v/>
      </c>
      <c r="F81" s="377" t="str">
        <f>IF(Tabla2[[#This Row],[Productos ]]="","",'Formulario PPGR1'!#REF!)</f>
        <v/>
      </c>
      <c r="G81" s="364"/>
      <c r="H81" s="620" t="s">
        <v>2159</v>
      </c>
      <c r="I81" s="364" t="s">
        <v>1950</v>
      </c>
      <c r="J81" s="363"/>
      <c r="K81" s="363"/>
      <c r="L81" s="363"/>
      <c r="M81" s="363"/>
      <c r="N81" s="363"/>
      <c r="O81" s="363"/>
      <c r="P81" s="363"/>
      <c r="Q81" s="363"/>
      <c r="R81" s="363"/>
      <c r="S81" s="363"/>
      <c r="T81" s="363">
        <v>1</v>
      </c>
      <c r="U81" s="363">
        <f>SUBTOTAL(9,T81)</f>
        <v>1</v>
      </c>
      <c r="V81" s="406">
        <f t="shared" si="4"/>
        <v>2</v>
      </c>
      <c r="W81" s="405" t="s">
        <v>447</v>
      </c>
      <c r="X81" s="405" t="s">
        <v>439</v>
      </c>
      <c r="Y81" s="364"/>
      <c r="Z81" s="581" t="s">
        <v>1980</v>
      </c>
      <c r="AA81" s="370"/>
      <c r="AB81" s="370"/>
      <c r="AC81" s="370"/>
      <c r="AD81" s="370"/>
      <c r="AE81" s="370"/>
      <c r="AF81" s="370"/>
      <c r="AG81" s="370"/>
      <c r="AH81" s="370"/>
      <c r="AI81" s="370"/>
      <c r="AJ81" s="370"/>
      <c r="AK81" s="370"/>
      <c r="AL81" s="370"/>
      <c r="AM81" s="370"/>
      <c r="AN81" s="370"/>
      <c r="AO81" s="370"/>
      <c r="AP81" s="370"/>
      <c r="AQ81" s="370"/>
      <c r="AR81" s="370"/>
      <c r="AS81" s="370"/>
      <c r="AT81" s="370"/>
      <c r="AU81" s="370"/>
      <c r="AV81" s="370"/>
      <c r="AW81" s="370"/>
      <c r="AX81" s="370"/>
      <c r="AY81" s="370"/>
      <c r="AZ81" s="370"/>
      <c r="BA81" s="370"/>
      <c r="BB81" s="370"/>
    </row>
    <row r="82" spans="2:54" s="368" customFormat="1" ht="25.5" x14ac:dyDescent="0.2">
      <c r="B82" s="377" t="str">
        <f>IF(Tabla2[[#This Row],[Productos ]]="","",CONCATENATE(Tabla2[[#This Row],[POA]],".",Tabla2[[#This Row],[SRS]],".",Tabla2[[#This Row],[AREA]],".",Tabla2[[#This Row],[TIPO]]))</f>
        <v/>
      </c>
      <c r="C82" s="377" t="str">
        <f>IF(Tabla2[[#This Row],[Productos ]]="","",'Formulario PPGR1'!#REF!)</f>
        <v/>
      </c>
      <c r="D82" s="377" t="str">
        <f>IF(Tabla2[[#This Row],[Productos ]]="","",'Formulario PPGR1'!#REF!)</f>
        <v/>
      </c>
      <c r="E82" s="377" t="str">
        <f>IF(Tabla2[[#This Row],[Productos ]]="","",'Formulario PPGR1'!#REF!)</f>
        <v/>
      </c>
      <c r="F82" s="377" t="str">
        <f>IF(Tabla2[[#This Row],[Productos ]]="","",'Formulario PPGR1'!#REF!)</f>
        <v/>
      </c>
      <c r="G82" s="364"/>
      <c r="H82" s="620" t="s">
        <v>2160</v>
      </c>
      <c r="I82" s="364" t="s">
        <v>1951</v>
      </c>
      <c r="J82" s="363"/>
      <c r="K82" s="363"/>
      <c r="L82" s="363">
        <v>1</v>
      </c>
      <c r="M82" s="363">
        <v>1</v>
      </c>
      <c r="N82" s="363"/>
      <c r="O82" s="363"/>
      <c r="P82" s="363"/>
      <c r="Q82" s="363"/>
      <c r="R82" s="363"/>
      <c r="S82" s="363"/>
      <c r="T82" s="363"/>
      <c r="U82" s="363"/>
      <c r="V82" s="406">
        <f t="shared" si="4"/>
        <v>2</v>
      </c>
      <c r="W82" s="405" t="s">
        <v>447</v>
      </c>
      <c r="X82" s="405" t="s">
        <v>439</v>
      </c>
      <c r="Y82" s="364"/>
      <c r="Z82" s="581" t="s">
        <v>1980</v>
      </c>
      <c r="AA82" s="370"/>
      <c r="AB82" s="370"/>
      <c r="AC82" s="370"/>
      <c r="AD82" s="370"/>
      <c r="AE82" s="370"/>
      <c r="AF82" s="370"/>
      <c r="AG82" s="370"/>
      <c r="AH82" s="370"/>
      <c r="AI82" s="370"/>
      <c r="AJ82" s="370"/>
      <c r="AK82" s="370"/>
      <c r="AL82" s="370"/>
      <c r="AM82" s="370"/>
      <c r="AN82" s="370"/>
      <c r="AO82" s="370"/>
      <c r="AP82" s="370"/>
      <c r="AQ82" s="370"/>
      <c r="AR82" s="370"/>
      <c r="AS82" s="370"/>
      <c r="AT82" s="370"/>
      <c r="AU82" s="370"/>
      <c r="AV82" s="370"/>
      <c r="AW82" s="370"/>
      <c r="AX82" s="370"/>
      <c r="AY82" s="370"/>
      <c r="AZ82" s="370"/>
      <c r="BA82" s="370"/>
      <c r="BB82" s="370"/>
    </row>
    <row r="83" spans="2:54" s="368" customFormat="1" ht="25.5" x14ac:dyDescent="0.2">
      <c r="B83" s="377" t="str">
        <f>IF(Tabla2[[#This Row],[Productos ]]="","",CONCATENATE(Tabla2[[#This Row],[POA]],".",Tabla2[[#This Row],[SRS]],".",Tabla2[[#This Row],[AREA]],".",Tabla2[[#This Row],[TIPO]]))</f>
        <v/>
      </c>
      <c r="C83" s="377" t="str">
        <f>IF(Tabla2[[#This Row],[Productos ]]="","",'Formulario PPGR1'!#REF!)</f>
        <v/>
      </c>
      <c r="D83" s="377" t="str">
        <f>IF(Tabla2[[#This Row],[Productos ]]="","",'Formulario PPGR1'!#REF!)</f>
        <v/>
      </c>
      <c r="E83" s="377" t="str">
        <f>IF(Tabla2[[#This Row],[Productos ]]="","",'Formulario PPGR1'!#REF!)</f>
        <v/>
      </c>
      <c r="F83" s="377" t="str">
        <f>IF(Tabla2[[#This Row],[Productos ]]="","",'Formulario PPGR1'!#REF!)</f>
        <v/>
      </c>
      <c r="G83" s="364"/>
      <c r="H83" s="620" t="s">
        <v>2161</v>
      </c>
      <c r="I83" s="364" t="s">
        <v>1952</v>
      </c>
      <c r="J83" s="363"/>
      <c r="K83" s="363"/>
      <c r="L83" s="363"/>
      <c r="M83" s="363"/>
      <c r="N83" s="363"/>
      <c r="O83" s="363"/>
      <c r="P83" s="363"/>
      <c r="Q83" s="363"/>
      <c r="R83" s="363"/>
      <c r="S83" s="363"/>
      <c r="T83" s="363"/>
      <c r="U83" s="363">
        <v>1</v>
      </c>
      <c r="V83" s="406">
        <f t="shared" si="4"/>
        <v>1</v>
      </c>
      <c r="W83" s="405" t="s">
        <v>447</v>
      </c>
      <c r="X83" s="405" t="s">
        <v>439</v>
      </c>
      <c r="Y83" s="364"/>
      <c r="Z83" s="581" t="s">
        <v>1980</v>
      </c>
      <c r="AA83" s="370"/>
      <c r="AB83" s="370"/>
      <c r="AC83" s="370"/>
      <c r="AD83" s="370"/>
      <c r="AE83" s="370"/>
      <c r="AF83" s="370"/>
      <c r="AG83" s="370"/>
      <c r="AH83" s="370"/>
      <c r="AI83" s="370"/>
      <c r="AJ83" s="370"/>
      <c r="AK83" s="370"/>
      <c r="AL83" s="370"/>
      <c r="AM83" s="370"/>
      <c r="AN83" s="370"/>
      <c r="AO83" s="370"/>
      <c r="AP83" s="370"/>
      <c r="AQ83" s="370"/>
      <c r="AR83" s="370"/>
      <c r="AS83" s="370"/>
      <c r="AT83" s="370"/>
      <c r="AU83" s="370"/>
      <c r="AV83" s="370"/>
      <c r="AW83" s="370"/>
      <c r="AX83" s="370"/>
      <c r="AY83" s="370"/>
      <c r="AZ83" s="370"/>
      <c r="BA83" s="370"/>
      <c r="BB83" s="370"/>
    </row>
    <row r="84" spans="2:54" s="368" customFormat="1" ht="38.25" x14ac:dyDescent="0.2">
      <c r="B84" s="377" t="str">
        <f>IF(Tabla2[[#This Row],[Productos ]]="","",CONCATENATE(Tabla2[[#This Row],[POA]],".",Tabla2[[#This Row],[SRS]],".",Tabla2[[#This Row],[AREA]],".",Tabla2[[#This Row],[TIPO]]))</f>
        <v/>
      </c>
      <c r="C84" s="377" t="str">
        <f>IF(Tabla2[[#This Row],[Productos ]]="","",'Formulario PPGR1'!#REF!)</f>
        <v/>
      </c>
      <c r="D84" s="377" t="str">
        <f>IF(Tabla2[[#This Row],[Productos ]]="","",'Formulario PPGR1'!#REF!)</f>
        <v/>
      </c>
      <c r="E84" s="377" t="str">
        <f>IF(Tabla2[[#This Row],[Productos ]]="","",'Formulario PPGR1'!#REF!)</f>
        <v/>
      </c>
      <c r="F84" s="377" t="str">
        <f>IF(Tabla2[[#This Row],[Productos ]]="","",'Formulario PPGR1'!#REF!)</f>
        <v/>
      </c>
      <c r="G84" s="364"/>
      <c r="H84" s="620" t="s">
        <v>2162</v>
      </c>
      <c r="I84" s="364" t="s">
        <v>1953</v>
      </c>
      <c r="J84" s="363"/>
      <c r="K84" s="363"/>
      <c r="L84" s="363">
        <v>1</v>
      </c>
      <c r="M84" s="363">
        <v>1</v>
      </c>
      <c r="N84" s="363"/>
      <c r="O84" s="363"/>
      <c r="P84" s="363"/>
      <c r="Q84" s="363"/>
      <c r="R84" s="363"/>
      <c r="S84" s="363"/>
      <c r="T84" s="363"/>
      <c r="U84" s="363"/>
      <c r="V84" s="406">
        <f t="shared" si="4"/>
        <v>2</v>
      </c>
      <c r="W84" s="405" t="s">
        <v>447</v>
      </c>
      <c r="X84" s="405" t="s">
        <v>439</v>
      </c>
      <c r="Y84" s="364"/>
      <c r="Z84" s="581" t="s">
        <v>1980</v>
      </c>
      <c r="AA84" s="370"/>
      <c r="AB84" s="370"/>
      <c r="AC84" s="370"/>
      <c r="AD84" s="370"/>
      <c r="AE84" s="370"/>
      <c r="AF84" s="370"/>
      <c r="AG84" s="370"/>
      <c r="AH84" s="370"/>
      <c r="AI84" s="370"/>
      <c r="AJ84" s="370"/>
      <c r="AK84" s="370"/>
      <c r="AL84" s="370"/>
      <c r="AM84" s="370"/>
      <c r="AN84" s="370"/>
      <c r="AO84" s="370"/>
      <c r="AP84" s="370"/>
      <c r="AQ84" s="370"/>
      <c r="AR84" s="370"/>
      <c r="AS84" s="370"/>
      <c r="AT84" s="370"/>
      <c r="AU84" s="370"/>
      <c r="AV84" s="370"/>
      <c r="AW84" s="370"/>
      <c r="AX84" s="370"/>
      <c r="AY84" s="370"/>
      <c r="AZ84" s="370"/>
      <c r="BA84" s="370"/>
      <c r="BB84" s="370"/>
    </row>
    <row r="85" spans="2:54" s="368" customFormat="1" ht="25.5" x14ac:dyDescent="0.2">
      <c r="B85" s="377" t="str">
        <f>IF(Tabla2[[#This Row],[Productos ]]="","",CONCATENATE(Tabla2[[#This Row],[POA]],".",Tabla2[[#This Row],[SRS]],".",Tabla2[[#This Row],[AREA]],".",Tabla2[[#This Row],[TIPO]]))</f>
        <v/>
      </c>
      <c r="C85" s="377" t="str">
        <f>IF(Tabla2[[#This Row],[Productos ]]="","",'Formulario PPGR1'!#REF!)</f>
        <v/>
      </c>
      <c r="D85" s="377" t="str">
        <f>IF(Tabla2[[#This Row],[Productos ]]="","",'Formulario PPGR1'!#REF!)</f>
        <v/>
      </c>
      <c r="E85" s="377" t="str">
        <f>IF(Tabla2[[#This Row],[Productos ]]="","",'Formulario PPGR1'!#REF!)</f>
        <v/>
      </c>
      <c r="F85" s="377" t="str">
        <f>IF(Tabla2[[#This Row],[Productos ]]="","",'Formulario PPGR1'!#REF!)</f>
        <v/>
      </c>
      <c r="G85" s="364"/>
      <c r="H85" s="620" t="s">
        <v>2163</v>
      </c>
      <c r="I85" s="364" t="s">
        <v>1954</v>
      </c>
      <c r="J85" s="363"/>
      <c r="K85" s="363"/>
      <c r="L85" s="363">
        <v>1</v>
      </c>
      <c r="M85" s="363"/>
      <c r="N85" s="363"/>
      <c r="O85" s="363"/>
      <c r="P85" s="363"/>
      <c r="Q85" s="363">
        <v>1</v>
      </c>
      <c r="R85" s="363"/>
      <c r="S85" s="363"/>
      <c r="T85" s="363"/>
      <c r="U85" s="363"/>
      <c r="V85" s="406">
        <f t="shared" si="4"/>
        <v>2</v>
      </c>
      <c r="W85" s="405" t="s">
        <v>447</v>
      </c>
      <c r="X85" s="405" t="s">
        <v>439</v>
      </c>
      <c r="Y85" s="364"/>
      <c r="Z85" s="581" t="s">
        <v>1980</v>
      </c>
      <c r="AA85" s="370"/>
      <c r="AB85" s="370"/>
      <c r="AC85" s="370"/>
      <c r="AD85" s="370"/>
      <c r="AE85" s="370"/>
      <c r="AF85" s="370"/>
      <c r="AG85" s="370"/>
      <c r="AH85" s="370"/>
      <c r="AI85" s="370"/>
      <c r="AJ85" s="370"/>
      <c r="AK85" s="370"/>
      <c r="AL85" s="370"/>
      <c r="AM85" s="370"/>
      <c r="AN85" s="370"/>
      <c r="AO85" s="370"/>
      <c r="AP85" s="370"/>
      <c r="AQ85" s="370"/>
      <c r="AR85" s="370"/>
      <c r="AS85" s="370"/>
      <c r="AT85" s="370"/>
      <c r="AU85" s="370"/>
      <c r="AV85" s="370"/>
      <c r="AW85" s="370"/>
      <c r="AX85" s="370"/>
      <c r="AY85" s="370"/>
      <c r="AZ85" s="370"/>
      <c r="BA85" s="370"/>
      <c r="BB85" s="370"/>
    </row>
    <row r="86" spans="2:54" s="368" customFormat="1" ht="48" customHeight="1" x14ac:dyDescent="0.2">
      <c r="B86" s="377" t="e">
        <f>IF(Tabla2[[#This Row],[Productos ]]="","",CONCATENATE(Tabla2[[#This Row],[POA]],".",Tabla2[[#This Row],[SRS]],".",Tabla2[[#This Row],[AREA]],".",Tabla2[[#This Row],[TIPO]]))</f>
        <v>#REF!</v>
      </c>
      <c r="C86" s="377" t="e">
        <f>IF(Tabla2[[#This Row],[Productos ]]="","",'Formulario PPGR1'!#REF!)</f>
        <v>#REF!</v>
      </c>
      <c r="D86" s="377" t="e">
        <f>IF(Tabla2[[#This Row],[Productos ]]="","",'Formulario PPGR1'!#REF!)</f>
        <v>#REF!</v>
      </c>
      <c r="E86" s="377" t="e">
        <f>IF(Tabla2[[#This Row],[Productos ]]="","",'Formulario PPGR1'!#REF!)</f>
        <v>#REF!</v>
      </c>
      <c r="F86" s="377" t="e">
        <f>IF(Tabla2[[#This Row],[Productos ]]="","",'Formulario PPGR1'!#REF!)</f>
        <v>#REF!</v>
      </c>
      <c r="G86" s="364" t="s">
        <v>1858</v>
      </c>
      <c r="H86" s="620" t="s">
        <v>2164</v>
      </c>
      <c r="I86" s="364" t="s">
        <v>1930</v>
      </c>
      <c r="J86" s="363"/>
      <c r="K86" s="363"/>
      <c r="L86" s="363">
        <v>1</v>
      </c>
      <c r="M86" s="363"/>
      <c r="N86" s="363"/>
      <c r="O86" s="363">
        <v>1</v>
      </c>
      <c r="P86" s="363"/>
      <c r="Q86" s="363"/>
      <c r="R86" s="363">
        <v>1</v>
      </c>
      <c r="S86" s="363"/>
      <c r="T86" s="363"/>
      <c r="U86" s="363">
        <v>1</v>
      </c>
      <c r="V86" s="406">
        <f t="shared" ref="V86:V91" si="5">SUM(J86:U86)</f>
        <v>4</v>
      </c>
      <c r="W86" s="405" t="s">
        <v>1931</v>
      </c>
      <c r="X86" s="405" t="s">
        <v>439</v>
      </c>
      <c r="Y86" s="364"/>
      <c r="Z86" s="581" t="s">
        <v>1978</v>
      </c>
      <c r="AA86" s="370"/>
      <c r="AB86" s="370"/>
      <c r="AC86" s="370"/>
      <c r="AD86" s="370"/>
      <c r="AE86" s="370"/>
      <c r="AF86" s="370"/>
      <c r="AG86" s="370"/>
      <c r="AH86" s="370"/>
      <c r="AI86" s="370"/>
      <c r="AJ86" s="370"/>
      <c r="AK86" s="370"/>
      <c r="AL86" s="370"/>
      <c r="AM86" s="370"/>
      <c r="AN86" s="370"/>
      <c r="AO86" s="370"/>
      <c r="AP86" s="370"/>
      <c r="AQ86" s="370"/>
      <c r="AR86" s="370"/>
      <c r="AS86" s="370"/>
      <c r="AT86" s="370"/>
      <c r="AU86" s="370"/>
      <c r="AV86" s="370"/>
      <c r="AW86" s="370"/>
      <c r="AX86" s="370"/>
      <c r="AY86" s="370"/>
      <c r="AZ86" s="370"/>
      <c r="BA86" s="370"/>
      <c r="BB86" s="370"/>
    </row>
    <row r="87" spans="2:54" s="368" customFormat="1" ht="51" x14ac:dyDescent="0.2">
      <c r="B87" s="377" t="str">
        <f>IF(Tabla2[[#This Row],[Productos ]]="","",CONCATENATE(Tabla2[[#This Row],[POA]],".",Tabla2[[#This Row],[SRS]],".",Tabla2[[#This Row],[AREA]],".",Tabla2[[#This Row],[TIPO]]))</f>
        <v/>
      </c>
      <c r="C87" s="377" t="str">
        <f>IF(Tabla2[[#This Row],[Productos ]]="","",'Formulario PPGR1'!#REF!)</f>
        <v/>
      </c>
      <c r="D87" s="377" t="str">
        <f>IF(Tabla2[[#This Row],[Productos ]]="","",'Formulario PPGR1'!#REF!)</f>
        <v/>
      </c>
      <c r="E87" s="377" t="str">
        <f>IF(Tabla2[[#This Row],[Productos ]]="","",'Formulario PPGR1'!#REF!)</f>
        <v/>
      </c>
      <c r="F87" s="377" t="str">
        <f>IF(Tabla2[[#This Row],[Productos ]]="","",'Formulario PPGR1'!#REF!)</f>
        <v/>
      </c>
      <c r="G87" s="364"/>
      <c r="H87" s="620" t="s">
        <v>2165</v>
      </c>
      <c r="I87" s="364" t="s">
        <v>1932</v>
      </c>
      <c r="J87" s="363"/>
      <c r="K87" s="363"/>
      <c r="L87" s="363">
        <v>1</v>
      </c>
      <c r="M87" s="363"/>
      <c r="N87" s="363"/>
      <c r="O87" s="363">
        <v>1</v>
      </c>
      <c r="P87" s="363"/>
      <c r="Q87" s="363"/>
      <c r="R87" s="363">
        <v>1</v>
      </c>
      <c r="S87" s="363"/>
      <c r="T87" s="363"/>
      <c r="U87" s="363">
        <v>1</v>
      </c>
      <c r="V87" s="406">
        <f t="shared" si="5"/>
        <v>4</v>
      </c>
      <c r="W87" s="405" t="s">
        <v>1931</v>
      </c>
      <c r="X87" s="405" t="s">
        <v>439</v>
      </c>
      <c r="Y87" s="364"/>
      <c r="Z87" s="581" t="s">
        <v>1985</v>
      </c>
      <c r="AA87" s="370"/>
      <c r="AB87" s="370"/>
      <c r="AC87" s="370"/>
      <c r="AD87" s="370"/>
      <c r="AE87" s="370"/>
      <c r="AF87" s="370"/>
      <c r="AG87" s="370"/>
      <c r="AH87" s="370"/>
      <c r="AI87" s="370"/>
      <c r="AJ87" s="370"/>
      <c r="AK87" s="370"/>
      <c r="AL87" s="370"/>
      <c r="AM87" s="370"/>
      <c r="AN87" s="370"/>
      <c r="AO87" s="370"/>
      <c r="AP87" s="370"/>
      <c r="AQ87" s="370"/>
      <c r="AR87" s="370"/>
      <c r="AS87" s="370"/>
      <c r="AT87" s="370"/>
      <c r="AU87" s="370"/>
      <c r="AV87" s="370"/>
      <c r="AW87" s="370"/>
      <c r="AX87" s="370"/>
      <c r="AY87" s="370"/>
      <c r="AZ87" s="370"/>
      <c r="BA87" s="370"/>
      <c r="BB87" s="370"/>
    </row>
    <row r="88" spans="2:54" s="368" customFormat="1" ht="38.25" x14ac:dyDescent="0.2">
      <c r="B88" s="377" t="str">
        <f>IF(Tabla2[[#This Row],[Productos ]]="","",CONCATENATE(Tabla2[[#This Row],[POA]],".",Tabla2[[#This Row],[SRS]],".",Tabla2[[#This Row],[AREA]],".",Tabla2[[#This Row],[TIPO]]))</f>
        <v/>
      </c>
      <c r="C88" s="377" t="str">
        <f>IF(Tabla2[[#This Row],[Productos ]]="","",'Formulario PPGR1'!#REF!)</f>
        <v/>
      </c>
      <c r="D88" s="377" t="str">
        <f>IF(Tabla2[[#This Row],[Productos ]]="","",'Formulario PPGR1'!#REF!)</f>
        <v/>
      </c>
      <c r="E88" s="377" t="str">
        <f>IF(Tabla2[[#This Row],[Productos ]]="","",'Formulario PPGR1'!#REF!)</f>
        <v/>
      </c>
      <c r="F88" s="377" t="str">
        <f>IF(Tabla2[[#This Row],[Productos ]]="","",'Formulario PPGR1'!#REF!)</f>
        <v/>
      </c>
      <c r="G88" s="364"/>
      <c r="H88" s="620" t="s">
        <v>2166</v>
      </c>
      <c r="I88" s="364" t="s">
        <v>1933</v>
      </c>
      <c r="J88" s="363"/>
      <c r="K88" s="363"/>
      <c r="L88" s="363">
        <v>1</v>
      </c>
      <c r="M88" s="363"/>
      <c r="N88" s="363"/>
      <c r="O88" s="363">
        <v>1</v>
      </c>
      <c r="P88" s="363"/>
      <c r="Q88" s="363"/>
      <c r="R88" s="363">
        <v>1</v>
      </c>
      <c r="S88" s="363"/>
      <c r="T88" s="363"/>
      <c r="U88" s="363">
        <v>1</v>
      </c>
      <c r="V88" s="406">
        <f t="shared" si="5"/>
        <v>4</v>
      </c>
      <c r="W88" s="405" t="s">
        <v>1931</v>
      </c>
      <c r="X88" s="405" t="s">
        <v>439</v>
      </c>
      <c r="Y88" s="364"/>
      <c r="Z88" s="581" t="s">
        <v>1985</v>
      </c>
      <c r="AA88" s="370"/>
      <c r="AB88" s="370"/>
      <c r="AC88" s="370"/>
      <c r="AD88" s="370"/>
      <c r="AE88" s="370"/>
      <c r="AF88" s="370"/>
      <c r="AG88" s="370"/>
      <c r="AH88" s="370"/>
      <c r="AI88" s="370"/>
      <c r="AJ88" s="370"/>
      <c r="AK88" s="370"/>
      <c r="AL88" s="370"/>
      <c r="AM88" s="370"/>
      <c r="AN88" s="370"/>
      <c r="AO88" s="370"/>
      <c r="AP88" s="370"/>
      <c r="AQ88" s="370"/>
      <c r="AR88" s="370"/>
      <c r="AS88" s="370"/>
      <c r="AT88" s="370"/>
      <c r="AU88" s="370"/>
      <c r="AV88" s="370"/>
      <c r="AW88" s="370"/>
      <c r="AX88" s="370"/>
      <c r="AY88" s="370"/>
      <c r="AZ88" s="370"/>
      <c r="BA88" s="370"/>
      <c r="BB88" s="370"/>
    </row>
    <row r="89" spans="2:54" s="368" customFormat="1" ht="40.9" customHeight="1" x14ac:dyDescent="0.2">
      <c r="B89" s="377" t="str">
        <f>IF(Tabla2[[#This Row],[Productos ]]="","",CONCATENATE(Tabla2[[#This Row],[POA]],".",Tabla2[[#This Row],[SRS]],".",Tabla2[[#This Row],[AREA]],".",Tabla2[[#This Row],[TIPO]]))</f>
        <v/>
      </c>
      <c r="C89" s="377" t="str">
        <f>IF(Tabla2[[#This Row],[Productos ]]="","",'Formulario PPGR1'!#REF!)</f>
        <v/>
      </c>
      <c r="D89" s="377" t="str">
        <f>IF(Tabla2[[#This Row],[Productos ]]="","",'Formulario PPGR1'!#REF!)</f>
        <v/>
      </c>
      <c r="E89" s="377" t="str">
        <f>IF(Tabla2[[#This Row],[Productos ]]="","",'Formulario PPGR1'!#REF!)</f>
        <v/>
      </c>
      <c r="F89" s="377" t="str">
        <f>IF(Tabla2[[#This Row],[Productos ]]="","",'Formulario PPGR1'!#REF!)</f>
        <v/>
      </c>
      <c r="G89" s="364"/>
      <c r="H89" s="620" t="s">
        <v>2167</v>
      </c>
      <c r="I89" s="364" t="s">
        <v>2073</v>
      </c>
      <c r="J89" s="363"/>
      <c r="K89" s="363"/>
      <c r="L89" s="363">
        <v>1</v>
      </c>
      <c r="M89" s="363"/>
      <c r="N89" s="363"/>
      <c r="O89" s="363"/>
      <c r="P89" s="363"/>
      <c r="Q89" s="363"/>
      <c r="R89" s="363">
        <v>1</v>
      </c>
      <c r="S89" s="363"/>
      <c r="T89" s="363"/>
      <c r="U89" s="363"/>
      <c r="V89" s="406">
        <f t="shared" si="5"/>
        <v>2</v>
      </c>
      <c r="W89" s="405" t="s">
        <v>454</v>
      </c>
      <c r="X89" s="405"/>
      <c r="Y89" s="364"/>
      <c r="Z89" s="581" t="s">
        <v>1985</v>
      </c>
      <c r="AA89" s="370"/>
      <c r="AB89" s="370"/>
      <c r="AC89" s="370"/>
      <c r="AD89" s="370"/>
      <c r="AE89" s="370"/>
      <c r="AF89" s="370"/>
      <c r="AG89" s="370"/>
      <c r="AH89" s="370"/>
      <c r="AI89" s="370"/>
      <c r="AJ89" s="370"/>
      <c r="AK89" s="370"/>
      <c r="AL89" s="370"/>
      <c r="AM89" s="370"/>
      <c r="AN89" s="370"/>
      <c r="AO89" s="370"/>
      <c r="AP89" s="370"/>
      <c r="AQ89" s="370"/>
      <c r="AR89" s="370"/>
      <c r="AS89" s="370"/>
      <c r="AT89" s="370"/>
      <c r="AU89" s="370"/>
      <c r="AV89" s="370"/>
      <c r="AW89" s="370"/>
      <c r="AX89" s="370"/>
      <c r="AY89" s="370"/>
      <c r="AZ89" s="370"/>
      <c r="BA89" s="370"/>
      <c r="BB89" s="370"/>
    </row>
    <row r="90" spans="2:54" s="368" customFormat="1" ht="40.9" customHeight="1" x14ac:dyDescent="0.2">
      <c r="B90" s="377" t="str">
        <f>IF(Tabla2[[#This Row],[Productos ]]="","",CONCATENATE(Tabla2[[#This Row],[POA]],".",Tabla2[[#This Row],[SRS]],".",Tabla2[[#This Row],[AREA]],".",Tabla2[[#This Row],[TIPO]]))</f>
        <v/>
      </c>
      <c r="C90" s="377" t="str">
        <f>IF(Tabla2[[#This Row],[Productos ]]="","",'Formulario PPGR1'!#REF!)</f>
        <v/>
      </c>
      <c r="D90" s="377" t="str">
        <f>IF(Tabla2[[#This Row],[Productos ]]="","",'Formulario PPGR1'!#REF!)</f>
        <v/>
      </c>
      <c r="E90" s="377" t="str">
        <f>IF(Tabla2[[#This Row],[Productos ]]="","",'Formulario PPGR1'!#REF!)</f>
        <v/>
      </c>
      <c r="F90" s="377" t="str">
        <f>IF(Tabla2[[#This Row],[Productos ]]="","",'Formulario PPGR1'!#REF!)</f>
        <v/>
      </c>
      <c r="G90" s="364"/>
      <c r="H90" s="620" t="s">
        <v>2168</v>
      </c>
      <c r="I90" s="364" t="s">
        <v>2074</v>
      </c>
      <c r="J90" s="363"/>
      <c r="K90" s="363"/>
      <c r="L90" s="363"/>
      <c r="M90" s="363">
        <v>1</v>
      </c>
      <c r="N90" s="363"/>
      <c r="O90" s="363"/>
      <c r="P90" s="363"/>
      <c r="Q90" s="363"/>
      <c r="R90" s="363"/>
      <c r="S90" s="363">
        <v>1</v>
      </c>
      <c r="T90" s="363"/>
      <c r="U90" s="363"/>
      <c r="V90" s="406">
        <f>SUM(Tabla2[[#This Row],[Ene]:[Dic]])</f>
        <v>2</v>
      </c>
      <c r="W90" s="405" t="s">
        <v>442</v>
      </c>
      <c r="X90" s="405"/>
      <c r="Y90" s="364"/>
      <c r="Z90" s="581" t="s">
        <v>1985</v>
      </c>
      <c r="AA90" s="370"/>
      <c r="AB90" s="370"/>
      <c r="AC90" s="370"/>
      <c r="AD90" s="370"/>
      <c r="AE90" s="370"/>
      <c r="AF90" s="370"/>
      <c r="AG90" s="370"/>
      <c r="AH90" s="370"/>
      <c r="AI90" s="370"/>
      <c r="AJ90" s="370"/>
      <c r="AK90" s="370"/>
      <c r="AL90" s="370"/>
      <c r="AM90" s="370"/>
      <c r="AN90" s="370"/>
      <c r="AO90" s="370"/>
      <c r="AP90" s="370"/>
      <c r="AQ90" s="370"/>
      <c r="AR90" s="370"/>
      <c r="AS90" s="370"/>
      <c r="AT90" s="370"/>
      <c r="AU90" s="370"/>
      <c r="AV90" s="370"/>
      <c r="AW90" s="370"/>
      <c r="AX90" s="370"/>
      <c r="AY90" s="370"/>
      <c r="AZ90" s="370"/>
      <c r="BA90" s="370"/>
      <c r="BB90" s="370"/>
    </row>
    <row r="91" spans="2:54" s="368" customFormat="1" ht="43.9" customHeight="1" x14ac:dyDescent="0.2">
      <c r="B91" s="377" t="str">
        <f>IF(Tabla2[[#This Row],[Productos ]]="","",CONCATENATE(Tabla2[[#This Row],[POA]],".",Tabla2[[#This Row],[SRS]],".",Tabla2[[#This Row],[AREA]],".",Tabla2[[#This Row],[TIPO]]))</f>
        <v/>
      </c>
      <c r="C91" s="377" t="str">
        <f>IF(Tabla2[[#This Row],[Productos ]]="","",'Formulario PPGR1'!#REF!)</f>
        <v/>
      </c>
      <c r="D91" s="377" t="str">
        <f>IF(Tabla2[[#This Row],[Productos ]]="","",'Formulario PPGR1'!#REF!)</f>
        <v/>
      </c>
      <c r="E91" s="377" t="str">
        <f>IF(Tabla2[[#This Row],[Productos ]]="","",'Formulario PPGR1'!#REF!)</f>
        <v/>
      </c>
      <c r="F91" s="377" t="str">
        <f>IF(Tabla2[[#This Row],[Productos ]]="","",'Formulario PPGR1'!#REF!)</f>
        <v/>
      </c>
      <c r="G91" s="364"/>
      <c r="H91" s="620" t="s">
        <v>2169</v>
      </c>
      <c r="I91" s="364" t="s">
        <v>2075</v>
      </c>
      <c r="J91" s="442"/>
      <c r="K91" s="363">
        <v>1</v>
      </c>
      <c r="L91" s="442"/>
      <c r="M91" s="442"/>
      <c r="N91" s="363"/>
      <c r="O91" s="442"/>
      <c r="P91" s="442">
        <v>1</v>
      </c>
      <c r="Q91" s="363"/>
      <c r="R91" s="442"/>
      <c r="S91" s="442"/>
      <c r="T91" s="363">
        <v>1</v>
      </c>
      <c r="U91" s="442"/>
      <c r="V91" s="406">
        <f t="shared" si="5"/>
        <v>3</v>
      </c>
      <c r="W91" s="405" t="s">
        <v>438</v>
      </c>
      <c r="X91" s="405" t="s">
        <v>439</v>
      </c>
      <c r="Y91" s="364"/>
      <c r="Z91" s="581" t="s">
        <v>1985</v>
      </c>
      <c r="AA91" s="370"/>
      <c r="AB91" s="370"/>
      <c r="AC91" s="370"/>
      <c r="AD91" s="370"/>
      <c r="AE91" s="370"/>
      <c r="AF91" s="370"/>
      <c r="AG91" s="370"/>
      <c r="AH91" s="370"/>
      <c r="AI91" s="370"/>
      <c r="AJ91" s="370"/>
      <c r="AK91" s="370"/>
      <c r="AL91" s="370"/>
      <c r="AM91" s="370"/>
      <c r="AN91" s="370"/>
      <c r="AO91" s="370"/>
      <c r="AP91" s="370"/>
      <c r="AQ91" s="370"/>
      <c r="AR91" s="370"/>
      <c r="AS91" s="370"/>
      <c r="AT91" s="370"/>
      <c r="AU91" s="370"/>
      <c r="AV91" s="370"/>
      <c r="AW91" s="370"/>
      <c r="AX91" s="370"/>
      <c r="AY91" s="370"/>
      <c r="AZ91" s="370"/>
      <c r="BA91" s="370"/>
      <c r="BB91" s="370"/>
    </row>
    <row r="92" spans="2:54" s="368" customFormat="1" ht="44.45" customHeight="1" x14ac:dyDescent="0.2">
      <c r="B92" s="377" t="e">
        <f>IF(Tabla2[[#This Row],[Productos ]]="","",CONCATENATE(Tabla2[[#This Row],[POA]],".",Tabla2[[#This Row],[SRS]],".",Tabla2[[#This Row],[AREA]],".",Tabla2[[#This Row],[TIPO]]))</f>
        <v>#REF!</v>
      </c>
      <c r="C92" s="377" t="e">
        <f>IF(Tabla2[[#This Row],[Productos ]]="","",'Formulario PPGR1'!#REF!)</f>
        <v>#REF!</v>
      </c>
      <c r="D92" s="377" t="e">
        <f>IF(Tabla2[[#This Row],[Productos ]]="","",'Formulario PPGR1'!#REF!)</f>
        <v>#REF!</v>
      </c>
      <c r="E92" s="377" t="e">
        <f>IF(Tabla2[[#This Row],[Productos ]]="","",'Formulario PPGR1'!#REF!)</f>
        <v>#REF!</v>
      </c>
      <c r="F92" s="377" t="e">
        <f>IF(Tabla2[[#This Row],[Productos ]]="","",'Formulario PPGR1'!#REF!)</f>
        <v>#REF!</v>
      </c>
      <c r="G92" s="364" t="s">
        <v>2005</v>
      </c>
      <c r="H92" s="620" t="s">
        <v>2170</v>
      </c>
      <c r="I92" s="364" t="s">
        <v>2076</v>
      </c>
      <c r="J92" s="363"/>
      <c r="K92" s="363"/>
      <c r="L92" s="363">
        <v>1</v>
      </c>
      <c r="M92" s="363"/>
      <c r="N92" s="363"/>
      <c r="O92" s="363">
        <v>1</v>
      </c>
      <c r="P92" s="363"/>
      <c r="Q92" s="363"/>
      <c r="R92" s="363">
        <v>1</v>
      </c>
      <c r="S92" s="363"/>
      <c r="T92" s="363"/>
      <c r="U92" s="363">
        <v>1</v>
      </c>
      <c r="V92" s="406">
        <f t="shared" ref="V92:V108" si="6">SUM(J92:U92)</f>
        <v>4</v>
      </c>
      <c r="W92" s="405" t="s">
        <v>447</v>
      </c>
      <c r="X92" s="405"/>
      <c r="Y92" s="364"/>
      <c r="Z92" s="581" t="s">
        <v>1979</v>
      </c>
      <c r="AA92" s="370"/>
      <c r="AB92" s="370"/>
      <c r="AC92" s="370"/>
      <c r="AD92" s="370"/>
      <c r="AE92" s="370"/>
      <c r="AF92" s="370"/>
      <c r="AG92" s="370"/>
      <c r="AH92" s="370"/>
      <c r="AI92" s="370"/>
      <c r="AJ92" s="370"/>
      <c r="AK92" s="370"/>
      <c r="AL92" s="370"/>
      <c r="AM92" s="370"/>
      <c r="AN92" s="370"/>
      <c r="AO92" s="370"/>
      <c r="AP92" s="370"/>
      <c r="AQ92" s="370"/>
      <c r="AR92" s="370"/>
      <c r="AS92" s="370"/>
      <c r="AT92" s="370"/>
      <c r="AU92" s="370"/>
      <c r="AV92" s="370"/>
      <c r="AW92" s="370"/>
      <c r="AX92" s="370"/>
      <c r="AY92" s="370"/>
      <c r="AZ92" s="370"/>
      <c r="BA92" s="370"/>
      <c r="BB92" s="370"/>
    </row>
    <row r="93" spans="2:54" s="368" customFormat="1" ht="40.9" customHeight="1" x14ac:dyDescent="0.2">
      <c r="B93" s="377" t="str">
        <f>IF(Tabla2[[#This Row],[Productos ]]="","",CONCATENATE(Tabla2[[#This Row],[POA]],".",Tabla2[[#This Row],[SRS]],".",Tabla2[[#This Row],[AREA]],".",Tabla2[[#This Row],[TIPO]]))</f>
        <v/>
      </c>
      <c r="C93" s="377" t="str">
        <f>IF(Tabla2[[#This Row],[Productos ]]="","",'Formulario PPGR1'!#REF!)</f>
        <v/>
      </c>
      <c r="D93" s="377" t="str">
        <f>IF(Tabla2[[#This Row],[Productos ]]="","",'Formulario PPGR1'!#REF!)</f>
        <v/>
      </c>
      <c r="E93" s="377" t="str">
        <f>IF(Tabla2[[#This Row],[Productos ]]="","",'Formulario PPGR1'!#REF!)</f>
        <v/>
      </c>
      <c r="F93" s="377" t="str">
        <f>IF(Tabla2[[#This Row],[Productos ]]="","",'Formulario PPGR1'!#REF!)</f>
        <v/>
      </c>
      <c r="G93" s="364"/>
      <c r="H93" s="620" t="s">
        <v>2171</v>
      </c>
      <c r="I93" s="364" t="s">
        <v>2077</v>
      </c>
      <c r="J93" s="363">
        <v>1</v>
      </c>
      <c r="K93" s="363">
        <v>1</v>
      </c>
      <c r="L93" s="363">
        <v>1</v>
      </c>
      <c r="M93" s="363">
        <v>1</v>
      </c>
      <c r="N93" s="363">
        <v>1</v>
      </c>
      <c r="O93" s="363">
        <v>1</v>
      </c>
      <c r="P93" s="363">
        <v>1</v>
      </c>
      <c r="Q93" s="363">
        <v>1</v>
      </c>
      <c r="R93" s="363">
        <v>1</v>
      </c>
      <c r="S93" s="363">
        <v>1</v>
      </c>
      <c r="T93" s="363">
        <v>1</v>
      </c>
      <c r="U93" s="363">
        <v>1</v>
      </c>
      <c r="V93" s="406">
        <f t="shared" si="6"/>
        <v>12</v>
      </c>
      <c r="W93" s="405" t="s">
        <v>454</v>
      </c>
      <c r="X93" s="405"/>
      <c r="Y93" s="364"/>
      <c r="Z93" s="581" t="s">
        <v>1979</v>
      </c>
      <c r="AA93" s="370"/>
      <c r="AB93" s="370"/>
      <c r="AC93" s="370"/>
      <c r="AD93" s="370"/>
      <c r="AE93" s="370"/>
      <c r="AF93" s="370"/>
      <c r="AG93" s="370"/>
      <c r="AH93" s="370"/>
      <c r="AI93" s="370"/>
      <c r="AJ93" s="370"/>
      <c r="AK93" s="370"/>
      <c r="AL93" s="370"/>
      <c r="AM93" s="370"/>
      <c r="AN93" s="370"/>
      <c r="AO93" s="370"/>
      <c r="AP93" s="370"/>
      <c r="AQ93" s="370"/>
      <c r="AR93" s="370"/>
      <c r="AS93" s="370"/>
      <c r="AT93" s="370"/>
      <c r="AU93" s="370"/>
      <c r="AV93" s="370"/>
      <c r="AW93" s="370"/>
      <c r="AX93" s="370"/>
      <c r="AY93" s="370"/>
      <c r="AZ93" s="370"/>
      <c r="BA93" s="370"/>
      <c r="BB93" s="370"/>
    </row>
    <row r="94" spans="2:54" s="368" customFormat="1" ht="40.9" customHeight="1" x14ac:dyDescent="0.2">
      <c r="B94" s="377" t="str">
        <f>IF(Tabla2[[#This Row],[Productos ]]="","",CONCATENATE(Tabla2[[#This Row],[POA]],".",Tabla2[[#This Row],[SRS]],".",Tabla2[[#This Row],[AREA]],".",Tabla2[[#This Row],[TIPO]]))</f>
        <v/>
      </c>
      <c r="C94" s="377" t="str">
        <f>IF(Tabla2[[#This Row],[Productos ]]="","",'Formulario PPGR1'!#REF!)</f>
        <v/>
      </c>
      <c r="D94" s="377" t="str">
        <f>IF(Tabla2[[#This Row],[Productos ]]="","",'Formulario PPGR1'!#REF!)</f>
        <v/>
      </c>
      <c r="E94" s="377" t="str">
        <f>IF(Tabla2[[#This Row],[Productos ]]="","",'Formulario PPGR1'!#REF!)</f>
        <v/>
      </c>
      <c r="F94" s="377" t="str">
        <f>IF(Tabla2[[#This Row],[Productos ]]="","",'Formulario PPGR1'!#REF!)</f>
        <v/>
      </c>
      <c r="G94" s="364"/>
      <c r="H94" s="620" t="s">
        <v>2615</v>
      </c>
      <c r="I94" s="364" t="s">
        <v>2616</v>
      </c>
      <c r="J94" s="363"/>
      <c r="K94" s="363"/>
      <c r="L94" s="363">
        <v>1</v>
      </c>
      <c r="M94" s="363"/>
      <c r="N94" s="363"/>
      <c r="O94" s="363">
        <v>1</v>
      </c>
      <c r="P94" s="363"/>
      <c r="Q94" s="363"/>
      <c r="R94" s="363">
        <v>1</v>
      </c>
      <c r="S94" s="363"/>
      <c r="T94" s="363"/>
      <c r="U94" s="363">
        <v>1</v>
      </c>
      <c r="V94" s="406">
        <f>SUM(Tabla2[[#This Row],[Ene]:[Dic]])</f>
        <v>4</v>
      </c>
      <c r="W94" s="405" t="s">
        <v>438</v>
      </c>
      <c r="X94" s="405" t="s">
        <v>439</v>
      </c>
      <c r="Y94" s="364"/>
      <c r="Z94" s="581" t="s">
        <v>1985</v>
      </c>
      <c r="AA94" s="370"/>
      <c r="AB94" s="370"/>
      <c r="AC94" s="370"/>
      <c r="AD94" s="370"/>
      <c r="AE94" s="370"/>
      <c r="AF94" s="370"/>
      <c r="AG94" s="370"/>
      <c r="AH94" s="370"/>
      <c r="AI94" s="370"/>
      <c r="AJ94" s="370"/>
      <c r="AK94" s="370"/>
      <c r="AL94" s="370"/>
      <c r="AM94" s="370"/>
      <c r="AN94" s="370"/>
      <c r="AO94" s="370"/>
      <c r="AP94" s="370"/>
      <c r="AQ94" s="370"/>
      <c r="AR94" s="370"/>
      <c r="AS94" s="370"/>
      <c r="AT94" s="370"/>
      <c r="AU94" s="370"/>
      <c r="AV94" s="370"/>
      <c r="AW94" s="370"/>
      <c r="AX94" s="370"/>
      <c r="AY94" s="370"/>
      <c r="AZ94" s="370"/>
      <c r="BA94" s="370"/>
      <c r="BB94" s="370"/>
    </row>
    <row r="95" spans="2:54" s="368" customFormat="1" ht="40.9" customHeight="1" x14ac:dyDescent="0.2">
      <c r="B95" s="377" t="e">
        <f>IF(Tabla2[[#This Row],[Productos ]]="","",CONCATENATE(Tabla2[[#This Row],[POA]],".",Tabla2[[#This Row],[SRS]],".",Tabla2[[#This Row],[AREA]],".",Tabla2[[#This Row],[TIPO]]))</f>
        <v>#REF!</v>
      </c>
      <c r="C95" s="377" t="e">
        <f>IF(Tabla2[[#This Row],[Productos ]]="","",'Formulario PPGR1'!#REF!)</f>
        <v>#REF!</v>
      </c>
      <c r="D95" s="377" t="e">
        <f>IF(Tabla2[[#This Row],[Productos ]]="","",'Formulario PPGR1'!#REF!)</f>
        <v>#REF!</v>
      </c>
      <c r="E95" s="377" t="e">
        <f>IF(Tabla2[[#This Row],[Productos ]]="","",'Formulario PPGR1'!#REF!)</f>
        <v>#REF!</v>
      </c>
      <c r="F95" s="377" t="e">
        <f>IF(Tabla2[[#This Row],[Productos ]]="","",'Formulario PPGR1'!#REF!)</f>
        <v>#REF!</v>
      </c>
      <c r="G95" s="364" t="s">
        <v>2547</v>
      </c>
      <c r="H95" s="620" t="s">
        <v>2598</v>
      </c>
      <c r="I95" s="364" t="s">
        <v>2487</v>
      </c>
      <c r="J95" s="363"/>
      <c r="K95" s="363"/>
      <c r="L95" s="363">
        <v>1</v>
      </c>
      <c r="M95" s="363"/>
      <c r="N95" s="363"/>
      <c r="O95" s="363">
        <v>1</v>
      </c>
      <c r="P95" s="623"/>
      <c r="Q95" s="363"/>
      <c r="R95" s="363">
        <v>1</v>
      </c>
      <c r="S95" s="363"/>
      <c r="T95" s="363"/>
      <c r="U95" s="363">
        <v>1</v>
      </c>
      <c r="V95" s="406">
        <f>SUM(Tabla2[[#This Row],[Ene]:[Dic]])</f>
        <v>4</v>
      </c>
      <c r="W95" s="405" t="s">
        <v>438</v>
      </c>
      <c r="X95" s="405" t="s">
        <v>439</v>
      </c>
      <c r="Y95" s="364"/>
      <c r="Z95" s="581" t="s">
        <v>2486</v>
      </c>
      <c r="AA95" s="370"/>
      <c r="AB95" s="370"/>
      <c r="AC95" s="370"/>
      <c r="AD95" s="370"/>
      <c r="AE95" s="370"/>
      <c r="AF95" s="370"/>
      <c r="AG95" s="370"/>
      <c r="AH95" s="370"/>
      <c r="AI95" s="370"/>
      <c r="AJ95" s="370"/>
      <c r="AK95" s="370"/>
      <c r="AL95" s="370"/>
      <c r="AM95" s="370"/>
      <c r="AN95" s="370"/>
      <c r="AO95" s="370"/>
      <c r="AP95" s="370"/>
      <c r="AQ95" s="370"/>
      <c r="AR95" s="370"/>
      <c r="AS95" s="370"/>
      <c r="AT95" s="370"/>
      <c r="AU95" s="370"/>
      <c r="AV95" s="370"/>
      <c r="AW95" s="370"/>
      <c r="AX95" s="370"/>
      <c r="AY95" s="370"/>
      <c r="AZ95" s="370"/>
      <c r="BA95" s="370"/>
      <c r="BB95" s="370"/>
    </row>
    <row r="96" spans="2:54" s="368" customFormat="1" ht="40.9" customHeight="1" x14ac:dyDescent="0.2">
      <c r="B96" s="377" t="str">
        <f>IF(Tabla2[[#This Row],[Productos ]]="","",CONCATENATE(Tabla2[[#This Row],[POA]],".",Tabla2[[#This Row],[SRS]],".",Tabla2[[#This Row],[AREA]],".",Tabla2[[#This Row],[TIPO]]))</f>
        <v/>
      </c>
      <c r="C96" s="377" t="str">
        <f>IF(Tabla2[[#This Row],[Productos ]]="","",'Formulario PPGR1'!#REF!)</f>
        <v/>
      </c>
      <c r="D96" s="377" t="str">
        <f>IF(Tabla2[[#This Row],[Productos ]]="","",'Formulario PPGR1'!#REF!)</f>
        <v/>
      </c>
      <c r="E96" s="377" t="str">
        <f>IF(Tabla2[[#This Row],[Productos ]]="","",'Formulario PPGR1'!#REF!)</f>
        <v/>
      </c>
      <c r="F96" s="377" t="str">
        <f>IF(Tabla2[[#This Row],[Productos ]]="","",'Formulario PPGR1'!#REF!)</f>
        <v/>
      </c>
      <c r="G96" s="364"/>
      <c r="H96" s="620" t="s">
        <v>2599</v>
      </c>
      <c r="I96" s="364" t="s">
        <v>2488</v>
      </c>
      <c r="J96" s="363"/>
      <c r="K96" s="363"/>
      <c r="L96" s="363">
        <v>1</v>
      </c>
      <c r="M96" s="363"/>
      <c r="N96" s="363"/>
      <c r="O96" s="363">
        <v>1</v>
      </c>
      <c r="P96" s="623"/>
      <c r="Q96" s="363"/>
      <c r="R96" s="363">
        <v>1</v>
      </c>
      <c r="S96" s="363"/>
      <c r="T96" s="363"/>
      <c r="U96" s="363">
        <v>1</v>
      </c>
      <c r="V96" s="406">
        <f>SUM(Tabla2[[#This Row],[Ene]:[Dic]])</f>
        <v>4</v>
      </c>
      <c r="W96" s="405" t="s">
        <v>438</v>
      </c>
      <c r="X96" s="405" t="s">
        <v>439</v>
      </c>
      <c r="Y96" s="364"/>
      <c r="Z96" s="581" t="s">
        <v>2486</v>
      </c>
      <c r="AA96" s="370"/>
      <c r="AB96" s="370"/>
      <c r="AC96" s="370"/>
      <c r="AD96" s="370"/>
      <c r="AE96" s="370"/>
      <c r="AF96" s="370"/>
      <c r="AG96" s="370"/>
      <c r="AH96" s="370"/>
      <c r="AI96" s="370"/>
      <c r="AJ96" s="370"/>
      <c r="AK96" s="370"/>
      <c r="AL96" s="370"/>
      <c r="AM96" s="370"/>
      <c r="AN96" s="370"/>
      <c r="AO96" s="370"/>
      <c r="AP96" s="370"/>
      <c r="AQ96" s="370"/>
      <c r="AR96" s="370"/>
      <c r="AS96" s="370"/>
      <c r="AT96" s="370"/>
      <c r="AU96" s="370"/>
      <c r="AV96" s="370"/>
      <c r="AW96" s="370"/>
      <c r="AX96" s="370"/>
      <c r="AY96" s="370"/>
      <c r="AZ96" s="370"/>
      <c r="BA96" s="370"/>
      <c r="BB96" s="370"/>
    </row>
    <row r="97" spans="2:54" s="368" customFormat="1" ht="43.15" customHeight="1" x14ac:dyDescent="0.2">
      <c r="B97" s="377" t="e">
        <f>IF(Tabla2[[#This Row],[Productos ]]="","",CONCATENATE(Tabla2[[#This Row],[POA]],".",Tabla2[[#This Row],[SRS]],".",Tabla2[[#This Row],[AREA]],".",Tabla2[[#This Row],[TIPO]]))</f>
        <v>#REF!</v>
      </c>
      <c r="C97" s="377" t="e">
        <f>IF(Tabla2[[#This Row],[Productos ]]="","",'Formulario PPGR1'!#REF!)</f>
        <v>#REF!</v>
      </c>
      <c r="D97" s="377" t="e">
        <f>IF(Tabla2[[#This Row],[Productos ]]="","",'Formulario PPGR1'!#REF!)</f>
        <v>#REF!</v>
      </c>
      <c r="E97" s="377" t="e">
        <f>IF(Tabla2[[#This Row],[Productos ]]="","",'Formulario PPGR1'!#REF!)</f>
        <v>#REF!</v>
      </c>
      <c r="F97" s="377" t="e">
        <f>IF(Tabla2[[#This Row],[Productos ]]="","",'Formulario PPGR1'!#REF!)</f>
        <v>#REF!</v>
      </c>
      <c r="G97" s="364" t="s">
        <v>1865</v>
      </c>
      <c r="H97" s="620" t="s">
        <v>2172</v>
      </c>
      <c r="I97" s="364" t="s">
        <v>2078</v>
      </c>
      <c r="J97" s="363"/>
      <c r="K97" s="363"/>
      <c r="L97" s="363">
        <v>1</v>
      </c>
      <c r="M97" s="363"/>
      <c r="N97" s="363"/>
      <c r="O97" s="363"/>
      <c r="P97" s="363">
        <v>1</v>
      </c>
      <c r="Q97" s="363"/>
      <c r="R97" s="363"/>
      <c r="S97" s="363"/>
      <c r="T97" s="363">
        <v>1</v>
      </c>
      <c r="U97" s="363"/>
      <c r="V97" s="406">
        <f t="shared" si="6"/>
        <v>3</v>
      </c>
      <c r="W97" s="405" t="s">
        <v>454</v>
      </c>
      <c r="X97" s="405"/>
      <c r="Y97" s="364"/>
      <c r="Z97" s="581" t="s">
        <v>1978</v>
      </c>
      <c r="AA97" s="370"/>
      <c r="AB97" s="370"/>
      <c r="AC97" s="370"/>
      <c r="AD97" s="370"/>
      <c r="AE97" s="370"/>
      <c r="AF97" s="370"/>
      <c r="AG97" s="370"/>
      <c r="AH97" s="370"/>
      <c r="AI97" s="370"/>
      <c r="AJ97" s="370"/>
      <c r="AK97" s="370"/>
      <c r="AL97" s="370"/>
      <c r="AM97" s="370"/>
      <c r="AN97" s="370"/>
      <c r="AO97" s="370"/>
      <c r="AP97" s="370"/>
      <c r="AQ97" s="370"/>
      <c r="AR97" s="370"/>
      <c r="AS97" s="370"/>
      <c r="AT97" s="370"/>
      <c r="AU97" s="370"/>
      <c r="AV97" s="370"/>
      <c r="AW97" s="370"/>
      <c r="AX97" s="370"/>
      <c r="AY97" s="370"/>
      <c r="AZ97" s="370"/>
      <c r="BA97" s="370"/>
      <c r="BB97" s="370"/>
    </row>
    <row r="98" spans="2:54" s="368" customFormat="1" ht="34.15" customHeight="1" x14ac:dyDescent="0.2">
      <c r="B98" s="377" t="str">
        <f>IF(Tabla2[[#This Row],[Productos ]]="","",CONCATENATE(Tabla2[[#This Row],[POA]],".",Tabla2[[#This Row],[SRS]],".",Tabla2[[#This Row],[AREA]],".",Tabla2[[#This Row],[TIPO]]))</f>
        <v/>
      </c>
      <c r="C98" s="377" t="str">
        <f>IF(Tabla2[[#This Row],[Productos ]]="","",'Formulario PPGR1'!#REF!)</f>
        <v/>
      </c>
      <c r="D98" s="377" t="str">
        <f>IF(Tabla2[[#This Row],[Productos ]]="","",'Formulario PPGR1'!#REF!)</f>
        <v/>
      </c>
      <c r="E98" s="377" t="str">
        <f>IF(Tabla2[[#This Row],[Productos ]]="","",'Formulario PPGR1'!#REF!)</f>
        <v/>
      </c>
      <c r="F98" s="377" t="str">
        <f>IF(Tabla2[[#This Row],[Productos ]]="","",'Formulario PPGR1'!#REF!)</f>
        <v/>
      </c>
      <c r="G98" s="364"/>
      <c r="H98" s="620" t="s">
        <v>2173</v>
      </c>
      <c r="I98" s="364" t="s">
        <v>1903</v>
      </c>
      <c r="J98" s="363"/>
      <c r="K98" s="363"/>
      <c r="L98" s="363">
        <v>1</v>
      </c>
      <c r="M98" s="363"/>
      <c r="N98" s="363"/>
      <c r="O98" s="363">
        <v>1</v>
      </c>
      <c r="P98" s="363"/>
      <c r="Q98" s="363"/>
      <c r="R98" s="363">
        <v>1</v>
      </c>
      <c r="S98" s="363"/>
      <c r="T98" s="363"/>
      <c r="U98" s="363">
        <v>1</v>
      </c>
      <c r="V98" s="406">
        <f t="shared" si="6"/>
        <v>4</v>
      </c>
      <c r="W98" s="405" t="s">
        <v>438</v>
      </c>
      <c r="X98" s="405"/>
      <c r="Y98" s="364"/>
      <c r="Z98" s="581" t="s">
        <v>1978</v>
      </c>
      <c r="AA98" s="370"/>
      <c r="AB98" s="370"/>
      <c r="AC98" s="370"/>
      <c r="AD98" s="370"/>
      <c r="AE98" s="370"/>
      <c r="AF98" s="370"/>
      <c r="AG98" s="370"/>
      <c r="AH98" s="370"/>
      <c r="AI98" s="370"/>
      <c r="AJ98" s="370"/>
      <c r="AK98" s="370"/>
      <c r="AL98" s="370"/>
      <c r="AM98" s="370"/>
      <c r="AN98" s="370"/>
      <c r="AO98" s="370"/>
      <c r="AP98" s="370"/>
      <c r="AQ98" s="370"/>
      <c r="AR98" s="370"/>
      <c r="AS98" s="370"/>
      <c r="AT98" s="370"/>
      <c r="AU98" s="370"/>
      <c r="AV98" s="370"/>
      <c r="AW98" s="370"/>
      <c r="AX98" s="370"/>
      <c r="AY98" s="370"/>
      <c r="AZ98" s="370"/>
      <c r="BA98" s="370"/>
      <c r="BB98" s="370"/>
    </row>
    <row r="99" spans="2:54" s="368" customFormat="1" ht="35.450000000000003" customHeight="1" x14ac:dyDescent="0.2">
      <c r="B99" s="377" t="str">
        <f>IF(Tabla2[[#This Row],[Productos ]]="","",CONCATENATE(Tabla2[[#This Row],[POA]],".",Tabla2[[#This Row],[SRS]],".",Tabla2[[#This Row],[AREA]],".",Tabla2[[#This Row],[TIPO]]))</f>
        <v/>
      </c>
      <c r="C99" s="377" t="str">
        <f>IF(Tabla2[[#This Row],[Productos ]]="","",'Formulario PPGR1'!#REF!)</f>
        <v/>
      </c>
      <c r="D99" s="377" t="str">
        <f>IF(Tabla2[[#This Row],[Productos ]]="","",'Formulario PPGR1'!#REF!)</f>
        <v/>
      </c>
      <c r="E99" s="377" t="str">
        <f>IF(Tabla2[[#This Row],[Productos ]]="","",'Formulario PPGR1'!#REF!)</f>
        <v/>
      </c>
      <c r="F99" s="377" t="str">
        <f>IF(Tabla2[[#This Row],[Productos ]]="","",'Formulario PPGR1'!#REF!)</f>
        <v/>
      </c>
      <c r="G99" s="364"/>
      <c r="H99" s="620" t="s">
        <v>2174</v>
      </c>
      <c r="I99" s="364" t="s">
        <v>1904</v>
      </c>
      <c r="J99" s="363"/>
      <c r="K99" s="363"/>
      <c r="L99" s="363">
        <v>1</v>
      </c>
      <c r="M99" s="363"/>
      <c r="N99" s="363"/>
      <c r="O99" s="363">
        <v>1</v>
      </c>
      <c r="P99" s="363"/>
      <c r="Q99" s="363"/>
      <c r="R99" s="363">
        <v>1</v>
      </c>
      <c r="S99" s="363"/>
      <c r="T99" s="363"/>
      <c r="U99" s="363">
        <v>1</v>
      </c>
      <c r="V99" s="406">
        <f t="shared" si="6"/>
        <v>4</v>
      </c>
      <c r="W99" s="405" t="s">
        <v>447</v>
      </c>
      <c r="X99" s="405"/>
      <c r="Y99" s="364"/>
      <c r="Z99" s="581" t="s">
        <v>1978</v>
      </c>
      <c r="AA99" s="370"/>
      <c r="AB99" s="370"/>
      <c r="AC99" s="370"/>
      <c r="AD99" s="370"/>
      <c r="AE99" s="370"/>
      <c r="AF99" s="370"/>
      <c r="AG99" s="370"/>
      <c r="AH99" s="370"/>
      <c r="AI99" s="370"/>
      <c r="AJ99" s="370"/>
      <c r="AK99" s="370"/>
      <c r="AL99" s="370"/>
      <c r="AM99" s="370"/>
      <c r="AN99" s="370"/>
      <c r="AO99" s="370"/>
      <c r="AP99" s="370"/>
      <c r="AQ99" s="370"/>
      <c r="AR99" s="370"/>
      <c r="AS99" s="370"/>
      <c r="AT99" s="370"/>
      <c r="AU99" s="370"/>
      <c r="AV99" s="370"/>
      <c r="AW99" s="370"/>
      <c r="AX99" s="370"/>
      <c r="AY99" s="370"/>
      <c r="AZ99" s="370"/>
      <c r="BA99" s="370"/>
      <c r="BB99" s="370"/>
    </row>
    <row r="100" spans="2:54" s="368" customFormat="1" ht="51" x14ac:dyDescent="0.2">
      <c r="B100" s="377" t="str">
        <f>IF(Tabla2[[#This Row],[Productos ]]="","",CONCATENATE(Tabla2[[#This Row],[POA]],".",Tabla2[[#This Row],[SRS]],".",Tabla2[[#This Row],[AREA]],".",Tabla2[[#This Row],[TIPO]]))</f>
        <v/>
      </c>
      <c r="C100" s="377" t="str">
        <f>IF(Tabla2[[#This Row],[Productos ]]="","",'Formulario PPGR1'!#REF!)</f>
        <v/>
      </c>
      <c r="D100" s="377" t="str">
        <f>IF(Tabla2[[#This Row],[Productos ]]="","",'Formulario PPGR1'!#REF!)</f>
        <v/>
      </c>
      <c r="E100" s="377" t="str">
        <f>IF(Tabla2[[#This Row],[Productos ]]="","",'Formulario PPGR1'!#REF!)</f>
        <v/>
      </c>
      <c r="F100" s="377" t="str">
        <f>IF(Tabla2[[#This Row],[Productos ]]="","",'Formulario PPGR1'!#REF!)</f>
        <v/>
      </c>
      <c r="G100" s="364"/>
      <c r="H100" s="620" t="s">
        <v>2175</v>
      </c>
      <c r="I100" s="364" t="s">
        <v>2079</v>
      </c>
      <c r="J100" s="363"/>
      <c r="K100" s="363">
        <v>1</v>
      </c>
      <c r="L100" s="363"/>
      <c r="M100" s="363"/>
      <c r="N100" s="363"/>
      <c r="O100" s="363"/>
      <c r="P100" s="363">
        <v>1</v>
      </c>
      <c r="Q100" s="363"/>
      <c r="R100" s="363"/>
      <c r="S100" s="363"/>
      <c r="T100" s="363"/>
      <c r="U100" s="363"/>
      <c r="V100" s="406">
        <f t="shared" si="6"/>
        <v>2</v>
      </c>
      <c r="W100" s="405" t="s">
        <v>439</v>
      </c>
      <c r="X100" s="405" t="s">
        <v>448</v>
      </c>
      <c r="Y100" s="364"/>
      <c r="Z100" s="581" t="s">
        <v>1978</v>
      </c>
      <c r="AA100" s="370"/>
      <c r="AB100" s="370"/>
      <c r="AC100" s="370"/>
      <c r="AD100" s="370"/>
      <c r="AE100" s="370"/>
      <c r="AF100" s="370"/>
      <c r="AG100" s="370"/>
      <c r="AH100" s="370"/>
      <c r="AI100" s="370"/>
      <c r="AJ100" s="370"/>
      <c r="AK100" s="370"/>
      <c r="AL100" s="370"/>
      <c r="AM100" s="370"/>
      <c r="AN100" s="370"/>
      <c r="AO100" s="370"/>
      <c r="AP100" s="370"/>
      <c r="AQ100" s="370"/>
      <c r="AR100" s="370"/>
      <c r="AS100" s="370"/>
      <c r="AT100" s="370"/>
      <c r="AU100" s="370"/>
      <c r="AV100" s="370"/>
      <c r="AW100" s="370"/>
      <c r="AX100" s="370"/>
      <c r="AY100" s="370"/>
      <c r="AZ100" s="370"/>
      <c r="BA100" s="370"/>
      <c r="BB100" s="370"/>
    </row>
    <row r="101" spans="2:54" s="368" customFormat="1" ht="41.45" customHeight="1" x14ac:dyDescent="0.2">
      <c r="B101" s="377" t="str">
        <f>IF(Tabla2[[#This Row],[Productos ]]="","",CONCATENATE(Tabla2[[#This Row],[POA]],".",Tabla2[[#This Row],[SRS]],".",Tabla2[[#This Row],[AREA]],".",Tabla2[[#This Row],[TIPO]]))</f>
        <v/>
      </c>
      <c r="C101" s="377" t="str">
        <f>IF(Tabla2[[#This Row],[Productos ]]="","",'Formulario PPGR1'!#REF!)</f>
        <v/>
      </c>
      <c r="D101" s="377" t="str">
        <f>IF(Tabla2[[#This Row],[Productos ]]="","",'Formulario PPGR1'!#REF!)</f>
        <v/>
      </c>
      <c r="E101" s="377" t="str">
        <f>IF(Tabla2[[#This Row],[Productos ]]="","",'Formulario PPGR1'!#REF!)</f>
        <v/>
      </c>
      <c r="F101" s="377" t="str">
        <f>IF(Tabla2[[#This Row],[Productos ]]="","",'Formulario PPGR1'!#REF!)</f>
        <v/>
      </c>
      <c r="G101" s="364"/>
      <c r="H101" s="620" t="s">
        <v>2176</v>
      </c>
      <c r="I101" s="364" t="s">
        <v>2080</v>
      </c>
      <c r="J101" s="363"/>
      <c r="K101" s="363"/>
      <c r="L101" s="363">
        <v>1</v>
      </c>
      <c r="M101" s="363"/>
      <c r="N101" s="363"/>
      <c r="O101" s="363">
        <v>1</v>
      </c>
      <c r="P101" s="363"/>
      <c r="Q101" s="363"/>
      <c r="R101" s="363">
        <v>1</v>
      </c>
      <c r="S101" s="363"/>
      <c r="T101" s="363"/>
      <c r="U101" s="363">
        <v>1</v>
      </c>
      <c r="V101" s="406">
        <f t="shared" si="6"/>
        <v>4</v>
      </c>
      <c r="W101" s="405" t="s">
        <v>438</v>
      </c>
      <c r="X101" s="405" t="s">
        <v>439</v>
      </c>
      <c r="Y101" s="364"/>
      <c r="Z101" s="581" t="s">
        <v>1978</v>
      </c>
      <c r="AA101" s="370"/>
      <c r="AB101" s="370"/>
      <c r="AC101" s="370"/>
      <c r="AD101" s="370"/>
      <c r="AE101" s="370"/>
      <c r="AF101" s="370"/>
      <c r="AG101" s="370"/>
      <c r="AH101" s="370"/>
      <c r="AI101" s="370"/>
      <c r="AJ101" s="370"/>
      <c r="AK101" s="370"/>
      <c r="AL101" s="370"/>
      <c r="AM101" s="370"/>
      <c r="AN101" s="370"/>
      <c r="AO101" s="370"/>
      <c r="AP101" s="370"/>
      <c r="AQ101" s="370"/>
      <c r="AR101" s="370"/>
      <c r="AS101" s="370"/>
      <c r="AT101" s="370"/>
      <c r="AU101" s="370"/>
      <c r="AV101" s="370"/>
      <c r="AW101" s="370"/>
      <c r="AX101" s="370"/>
      <c r="AY101" s="370"/>
      <c r="AZ101" s="370"/>
      <c r="BA101" s="370"/>
      <c r="BB101" s="370"/>
    </row>
    <row r="102" spans="2:54" s="368" customFormat="1" ht="25.5" x14ac:dyDescent="0.2">
      <c r="B102" s="377" t="str">
        <f>IF(Tabla2[[#This Row],[Productos ]]="","",CONCATENATE(Tabla2[[#This Row],[POA]],".",Tabla2[[#This Row],[SRS]],".",Tabla2[[#This Row],[AREA]],".",Tabla2[[#This Row],[TIPO]]))</f>
        <v/>
      </c>
      <c r="C102" s="377" t="str">
        <f>IF(Tabla2[[#This Row],[Productos ]]="","",'Formulario PPGR1'!#REF!)</f>
        <v/>
      </c>
      <c r="D102" s="377" t="str">
        <f>IF(Tabla2[[#This Row],[Productos ]]="","",'Formulario PPGR1'!#REF!)</f>
        <v/>
      </c>
      <c r="E102" s="377" t="str">
        <f>IF(Tabla2[[#This Row],[Productos ]]="","",'Formulario PPGR1'!#REF!)</f>
        <v/>
      </c>
      <c r="F102" s="377" t="str">
        <f>IF(Tabla2[[#This Row],[Productos ]]="","",'Formulario PPGR1'!#REF!)</f>
        <v/>
      </c>
      <c r="G102" s="364"/>
      <c r="H102" s="620" t="s">
        <v>2177</v>
      </c>
      <c r="I102" s="364" t="s">
        <v>2081</v>
      </c>
      <c r="J102" s="363"/>
      <c r="K102" s="363"/>
      <c r="L102" s="363">
        <v>1</v>
      </c>
      <c r="M102" s="363"/>
      <c r="N102" s="363"/>
      <c r="O102" s="363"/>
      <c r="P102" s="363">
        <v>1</v>
      </c>
      <c r="Q102" s="363"/>
      <c r="R102" s="363"/>
      <c r="S102" s="363"/>
      <c r="T102" s="363">
        <v>1</v>
      </c>
      <c r="U102" s="363"/>
      <c r="V102" s="406">
        <f t="shared" si="6"/>
        <v>3</v>
      </c>
      <c r="W102" s="405" t="s">
        <v>439</v>
      </c>
      <c r="X102" s="405" t="s">
        <v>448</v>
      </c>
      <c r="Y102" s="364" t="s">
        <v>2082</v>
      </c>
      <c r="Z102" s="581" t="s">
        <v>1978</v>
      </c>
      <c r="AA102" s="370"/>
      <c r="AB102" s="370"/>
      <c r="AC102" s="370"/>
      <c r="AD102" s="370"/>
      <c r="AE102" s="370"/>
      <c r="AF102" s="370"/>
      <c r="AG102" s="370"/>
      <c r="AH102" s="370"/>
      <c r="AI102" s="370"/>
      <c r="AJ102" s="370"/>
      <c r="AK102" s="370"/>
      <c r="AL102" s="370"/>
      <c r="AM102" s="370"/>
      <c r="AN102" s="370"/>
      <c r="AO102" s="370"/>
      <c r="AP102" s="370"/>
      <c r="AQ102" s="370"/>
      <c r="AR102" s="370"/>
      <c r="AS102" s="370"/>
      <c r="AT102" s="370"/>
      <c r="AU102" s="370"/>
      <c r="AV102" s="370"/>
      <c r="AW102" s="370"/>
      <c r="AX102" s="370"/>
      <c r="AY102" s="370"/>
      <c r="AZ102" s="370"/>
      <c r="BA102" s="370"/>
      <c r="BB102" s="370"/>
    </row>
    <row r="103" spans="2:54" s="368" customFormat="1" ht="38.25" x14ac:dyDescent="0.2">
      <c r="B103" s="377" t="e">
        <f>IF(Tabla2[[#This Row],[Productos ]]="","",CONCATENATE(Tabla2[[#This Row],[POA]],".",Tabla2[[#This Row],[SRS]],".",Tabla2[[#This Row],[AREA]],".",Tabla2[[#This Row],[TIPO]]))</f>
        <v>#REF!</v>
      </c>
      <c r="C103" s="377" t="e">
        <f>IF(Tabla2[[#This Row],[Productos ]]="","",'Formulario PPGR1'!#REF!)</f>
        <v>#REF!</v>
      </c>
      <c r="D103" s="377" t="e">
        <f>IF(Tabla2[[#This Row],[Productos ]]="","",'Formulario PPGR1'!#REF!)</f>
        <v>#REF!</v>
      </c>
      <c r="E103" s="377" t="e">
        <f>IF(Tabla2[[#This Row],[Productos ]]="","",'Formulario PPGR1'!#REF!)</f>
        <v>#REF!</v>
      </c>
      <c r="F103" s="377" t="e">
        <f>IF(Tabla2[[#This Row],[Productos ]]="","",'Formulario PPGR1'!#REF!)</f>
        <v>#REF!</v>
      </c>
      <c r="G103" s="364" t="s">
        <v>1860</v>
      </c>
      <c r="H103" s="622" t="s">
        <v>2178</v>
      </c>
      <c r="I103" s="364" t="s">
        <v>1905</v>
      </c>
      <c r="J103" s="442">
        <v>1</v>
      </c>
      <c r="K103" s="442">
        <v>1</v>
      </c>
      <c r="L103" s="442">
        <v>1</v>
      </c>
      <c r="M103" s="442">
        <v>1</v>
      </c>
      <c r="N103" s="442">
        <v>1</v>
      </c>
      <c r="O103" s="442">
        <v>1</v>
      </c>
      <c r="P103" s="442">
        <v>1</v>
      </c>
      <c r="Q103" s="442">
        <v>1</v>
      </c>
      <c r="R103" s="442">
        <v>1</v>
      </c>
      <c r="S103" s="442">
        <v>1</v>
      </c>
      <c r="T103" s="442">
        <v>1</v>
      </c>
      <c r="U103" s="442">
        <v>1</v>
      </c>
      <c r="V103" s="621">
        <f t="shared" si="6"/>
        <v>12</v>
      </c>
      <c r="W103" s="405" t="s">
        <v>447</v>
      </c>
      <c r="X103" s="405"/>
      <c r="Y103" s="364"/>
      <c r="Z103" s="581" t="s">
        <v>1985</v>
      </c>
      <c r="AA103" s="370"/>
      <c r="AB103" s="370"/>
      <c r="AC103" s="370"/>
      <c r="AD103" s="370"/>
      <c r="AE103" s="370"/>
      <c r="AF103" s="370"/>
      <c r="AG103" s="370"/>
      <c r="AH103" s="370"/>
      <c r="AI103" s="370"/>
      <c r="AJ103" s="370"/>
      <c r="AK103" s="370"/>
      <c r="AL103" s="370"/>
      <c r="AM103" s="370"/>
      <c r="AN103" s="370"/>
      <c r="AO103" s="370"/>
      <c r="AP103" s="370"/>
      <c r="AQ103" s="370"/>
      <c r="AR103" s="370"/>
      <c r="AS103" s="370"/>
      <c r="AT103" s="370"/>
      <c r="AU103" s="370"/>
      <c r="AV103" s="370"/>
      <c r="AW103" s="370"/>
      <c r="AX103" s="370"/>
      <c r="AY103" s="370"/>
      <c r="AZ103" s="370"/>
      <c r="BA103" s="370"/>
      <c r="BB103" s="370"/>
    </row>
    <row r="104" spans="2:54" s="368" customFormat="1" ht="57.6" customHeight="1" x14ac:dyDescent="0.2">
      <c r="B104" s="377" t="str">
        <f>IF(Tabla2[[#This Row],[Productos ]]="","",CONCATENATE(Tabla2[[#This Row],[POA]],".",Tabla2[[#This Row],[SRS]],".",Tabla2[[#This Row],[AREA]],".",Tabla2[[#This Row],[TIPO]]))</f>
        <v/>
      </c>
      <c r="C104" s="377" t="str">
        <f>IF(Tabla2[[#This Row],[Productos ]]="","",'Formulario PPGR1'!#REF!)</f>
        <v/>
      </c>
      <c r="D104" s="377" t="str">
        <f>IF(Tabla2[[#This Row],[Productos ]]="","",'Formulario PPGR1'!#REF!)</f>
        <v/>
      </c>
      <c r="E104" s="377" t="str">
        <f>IF(Tabla2[[#This Row],[Productos ]]="","",'Formulario PPGR1'!#REF!)</f>
        <v/>
      </c>
      <c r="F104" s="377" t="str">
        <f>IF(Tabla2[[#This Row],[Productos ]]="","",'Formulario PPGR1'!#REF!)</f>
        <v/>
      </c>
      <c r="G104" s="364"/>
      <c r="H104" s="622" t="s">
        <v>2179</v>
      </c>
      <c r="I104" s="364" t="s">
        <v>2083</v>
      </c>
      <c r="J104" s="442"/>
      <c r="K104" s="442">
        <v>1</v>
      </c>
      <c r="L104" s="442"/>
      <c r="M104" s="442">
        <v>1</v>
      </c>
      <c r="N104" s="442"/>
      <c r="O104" s="442"/>
      <c r="P104" s="442"/>
      <c r="Q104" s="442"/>
      <c r="R104" s="442"/>
      <c r="S104" s="442"/>
      <c r="T104" s="442"/>
      <c r="U104" s="442"/>
      <c r="V104" s="621">
        <f t="shared" si="6"/>
        <v>2</v>
      </c>
      <c r="W104" s="405" t="s">
        <v>439</v>
      </c>
      <c r="X104" s="405" t="s">
        <v>448</v>
      </c>
      <c r="Y104" s="364"/>
      <c r="Z104" s="581" t="s">
        <v>1985</v>
      </c>
      <c r="AA104" s="370"/>
      <c r="AB104" s="370"/>
      <c r="AC104" s="370"/>
      <c r="AD104" s="370"/>
      <c r="AE104" s="370"/>
      <c r="AF104" s="370"/>
      <c r="AG104" s="370"/>
      <c r="AH104" s="370"/>
      <c r="AI104" s="370"/>
      <c r="AJ104" s="370"/>
      <c r="AK104" s="370"/>
      <c r="AL104" s="370"/>
      <c r="AM104" s="370"/>
      <c r="AN104" s="370"/>
      <c r="AO104" s="370"/>
      <c r="AP104" s="370"/>
      <c r="AQ104" s="370"/>
      <c r="AR104" s="370"/>
      <c r="AS104" s="370"/>
      <c r="AT104" s="370"/>
      <c r="AU104" s="370"/>
      <c r="AV104" s="370"/>
      <c r="AW104" s="370"/>
      <c r="AX104" s="370"/>
      <c r="AY104" s="370"/>
      <c r="AZ104" s="370"/>
      <c r="BA104" s="370"/>
      <c r="BB104" s="370"/>
    </row>
    <row r="105" spans="2:54" s="368" customFormat="1" ht="45" customHeight="1" x14ac:dyDescent="0.2">
      <c r="B105" s="377" t="str">
        <f>IF(Tabla2[[#This Row],[Productos ]]="","",CONCATENATE(Tabla2[[#This Row],[POA]],".",Tabla2[[#This Row],[SRS]],".",Tabla2[[#This Row],[AREA]],".",Tabla2[[#This Row],[TIPO]]))</f>
        <v/>
      </c>
      <c r="C105" s="377" t="str">
        <f>IF(Tabla2[[#This Row],[Productos ]]="","",'Formulario PPGR1'!#REF!)</f>
        <v/>
      </c>
      <c r="D105" s="377" t="str">
        <f>IF(Tabla2[[#This Row],[Productos ]]="","",'Formulario PPGR1'!#REF!)</f>
        <v/>
      </c>
      <c r="E105" s="377" t="str">
        <f>IF(Tabla2[[#This Row],[Productos ]]="","",'Formulario PPGR1'!#REF!)</f>
        <v/>
      </c>
      <c r="F105" s="377" t="str">
        <f>IF(Tabla2[[#This Row],[Productos ]]="","",'Formulario PPGR1'!#REF!)</f>
        <v/>
      </c>
      <c r="G105" s="364"/>
      <c r="H105" s="622" t="s">
        <v>2180</v>
      </c>
      <c r="I105" s="364" t="s">
        <v>2084</v>
      </c>
      <c r="J105" s="363"/>
      <c r="K105" s="363"/>
      <c r="L105" s="363">
        <v>1</v>
      </c>
      <c r="M105" s="363"/>
      <c r="N105" s="363"/>
      <c r="O105" s="363">
        <v>1</v>
      </c>
      <c r="P105" s="363"/>
      <c r="Q105" s="363"/>
      <c r="R105" s="363">
        <v>1</v>
      </c>
      <c r="S105" s="363"/>
      <c r="T105" s="363"/>
      <c r="U105" s="363">
        <v>1</v>
      </c>
      <c r="V105" s="406">
        <f t="shared" si="6"/>
        <v>4</v>
      </c>
      <c r="W105" s="405" t="s">
        <v>439</v>
      </c>
      <c r="X105" s="405" t="s">
        <v>448</v>
      </c>
      <c r="Y105" s="364"/>
      <c r="Z105" s="581" t="s">
        <v>1985</v>
      </c>
      <c r="AA105" s="370"/>
      <c r="AB105" s="370"/>
      <c r="AC105" s="370"/>
      <c r="AD105" s="370"/>
      <c r="AE105" s="370"/>
      <c r="AF105" s="370"/>
      <c r="AG105" s="370"/>
      <c r="AH105" s="370"/>
      <c r="AI105" s="370"/>
      <c r="AJ105" s="370"/>
      <c r="AK105" s="370"/>
      <c r="AL105" s="370"/>
      <c r="AM105" s="370"/>
      <c r="AN105" s="370"/>
      <c r="AO105" s="370"/>
      <c r="AP105" s="370"/>
      <c r="AQ105" s="370"/>
      <c r="AR105" s="370"/>
      <c r="AS105" s="370"/>
      <c r="AT105" s="370"/>
      <c r="AU105" s="370"/>
      <c r="AV105" s="370"/>
      <c r="AW105" s="370"/>
      <c r="AX105" s="370"/>
      <c r="AY105" s="370"/>
      <c r="AZ105" s="370"/>
      <c r="BA105" s="370"/>
      <c r="BB105" s="370"/>
    </row>
    <row r="106" spans="2:54" s="368" customFormat="1" ht="43.9" customHeight="1" x14ac:dyDescent="0.2">
      <c r="B106" s="377" t="e">
        <f>IF(Tabla2[[#This Row],[Productos ]]="","",CONCATENATE(Tabla2[[#This Row],[POA]],".",Tabla2[[#This Row],[SRS]],".",Tabla2[[#This Row],[AREA]],".",Tabla2[[#This Row],[TIPO]]))</f>
        <v>#REF!</v>
      </c>
      <c r="C106" s="377" t="e">
        <f>IF(Tabla2[[#This Row],[Productos ]]="","",'Formulario PPGR1'!#REF!)</f>
        <v>#REF!</v>
      </c>
      <c r="D106" s="377" t="e">
        <f>IF(Tabla2[[#This Row],[Productos ]]="","",'Formulario PPGR1'!#REF!)</f>
        <v>#REF!</v>
      </c>
      <c r="E106" s="377" t="e">
        <f>IF(Tabla2[[#This Row],[Productos ]]="","",'Formulario PPGR1'!#REF!)</f>
        <v>#REF!</v>
      </c>
      <c r="F106" s="377" t="e">
        <f>IF(Tabla2[[#This Row],[Productos ]]="","",'Formulario PPGR1'!#REF!)</f>
        <v>#REF!</v>
      </c>
      <c r="G106" s="364" t="s">
        <v>2002</v>
      </c>
      <c r="H106" s="364" t="s">
        <v>2181</v>
      </c>
      <c r="I106" s="364" t="s">
        <v>2044</v>
      </c>
      <c r="J106" s="363"/>
      <c r="K106" s="363"/>
      <c r="L106" s="363">
        <v>1</v>
      </c>
      <c r="M106" s="363"/>
      <c r="N106" s="363"/>
      <c r="O106" s="363">
        <v>1</v>
      </c>
      <c r="P106" s="363"/>
      <c r="Q106" s="363"/>
      <c r="R106" s="363">
        <v>1</v>
      </c>
      <c r="S106" s="363"/>
      <c r="T106" s="363"/>
      <c r="U106" s="363">
        <v>1</v>
      </c>
      <c r="V106" s="406">
        <f t="shared" si="6"/>
        <v>4</v>
      </c>
      <c r="W106" s="405" t="s">
        <v>438</v>
      </c>
      <c r="X106" s="405"/>
      <c r="Y106" s="364"/>
      <c r="Z106" s="581" t="s">
        <v>1985</v>
      </c>
      <c r="AA106" s="370"/>
      <c r="AB106" s="370"/>
      <c r="AC106" s="370"/>
      <c r="AD106" s="370"/>
      <c r="AE106" s="370"/>
      <c r="AF106" s="370"/>
      <c r="AG106" s="370"/>
      <c r="AH106" s="370"/>
      <c r="AI106" s="370"/>
      <c r="AJ106" s="370"/>
      <c r="AK106" s="370"/>
      <c r="AL106" s="370"/>
      <c r="AM106" s="370"/>
      <c r="AN106" s="370"/>
      <c r="AO106" s="370"/>
      <c r="AP106" s="370"/>
      <c r="AQ106" s="370"/>
      <c r="AR106" s="370"/>
      <c r="AS106" s="370"/>
      <c r="AT106" s="370"/>
      <c r="AU106" s="370"/>
      <c r="AV106" s="370"/>
      <c r="AW106" s="370"/>
      <c r="AX106" s="370"/>
      <c r="AY106" s="370"/>
      <c r="AZ106" s="370"/>
      <c r="BA106" s="370"/>
      <c r="BB106" s="370"/>
    </row>
    <row r="107" spans="2:54" s="368" customFormat="1" ht="25.5" x14ac:dyDescent="0.2">
      <c r="B107" s="377" t="str">
        <f>IF(Tabla2[[#This Row],[Productos ]]="","",CONCATENATE(Tabla2[[#This Row],[POA]],".",Tabla2[[#This Row],[SRS]],".",Tabla2[[#This Row],[AREA]],".",Tabla2[[#This Row],[TIPO]]))</f>
        <v/>
      </c>
      <c r="C107" s="377" t="str">
        <f>IF(Tabla2[[#This Row],[Productos ]]="","",'Formulario PPGR1'!#REF!)</f>
        <v/>
      </c>
      <c r="D107" s="377" t="str">
        <f>IF(Tabla2[[#This Row],[Productos ]]="","",'Formulario PPGR1'!#REF!)</f>
        <v/>
      </c>
      <c r="E107" s="377" t="str">
        <f>IF(Tabla2[[#This Row],[Productos ]]="","",'Formulario PPGR1'!#REF!)</f>
        <v/>
      </c>
      <c r="F107" s="377" t="str">
        <f>IF(Tabla2[[#This Row],[Productos ]]="","",'Formulario PPGR1'!#REF!)</f>
        <v/>
      </c>
      <c r="G107" s="364"/>
      <c r="H107" s="364" t="s">
        <v>2182</v>
      </c>
      <c r="I107" s="364" t="s">
        <v>1880</v>
      </c>
      <c r="J107" s="363"/>
      <c r="K107" s="363"/>
      <c r="L107" s="363">
        <v>1</v>
      </c>
      <c r="M107" s="363"/>
      <c r="N107" s="363"/>
      <c r="O107" s="363">
        <v>1</v>
      </c>
      <c r="P107" s="363"/>
      <c r="Q107" s="363"/>
      <c r="R107" s="363">
        <v>1</v>
      </c>
      <c r="S107" s="363"/>
      <c r="T107" s="363"/>
      <c r="U107" s="363">
        <v>1</v>
      </c>
      <c r="V107" s="406">
        <f t="shared" si="6"/>
        <v>4</v>
      </c>
      <c r="W107" s="364" t="s">
        <v>1988</v>
      </c>
      <c r="X107" s="405"/>
      <c r="Y107" s="619"/>
      <c r="Z107" s="581" t="s">
        <v>1985</v>
      </c>
      <c r="AA107" s="370"/>
      <c r="AB107" s="370"/>
      <c r="AC107" s="370"/>
      <c r="AD107" s="370"/>
      <c r="AE107" s="370"/>
      <c r="AF107" s="370"/>
      <c r="AG107" s="370"/>
      <c r="AH107" s="370"/>
      <c r="AI107" s="370"/>
      <c r="AJ107" s="370"/>
      <c r="AK107" s="370"/>
      <c r="AL107" s="370"/>
      <c r="AM107" s="370"/>
      <c r="AN107" s="370"/>
      <c r="AO107" s="370"/>
      <c r="AP107" s="370"/>
      <c r="AQ107" s="370"/>
      <c r="AR107" s="370"/>
      <c r="AS107" s="370"/>
      <c r="AT107" s="370"/>
      <c r="AU107" s="370"/>
      <c r="AV107" s="370"/>
      <c r="AW107" s="370"/>
      <c r="AX107" s="370"/>
      <c r="AY107" s="370"/>
      <c r="AZ107" s="370"/>
      <c r="BA107" s="370"/>
      <c r="BB107" s="370"/>
    </row>
    <row r="108" spans="2:54" s="368" customFormat="1" ht="25.5" x14ac:dyDescent="0.2">
      <c r="B108" s="377" t="e">
        <f>IF(Tabla2[[#This Row],[Productos ]]="","",CONCATENATE(Tabla2[[#This Row],[POA]],".",Tabla2[[#This Row],[SRS]],".",Tabla2[[#This Row],[AREA]],".",Tabla2[[#This Row],[TIPO]]))</f>
        <v>#REF!</v>
      </c>
      <c r="C108" s="377" t="e">
        <f>IF(Tabla2[[#This Row],[Productos ]]="","",'Formulario PPGR1'!#REF!)</f>
        <v>#REF!</v>
      </c>
      <c r="D108" s="377" t="e">
        <f>IF(Tabla2[[#This Row],[Productos ]]="","",'Formulario PPGR1'!#REF!)</f>
        <v>#REF!</v>
      </c>
      <c r="E108" s="377" t="e">
        <f>IF(Tabla2[[#This Row],[Productos ]]="","",'Formulario PPGR1'!#REF!)</f>
        <v>#REF!</v>
      </c>
      <c r="F108" s="377" t="e">
        <f>IF(Tabla2[[#This Row],[Productos ]]="","",'Formulario PPGR1'!#REF!)</f>
        <v>#REF!</v>
      </c>
      <c r="G108" s="364" t="s">
        <v>2003</v>
      </c>
      <c r="H108" s="620" t="s">
        <v>2183</v>
      </c>
      <c r="I108" s="364" t="s">
        <v>2042</v>
      </c>
      <c r="J108" s="442"/>
      <c r="K108" s="442"/>
      <c r="L108" s="442">
        <v>1</v>
      </c>
      <c r="M108" s="442"/>
      <c r="N108" s="442"/>
      <c r="O108" s="442">
        <v>1</v>
      </c>
      <c r="P108" s="442"/>
      <c r="Q108" s="442"/>
      <c r="R108" s="442">
        <v>1</v>
      </c>
      <c r="S108" s="442"/>
      <c r="T108" s="442"/>
      <c r="U108" s="442">
        <v>1</v>
      </c>
      <c r="V108" s="406">
        <f t="shared" si="6"/>
        <v>4</v>
      </c>
      <c r="W108" s="405" t="s">
        <v>438</v>
      </c>
      <c r="X108" s="405"/>
      <c r="Y108" s="364"/>
      <c r="Z108" s="581" t="s">
        <v>1979</v>
      </c>
      <c r="AA108" s="370"/>
      <c r="AB108" s="370"/>
      <c r="AC108" s="370"/>
      <c r="AD108" s="370"/>
      <c r="AE108" s="370"/>
      <c r="AF108" s="370"/>
      <c r="AG108" s="370"/>
      <c r="AH108" s="370"/>
      <c r="AI108" s="370"/>
      <c r="AJ108" s="370"/>
      <c r="AK108" s="370"/>
      <c r="AL108" s="370"/>
      <c r="AM108" s="370"/>
      <c r="AN108" s="370"/>
      <c r="AO108" s="370"/>
      <c r="AP108" s="370"/>
      <c r="AQ108" s="370"/>
      <c r="AR108" s="370"/>
      <c r="AS108" s="370"/>
      <c r="AT108" s="370"/>
      <c r="AU108" s="370"/>
      <c r="AV108" s="370"/>
      <c r="AW108" s="370"/>
      <c r="AX108" s="370"/>
      <c r="AY108" s="370"/>
      <c r="AZ108" s="370"/>
      <c r="BA108" s="370"/>
      <c r="BB108" s="370"/>
    </row>
    <row r="109" spans="2:54" s="368" customFormat="1" ht="25.5" x14ac:dyDescent="0.2">
      <c r="B109" s="377" t="str">
        <f>IF(Tabla2[[#This Row],[Productos ]]="","",CONCATENATE(Tabla2[[#This Row],[POA]],".",Tabla2[[#This Row],[SRS]],".",Tabla2[[#This Row],[AREA]],".",Tabla2[[#This Row],[TIPO]]))</f>
        <v/>
      </c>
      <c r="C109" s="377" t="str">
        <f>IF(Tabla2[[#This Row],[Productos ]]="","",'Formulario PPGR1'!#REF!)</f>
        <v/>
      </c>
      <c r="D109" s="377" t="str">
        <f>IF(Tabla2[[#This Row],[Productos ]]="","",'Formulario PPGR1'!#REF!)</f>
        <v/>
      </c>
      <c r="E109" s="377" t="str">
        <f>IF(Tabla2[[#This Row],[Productos ]]="","",'Formulario PPGR1'!#REF!)</f>
        <v/>
      </c>
      <c r="F109" s="377" t="str">
        <f>IF(Tabla2[[#This Row],[Productos ]]="","",'Formulario PPGR1'!#REF!)</f>
        <v/>
      </c>
      <c r="G109" s="364"/>
      <c r="H109" s="620" t="s">
        <v>2184</v>
      </c>
      <c r="I109" s="364" t="s">
        <v>2043</v>
      </c>
      <c r="J109" s="442"/>
      <c r="K109" s="442"/>
      <c r="L109" s="442">
        <v>1</v>
      </c>
      <c r="M109" s="442"/>
      <c r="N109" s="442"/>
      <c r="O109" s="442">
        <v>1</v>
      </c>
      <c r="P109" s="442"/>
      <c r="Q109" s="442"/>
      <c r="R109" s="442">
        <v>1</v>
      </c>
      <c r="S109" s="442"/>
      <c r="T109" s="442"/>
      <c r="U109" s="442">
        <v>1</v>
      </c>
      <c r="V109" s="406">
        <f>SUM(Tabla2[[#This Row],[Ene]:[Dic]])</f>
        <v>4</v>
      </c>
      <c r="W109" s="405" t="s">
        <v>438</v>
      </c>
      <c r="X109" s="405"/>
      <c r="Y109" s="364"/>
      <c r="Z109" s="581" t="s">
        <v>1978</v>
      </c>
      <c r="AA109" s="370"/>
      <c r="AB109" s="370"/>
      <c r="AC109" s="370"/>
      <c r="AD109" s="370"/>
      <c r="AE109" s="370"/>
      <c r="AF109" s="370"/>
      <c r="AG109" s="370"/>
      <c r="AH109" s="370"/>
      <c r="AI109" s="370"/>
      <c r="AJ109" s="370"/>
      <c r="AK109" s="370"/>
      <c r="AL109" s="370"/>
      <c r="AM109" s="370"/>
      <c r="AN109" s="370"/>
      <c r="AO109" s="370"/>
      <c r="AP109" s="370"/>
      <c r="AQ109" s="370"/>
      <c r="AR109" s="370"/>
      <c r="AS109" s="370"/>
      <c r="AT109" s="370"/>
      <c r="AU109" s="370"/>
      <c r="AV109" s="370"/>
      <c r="AW109" s="370"/>
      <c r="AX109" s="370"/>
      <c r="AY109" s="370"/>
      <c r="AZ109" s="370"/>
      <c r="BA109" s="370"/>
      <c r="BB109" s="370"/>
    </row>
    <row r="110" spans="2:54" s="368" customFormat="1" ht="46.15" customHeight="1" x14ac:dyDescent="0.2">
      <c r="B110" s="377" t="e">
        <f>IF(Tabla2[[#This Row],[Productos ]]="","",CONCATENATE(Tabla2[[#This Row],[POA]],".",Tabla2[[#This Row],[SRS]],".",Tabla2[[#This Row],[AREA]],".",Tabla2[[#This Row],[TIPO]]))</f>
        <v>#REF!</v>
      </c>
      <c r="C110" s="377" t="e">
        <f>IF(Tabla2[[#This Row],[Productos ]]="","",'Formulario PPGR1'!#REF!)</f>
        <v>#REF!</v>
      </c>
      <c r="D110" s="377" t="e">
        <f>IF(Tabla2[[#This Row],[Productos ]]="","",'Formulario PPGR1'!#REF!)</f>
        <v>#REF!</v>
      </c>
      <c r="E110" s="377" t="e">
        <f>IF(Tabla2[[#This Row],[Productos ]]="","",'Formulario PPGR1'!#REF!)</f>
        <v>#REF!</v>
      </c>
      <c r="F110" s="377" t="e">
        <f>IF(Tabla2[[#This Row],[Productos ]]="","",'Formulario PPGR1'!#REF!)</f>
        <v>#REF!</v>
      </c>
      <c r="G110" s="364" t="s">
        <v>2045</v>
      </c>
      <c r="H110" s="364" t="s">
        <v>2185</v>
      </c>
      <c r="I110" s="364" t="s">
        <v>2046</v>
      </c>
      <c r="J110" s="442"/>
      <c r="K110" s="442">
        <v>1</v>
      </c>
      <c r="L110" s="442"/>
      <c r="M110" s="442"/>
      <c r="N110" s="442"/>
      <c r="O110" s="442"/>
      <c r="P110" s="442"/>
      <c r="Q110" s="442"/>
      <c r="R110" s="442"/>
      <c r="S110" s="442"/>
      <c r="T110" s="442"/>
      <c r="U110" s="442"/>
      <c r="V110" s="621">
        <f>SUM(J110:U110)</f>
        <v>1</v>
      </c>
      <c r="W110" s="405" t="s">
        <v>438</v>
      </c>
      <c r="X110" s="405"/>
      <c r="Y110" s="364"/>
      <c r="Z110" s="581" t="s">
        <v>1978</v>
      </c>
      <c r="AA110" s="370"/>
      <c r="AB110" s="370"/>
      <c r="AC110" s="370"/>
      <c r="AD110" s="370"/>
      <c r="AE110" s="370"/>
      <c r="AF110" s="370"/>
      <c r="AG110" s="370"/>
      <c r="AH110" s="370"/>
      <c r="AI110" s="370"/>
      <c r="AJ110" s="370"/>
      <c r="AK110" s="370"/>
      <c r="AL110" s="370"/>
      <c r="AM110" s="370"/>
      <c r="AN110" s="370"/>
      <c r="AO110" s="370"/>
      <c r="AP110" s="370"/>
      <c r="AQ110" s="370"/>
      <c r="AR110" s="370"/>
      <c r="AS110" s="370"/>
      <c r="AT110" s="370"/>
      <c r="AU110" s="370"/>
      <c r="AV110" s="370"/>
      <c r="AW110" s="370"/>
      <c r="AX110" s="370"/>
      <c r="AY110" s="370"/>
      <c r="AZ110" s="370"/>
      <c r="BA110" s="370"/>
      <c r="BB110" s="370"/>
    </row>
    <row r="111" spans="2:54" s="368" customFormat="1" ht="38.25" x14ac:dyDescent="0.2">
      <c r="B111" s="377" t="str">
        <f>IF(Tabla2[[#This Row],[Productos ]]="","",CONCATENATE(Tabla2[[#This Row],[POA]],".",Tabla2[[#This Row],[SRS]],".",Tabla2[[#This Row],[AREA]],".",Tabla2[[#This Row],[TIPO]]))</f>
        <v/>
      </c>
      <c r="C111" s="377" t="str">
        <f>IF(Tabla2[[#This Row],[Productos ]]="","",'Formulario PPGR1'!#REF!)</f>
        <v/>
      </c>
      <c r="D111" s="377" t="str">
        <f>IF(Tabla2[[#This Row],[Productos ]]="","",'Formulario PPGR1'!#REF!)</f>
        <v/>
      </c>
      <c r="E111" s="377" t="str">
        <f>IF(Tabla2[[#This Row],[Productos ]]="","",'Formulario PPGR1'!#REF!)</f>
        <v/>
      </c>
      <c r="F111" s="377" t="str">
        <f>IF(Tabla2[[#This Row],[Productos ]]="","",'Formulario PPGR1'!#REF!)</f>
        <v/>
      </c>
      <c r="G111" s="364"/>
      <c r="H111" s="364" t="s">
        <v>2186</v>
      </c>
      <c r="I111" s="364" t="s">
        <v>2617</v>
      </c>
      <c r="J111" s="442"/>
      <c r="K111" s="442"/>
      <c r="L111" s="442">
        <v>1</v>
      </c>
      <c r="M111" s="442"/>
      <c r="N111" s="442"/>
      <c r="O111" s="442">
        <v>1</v>
      </c>
      <c r="P111" s="442"/>
      <c r="Q111" s="442"/>
      <c r="R111" s="442">
        <v>1</v>
      </c>
      <c r="S111" s="442"/>
      <c r="T111" s="442"/>
      <c r="U111" s="442">
        <v>1</v>
      </c>
      <c r="V111" s="406">
        <f>SUM(J111:U111)</f>
        <v>4</v>
      </c>
      <c r="W111" s="405" t="s">
        <v>439</v>
      </c>
      <c r="X111" s="405" t="s">
        <v>438</v>
      </c>
      <c r="Y111" s="364"/>
      <c r="Z111" s="581" t="s">
        <v>1985</v>
      </c>
      <c r="AA111" s="370"/>
      <c r="AB111" s="370"/>
      <c r="AC111" s="370"/>
      <c r="AD111" s="370"/>
      <c r="AE111" s="370"/>
      <c r="AF111" s="370"/>
      <c r="AG111" s="370"/>
      <c r="AH111" s="370"/>
      <c r="AI111" s="370"/>
      <c r="AJ111" s="370"/>
      <c r="AK111" s="370"/>
      <c r="AL111" s="370"/>
      <c r="AM111" s="370"/>
      <c r="AN111" s="370"/>
      <c r="AO111" s="370"/>
      <c r="AP111" s="370"/>
      <c r="AQ111" s="370"/>
      <c r="AR111" s="370"/>
      <c r="AS111" s="370"/>
      <c r="AT111" s="370"/>
      <c r="AU111" s="370"/>
      <c r="AV111" s="370"/>
      <c r="AW111" s="370"/>
      <c r="AX111" s="370"/>
      <c r="AY111" s="370"/>
      <c r="AZ111" s="370"/>
      <c r="BA111" s="370"/>
      <c r="BB111" s="370"/>
    </row>
    <row r="112" spans="2:54" s="368" customFormat="1" ht="37.15" customHeight="1" x14ac:dyDescent="0.2">
      <c r="B112" s="377" t="str">
        <f>IF(Tabla2[[#This Row],[Productos ]]="","",CONCATENATE(Tabla2[[#This Row],[POA]],".",Tabla2[[#This Row],[SRS]],".",Tabla2[[#This Row],[AREA]],".",Tabla2[[#This Row],[TIPO]]))</f>
        <v/>
      </c>
      <c r="C112" s="377" t="str">
        <f>IF(Tabla2[[#This Row],[Productos ]]="","",'Formulario PPGR1'!#REF!)</f>
        <v/>
      </c>
      <c r="D112" s="377" t="str">
        <f>IF(Tabla2[[#This Row],[Productos ]]="","",'Formulario PPGR1'!#REF!)</f>
        <v/>
      </c>
      <c r="E112" s="377" t="str">
        <f>IF(Tabla2[[#This Row],[Productos ]]="","",'Formulario PPGR1'!#REF!)</f>
        <v/>
      </c>
      <c r="F112" s="377" t="str">
        <f>IF(Tabla2[[#This Row],[Productos ]]="","",'Formulario PPGR1'!#REF!)</f>
        <v/>
      </c>
      <c r="G112" s="364"/>
      <c r="H112" s="364" t="s">
        <v>2187</v>
      </c>
      <c r="I112" s="364" t="s">
        <v>2047</v>
      </c>
      <c r="J112" s="442"/>
      <c r="K112" s="442"/>
      <c r="L112" s="442"/>
      <c r="M112" s="442">
        <v>1</v>
      </c>
      <c r="N112" s="442"/>
      <c r="O112" s="442"/>
      <c r="P112" s="442">
        <v>1</v>
      </c>
      <c r="Q112" s="442"/>
      <c r="R112" s="442"/>
      <c r="S112" s="442">
        <v>1</v>
      </c>
      <c r="T112" s="442"/>
      <c r="U112" s="442"/>
      <c r="V112" s="621">
        <f>SUM(J112:U112)</f>
        <v>3</v>
      </c>
      <c r="W112" s="405" t="s">
        <v>438</v>
      </c>
      <c r="X112" s="405"/>
      <c r="Y112" s="364"/>
      <c r="Z112" s="581" t="s">
        <v>1978</v>
      </c>
      <c r="AA112" s="370"/>
      <c r="AB112" s="370"/>
      <c r="AC112" s="370"/>
      <c r="AD112" s="370"/>
      <c r="AE112" s="370"/>
      <c r="AF112" s="370"/>
      <c r="AG112" s="370"/>
      <c r="AH112" s="370"/>
      <c r="AI112" s="370"/>
      <c r="AJ112" s="370"/>
      <c r="AK112" s="370"/>
      <c r="AL112" s="370"/>
      <c r="AM112" s="370"/>
      <c r="AN112" s="370"/>
      <c r="AO112" s="370"/>
      <c r="AP112" s="370"/>
      <c r="AQ112" s="370"/>
      <c r="AR112" s="370"/>
      <c r="AS112" s="370"/>
      <c r="AT112" s="370"/>
      <c r="AU112" s="370"/>
      <c r="AV112" s="370"/>
      <c r="AW112" s="370"/>
      <c r="AX112" s="370"/>
      <c r="AY112" s="370"/>
      <c r="AZ112" s="370"/>
      <c r="BA112" s="370"/>
      <c r="BB112" s="370"/>
    </row>
    <row r="113" spans="2:54" s="368" customFormat="1" ht="25.5" x14ac:dyDescent="0.2">
      <c r="B113" s="377" t="e">
        <f>IF(Tabla2[[#This Row],[Productos ]]="","",CONCATENATE(Tabla2[[#This Row],[POA]],".",Tabla2[[#This Row],[SRS]],".",Tabla2[[#This Row],[AREA]],".",Tabla2[[#This Row],[TIPO]]))</f>
        <v>#REF!</v>
      </c>
      <c r="C113" s="377" t="e">
        <f>IF(Tabla2[[#This Row],[Productos ]]="","",'Formulario PPGR1'!#REF!)</f>
        <v>#REF!</v>
      </c>
      <c r="D113" s="377" t="e">
        <f>IF(Tabla2[[#This Row],[Productos ]]="","",'Formulario PPGR1'!#REF!)</f>
        <v>#REF!</v>
      </c>
      <c r="E113" s="377" t="e">
        <f>IF(Tabla2[[#This Row],[Productos ]]="","",'Formulario PPGR1'!#REF!)</f>
        <v>#REF!</v>
      </c>
      <c r="F113" s="377" t="e">
        <f>IF(Tabla2[[#This Row],[Productos ]]="","",'Formulario PPGR1'!#REF!)</f>
        <v>#REF!</v>
      </c>
      <c r="G113" s="364" t="s">
        <v>1862</v>
      </c>
      <c r="H113" s="624" t="s">
        <v>2188</v>
      </c>
      <c r="I113" s="364" t="s">
        <v>2085</v>
      </c>
      <c r="J113" s="363"/>
      <c r="K113" s="363"/>
      <c r="L113" s="363"/>
      <c r="M113" s="363"/>
      <c r="N113" s="363">
        <v>1</v>
      </c>
      <c r="O113" s="363"/>
      <c r="P113" s="363"/>
      <c r="Q113" s="363"/>
      <c r="R113" s="363"/>
      <c r="S113" s="363"/>
      <c r="T113" s="363"/>
      <c r="U113" s="363"/>
      <c r="V113" s="406">
        <f>SUM(J113:U113)</f>
        <v>1</v>
      </c>
      <c r="W113" s="405" t="s">
        <v>447</v>
      </c>
      <c r="X113" s="405"/>
      <c r="Y113" s="364"/>
      <c r="Z113" s="581" t="s">
        <v>1975</v>
      </c>
      <c r="AA113" s="370"/>
      <c r="AB113" s="370"/>
      <c r="AC113" s="370"/>
      <c r="AD113" s="370"/>
      <c r="AE113" s="370"/>
      <c r="AF113" s="370"/>
      <c r="AG113" s="370"/>
      <c r="AH113" s="370"/>
      <c r="AI113" s="370"/>
      <c r="AJ113" s="370"/>
      <c r="AK113" s="370"/>
      <c r="AL113" s="370"/>
      <c r="AM113" s="370"/>
      <c r="AN113" s="370"/>
      <c r="AO113" s="370"/>
      <c r="AP113" s="370"/>
      <c r="AQ113" s="370"/>
      <c r="AR113" s="370"/>
      <c r="AS113" s="370"/>
      <c r="AT113" s="370"/>
      <c r="AU113" s="370"/>
      <c r="AV113" s="370"/>
      <c r="AW113" s="370"/>
      <c r="AX113" s="370"/>
      <c r="AY113" s="370"/>
      <c r="AZ113" s="370"/>
      <c r="BA113" s="370"/>
      <c r="BB113" s="370"/>
    </row>
    <row r="114" spans="2:54" s="368" customFormat="1" ht="41.45" customHeight="1" x14ac:dyDescent="0.2">
      <c r="B114" s="377" t="str">
        <f>IF(Tabla2[[#This Row],[Productos ]]="","",CONCATENATE(Tabla2[[#This Row],[POA]],".",Tabla2[[#This Row],[SRS]],".",Tabla2[[#This Row],[AREA]],".",Tabla2[[#This Row],[TIPO]]))</f>
        <v/>
      </c>
      <c r="C114" s="377" t="str">
        <f>IF(Tabla2[[#This Row],[Productos ]]="","",'Formulario PPGR1'!#REF!)</f>
        <v/>
      </c>
      <c r="D114" s="377" t="str">
        <f>IF(Tabla2[[#This Row],[Productos ]]="","",'Formulario PPGR1'!#REF!)</f>
        <v/>
      </c>
      <c r="E114" s="377" t="str">
        <f>IF(Tabla2[[#This Row],[Productos ]]="","",'Formulario PPGR1'!#REF!)</f>
        <v/>
      </c>
      <c r="F114" s="377" t="str">
        <f>IF(Tabla2[[#This Row],[Productos ]]="","",'Formulario PPGR1'!#REF!)</f>
        <v/>
      </c>
      <c r="G114" s="364"/>
      <c r="H114" s="624" t="s">
        <v>2189</v>
      </c>
      <c r="I114" s="364" t="s">
        <v>2610</v>
      </c>
      <c r="J114" s="363"/>
      <c r="K114" s="363"/>
      <c r="L114" s="363"/>
      <c r="M114" s="363"/>
      <c r="N114" s="363"/>
      <c r="O114" s="363"/>
      <c r="P114" s="363">
        <v>1</v>
      </c>
      <c r="Q114" s="363"/>
      <c r="R114" s="363"/>
      <c r="S114" s="363"/>
      <c r="T114" s="363"/>
      <c r="U114" s="363"/>
      <c r="V114" s="406">
        <f t="shared" ref="V114:V123" si="7">SUM(J114:U114)</f>
        <v>1</v>
      </c>
      <c r="W114" s="405" t="s">
        <v>442</v>
      </c>
      <c r="X114" s="405"/>
      <c r="Y114" s="364"/>
      <c r="Z114" s="581" t="s">
        <v>1975</v>
      </c>
      <c r="AA114" s="370"/>
      <c r="AB114" s="370"/>
      <c r="AC114" s="370"/>
      <c r="AD114" s="370"/>
      <c r="AE114" s="370"/>
      <c r="AF114" s="370"/>
      <c r="AG114" s="370"/>
      <c r="AH114" s="370"/>
      <c r="AI114" s="370"/>
      <c r="AJ114" s="370"/>
      <c r="AK114" s="370"/>
      <c r="AL114" s="370"/>
      <c r="AM114" s="370"/>
      <c r="AN114" s="370"/>
      <c r="AO114" s="370"/>
      <c r="AP114" s="370"/>
      <c r="AQ114" s="370"/>
      <c r="AR114" s="370"/>
      <c r="AS114" s="370"/>
      <c r="AT114" s="370"/>
      <c r="AU114" s="370"/>
      <c r="AV114" s="370"/>
      <c r="AW114" s="370"/>
      <c r="AX114" s="370"/>
      <c r="AY114" s="370"/>
      <c r="AZ114" s="370"/>
      <c r="BA114" s="370"/>
      <c r="BB114" s="370"/>
    </row>
    <row r="115" spans="2:54" s="368" customFormat="1" ht="41.45" customHeight="1" x14ac:dyDescent="0.2">
      <c r="B115" s="377" t="str">
        <f>IF(Tabla2[[#This Row],[Productos ]]="","",CONCATENATE(Tabla2[[#This Row],[POA]],".",Tabla2[[#This Row],[SRS]],".",Tabla2[[#This Row],[AREA]],".",Tabla2[[#This Row],[TIPO]]))</f>
        <v/>
      </c>
      <c r="C115" s="377" t="str">
        <f>IF(Tabla2[[#This Row],[Productos ]]="","",'Formulario PPGR1'!#REF!)</f>
        <v/>
      </c>
      <c r="D115" s="377" t="str">
        <f>IF(Tabla2[[#This Row],[Productos ]]="","",'Formulario PPGR1'!#REF!)</f>
        <v/>
      </c>
      <c r="E115" s="377" t="str">
        <f>IF(Tabla2[[#This Row],[Productos ]]="","",'Formulario PPGR1'!#REF!)</f>
        <v/>
      </c>
      <c r="F115" s="377" t="str">
        <f>IF(Tabla2[[#This Row],[Productos ]]="","",'Formulario PPGR1'!#REF!)</f>
        <v/>
      </c>
      <c r="G115" s="364"/>
      <c r="H115" s="624" t="s">
        <v>2190</v>
      </c>
      <c r="I115" s="364" t="s">
        <v>1896</v>
      </c>
      <c r="J115" s="363"/>
      <c r="K115" s="363"/>
      <c r="L115" s="363">
        <v>1</v>
      </c>
      <c r="M115" s="363"/>
      <c r="N115" s="363"/>
      <c r="O115" s="363">
        <v>1</v>
      </c>
      <c r="P115" s="363"/>
      <c r="Q115" s="363"/>
      <c r="R115" s="363">
        <v>1</v>
      </c>
      <c r="S115" s="363"/>
      <c r="T115" s="363"/>
      <c r="U115" s="363">
        <v>1</v>
      </c>
      <c r="V115" s="406">
        <f>SUM(Tabla2[[#This Row],[Ene]:[Dic]])</f>
        <v>4</v>
      </c>
      <c r="W115" s="405" t="s">
        <v>438</v>
      </c>
      <c r="X115" s="405"/>
      <c r="Y115" s="364"/>
      <c r="Z115" s="581" t="s">
        <v>1975</v>
      </c>
      <c r="AA115" s="370"/>
      <c r="AB115" s="370"/>
      <c r="AC115" s="370"/>
      <c r="AD115" s="370"/>
      <c r="AE115" s="370"/>
      <c r="AF115" s="370"/>
      <c r="AG115" s="370"/>
      <c r="AH115" s="370"/>
      <c r="AI115" s="370"/>
      <c r="AJ115" s="370"/>
      <c r="AK115" s="370"/>
      <c r="AL115" s="370"/>
      <c r="AM115" s="370"/>
      <c r="AN115" s="370"/>
      <c r="AO115" s="370"/>
      <c r="AP115" s="370"/>
      <c r="AQ115" s="370"/>
      <c r="AR115" s="370"/>
      <c r="AS115" s="370"/>
      <c r="AT115" s="370"/>
      <c r="AU115" s="370"/>
      <c r="AV115" s="370"/>
      <c r="AW115" s="370"/>
      <c r="AX115" s="370"/>
      <c r="AY115" s="370"/>
      <c r="AZ115" s="370"/>
      <c r="BA115" s="370"/>
      <c r="BB115" s="370"/>
    </row>
    <row r="116" spans="2:54" s="368" customFormat="1" ht="43.9" customHeight="1" x14ac:dyDescent="0.2">
      <c r="B116" s="377" t="e">
        <f>IF(Tabla2[[#This Row],[Productos ]]="","",CONCATENATE(Tabla2[[#This Row],[POA]],".",Tabla2[[#This Row],[SRS]],".",Tabla2[[#This Row],[AREA]],".",Tabla2[[#This Row],[TIPO]]))</f>
        <v>#REF!</v>
      </c>
      <c r="C116" s="377" t="e">
        <f>IF(Tabla2[[#This Row],[Productos ]]="","",'Formulario PPGR1'!#REF!)</f>
        <v>#REF!</v>
      </c>
      <c r="D116" s="377" t="e">
        <f>IF(Tabla2[[#This Row],[Productos ]]="","",'Formulario PPGR1'!#REF!)</f>
        <v>#REF!</v>
      </c>
      <c r="E116" s="377" t="e">
        <f>IF(Tabla2[[#This Row],[Productos ]]="","",'Formulario PPGR1'!#REF!)</f>
        <v>#REF!</v>
      </c>
      <c r="F116" s="377" t="e">
        <f>IF(Tabla2[[#This Row],[Productos ]]="","",'Formulario PPGR1'!#REF!)</f>
        <v>#REF!</v>
      </c>
      <c r="G116" s="364" t="s">
        <v>2609</v>
      </c>
      <c r="H116" s="620" t="s">
        <v>2600</v>
      </c>
      <c r="I116" s="364" t="s">
        <v>1897</v>
      </c>
      <c r="J116" s="363"/>
      <c r="K116" s="363"/>
      <c r="L116" s="363"/>
      <c r="M116" s="363"/>
      <c r="N116" s="363"/>
      <c r="O116" s="363">
        <v>1</v>
      </c>
      <c r="P116" s="363"/>
      <c r="Q116" s="363"/>
      <c r="R116" s="363"/>
      <c r="S116" s="363"/>
      <c r="T116" s="363"/>
      <c r="U116" s="363"/>
      <c r="V116" s="406">
        <f t="shared" si="7"/>
        <v>1</v>
      </c>
      <c r="W116" s="405" t="s">
        <v>453</v>
      </c>
      <c r="X116" s="405"/>
      <c r="Y116" s="364"/>
      <c r="Z116" s="581" t="s">
        <v>1975</v>
      </c>
      <c r="AA116" s="370"/>
      <c r="AB116" s="370"/>
      <c r="AC116" s="370"/>
      <c r="AD116" s="370"/>
      <c r="AE116" s="370"/>
      <c r="AF116" s="370"/>
      <c r="AG116" s="370"/>
      <c r="AH116" s="370"/>
      <c r="AI116" s="370"/>
      <c r="AJ116" s="370"/>
      <c r="AK116" s="370"/>
      <c r="AL116" s="370"/>
      <c r="AM116" s="370"/>
      <c r="AN116" s="370"/>
      <c r="AO116" s="370"/>
      <c r="AP116" s="370"/>
      <c r="AQ116" s="370"/>
      <c r="AR116" s="370"/>
      <c r="AS116" s="370"/>
      <c r="AT116" s="370"/>
      <c r="AU116" s="370"/>
      <c r="AV116" s="370"/>
      <c r="AW116" s="370"/>
      <c r="AX116" s="370"/>
      <c r="AY116" s="370"/>
      <c r="AZ116" s="370"/>
      <c r="BA116" s="370"/>
      <c r="BB116" s="370"/>
    </row>
    <row r="117" spans="2:54" s="368" customFormat="1" ht="43.9" customHeight="1" x14ac:dyDescent="0.2">
      <c r="B117" s="377" t="str">
        <f>IF(Tabla2[[#This Row],[Productos ]]="","",CONCATENATE(Tabla2[[#This Row],[POA]],".",Tabla2[[#This Row],[SRS]],".",Tabla2[[#This Row],[AREA]],".",Tabla2[[#This Row],[TIPO]]))</f>
        <v/>
      </c>
      <c r="C117" s="377" t="str">
        <f>IF(Tabla2[[#This Row],[Productos ]]="","",'Formulario PPGR1'!#REF!)</f>
        <v/>
      </c>
      <c r="D117" s="377" t="str">
        <f>IF(Tabla2[[#This Row],[Productos ]]="","",'Formulario PPGR1'!#REF!)</f>
        <v/>
      </c>
      <c r="E117" s="377" t="str">
        <f>IF(Tabla2[[#This Row],[Productos ]]="","",'Formulario PPGR1'!#REF!)</f>
        <v/>
      </c>
      <c r="F117" s="377" t="str">
        <f>IF(Tabla2[[#This Row],[Productos ]]="","",'Formulario PPGR1'!#REF!)</f>
        <v/>
      </c>
      <c r="G117" s="364"/>
      <c r="H117" s="620" t="s">
        <v>2601</v>
      </c>
      <c r="I117" s="364" t="s">
        <v>2086</v>
      </c>
      <c r="J117" s="363"/>
      <c r="K117" s="363"/>
      <c r="L117" s="363"/>
      <c r="M117" s="363"/>
      <c r="N117" s="363"/>
      <c r="O117" s="363"/>
      <c r="P117" s="363"/>
      <c r="Q117" s="363"/>
      <c r="R117" s="363">
        <v>1</v>
      </c>
      <c r="S117" s="363"/>
      <c r="T117" s="363"/>
      <c r="U117" s="363"/>
      <c r="V117" s="406">
        <f>SUM(Tabla2[[#This Row],[Ene]:[Dic]])</f>
        <v>1</v>
      </c>
      <c r="W117" s="405" t="s">
        <v>438</v>
      </c>
      <c r="X117" s="405"/>
      <c r="Y117" s="364"/>
      <c r="Z117" s="581" t="s">
        <v>1975</v>
      </c>
      <c r="AA117" s="370"/>
      <c r="AB117" s="370"/>
      <c r="AC117" s="370"/>
      <c r="AD117" s="370"/>
      <c r="AE117" s="370"/>
      <c r="AF117" s="370"/>
      <c r="AG117" s="370"/>
      <c r="AH117" s="370"/>
      <c r="AI117" s="370"/>
      <c r="AJ117" s="370"/>
      <c r="AK117" s="370"/>
      <c r="AL117" s="370"/>
      <c r="AM117" s="370"/>
      <c r="AN117" s="370"/>
      <c r="AO117" s="370"/>
      <c r="AP117" s="370"/>
      <c r="AQ117" s="370"/>
      <c r="AR117" s="370"/>
      <c r="AS117" s="370"/>
      <c r="AT117" s="370"/>
      <c r="AU117" s="370"/>
      <c r="AV117" s="370"/>
      <c r="AW117" s="370"/>
      <c r="AX117" s="370"/>
      <c r="AY117" s="370"/>
      <c r="AZ117" s="370"/>
      <c r="BA117" s="370"/>
      <c r="BB117" s="370"/>
    </row>
    <row r="118" spans="2:54" s="368" customFormat="1" ht="43.9" customHeight="1" x14ac:dyDescent="0.2">
      <c r="B118" s="377" t="str">
        <f>IF(Tabla2[[#This Row],[Productos ]]="","",CONCATENATE(Tabla2[[#This Row],[POA]],".",Tabla2[[#This Row],[SRS]],".",Tabla2[[#This Row],[AREA]],".",Tabla2[[#This Row],[TIPO]]))</f>
        <v/>
      </c>
      <c r="C118" s="377" t="str">
        <f>IF(Tabla2[[#This Row],[Productos ]]="","",'Formulario PPGR1'!#REF!)</f>
        <v/>
      </c>
      <c r="D118" s="377" t="str">
        <f>IF(Tabla2[[#This Row],[Productos ]]="","",'Formulario PPGR1'!#REF!)</f>
        <v/>
      </c>
      <c r="E118" s="377" t="str">
        <f>IF(Tabla2[[#This Row],[Productos ]]="","",'Formulario PPGR1'!#REF!)</f>
        <v/>
      </c>
      <c r="F118" s="377" t="str">
        <f>IF(Tabla2[[#This Row],[Productos ]]="","",'Formulario PPGR1'!#REF!)</f>
        <v/>
      </c>
      <c r="G118" s="364"/>
      <c r="H118" s="620" t="s">
        <v>2602</v>
      </c>
      <c r="I118" s="364" t="s">
        <v>2087</v>
      </c>
      <c r="J118" s="363"/>
      <c r="K118" s="363"/>
      <c r="L118" s="363">
        <v>1</v>
      </c>
      <c r="M118" s="363"/>
      <c r="N118" s="363"/>
      <c r="O118" s="363">
        <v>1</v>
      </c>
      <c r="P118" s="363"/>
      <c r="Q118" s="363"/>
      <c r="R118" s="363">
        <v>1</v>
      </c>
      <c r="S118" s="363"/>
      <c r="T118" s="363"/>
      <c r="U118" s="363">
        <v>1</v>
      </c>
      <c r="V118" s="406">
        <f>SUM(Tabla2[[#This Row],[Ene]:[Dic]])</f>
        <v>4</v>
      </c>
      <c r="W118" s="405" t="s">
        <v>438</v>
      </c>
      <c r="X118" s="405"/>
      <c r="Y118" s="364"/>
      <c r="Z118" s="581" t="s">
        <v>1975</v>
      </c>
      <c r="AA118" s="370"/>
      <c r="AB118" s="370"/>
      <c r="AC118" s="370"/>
      <c r="AD118" s="370"/>
      <c r="AE118" s="370"/>
      <c r="AF118" s="370"/>
      <c r="AG118" s="370"/>
      <c r="AH118" s="370"/>
      <c r="AI118" s="370"/>
      <c r="AJ118" s="370"/>
      <c r="AK118" s="370"/>
      <c r="AL118" s="370"/>
      <c r="AM118" s="370"/>
      <c r="AN118" s="370"/>
      <c r="AO118" s="370"/>
      <c r="AP118" s="370"/>
      <c r="AQ118" s="370"/>
      <c r="AR118" s="370"/>
      <c r="AS118" s="370"/>
      <c r="AT118" s="370"/>
      <c r="AU118" s="370"/>
      <c r="AV118" s="370"/>
      <c r="AW118" s="370"/>
      <c r="AX118" s="370"/>
      <c r="AY118" s="370"/>
      <c r="AZ118" s="370"/>
      <c r="BA118" s="370"/>
      <c r="BB118" s="370"/>
    </row>
    <row r="119" spans="2:54" s="368" customFormat="1" ht="25.5" x14ac:dyDescent="0.2">
      <c r="B119" s="377" t="str">
        <f>IF(Tabla2[[#This Row],[Productos ]]="","",CONCATENATE(Tabla2[[#This Row],[POA]],".",Tabla2[[#This Row],[SRS]],".",Tabla2[[#This Row],[AREA]],".",Tabla2[[#This Row],[TIPO]]))</f>
        <v/>
      </c>
      <c r="C119" s="377" t="str">
        <f>IF(Tabla2[[#This Row],[Productos ]]="","",'Formulario PPGR1'!#REF!)</f>
        <v/>
      </c>
      <c r="D119" s="377" t="str">
        <f>IF(Tabla2[[#This Row],[Productos ]]="","",'Formulario PPGR1'!#REF!)</f>
        <v/>
      </c>
      <c r="E119" s="377" t="str">
        <f>IF(Tabla2[[#This Row],[Productos ]]="","",'Formulario PPGR1'!#REF!)</f>
        <v/>
      </c>
      <c r="F119" s="377" t="str">
        <f>IF(Tabla2[[#This Row],[Productos ]]="","",'Formulario PPGR1'!#REF!)</f>
        <v/>
      </c>
      <c r="G119" s="364"/>
      <c r="H119" s="620" t="s">
        <v>2603</v>
      </c>
      <c r="I119" s="364" t="s">
        <v>1898</v>
      </c>
      <c r="J119" s="363">
        <v>1</v>
      </c>
      <c r="K119" s="363"/>
      <c r="L119" s="363"/>
      <c r="M119" s="363"/>
      <c r="N119" s="363"/>
      <c r="O119" s="363"/>
      <c r="P119" s="363"/>
      <c r="Q119" s="363"/>
      <c r="R119" s="363"/>
      <c r="S119" s="363"/>
      <c r="T119" s="363"/>
      <c r="U119" s="363"/>
      <c r="V119" s="406">
        <f t="shared" si="7"/>
        <v>1</v>
      </c>
      <c r="W119" s="405" t="s">
        <v>454</v>
      </c>
      <c r="X119" s="405"/>
      <c r="Y119" s="364"/>
      <c r="Z119" s="581" t="s">
        <v>1975</v>
      </c>
      <c r="AA119" s="370"/>
      <c r="AB119" s="370"/>
      <c r="AC119" s="370"/>
      <c r="AD119" s="370"/>
      <c r="AE119" s="370"/>
      <c r="AF119" s="370"/>
      <c r="AG119" s="370"/>
      <c r="AH119" s="370"/>
      <c r="AI119" s="370"/>
      <c r="AJ119" s="370"/>
      <c r="AK119" s="370"/>
      <c r="AL119" s="370"/>
      <c r="AM119" s="370"/>
      <c r="AN119" s="370"/>
      <c r="AO119" s="370"/>
      <c r="AP119" s="370"/>
      <c r="AQ119" s="370"/>
      <c r="AR119" s="370"/>
      <c r="AS119" s="370"/>
      <c r="AT119" s="370"/>
      <c r="AU119" s="370"/>
      <c r="AV119" s="370"/>
      <c r="AW119" s="370"/>
      <c r="AX119" s="370"/>
      <c r="AY119" s="370"/>
      <c r="AZ119" s="370"/>
      <c r="BA119" s="370"/>
      <c r="BB119" s="370"/>
    </row>
    <row r="120" spans="2:54" s="368" customFormat="1" ht="25.5" x14ac:dyDescent="0.2">
      <c r="B120" s="377" t="str">
        <f>IF(Tabla2[[#This Row],[Productos ]]="","",CONCATENATE(Tabla2[[#This Row],[POA]],".",Tabla2[[#This Row],[SRS]],".",Tabla2[[#This Row],[AREA]],".",Tabla2[[#This Row],[TIPO]]))</f>
        <v/>
      </c>
      <c r="C120" s="377" t="str">
        <f>IF(Tabla2[[#This Row],[Productos ]]="","",'Formulario PPGR1'!#REF!)</f>
        <v/>
      </c>
      <c r="D120" s="377" t="str">
        <f>IF(Tabla2[[#This Row],[Productos ]]="","",'Formulario PPGR1'!#REF!)</f>
        <v/>
      </c>
      <c r="E120" s="377" t="str">
        <f>IF(Tabla2[[#This Row],[Productos ]]="","",'Formulario PPGR1'!#REF!)</f>
        <v/>
      </c>
      <c r="F120" s="377" t="str">
        <f>IF(Tabla2[[#This Row],[Productos ]]="","",'Formulario PPGR1'!#REF!)</f>
        <v/>
      </c>
      <c r="G120" s="364"/>
      <c r="H120" s="620" t="s">
        <v>2604</v>
      </c>
      <c r="I120" s="364" t="s">
        <v>1899</v>
      </c>
      <c r="J120" s="363"/>
      <c r="K120" s="363"/>
      <c r="L120" s="363"/>
      <c r="M120" s="363"/>
      <c r="N120" s="363"/>
      <c r="O120" s="363"/>
      <c r="P120" s="363"/>
      <c r="Q120" s="363"/>
      <c r="R120" s="363"/>
      <c r="S120" s="363"/>
      <c r="T120" s="363">
        <v>1</v>
      </c>
      <c r="U120" s="363"/>
      <c r="V120" s="406">
        <f t="shared" si="7"/>
        <v>1</v>
      </c>
      <c r="W120" s="405" t="s">
        <v>454</v>
      </c>
      <c r="X120" s="405"/>
      <c r="Y120" s="364"/>
      <c r="Z120" s="581" t="s">
        <v>1975</v>
      </c>
      <c r="AA120" s="370"/>
      <c r="AB120" s="370"/>
      <c r="AC120" s="370"/>
      <c r="AD120" s="370"/>
      <c r="AE120" s="370"/>
      <c r="AF120" s="370"/>
      <c r="AG120" s="370"/>
      <c r="AH120" s="370"/>
      <c r="AI120" s="370"/>
      <c r="AJ120" s="370"/>
      <c r="AK120" s="370"/>
      <c r="AL120" s="370"/>
      <c r="AM120" s="370"/>
      <c r="AN120" s="370"/>
      <c r="AO120" s="370"/>
      <c r="AP120" s="370"/>
      <c r="AQ120" s="370"/>
      <c r="AR120" s="370"/>
      <c r="AS120" s="370"/>
      <c r="AT120" s="370"/>
      <c r="AU120" s="370"/>
      <c r="AV120" s="370"/>
      <c r="AW120" s="370"/>
      <c r="AX120" s="370"/>
      <c r="AY120" s="370"/>
      <c r="AZ120" s="370"/>
      <c r="BA120" s="370"/>
      <c r="BB120" s="370"/>
    </row>
    <row r="121" spans="2:54" s="368" customFormat="1" ht="51" x14ac:dyDescent="0.2">
      <c r="B121" s="377" t="str">
        <f>IF(Tabla2[[#This Row],[Productos ]]="","",CONCATENATE(Tabla2[[#This Row],[POA]],".",Tabla2[[#This Row],[SRS]],".",Tabla2[[#This Row],[AREA]],".",Tabla2[[#This Row],[TIPO]]))</f>
        <v/>
      </c>
      <c r="C121" s="377" t="str">
        <f>IF(Tabla2[[#This Row],[Productos ]]="","",'Formulario PPGR1'!#REF!)</f>
        <v/>
      </c>
      <c r="D121" s="377" t="str">
        <f>IF(Tabla2[[#This Row],[Productos ]]="","",'Formulario PPGR1'!#REF!)</f>
        <v/>
      </c>
      <c r="E121" s="377" t="str">
        <f>IF(Tabla2[[#This Row],[Productos ]]="","",'Formulario PPGR1'!#REF!)</f>
        <v/>
      </c>
      <c r="F121" s="377" t="str">
        <f>IF(Tabla2[[#This Row],[Productos ]]="","",'Formulario PPGR1'!#REF!)</f>
        <v/>
      </c>
      <c r="G121" s="364"/>
      <c r="H121" s="620" t="s">
        <v>2605</v>
      </c>
      <c r="I121" s="364" t="s">
        <v>1900</v>
      </c>
      <c r="J121" s="363"/>
      <c r="K121" s="363"/>
      <c r="L121" s="363">
        <v>1</v>
      </c>
      <c r="M121" s="363"/>
      <c r="N121" s="363"/>
      <c r="O121" s="363"/>
      <c r="P121" s="363"/>
      <c r="Q121" s="363"/>
      <c r="R121" s="363">
        <v>1</v>
      </c>
      <c r="S121" s="363"/>
      <c r="T121" s="363"/>
      <c r="U121" s="363"/>
      <c r="V121" s="406">
        <f t="shared" si="7"/>
        <v>2</v>
      </c>
      <c r="W121" s="405" t="s">
        <v>439</v>
      </c>
      <c r="X121" s="405" t="s">
        <v>448</v>
      </c>
      <c r="Y121" s="364"/>
      <c r="Z121" s="581" t="s">
        <v>1975</v>
      </c>
      <c r="AA121" s="370"/>
      <c r="AB121" s="370"/>
      <c r="AC121" s="370"/>
      <c r="AD121" s="370"/>
      <c r="AE121" s="370"/>
      <c r="AF121" s="370"/>
      <c r="AG121" s="370"/>
      <c r="AH121" s="370"/>
      <c r="AI121" s="370"/>
      <c r="AJ121" s="370"/>
      <c r="AK121" s="370"/>
      <c r="AL121" s="370"/>
      <c r="AM121" s="370"/>
      <c r="AN121" s="370"/>
      <c r="AO121" s="370"/>
      <c r="AP121" s="370"/>
      <c r="AQ121" s="370"/>
      <c r="AR121" s="370"/>
      <c r="AS121" s="370"/>
      <c r="AT121" s="370"/>
      <c r="AU121" s="370"/>
      <c r="AV121" s="370"/>
      <c r="AW121" s="370"/>
      <c r="AX121" s="370"/>
      <c r="AY121" s="370"/>
      <c r="AZ121" s="370"/>
      <c r="BA121" s="370"/>
      <c r="BB121" s="370"/>
    </row>
    <row r="122" spans="2:54" s="368" customFormat="1" ht="37.9" customHeight="1" x14ac:dyDescent="0.2">
      <c r="B122" s="377" t="str">
        <f>IF(Tabla2[[#This Row],[Productos ]]="","",CONCATENATE(Tabla2[[#This Row],[POA]],".",Tabla2[[#This Row],[SRS]],".",Tabla2[[#This Row],[AREA]],".",Tabla2[[#This Row],[TIPO]]))</f>
        <v/>
      </c>
      <c r="C122" s="377" t="str">
        <f>IF(Tabla2[[#This Row],[Productos ]]="","",'Formulario PPGR1'!#REF!)</f>
        <v/>
      </c>
      <c r="D122" s="377" t="str">
        <f>IF(Tabla2[[#This Row],[Productos ]]="","",'Formulario PPGR1'!#REF!)</f>
        <v/>
      </c>
      <c r="E122" s="377" t="str">
        <f>IF(Tabla2[[#This Row],[Productos ]]="","",'Formulario PPGR1'!#REF!)</f>
        <v/>
      </c>
      <c r="F122" s="377" t="str">
        <f>IF(Tabla2[[#This Row],[Productos ]]="","",'Formulario PPGR1'!#REF!)</f>
        <v/>
      </c>
      <c r="G122" s="364"/>
      <c r="H122" s="620" t="s">
        <v>2606</v>
      </c>
      <c r="I122" s="364" t="s">
        <v>1901</v>
      </c>
      <c r="J122" s="363"/>
      <c r="K122" s="363">
        <v>1</v>
      </c>
      <c r="L122" s="363"/>
      <c r="M122" s="363"/>
      <c r="N122" s="363"/>
      <c r="O122" s="363"/>
      <c r="P122" s="363"/>
      <c r="Q122" s="363">
        <v>1</v>
      </c>
      <c r="R122" s="363"/>
      <c r="S122" s="363"/>
      <c r="T122" s="363"/>
      <c r="U122" s="363"/>
      <c r="V122" s="406">
        <f t="shared" si="7"/>
        <v>2</v>
      </c>
      <c r="W122" s="405" t="s">
        <v>454</v>
      </c>
      <c r="X122" s="405"/>
      <c r="Y122" s="364"/>
      <c r="Z122" s="581" t="s">
        <v>1975</v>
      </c>
      <c r="AA122" s="370"/>
      <c r="AB122" s="370"/>
      <c r="AC122" s="370"/>
      <c r="AD122" s="370"/>
      <c r="AE122" s="370"/>
      <c r="AF122" s="370"/>
      <c r="AG122" s="370"/>
      <c r="AH122" s="370"/>
      <c r="AI122" s="370"/>
      <c r="AJ122" s="370"/>
      <c r="AK122" s="370"/>
      <c r="AL122" s="370"/>
      <c r="AM122" s="370"/>
      <c r="AN122" s="370"/>
      <c r="AO122" s="370"/>
      <c r="AP122" s="370"/>
      <c r="AQ122" s="370"/>
      <c r="AR122" s="370"/>
      <c r="AS122" s="370"/>
      <c r="AT122" s="370"/>
      <c r="AU122" s="370"/>
      <c r="AV122" s="370"/>
      <c r="AW122" s="370"/>
      <c r="AX122" s="370"/>
      <c r="AY122" s="370"/>
      <c r="AZ122" s="370"/>
      <c r="BA122" s="370"/>
      <c r="BB122" s="370"/>
    </row>
    <row r="123" spans="2:54" s="368" customFormat="1" ht="25.5" x14ac:dyDescent="0.2">
      <c r="B123" s="377" t="str">
        <f>IF(Tabla2[[#This Row],[Productos ]]="","",CONCATENATE(Tabla2[[#This Row],[POA]],".",Tabla2[[#This Row],[SRS]],".",Tabla2[[#This Row],[AREA]],".",Tabla2[[#This Row],[TIPO]]))</f>
        <v/>
      </c>
      <c r="C123" s="377" t="str">
        <f>IF(Tabla2[[#This Row],[Productos ]]="","",'Formulario PPGR1'!#REF!)</f>
        <v/>
      </c>
      <c r="D123" s="377" t="str">
        <f>IF(Tabla2[[#This Row],[Productos ]]="","",'Formulario PPGR1'!#REF!)</f>
        <v/>
      </c>
      <c r="E123" s="377" t="str">
        <f>IF(Tabla2[[#This Row],[Productos ]]="","",'Formulario PPGR1'!#REF!)</f>
        <v/>
      </c>
      <c r="F123" s="377" t="str">
        <f>IF(Tabla2[[#This Row],[Productos ]]="","",'Formulario PPGR1'!#REF!)</f>
        <v/>
      </c>
      <c r="G123" s="364"/>
      <c r="H123" s="620" t="s">
        <v>2607</v>
      </c>
      <c r="I123" s="364" t="s">
        <v>1902</v>
      </c>
      <c r="J123" s="363"/>
      <c r="K123" s="363"/>
      <c r="L123" s="363"/>
      <c r="M123" s="363">
        <v>1</v>
      </c>
      <c r="N123" s="363"/>
      <c r="O123" s="363"/>
      <c r="P123" s="363"/>
      <c r="Q123" s="363"/>
      <c r="R123" s="363"/>
      <c r="S123" s="363"/>
      <c r="T123" s="363"/>
      <c r="U123" s="363"/>
      <c r="V123" s="406">
        <f t="shared" si="7"/>
        <v>1</v>
      </c>
      <c r="W123" s="405" t="s">
        <v>447</v>
      </c>
      <c r="X123" s="405"/>
      <c r="Y123" s="364"/>
      <c r="Z123" s="581" t="s">
        <v>1975</v>
      </c>
      <c r="AA123" s="370"/>
      <c r="AB123" s="370"/>
      <c r="AC123" s="370"/>
      <c r="AD123" s="370"/>
      <c r="AE123" s="370"/>
      <c r="AF123" s="370"/>
      <c r="AG123" s="370"/>
      <c r="AH123" s="370"/>
      <c r="AI123" s="370"/>
      <c r="AJ123" s="370"/>
      <c r="AK123" s="370"/>
      <c r="AL123" s="370"/>
      <c r="AM123" s="370"/>
      <c r="AN123" s="370"/>
      <c r="AO123" s="370"/>
      <c r="AP123" s="370"/>
      <c r="AQ123" s="370"/>
      <c r="AR123" s="370"/>
      <c r="AS123" s="370"/>
      <c r="AT123" s="370"/>
      <c r="AU123" s="370"/>
      <c r="AV123" s="370"/>
      <c r="AW123" s="370"/>
      <c r="AX123" s="370"/>
      <c r="AY123" s="370"/>
      <c r="AZ123" s="370"/>
      <c r="BA123" s="370"/>
      <c r="BB123" s="370"/>
    </row>
    <row r="124" spans="2:54" s="368" customFormat="1" ht="25.5" x14ac:dyDescent="0.2">
      <c r="B124" s="377" t="e">
        <f>IF(Tabla2[[#This Row],[Productos ]]="","",CONCATENATE(Tabla2[[#This Row],[POA]],".",Tabla2[[#This Row],[SRS]],".",Tabla2[[#This Row],[AREA]],".",Tabla2[[#This Row],[TIPO]]))</f>
        <v>#REF!</v>
      </c>
      <c r="C124" s="377" t="e">
        <f>IF(Tabla2[[#This Row],[Productos ]]="","",'Formulario PPGR1'!#REF!)</f>
        <v>#REF!</v>
      </c>
      <c r="D124" s="377" t="e">
        <f>IF(Tabla2[[#This Row],[Productos ]]="","",'Formulario PPGR1'!#REF!)</f>
        <v>#REF!</v>
      </c>
      <c r="E124" s="377" t="e">
        <f>IF(Tabla2[[#This Row],[Productos ]]="","",'Formulario PPGR1'!#REF!)</f>
        <v>#REF!</v>
      </c>
      <c r="F124" s="377" t="e">
        <f>IF(Tabla2[[#This Row],[Productos ]]="","",'Formulario PPGR1'!#REF!)</f>
        <v>#REF!</v>
      </c>
      <c r="G124" s="364" t="s">
        <v>2000</v>
      </c>
      <c r="H124" s="620" t="s">
        <v>2191</v>
      </c>
      <c r="I124" s="364" t="s">
        <v>2088</v>
      </c>
      <c r="J124" s="363"/>
      <c r="K124" s="363"/>
      <c r="L124" s="363">
        <v>1</v>
      </c>
      <c r="M124" s="363"/>
      <c r="N124" s="363"/>
      <c r="O124" s="363">
        <v>1</v>
      </c>
      <c r="P124" s="363"/>
      <c r="Q124" s="363"/>
      <c r="R124" s="363">
        <v>1</v>
      </c>
      <c r="S124" s="363"/>
      <c r="T124" s="363"/>
      <c r="U124" s="363">
        <v>1</v>
      </c>
      <c r="V124" s="406">
        <f>SUM(Tabla2[[#This Row],[Ene]:[Dic]])</f>
        <v>4</v>
      </c>
      <c r="W124" s="405" t="s">
        <v>438</v>
      </c>
      <c r="X124" s="405"/>
      <c r="Y124" s="364"/>
      <c r="Z124" s="581" t="s">
        <v>1973</v>
      </c>
      <c r="AA124" s="370"/>
      <c r="AB124" s="370"/>
      <c r="AC124" s="370"/>
      <c r="AD124" s="370"/>
      <c r="AE124" s="370"/>
      <c r="AF124" s="370"/>
      <c r="AG124" s="370"/>
      <c r="AH124" s="370"/>
      <c r="AI124" s="370"/>
      <c r="AJ124" s="370"/>
      <c r="AK124" s="370"/>
      <c r="AL124" s="370"/>
      <c r="AM124" s="370"/>
      <c r="AN124" s="370"/>
      <c r="AO124" s="370"/>
      <c r="AP124" s="370"/>
      <c r="AQ124" s="370"/>
      <c r="AR124" s="370"/>
      <c r="AS124" s="370"/>
      <c r="AT124" s="370"/>
      <c r="AU124" s="370"/>
      <c r="AV124" s="370"/>
      <c r="AW124" s="370"/>
      <c r="AX124" s="370"/>
      <c r="AY124" s="370"/>
      <c r="AZ124" s="370"/>
      <c r="BA124" s="370"/>
      <c r="BB124" s="370"/>
    </row>
    <row r="125" spans="2:54" s="368" customFormat="1" ht="25.5" x14ac:dyDescent="0.2">
      <c r="B125" s="377" t="e">
        <f>IF(Tabla2[[#This Row],[Productos ]]="","",CONCATENATE(Tabla2[[#This Row],[POA]],".",Tabla2[[#This Row],[SRS]],".",Tabla2[[#This Row],[AREA]],".",Tabla2[[#This Row],[TIPO]]))</f>
        <v>#REF!</v>
      </c>
      <c r="C125" s="377" t="e">
        <f>IF(Tabla2[[#This Row],[Productos ]]="","",'Formulario PPGR1'!#REF!)</f>
        <v>#REF!</v>
      </c>
      <c r="D125" s="377" t="e">
        <f>IF(Tabla2[[#This Row],[Productos ]]="","",'Formulario PPGR1'!#REF!)</f>
        <v>#REF!</v>
      </c>
      <c r="E125" s="377" t="e">
        <f>IF(Tabla2[[#This Row],[Productos ]]="","",'Formulario PPGR1'!#REF!)</f>
        <v>#REF!</v>
      </c>
      <c r="F125" s="377" t="e">
        <f>IF(Tabla2[[#This Row],[Productos ]]="","",'Formulario PPGR1'!#REF!)</f>
        <v>#REF!</v>
      </c>
      <c r="G125" s="364" t="s">
        <v>1856</v>
      </c>
      <c r="H125" s="624" t="s">
        <v>2199</v>
      </c>
      <c r="I125" s="364" t="s">
        <v>2018</v>
      </c>
      <c r="J125" s="363"/>
      <c r="K125" s="363"/>
      <c r="L125" s="363">
        <v>1</v>
      </c>
      <c r="M125" s="363"/>
      <c r="N125" s="363"/>
      <c r="O125" s="363">
        <v>1</v>
      </c>
      <c r="P125" s="363"/>
      <c r="Q125" s="363"/>
      <c r="R125" s="363">
        <v>1</v>
      </c>
      <c r="S125" s="363"/>
      <c r="T125" s="363"/>
      <c r="U125" s="363">
        <v>1</v>
      </c>
      <c r="V125" s="406">
        <f t="shared" ref="V125:V132" si="8">SUM(J125:U125)</f>
        <v>4</v>
      </c>
      <c r="W125" s="405" t="s">
        <v>438</v>
      </c>
      <c r="X125" s="405"/>
      <c r="Y125" s="364"/>
      <c r="Z125" s="581" t="s">
        <v>1973</v>
      </c>
      <c r="AA125" s="370"/>
      <c r="AB125" s="370"/>
      <c r="AC125" s="370"/>
      <c r="AD125" s="370"/>
      <c r="AE125" s="370"/>
      <c r="AF125" s="370"/>
      <c r="AG125" s="370"/>
      <c r="AH125" s="370"/>
      <c r="AI125" s="370"/>
      <c r="AJ125" s="370"/>
      <c r="AK125" s="370"/>
      <c r="AL125" s="370"/>
      <c r="AM125" s="370"/>
      <c r="AN125" s="370"/>
      <c r="AO125" s="370"/>
      <c r="AP125" s="370"/>
      <c r="AQ125" s="370"/>
      <c r="AR125" s="370"/>
      <c r="AS125" s="370"/>
      <c r="AT125" s="370"/>
      <c r="AU125" s="370"/>
      <c r="AV125" s="370"/>
      <c r="AW125" s="370"/>
      <c r="AX125" s="370"/>
      <c r="AY125" s="370"/>
      <c r="AZ125" s="370"/>
      <c r="BA125" s="370"/>
      <c r="BB125" s="370"/>
    </row>
    <row r="126" spans="2:54" s="368" customFormat="1" ht="25.5" x14ac:dyDescent="0.2">
      <c r="B126" s="377" t="str">
        <f>IF(Tabla2[[#This Row],[Productos ]]="","",CONCATENATE(Tabla2[[#This Row],[POA]],".",Tabla2[[#This Row],[SRS]],".",Tabla2[[#This Row],[AREA]],".",Tabla2[[#This Row],[TIPO]]))</f>
        <v/>
      </c>
      <c r="C126" s="377" t="str">
        <f>IF(Tabla2[[#This Row],[Productos ]]="","",'Formulario PPGR1'!#REF!)</f>
        <v/>
      </c>
      <c r="D126" s="377" t="str">
        <f>IF(Tabla2[[#This Row],[Productos ]]="","",'Formulario PPGR1'!#REF!)</f>
        <v/>
      </c>
      <c r="E126" s="377" t="str">
        <f>IF(Tabla2[[#This Row],[Productos ]]="","",'Formulario PPGR1'!#REF!)</f>
        <v/>
      </c>
      <c r="F126" s="377" t="str">
        <f>IF(Tabla2[[#This Row],[Productos ]]="","",'Formulario PPGR1'!#REF!)</f>
        <v/>
      </c>
      <c r="G126" s="364"/>
      <c r="H126" s="624" t="s">
        <v>2200</v>
      </c>
      <c r="I126" s="364" t="s">
        <v>1994</v>
      </c>
      <c r="J126" s="363"/>
      <c r="K126" s="363"/>
      <c r="L126" s="363"/>
      <c r="M126" s="363">
        <v>1</v>
      </c>
      <c r="N126" s="363"/>
      <c r="O126" s="363"/>
      <c r="P126" s="363">
        <v>1</v>
      </c>
      <c r="Q126" s="363"/>
      <c r="R126" s="363"/>
      <c r="S126" s="363">
        <v>1</v>
      </c>
      <c r="T126" s="363"/>
      <c r="U126" s="363"/>
      <c r="V126" s="406">
        <f t="shared" si="8"/>
        <v>3</v>
      </c>
      <c r="W126" s="405" t="s">
        <v>439</v>
      </c>
      <c r="X126" s="405"/>
      <c r="Y126" s="364"/>
      <c r="Z126" s="581" t="s">
        <v>1973</v>
      </c>
      <c r="AA126" s="370"/>
      <c r="AB126" s="370"/>
      <c r="AC126" s="370"/>
      <c r="AD126" s="370"/>
      <c r="AE126" s="370"/>
      <c r="AF126" s="370"/>
      <c r="AG126" s="370"/>
      <c r="AH126" s="370"/>
      <c r="AI126" s="370"/>
      <c r="AJ126" s="370"/>
      <c r="AK126" s="370"/>
      <c r="AL126" s="370"/>
      <c r="AM126" s="370"/>
      <c r="AN126" s="370"/>
      <c r="AO126" s="370"/>
      <c r="AP126" s="370"/>
      <c r="AQ126" s="370"/>
      <c r="AR126" s="370"/>
      <c r="AS126" s="370"/>
      <c r="AT126" s="370"/>
      <c r="AU126" s="370"/>
      <c r="AV126" s="370"/>
      <c r="AW126" s="370"/>
      <c r="AX126" s="370"/>
      <c r="AY126" s="370"/>
      <c r="AZ126" s="370"/>
      <c r="BA126" s="370"/>
      <c r="BB126" s="370"/>
    </row>
    <row r="127" spans="2:54" s="368" customFormat="1" ht="32.450000000000003" customHeight="1" x14ac:dyDescent="0.2">
      <c r="B127" s="377" t="e">
        <f>IF(Tabla2[[#This Row],[Productos ]]="","",CONCATENATE(Tabla2[[#This Row],[POA]],".",Tabla2[[#This Row],[SRS]],".",Tabla2[[#This Row],[AREA]],".",Tabla2[[#This Row],[TIPO]]))</f>
        <v>#REF!</v>
      </c>
      <c r="C127" s="377" t="e">
        <f>IF(Tabla2[[#This Row],[Productos ]]="","",'Formulario PPGR1'!#REF!)</f>
        <v>#REF!</v>
      </c>
      <c r="D127" s="377" t="e">
        <f>IF(Tabla2[[#This Row],[Productos ]]="","",'Formulario PPGR1'!#REF!)</f>
        <v>#REF!</v>
      </c>
      <c r="E127" s="377" t="e">
        <f>IF(Tabla2[[#This Row],[Productos ]]="","",'Formulario PPGR1'!#REF!)</f>
        <v>#REF!</v>
      </c>
      <c r="F127" s="377" t="e">
        <f>IF(Tabla2[[#This Row],[Productos ]]="","",'Formulario PPGR1'!#REF!)</f>
        <v>#REF!</v>
      </c>
      <c r="G127" s="364" t="s">
        <v>1996</v>
      </c>
      <c r="H127" s="620" t="s">
        <v>2201</v>
      </c>
      <c r="I127" s="364" t="s">
        <v>1875</v>
      </c>
      <c r="J127" s="363"/>
      <c r="K127" s="363"/>
      <c r="L127" s="363">
        <v>1</v>
      </c>
      <c r="M127" s="363"/>
      <c r="N127" s="363"/>
      <c r="O127" s="363">
        <v>1</v>
      </c>
      <c r="P127" s="363"/>
      <c r="Q127" s="363"/>
      <c r="R127" s="363">
        <v>1</v>
      </c>
      <c r="S127" s="363"/>
      <c r="T127" s="363"/>
      <c r="U127" s="363">
        <v>1</v>
      </c>
      <c r="V127" s="406">
        <f t="shared" si="8"/>
        <v>4</v>
      </c>
      <c r="W127" s="405" t="s">
        <v>438</v>
      </c>
      <c r="X127" s="405"/>
      <c r="Y127" s="364"/>
      <c r="Z127" s="581" t="s">
        <v>1973</v>
      </c>
      <c r="AA127" s="370"/>
      <c r="AB127" s="370"/>
      <c r="AC127" s="370"/>
      <c r="AD127" s="370"/>
      <c r="AE127" s="370"/>
      <c r="AF127" s="370"/>
      <c r="AG127" s="370"/>
      <c r="AH127" s="370"/>
      <c r="AI127" s="370"/>
      <c r="AJ127" s="370"/>
      <c r="AK127" s="370"/>
      <c r="AL127" s="370"/>
      <c r="AM127" s="370"/>
      <c r="AN127" s="370"/>
      <c r="AO127" s="370"/>
      <c r="AP127" s="370"/>
      <c r="AQ127" s="370"/>
      <c r="AR127" s="370"/>
      <c r="AS127" s="370"/>
      <c r="AT127" s="370"/>
      <c r="AU127" s="370"/>
      <c r="AV127" s="370"/>
      <c r="AW127" s="370"/>
      <c r="AX127" s="370"/>
      <c r="AY127" s="370"/>
      <c r="AZ127" s="370"/>
      <c r="BA127" s="370"/>
      <c r="BB127" s="370"/>
    </row>
    <row r="128" spans="2:54" s="368" customFormat="1" ht="55.15" customHeight="1" x14ac:dyDescent="0.2">
      <c r="B128" s="377" t="str">
        <f>IF(Tabla2[[#This Row],[Productos ]]="","",CONCATENATE(Tabla2[[#This Row],[POA]],".",Tabla2[[#This Row],[SRS]],".",Tabla2[[#This Row],[AREA]],".",Tabla2[[#This Row],[TIPO]]))</f>
        <v/>
      </c>
      <c r="C128" s="377" t="str">
        <f>IF(Tabla2[[#This Row],[Productos ]]="","",'Formulario PPGR1'!#REF!)</f>
        <v/>
      </c>
      <c r="D128" s="377" t="str">
        <f>IF(Tabla2[[#This Row],[Productos ]]="","",'Formulario PPGR1'!#REF!)</f>
        <v/>
      </c>
      <c r="E128" s="377" t="str">
        <f>IF(Tabla2[[#This Row],[Productos ]]="","",'Formulario PPGR1'!#REF!)</f>
        <v/>
      </c>
      <c r="F128" s="377" t="str">
        <f>IF(Tabla2[[#This Row],[Productos ]]="","",'Formulario PPGR1'!#REF!)</f>
        <v/>
      </c>
      <c r="G128" s="364"/>
      <c r="H128" s="620" t="s">
        <v>2202</v>
      </c>
      <c r="I128" s="364" t="s">
        <v>1873</v>
      </c>
      <c r="J128" s="363"/>
      <c r="K128" s="363"/>
      <c r="L128" s="363">
        <v>1</v>
      </c>
      <c r="M128" s="363"/>
      <c r="N128" s="363"/>
      <c r="O128" s="363"/>
      <c r="P128" s="363"/>
      <c r="Q128" s="363"/>
      <c r="R128" s="363"/>
      <c r="S128" s="363"/>
      <c r="T128" s="363"/>
      <c r="U128" s="363"/>
      <c r="V128" s="406">
        <f t="shared" si="8"/>
        <v>1</v>
      </c>
      <c r="W128" s="364" t="s">
        <v>1991</v>
      </c>
      <c r="X128" s="405"/>
      <c r="Y128" s="619"/>
      <c r="Z128" s="581" t="s">
        <v>1976</v>
      </c>
      <c r="AA128" s="370"/>
      <c r="AB128" s="370"/>
      <c r="AC128" s="370"/>
      <c r="AD128" s="370"/>
      <c r="AE128" s="370"/>
      <c r="AF128" s="370"/>
      <c r="AG128" s="370"/>
      <c r="AH128" s="370"/>
      <c r="AI128" s="370"/>
      <c r="AJ128" s="370"/>
      <c r="AK128" s="370"/>
      <c r="AL128" s="370"/>
      <c r="AM128" s="370"/>
      <c r="AN128" s="370"/>
      <c r="AO128" s="370"/>
      <c r="AP128" s="370"/>
      <c r="AQ128" s="370"/>
      <c r="AR128" s="370"/>
      <c r="AS128" s="370"/>
      <c r="AT128" s="370"/>
      <c r="AU128" s="370"/>
      <c r="AV128" s="370"/>
      <c r="AW128" s="370"/>
      <c r="AX128" s="370"/>
      <c r="AY128" s="370"/>
      <c r="AZ128" s="370"/>
      <c r="BA128" s="370"/>
      <c r="BB128" s="370"/>
    </row>
    <row r="129" spans="2:54" s="368" customFormat="1" ht="25.5" x14ac:dyDescent="0.2">
      <c r="B129" s="377" t="str">
        <f>IF(Tabla2[[#This Row],[Productos ]]="","",CONCATENATE(Tabla2[[#This Row],[POA]],".",Tabla2[[#This Row],[SRS]],".",Tabla2[[#This Row],[AREA]],".",Tabla2[[#This Row],[TIPO]]))</f>
        <v/>
      </c>
      <c r="C129" s="377" t="str">
        <f>IF(Tabla2[[#This Row],[Productos ]]="","",'Formulario PPGR1'!#REF!)</f>
        <v/>
      </c>
      <c r="D129" s="377" t="str">
        <f>IF(Tabla2[[#This Row],[Productos ]]="","",'Formulario PPGR1'!#REF!)</f>
        <v/>
      </c>
      <c r="E129" s="377" t="str">
        <f>IF(Tabla2[[#This Row],[Productos ]]="","",'Formulario PPGR1'!#REF!)</f>
        <v/>
      </c>
      <c r="F129" s="377" t="str">
        <f>IF(Tabla2[[#This Row],[Productos ]]="","",'Formulario PPGR1'!#REF!)</f>
        <v/>
      </c>
      <c r="G129" s="364"/>
      <c r="H129" s="620" t="s">
        <v>2203</v>
      </c>
      <c r="I129" s="364" t="s">
        <v>1990</v>
      </c>
      <c r="J129" s="363">
        <v>1</v>
      </c>
      <c r="K129" s="363"/>
      <c r="L129" s="363"/>
      <c r="M129" s="363">
        <v>1</v>
      </c>
      <c r="N129" s="363"/>
      <c r="O129" s="363"/>
      <c r="P129" s="363">
        <v>1</v>
      </c>
      <c r="Q129" s="363"/>
      <c r="R129" s="363"/>
      <c r="S129" s="363">
        <v>1</v>
      </c>
      <c r="T129" s="363"/>
      <c r="U129" s="363"/>
      <c r="V129" s="406">
        <f t="shared" si="8"/>
        <v>4</v>
      </c>
      <c r="W129" s="405" t="s">
        <v>439</v>
      </c>
      <c r="X129" s="405" t="s">
        <v>448</v>
      </c>
      <c r="Y129" s="364"/>
      <c r="Z129" s="581" t="s">
        <v>1976</v>
      </c>
      <c r="AA129" s="370"/>
      <c r="AB129" s="370"/>
      <c r="AC129" s="370"/>
      <c r="AD129" s="370"/>
      <c r="AE129" s="370"/>
      <c r="AF129" s="370"/>
      <c r="AG129" s="370"/>
      <c r="AH129" s="370"/>
      <c r="AI129" s="370"/>
      <c r="AJ129" s="370"/>
      <c r="AK129" s="370"/>
      <c r="AL129" s="370"/>
      <c r="AM129" s="370"/>
      <c r="AN129" s="370"/>
      <c r="AO129" s="370"/>
      <c r="AP129" s="370"/>
      <c r="AQ129" s="370"/>
      <c r="AR129" s="370"/>
      <c r="AS129" s="370"/>
      <c r="AT129" s="370"/>
      <c r="AU129" s="370"/>
      <c r="AV129" s="370"/>
      <c r="AW129" s="370"/>
      <c r="AX129" s="370"/>
      <c r="AY129" s="370"/>
      <c r="AZ129" s="370"/>
      <c r="BA129" s="370"/>
      <c r="BB129" s="370"/>
    </row>
    <row r="130" spans="2:54" s="368" customFormat="1" ht="39" customHeight="1" x14ac:dyDescent="0.2">
      <c r="B130" s="377" t="str">
        <f>IF(Tabla2[[#This Row],[Productos ]]="","",CONCATENATE(Tabla2[[#This Row],[POA]],".",Tabla2[[#This Row],[SRS]],".",Tabla2[[#This Row],[AREA]],".",Tabla2[[#This Row],[TIPO]]))</f>
        <v/>
      </c>
      <c r="C130" s="377" t="str">
        <f>IF(Tabla2[[#This Row],[Productos ]]="","",'Formulario PPGR1'!#REF!)</f>
        <v/>
      </c>
      <c r="D130" s="377" t="str">
        <f>IF(Tabla2[[#This Row],[Productos ]]="","",'Formulario PPGR1'!#REF!)</f>
        <v/>
      </c>
      <c r="E130" s="377" t="str">
        <f>IF(Tabla2[[#This Row],[Productos ]]="","",'Formulario PPGR1'!#REF!)</f>
        <v/>
      </c>
      <c r="F130" s="377" t="str">
        <f>IF(Tabla2[[#This Row],[Productos ]]="","",'Formulario PPGR1'!#REF!)</f>
        <v/>
      </c>
      <c r="G130" s="364"/>
      <c r="H130" s="620" t="s">
        <v>2204</v>
      </c>
      <c r="I130" s="364" t="s">
        <v>1874</v>
      </c>
      <c r="J130" s="363"/>
      <c r="K130" s="363">
        <v>1</v>
      </c>
      <c r="L130" s="363"/>
      <c r="M130" s="363"/>
      <c r="N130" s="363">
        <v>1</v>
      </c>
      <c r="O130" s="363"/>
      <c r="P130" s="363"/>
      <c r="Q130" s="363">
        <v>1</v>
      </c>
      <c r="R130" s="363"/>
      <c r="S130" s="363"/>
      <c r="T130" s="363">
        <v>1</v>
      </c>
      <c r="U130" s="363"/>
      <c r="V130" s="406">
        <f t="shared" si="8"/>
        <v>4</v>
      </c>
      <c r="W130" s="405" t="s">
        <v>438</v>
      </c>
      <c r="X130" s="405"/>
      <c r="Y130" s="364"/>
      <c r="Z130" s="581" t="s">
        <v>1976</v>
      </c>
      <c r="AA130" s="370"/>
      <c r="AB130" s="370"/>
      <c r="AC130" s="370"/>
      <c r="AD130" s="370"/>
      <c r="AE130" s="370"/>
      <c r="AF130" s="370"/>
      <c r="AG130" s="370"/>
      <c r="AH130" s="370"/>
      <c r="AI130" s="370"/>
      <c r="AJ130" s="370"/>
      <c r="AK130" s="370"/>
      <c r="AL130" s="370"/>
      <c r="AM130" s="370"/>
      <c r="AN130" s="370"/>
      <c r="AO130" s="370"/>
      <c r="AP130" s="370"/>
      <c r="AQ130" s="370"/>
      <c r="AR130" s="370"/>
      <c r="AS130" s="370"/>
      <c r="AT130" s="370"/>
      <c r="AU130" s="370"/>
      <c r="AV130" s="370"/>
      <c r="AW130" s="370"/>
      <c r="AX130" s="370"/>
      <c r="AY130" s="370"/>
      <c r="AZ130" s="370"/>
      <c r="BA130" s="370"/>
      <c r="BB130" s="370"/>
    </row>
    <row r="131" spans="2:54" s="368" customFormat="1" ht="38.25" x14ac:dyDescent="0.2">
      <c r="B131" s="377" t="str">
        <f>IF(Tabla2[[#This Row],[Productos ]]="","",CONCATENATE(Tabla2[[#This Row],[POA]],".",Tabla2[[#This Row],[SRS]],".",Tabla2[[#This Row],[AREA]],".",Tabla2[[#This Row],[TIPO]]))</f>
        <v/>
      </c>
      <c r="C131" s="377" t="str">
        <f>IF(Tabla2[[#This Row],[Productos ]]="","",'Formulario PPGR1'!#REF!)</f>
        <v/>
      </c>
      <c r="D131" s="377" t="str">
        <f>IF(Tabla2[[#This Row],[Productos ]]="","",'Formulario PPGR1'!#REF!)</f>
        <v/>
      </c>
      <c r="E131" s="377" t="str">
        <f>IF(Tabla2[[#This Row],[Productos ]]="","",'Formulario PPGR1'!#REF!)</f>
        <v/>
      </c>
      <c r="F131" s="377" t="str">
        <f>IF(Tabla2[[#This Row],[Productos ]]="","",'Formulario PPGR1'!#REF!)</f>
        <v/>
      </c>
      <c r="G131" s="364"/>
      <c r="H131" s="620" t="s">
        <v>2205</v>
      </c>
      <c r="I131" s="364" t="s">
        <v>1992</v>
      </c>
      <c r="J131" s="363"/>
      <c r="K131" s="363"/>
      <c r="L131" s="363"/>
      <c r="M131" s="363"/>
      <c r="N131" s="363"/>
      <c r="O131" s="363">
        <v>1</v>
      </c>
      <c r="P131" s="363"/>
      <c r="Q131" s="363"/>
      <c r="R131" s="363">
        <v>1</v>
      </c>
      <c r="S131" s="363"/>
      <c r="T131" s="363"/>
      <c r="U131" s="363">
        <v>1</v>
      </c>
      <c r="V131" s="406">
        <f t="shared" si="8"/>
        <v>3</v>
      </c>
      <c r="W131" s="405" t="s">
        <v>439</v>
      </c>
      <c r="X131" s="405" t="s">
        <v>448</v>
      </c>
      <c r="Y131" s="364"/>
      <c r="Z131" s="581" t="s">
        <v>1976</v>
      </c>
      <c r="AA131" s="370"/>
      <c r="AB131" s="370"/>
      <c r="AC131" s="370"/>
      <c r="AD131" s="370"/>
      <c r="AE131" s="370"/>
      <c r="AF131" s="370"/>
      <c r="AG131" s="370"/>
      <c r="AH131" s="370"/>
      <c r="AI131" s="370"/>
      <c r="AJ131" s="370"/>
      <c r="AK131" s="370"/>
      <c r="AL131" s="370"/>
      <c r="AM131" s="370"/>
      <c r="AN131" s="370"/>
      <c r="AO131" s="370"/>
      <c r="AP131" s="370"/>
      <c r="AQ131" s="370"/>
      <c r="AR131" s="370"/>
      <c r="AS131" s="370"/>
      <c r="AT131" s="370"/>
      <c r="AU131" s="370"/>
      <c r="AV131" s="370"/>
      <c r="AW131" s="370"/>
      <c r="AX131" s="370"/>
      <c r="AY131" s="370"/>
      <c r="AZ131" s="370"/>
      <c r="BA131" s="370"/>
      <c r="BB131" s="370"/>
    </row>
    <row r="132" spans="2:54" s="368" customFormat="1" ht="25.5" x14ac:dyDescent="0.2">
      <c r="B132" s="377" t="str">
        <f>IF(Tabla2[[#This Row],[Productos ]]="","",CONCATENATE(Tabla2[[#This Row],[POA]],".",Tabla2[[#This Row],[SRS]],".",Tabla2[[#This Row],[AREA]],".",Tabla2[[#This Row],[TIPO]]))</f>
        <v/>
      </c>
      <c r="C132" s="377" t="str">
        <f>IF(Tabla2[[#This Row],[Productos ]]="","",'Formulario PPGR1'!#REF!)</f>
        <v/>
      </c>
      <c r="D132" s="377" t="str">
        <f>IF(Tabla2[[#This Row],[Productos ]]="","",'Formulario PPGR1'!#REF!)</f>
        <v/>
      </c>
      <c r="E132" s="377" t="str">
        <f>IF(Tabla2[[#This Row],[Productos ]]="","",'Formulario PPGR1'!#REF!)</f>
        <v/>
      </c>
      <c r="F132" s="377" t="str">
        <f>IF(Tabla2[[#This Row],[Productos ]]="","",'Formulario PPGR1'!#REF!)</f>
        <v/>
      </c>
      <c r="G132" s="364"/>
      <c r="H132" s="620" t="s">
        <v>2206</v>
      </c>
      <c r="I132" s="364" t="s">
        <v>1993</v>
      </c>
      <c r="J132" s="363"/>
      <c r="K132" s="363">
        <v>1</v>
      </c>
      <c r="L132" s="363"/>
      <c r="M132" s="363">
        <v>1</v>
      </c>
      <c r="N132" s="363"/>
      <c r="O132" s="363">
        <v>1</v>
      </c>
      <c r="P132" s="363"/>
      <c r="Q132" s="363">
        <v>1</v>
      </c>
      <c r="R132" s="363"/>
      <c r="S132" s="363">
        <v>1</v>
      </c>
      <c r="T132" s="363"/>
      <c r="U132" s="363">
        <v>1</v>
      </c>
      <c r="V132" s="406">
        <f t="shared" si="8"/>
        <v>6</v>
      </c>
      <c r="W132" s="405" t="s">
        <v>439</v>
      </c>
      <c r="X132" s="405" t="s">
        <v>448</v>
      </c>
      <c r="Y132" s="364"/>
      <c r="Z132" s="581" t="s">
        <v>1976</v>
      </c>
      <c r="AA132" s="370"/>
      <c r="AB132" s="370"/>
      <c r="AC132" s="370"/>
      <c r="AD132" s="370"/>
      <c r="AE132" s="370"/>
      <c r="AF132" s="370"/>
      <c r="AG132" s="370"/>
      <c r="AH132" s="370"/>
      <c r="AI132" s="370"/>
      <c r="AJ132" s="370"/>
      <c r="AK132" s="370"/>
      <c r="AL132" s="370"/>
      <c r="AM132" s="370"/>
      <c r="AN132" s="370"/>
      <c r="AO132" s="370"/>
      <c r="AP132" s="370"/>
      <c r="AQ132" s="370"/>
      <c r="AR132" s="370"/>
      <c r="AS132" s="370"/>
      <c r="AT132" s="370"/>
      <c r="AU132" s="370"/>
      <c r="AV132" s="370"/>
      <c r="AW132" s="370"/>
      <c r="AX132" s="370"/>
      <c r="AY132" s="370"/>
      <c r="AZ132" s="370"/>
      <c r="BA132" s="370"/>
      <c r="BB132" s="370"/>
    </row>
    <row r="133" spans="2:54" s="368" customFormat="1" ht="25.5" x14ac:dyDescent="0.2">
      <c r="B133" s="377" t="str">
        <f>IF(Tabla2[[#This Row],[Productos ]]="","",CONCATENATE(Tabla2[[#This Row],[POA]],".",Tabla2[[#This Row],[SRS]],".",Tabla2[[#This Row],[AREA]],".",Tabla2[[#This Row],[TIPO]]))</f>
        <v/>
      </c>
      <c r="C133" s="377" t="str">
        <f>IF(Tabla2[[#This Row],[Productos ]]="","",'Formulario PPGR1'!#REF!)</f>
        <v/>
      </c>
      <c r="D133" s="377" t="str">
        <f>IF(Tabla2[[#This Row],[Productos ]]="","",'Formulario PPGR1'!#REF!)</f>
        <v/>
      </c>
      <c r="E133" s="377" t="str">
        <f>IF(Tabla2[[#This Row],[Productos ]]="","",'Formulario PPGR1'!#REF!)</f>
        <v/>
      </c>
      <c r="F133" s="377" t="str">
        <f>IF(Tabla2[[#This Row],[Productos ]]="","",'Formulario PPGR1'!#REF!)</f>
        <v/>
      </c>
      <c r="G133" s="364"/>
      <c r="H133" s="620" t="s">
        <v>2207</v>
      </c>
      <c r="I133" s="364" t="s">
        <v>2017</v>
      </c>
      <c r="J133" s="363"/>
      <c r="K133" s="363"/>
      <c r="L133" s="363">
        <v>1</v>
      </c>
      <c r="M133" s="363"/>
      <c r="N133" s="363"/>
      <c r="O133" s="363">
        <v>1</v>
      </c>
      <c r="P133" s="363"/>
      <c r="Q133" s="363"/>
      <c r="R133" s="363">
        <v>1</v>
      </c>
      <c r="S133" s="363"/>
      <c r="T133" s="363"/>
      <c r="U133" s="363">
        <v>1</v>
      </c>
      <c r="V133" s="406">
        <f>SUM(Tabla2[[#This Row],[Ene]:[Dic]])</f>
        <v>4</v>
      </c>
      <c r="W133" s="405" t="s">
        <v>438</v>
      </c>
      <c r="X133" s="405"/>
      <c r="Y133" s="364"/>
      <c r="Z133" s="581" t="s">
        <v>1978</v>
      </c>
      <c r="AA133" s="370"/>
      <c r="AB133" s="370"/>
      <c r="AC133" s="370"/>
      <c r="AD133" s="370"/>
      <c r="AE133" s="370"/>
      <c r="AF133" s="370"/>
      <c r="AG133" s="370"/>
      <c r="AH133" s="370"/>
      <c r="AI133" s="370"/>
      <c r="AJ133" s="370"/>
      <c r="AK133" s="370"/>
      <c r="AL133" s="370"/>
      <c r="AM133" s="370"/>
      <c r="AN133" s="370"/>
      <c r="AO133" s="370"/>
      <c r="AP133" s="370"/>
      <c r="AQ133" s="370"/>
      <c r="AR133" s="370"/>
      <c r="AS133" s="370"/>
      <c r="AT133" s="370"/>
      <c r="AU133" s="370"/>
      <c r="AV133" s="370"/>
      <c r="AW133" s="370"/>
      <c r="AX133" s="370"/>
      <c r="AY133" s="370"/>
      <c r="AZ133" s="370"/>
      <c r="BA133" s="370"/>
      <c r="BB133" s="370"/>
    </row>
    <row r="134" spans="2:54" s="368" customFormat="1" ht="25.5" x14ac:dyDescent="0.2">
      <c r="B134" s="377" t="e">
        <f>IF(Tabla2[[#This Row],[Productos ]]="","",CONCATENATE(Tabla2[[#This Row],[POA]],".",Tabla2[[#This Row],[SRS]],".",Tabla2[[#This Row],[AREA]],".",Tabla2[[#This Row],[TIPO]]))</f>
        <v>#REF!</v>
      </c>
      <c r="C134" s="377" t="e">
        <f>IF(Tabla2[[#This Row],[Productos ]]="","",'Formulario PPGR1'!#REF!)</f>
        <v>#REF!</v>
      </c>
      <c r="D134" s="377" t="e">
        <f>IF(Tabla2[[#This Row],[Productos ]]="","",'Formulario PPGR1'!#REF!)</f>
        <v>#REF!</v>
      </c>
      <c r="E134" s="377" t="e">
        <f>IF(Tabla2[[#This Row],[Productos ]]="","",'Formulario PPGR1'!#REF!)</f>
        <v>#REF!</v>
      </c>
      <c r="F134" s="377" t="e">
        <f>IF(Tabla2[[#This Row],[Productos ]]="","",'Formulario PPGR1'!#REF!)</f>
        <v>#REF!</v>
      </c>
      <c r="G134" s="364" t="s">
        <v>1857</v>
      </c>
      <c r="H134" s="620" t="s">
        <v>2208</v>
      </c>
      <c r="I134" s="364" t="s">
        <v>2019</v>
      </c>
      <c r="J134" s="363">
        <v>1</v>
      </c>
      <c r="K134" s="363">
        <v>1</v>
      </c>
      <c r="L134" s="363">
        <v>1</v>
      </c>
      <c r="M134" s="363">
        <v>1</v>
      </c>
      <c r="N134" s="363">
        <v>1</v>
      </c>
      <c r="O134" s="363">
        <v>1</v>
      </c>
      <c r="P134" s="363">
        <v>1</v>
      </c>
      <c r="Q134" s="363">
        <v>1</v>
      </c>
      <c r="R134" s="363">
        <v>1</v>
      </c>
      <c r="S134" s="363">
        <v>1</v>
      </c>
      <c r="T134" s="363">
        <v>1</v>
      </c>
      <c r="U134" s="363">
        <v>1</v>
      </c>
      <c r="V134" s="406">
        <f>SUM(J134:U134)</f>
        <v>12</v>
      </c>
      <c r="W134" s="405" t="s">
        <v>454</v>
      </c>
      <c r="X134" s="405"/>
      <c r="Y134" s="364"/>
      <c r="Z134" s="581" t="s">
        <v>1973</v>
      </c>
      <c r="AA134" s="370"/>
      <c r="AB134" s="370"/>
      <c r="AC134" s="370"/>
      <c r="AD134" s="370"/>
      <c r="AE134" s="370"/>
      <c r="AF134" s="370"/>
      <c r="AG134" s="370"/>
      <c r="AH134" s="370"/>
      <c r="AI134" s="370"/>
      <c r="AJ134" s="370"/>
      <c r="AK134" s="370"/>
      <c r="AL134" s="370"/>
      <c r="AM134" s="370"/>
      <c r="AN134" s="370"/>
      <c r="AO134" s="370"/>
      <c r="AP134" s="370"/>
      <c r="AQ134" s="370"/>
      <c r="AR134" s="370"/>
      <c r="AS134" s="370"/>
      <c r="AT134" s="370"/>
      <c r="AU134" s="370"/>
      <c r="AV134" s="370"/>
      <c r="AW134" s="370"/>
      <c r="AX134" s="370"/>
      <c r="AY134" s="370"/>
      <c r="AZ134" s="370"/>
      <c r="BA134" s="370"/>
      <c r="BB134" s="370"/>
    </row>
    <row r="135" spans="2:54" s="368" customFormat="1" ht="38.25" x14ac:dyDescent="0.2">
      <c r="B135" s="377" t="str">
        <f>IF(Tabla2[[#This Row],[Productos ]]="","",CONCATENATE(Tabla2[[#This Row],[POA]],".",Tabla2[[#This Row],[SRS]],".",Tabla2[[#This Row],[AREA]],".",Tabla2[[#This Row],[TIPO]]))</f>
        <v/>
      </c>
      <c r="C135" s="377" t="str">
        <f>IF(Tabla2[[#This Row],[Productos ]]="","",'Formulario PPGR1'!#REF!)</f>
        <v/>
      </c>
      <c r="D135" s="377" t="str">
        <f>IF(Tabla2[[#This Row],[Productos ]]="","",'Formulario PPGR1'!#REF!)</f>
        <v/>
      </c>
      <c r="E135" s="377" t="str">
        <f>IF(Tabla2[[#This Row],[Productos ]]="","",'Formulario PPGR1'!#REF!)</f>
        <v/>
      </c>
      <c r="F135" s="377" t="str">
        <f>IF(Tabla2[[#This Row],[Productos ]]="","",'Formulario PPGR1'!#REF!)</f>
        <v/>
      </c>
      <c r="G135" s="364"/>
      <c r="H135" s="620" t="s">
        <v>2209</v>
      </c>
      <c r="I135" s="364" t="s">
        <v>1879</v>
      </c>
      <c r="J135" s="363"/>
      <c r="K135" s="363"/>
      <c r="L135" s="363">
        <v>3</v>
      </c>
      <c r="M135" s="363"/>
      <c r="N135" s="363"/>
      <c r="O135" s="363">
        <v>3</v>
      </c>
      <c r="P135" s="363"/>
      <c r="Q135" s="363"/>
      <c r="R135" s="363">
        <v>3</v>
      </c>
      <c r="S135" s="363"/>
      <c r="T135" s="363"/>
      <c r="U135" s="363">
        <v>3</v>
      </c>
      <c r="V135" s="406">
        <f>SUM(J135:U135)</f>
        <v>12</v>
      </c>
      <c r="W135" s="405" t="s">
        <v>447</v>
      </c>
      <c r="X135" s="405"/>
      <c r="Y135" s="364"/>
      <c r="Z135" s="581" t="s">
        <v>1973</v>
      </c>
      <c r="AA135" s="370"/>
      <c r="AB135" s="370"/>
      <c r="AC135" s="370"/>
      <c r="AD135" s="370"/>
      <c r="AE135" s="370"/>
      <c r="AF135" s="370"/>
      <c r="AG135" s="370"/>
      <c r="AH135" s="370"/>
      <c r="AI135" s="370"/>
      <c r="AJ135" s="370"/>
      <c r="AK135" s="370"/>
      <c r="AL135" s="370"/>
      <c r="AM135" s="370"/>
      <c r="AN135" s="370"/>
      <c r="AO135" s="370"/>
      <c r="AP135" s="370"/>
      <c r="AQ135" s="370"/>
      <c r="AR135" s="370"/>
      <c r="AS135" s="370"/>
      <c r="AT135" s="370"/>
      <c r="AU135" s="370"/>
      <c r="AV135" s="370"/>
      <c r="AW135" s="370"/>
      <c r="AX135" s="370"/>
      <c r="AY135" s="370"/>
      <c r="AZ135" s="370"/>
      <c r="BA135" s="370"/>
      <c r="BB135" s="370"/>
    </row>
    <row r="136" spans="2:54" s="368" customFormat="1" ht="63.75" x14ac:dyDescent="0.2">
      <c r="B136" s="377" t="str">
        <f>IF(Tabla2[[#This Row],[Productos ]]="","",CONCATENATE(Tabla2[[#This Row],[POA]],".",Tabla2[[#This Row],[SRS]],".",Tabla2[[#This Row],[AREA]],".",Tabla2[[#This Row],[TIPO]]))</f>
        <v/>
      </c>
      <c r="C136" s="377" t="str">
        <f>IF(Tabla2[[#This Row],[Productos ]]="","",'Formulario PPGR1'!#REF!)</f>
        <v/>
      </c>
      <c r="D136" s="377" t="str">
        <f>IF(Tabla2[[#This Row],[Productos ]]="","",'Formulario PPGR1'!#REF!)</f>
        <v/>
      </c>
      <c r="E136" s="377" t="str">
        <f>IF(Tabla2[[#This Row],[Productos ]]="","",'Formulario PPGR1'!#REF!)</f>
        <v/>
      </c>
      <c r="F136" s="377" t="str">
        <f>IF(Tabla2[[#This Row],[Productos ]]="","",'Formulario PPGR1'!#REF!)</f>
        <v/>
      </c>
      <c r="G136" s="364"/>
      <c r="H136" s="620" t="s">
        <v>2210</v>
      </c>
      <c r="I136" s="364" t="s">
        <v>2020</v>
      </c>
      <c r="J136" s="363"/>
      <c r="K136" s="363"/>
      <c r="L136" s="363">
        <v>1</v>
      </c>
      <c r="M136" s="363"/>
      <c r="N136" s="363"/>
      <c r="O136" s="363"/>
      <c r="P136" s="363"/>
      <c r="Q136" s="363"/>
      <c r="R136" s="363">
        <v>1</v>
      </c>
      <c r="S136" s="363"/>
      <c r="T136" s="363"/>
      <c r="U136" s="363"/>
      <c r="V136" s="406">
        <f>SUM(J136:U136)</f>
        <v>2</v>
      </c>
      <c r="W136" s="405" t="s">
        <v>439</v>
      </c>
      <c r="X136" s="405"/>
      <c r="Y136" s="364"/>
      <c r="Z136" s="581" t="s">
        <v>1973</v>
      </c>
      <c r="AA136" s="370"/>
      <c r="AB136" s="370"/>
      <c r="AC136" s="370"/>
      <c r="AD136" s="370"/>
      <c r="AE136" s="370"/>
      <c r="AF136" s="370"/>
      <c r="AG136" s="370"/>
      <c r="AH136" s="370"/>
      <c r="AI136" s="370"/>
      <c r="AJ136" s="370"/>
      <c r="AK136" s="370"/>
      <c r="AL136" s="370"/>
      <c r="AM136" s="370"/>
      <c r="AN136" s="370"/>
      <c r="AO136" s="370"/>
      <c r="AP136" s="370"/>
      <c r="AQ136" s="370"/>
      <c r="AR136" s="370"/>
      <c r="AS136" s="370"/>
      <c r="AT136" s="370"/>
      <c r="AU136" s="370"/>
      <c r="AV136" s="370"/>
      <c r="AW136" s="370"/>
      <c r="AX136" s="370"/>
      <c r="AY136" s="370"/>
      <c r="AZ136" s="370"/>
      <c r="BA136" s="370"/>
      <c r="BB136" s="370"/>
    </row>
    <row r="137" spans="2:54" s="368" customFormat="1" ht="43.15" customHeight="1" x14ac:dyDescent="0.2">
      <c r="B137" s="377" t="e">
        <f>IF(Tabla2[[#This Row],[Productos ]]="","",CONCATENATE(Tabla2[[#This Row],[POA]],".",Tabla2[[#This Row],[SRS]],".",Tabla2[[#This Row],[AREA]],".",Tabla2[[#This Row],[TIPO]]))</f>
        <v>#REF!</v>
      </c>
      <c r="C137" s="377" t="e">
        <f>IF(Tabla2[[#This Row],[Productos ]]="","",'Formulario PPGR1'!#REF!)</f>
        <v>#REF!</v>
      </c>
      <c r="D137" s="377" t="e">
        <f>IF(Tabla2[[#This Row],[Productos ]]="","",'Formulario PPGR1'!#REF!)</f>
        <v>#REF!</v>
      </c>
      <c r="E137" s="377" t="e">
        <f>IF(Tabla2[[#This Row],[Productos ]]="","",'Formulario PPGR1'!#REF!)</f>
        <v>#REF!</v>
      </c>
      <c r="F137" s="377" t="e">
        <f>IF(Tabla2[[#This Row],[Productos ]]="","",'Formulario PPGR1'!#REF!)</f>
        <v>#REF!</v>
      </c>
      <c r="G137" s="364" t="s">
        <v>1995</v>
      </c>
      <c r="H137" s="620" t="s">
        <v>2211</v>
      </c>
      <c r="I137" s="364" t="s">
        <v>1867</v>
      </c>
      <c r="J137" s="363"/>
      <c r="K137" s="363"/>
      <c r="L137" s="363"/>
      <c r="M137" s="363"/>
      <c r="N137" s="363"/>
      <c r="O137" s="363">
        <v>1</v>
      </c>
      <c r="P137" s="363"/>
      <c r="Q137" s="363"/>
      <c r="R137" s="363"/>
      <c r="S137" s="363"/>
      <c r="T137" s="363"/>
      <c r="U137" s="363"/>
      <c r="V137" s="406">
        <f>SUM(J137:U137)</f>
        <v>1</v>
      </c>
      <c r="W137" s="364" t="s">
        <v>1570</v>
      </c>
      <c r="X137" s="405"/>
      <c r="Y137" s="619"/>
      <c r="Z137" s="581" t="s">
        <v>1976</v>
      </c>
      <c r="AA137" s="370"/>
      <c r="AB137" s="370"/>
      <c r="AC137" s="370"/>
      <c r="AD137" s="370"/>
      <c r="AE137" s="370"/>
      <c r="AF137" s="370"/>
      <c r="AG137" s="370"/>
      <c r="AH137" s="370"/>
      <c r="AI137" s="370"/>
      <c r="AJ137" s="370"/>
      <c r="AK137" s="370"/>
      <c r="AL137" s="370"/>
      <c r="AM137" s="370"/>
      <c r="AN137" s="370"/>
      <c r="AO137" s="370"/>
      <c r="AP137" s="370"/>
      <c r="AQ137" s="370"/>
      <c r="AR137" s="370"/>
      <c r="AS137" s="370"/>
      <c r="AT137" s="370"/>
      <c r="AU137" s="370"/>
      <c r="AV137" s="370"/>
      <c r="AW137" s="370"/>
      <c r="AX137" s="370"/>
      <c r="AY137" s="370"/>
      <c r="AZ137" s="370"/>
      <c r="BA137" s="370"/>
      <c r="BB137" s="370"/>
    </row>
    <row r="138" spans="2:54" s="368" customFormat="1" ht="29.45" customHeight="1" x14ac:dyDescent="0.2">
      <c r="B138" s="377" t="str">
        <f>IF(Tabla2[[#This Row],[Productos ]]="","",CONCATENATE(Tabla2[[#This Row],[POA]],".",Tabla2[[#This Row],[SRS]],".",Tabla2[[#This Row],[AREA]],".",Tabla2[[#This Row],[TIPO]]))</f>
        <v/>
      </c>
      <c r="C138" s="377" t="str">
        <f>IF(Tabla2[[#This Row],[Productos ]]="","",'Formulario PPGR1'!#REF!)</f>
        <v/>
      </c>
      <c r="D138" s="377" t="str">
        <f>IF(Tabla2[[#This Row],[Productos ]]="","",'Formulario PPGR1'!#REF!)</f>
        <v/>
      </c>
      <c r="E138" s="377" t="str">
        <f>IF(Tabla2[[#This Row],[Productos ]]="","",'Formulario PPGR1'!#REF!)</f>
        <v/>
      </c>
      <c r="F138" s="377" t="str">
        <f>IF(Tabla2[[#This Row],[Productos ]]="","",'Formulario PPGR1'!#REF!)</f>
        <v/>
      </c>
      <c r="G138" s="364"/>
      <c r="H138" s="620" t="s">
        <v>2212</v>
      </c>
      <c r="I138" s="364" t="s">
        <v>1868</v>
      </c>
      <c r="J138" s="363"/>
      <c r="K138" s="363"/>
      <c r="L138" s="363"/>
      <c r="M138" s="363"/>
      <c r="N138" s="363"/>
      <c r="O138" s="363">
        <v>1</v>
      </c>
      <c r="P138" s="363"/>
      <c r="Q138" s="363"/>
      <c r="R138" s="363"/>
      <c r="S138" s="363"/>
      <c r="T138" s="363"/>
      <c r="U138" s="363"/>
      <c r="V138" s="406">
        <f t="shared" ref="V138:V140" si="9">SUM(J138:U138)</f>
        <v>1</v>
      </c>
      <c r="W138" s="364" t="s">
        <v>1869</v>
      </c>
      <c r="X138" s="405"/>
      <c r="Y138" s="619"/>
      <c r="Z138" s="581" t="s">
        <v>1977</v>
      </c>
      <c r="AA138" s="370"/>
      <c r="AB138" s="370"/>
      <c r="AC138" s="370"/>
      <c r="AD138" s="370"/>
      <c r="AE138" s="370"/>
      <c r="AF138" s="370"/>
      <c r="AG138" s="370"/>
      <c r="AH138" s="370"/>
      <c r="AI138" s="370"/>
      <c r="AJ138" s="370"/>
      <c r="AK138" s="370"/>
      <c r="AL138" s="370"/>
      <c r="AM138" s="370"/>
      <c r="AN138" s="370"/>
      <c r="AO138" s="370"/>
      <c r="AP138" s="370"/>
      <c r="AQ138" s="370"/>
      <c r="AR138" s="370"/>
      <c r="AS138" s="370"/>
      <c r="AT138" s="370"/>
      <c r="AU138" s="370"/>
      <c r="AV138" s="370"/>
      <c r="AW138" s="370"/>
      <c r="AX138" s="370"/>
      <c r="AY138" s="370"/>
      <c r="AZ138" s="370"/>
      <c r="BA138" s="370"/>
      <c r="BB138" s="370"/>
    </row>
    <row r="139" spans="2:54" s="368" customFormat="1" ht="49.15" customHeight="1" x14ac:dyDescent="0.2">
      <c r="B139" s="377" t="str">
        <f>IF(Tabla2[[#This Row],[Productos ]]="","",CONCATENATE(Tabla2[[#This Row],[POA]],".",Tabla2[[#This Row],[SRS]],".",Tabla2[[#This Row],[AREA]],".",Tabla2[[#This Row],[TIPO]]))</f>
        <v/>
      </c>
      <c r="C139" s="377" t="str">
        <f>IF(Tabla2[[#This Row],[Productos ]]="","",'Formulario PPGR1'!#REF!)</f>
        <v/>
      </c>
      <c r="D139" s="377" t="str">
        <f>IF(Tabla2[[#This Row],[Productos ]]="","",'Formulario PPGR1'!#REF!)</f>
        <v/>
      </c>
      <c r="E139" s="377" t="str">
        <f>IF(Tabla2[[#This Row],[Productos ]]="","",'Formulario PPGR1'!#REF!)</f>
        <v/>
      </c>
      <c r="F139" s="377" t="str">
        <f>IF(Tabla2[[#This Row],[Productos ]]="","",'Formulario PPGR1'!#REF!)</f>
        <v/>
      </c>
      <c r="G139" s="364"/>
      <c r="H139" s="620" t="s">
        <v>2213</v>
      </c>
      <c r="I139" s="364" t="s">
        <v>1870</v>
      </c>
      <c r="J139" s="363"/>
      <c r="K139" s="363"/>
      <c r="L139" s="363"/>
      <c r="M139" s="363"/>
      <c r="N139" s="363"/>
      <c r="O139" s="363"/>
      <c r="P139" s="363"/>
      <c r="Q139" s="363"/>
      <c r="R139" s="363"/>
      <c r="S139" s="363"/>
      <c r="T139" s="363">
        <v>1</v>
      </c>
      <c r="U139" s="363"/>
      <c r="V139" s="406">
        <f t="shared" si="9"/>
        <v>1</v>
      </c>
      <c r="W139" s="405" t="s">
        <v>452</v>
      </c>
      <c r="X139" s="405"/>
      <c r="Y139" s="364"/>
      <c r="Z139" s="581" t="s">
        <v>1976</v>
      </c>
      <c r="AA139" s="370"/>
      <c r="AB139" s="370"/>
      <c r="AC139" s="370"/>
      <c r="AD139" s="370"/>
      <c r="AE139" s="370"/>
      <c r="AF139" s="370"/>
      <c r="AG139" s="370"/>
      <c r="AH139" s="370"/>
      <c r="AI139" s="370"/>
      <c r="AJ139" s="370"/>
      <c r="AK139" s="370"/>
      <c r="AL139" s="370"/>
      <c r="AM139" s="370"/>
      <c r="AN139" s="370"/>
      <c r="AO139" s="370"/>
      <c r="AP139" s="370"/>
      <c r="AQ139" s="370"/>
      <c r="AR139" s="370"/>
      <c r="AS139" s="370"/>
      <c r="AT139" s="370"/>
      <c r="AU139" s="370"/>
      <c r="AV139" s="370"/>
      <c r="AW139" s="370"/>
      <c r="AX139" s="370"/>
      <c r="AY139" s="370"/>
      <c r="AZ139" s="370"/>
      <c r="BA139" s="370"/>
      <c r="BB139" s="370"/>
    </row>
    <row r="140" spans="2:54" s="368" customFormat="1" ht="25.5" x14ac:dyDescent="0.2">
      <c r="B140" s="377" t="str">
        <f>IF(Tabla2[[#This Row],[Productos ]]="","",CONCATENATE(Tabla2[[#This Row],[POA]],".",Tabla2[[#This Row],[SRS]],".",Tabla2[[#This Row],[AREA]],".",Tabla2[[#This Row],[TIPO]]))</f>
        <v/>
      </c>
      <c r="C140" s="377" t="str">
        <f>IF(Tabla2[[#This Row],[Productos ]]="","",'Formulario PPGR1'!#REF!)</f>
        <v/>
      </c>
      <c r="D140" s="377" t="str">
        <f>IF(Tabla2[[#This Row],[Productos ]]="","",'Formulario PPGR1'!#REF!)</f>
        <v/>
      </c>
      <c r="E140" s="377" t="str">
        <f>IF(Tabla2[[#This Row],[Productos ]]="","",'Formulario PPGR1'!#REF!)</f>
        <v/>
      </c>
      <c r="F140" s="377" t="str">
        <f>IF(Tabla2[[#This Row],[Productos ]]="","",'Formulario PPGR1'!#REF!)</f>
        <v/>
      </c>
      <c r="G140" s="364"/>
      <c r="H140" s="620" t="s">
        <v>2214</v>
      </c>
      <c r="I140" s="364" t="s">
        <v>1871</v>
      </c>
      <c r="J140" s="363"/>
      <c r="K140" s="363">
        <v>1</v>
      </c>
      <c r="L140" s="363"/>
      <c r="M140" s="363"/>
      <c r="N140" s="363"/>
      <c r="O140" s="363"/>
      <c r="P140" s="363"/>
      <c r="Q140" s="363"/>
      <c r="R140" s="363"/>
      <c r="S140" s="363"/>
      <c r="T140" s="363"/>
      <c r="U140" s="363"/>
      <c r="V140" s="406">
        <f t="shared" si="9"/>
        <v>1</v>
      </c>
      <c r="W140" s="364" t="s">
        <v>1987</v>
      </c>
      <c r="X140" s="405"/>
      <c r="Y140" s="619"/>
      <c r="Z140" s="581" t="s">
        <v>1976</v>
      </c>
      <c r="AA140" s="370"/>
      <c r="AB140" s="370"/>
      <c r="AC140" s="370"/>
      <c r="AD140" s="370"/>
      <c r="AE140" s="370"/>
      <c r="AF140" s="370"/>
      <c r="AG140" s="370"/>
      <c r="AH140" s="370"/>
      <c r="AI140" s="370"/>
      <c r="AJ140" s="370"/>
      <c r="AK140" s="370"/>
      <c r="AL140" s="370"/>
      <c r="AM140" s="370"/>
      <c r="AN140" s="370"/>
      <c r="AO140" s="370"/>
      <c r="AP140" s="370"/>
      <c r="AQ140" s="370"/>
      <c r="AR140" s="370"/>
      <c r="AS140" s="370"/>
      <c r="AT140" s="370"/>
      <c r="AU140" s="370"/>
      <c r="AV140" s="370"/>
      <c r="AW140" s="370"/>
      <c r="AX140" s="370"/>
      <c r="AY140" s="370"/>
      <c r="AZ140" s="370"/>
      <c r="BA140" s="370"/>
      <c r="BB140" s="370"/>
    </row>
    <row r="141" spans="2:54" s="368" customFormat="1" ht="49.9" customHeight="1" x14ac:dyDescent="0.2">
      <c r="B141" s="377" t="e">
        <f>IF(Tabla2[[#This Row],[Productos ]]="","",CONCATENATE(Tabla2[[#This Row],[POA]],".",Tabla2[[#This Row],[SRS]],".",Tabla2[[#This Row],[AREA]],".",Tabla2[[#This Row],[TIPO]]))</f>
        <v>#REF!</v>
      </c>
      <c r="C141" s="377" t="e">
        <f>IF(Tabla2[[#This Row],[Productos ]]="","",'Formulario PPGR1'!#REF!)</f>
        <v>#REF!</v>
      </c>
      <c r="D141" s="377" t="e">
        <f>IF(Tabla2[[#This Row],[Productos ]]="","",'Formulario PPGR1'!#REF!)</f>
        <v>#REF!</v>
      </c>
      <c r="E141" s="377" t="e">
        <f>IF(Tabla2[[#This Row],[Productos ]]="","",'Formulario PPGR1'!#REF!)</f>
        <v>#REF!</v>
      </c>
      <c r="F141" s="377" t="e">
        <f>IF(Tabla2[[#This Row],[Productos ]]="","",'Formulario PPGR1'!#REF!)</f>
        <v>#REF!</v>
      </c>
      <c r="G141" s="364" t="s">
        <v>1859</v>
      </c>
      <c r="H141" s="364" t="s">
        <v>2215</v>
      </c>
      <c r="I141" s="364" t="s">
        <v>1872</v>
      </c>
      <c r="J141" s="363"/>
      <c r="K141" s="363"/>
      <c r="L141" s="363">
        <v>1</v>
      </c>
      <c r="M141" s="363"/>
      <c r="N141" s="363"/>
      <c r="O141" s="363">
        <v>1</v>
      </c>
      <c r="P141" s="363"/>
      <c r="Q141" s="363"/>
      <c r="R141" s="363">
        <v>1</v>
      </c>
      <c r="S141" s="363"/>
      <c r="T141" s="363"/>
      <c r="U141" s="363">
        <v>1</v>
      </c>
      <c r="V141" s="406">
        <f>SUM(J141:U141)</f>
        <v>4</v>
      </c>
      <c r="W141" s="405" t="s">
        <v>438</v>
      </c>
      <c r="X141" s="405"/>
      <c r="Y141" s="364"/>
      <c r="Z141" s="581" t="s">
        <v>1976</v>
      </c>
      <c r="AA141" s="370"/>
      <c r="AB141" s="370"/>
      <c r="AC141" s="370"/>
      <c r="AD141" s="370"/>
      <c r="AE141" s="370"/>
      <c r="AF141" s="370"/>
      <c r="AG141" s="370"/>
      <c r="AH141" s="370"/>
      <c r="AI141" s="370"/>
      <c r="AJ141" s="370"/>
      <c r="AK141" s="370"/>
      <c r="AL141" s="370"/>
      <c r="AM141" s="370"/>
      <c r="AN141" s="370"/>
      <c r="AO141" s="370"/>
      <c r="AP141" s="370"/>
      <c r="AQ141" s="370"/>
      <c r="AR141" s="370"/>
      <c r="AS141" s="370"/>
      <c r="AT141" s="370"/>
      <c r="AU141" s="370"/>
      <c r="AV141" s="370"/>
      <c r="AW141" s="370"/>
      <c r="AX141" s="370"/>
      <c r="AY141" s="370"/>
      <c r="AZ141" s="370"/>
      <c r="BA141" s="370"/>
      <c r="BB141" s="370"/>
    </row>
    <row r="142" spans="2:54" s="368" customFormat="1" ht="49.9" customHeight="1" x14ac:dyDescent="0.2">
      <c r="B142" s="377" t="str">
        <f>IF(Tabla2[[#This Row],[Productos ]]="","",CONCATENATE(Tabla2[[#This Row],[POA]],".",Tabla2[[#This Row],[SRS]],".",Tabla2[[#This Row],[AREA]],".",Tabla2[[#This Row],[TIPO]]))</f>
        <v/>
      </c>
      <c r="C142" s="377" t="str">
        <f>IF(Tabla2[[#This Row],[Productos ]]="","",'Formulario PPGR1'!#REF!)</f>
        <v/>
      </c>
      <c r="D142" s="377" t="str">
        <f>IF(Tabla2[[#This Row],[Productos ]]="","",'Formulario PPGR1'!#REF!)</f>
        <v/>
      </c>
      <c r="E142" s="377" t="str">
        <f>IF(Tabla2[[#This Row],[Productos ]]="","",'Formulario PPGR1'!#REF!)</f>
        <v/>
      </c>
      <c r="F142" s="377" t="str">
        <f>IF(Tabla2[[#This Row],[Productos ]]="","",'Formulario PPGR1'!#REF!)</f>
        <v/>
      </c>
      <c r="G142" s="364"/>
      <c r="H142" s="364" t="s">
        <v>2216</v>
      </c>
      <c r="I142" s="364" t="s">
        <v>2011</v>
      </c>
      <c r="J142" s="363"/>
      <c r="K142" s="363"/>
      <c r="L142" s="363"/>
      <c r="M142" s="363">
        <v>1</v>
      </c>
      <c r="N142" s="363"/>
      <c r="O142" s="363"/>
      <c r="P142" s="363">
        <v>1</v>
      </c>
      <c r="Q142" s="363"/>
      <c r="R142" s="363"/>
      <c r="S142" s="363">
        <v>1</v>
      </c>
      <c r="T142" s="363"/>
      <c r="U142" s="363"/>
      <c r="V142" s="406">
        <f>SUM(Tabla2[[#This Row],[Ene]:[Dic]])</f>
        <v>3</v>
      </c>
      <c r="W142" s="405" t="s">
        <v>439</v>
      </c>
      <c r="X142" s="405"/>
      <c r="Y142" s="364"/>
      <c r="Z142" s="581" t="s">
        <v>1976</v>
      </c>
      <c r="AA142" s="370"/>
      <c r="AB142" s="370"/>
      <c r="AC142" s="370"/>
      <c r="AD142" s="370"/>
      <c r="AE142" s="370"/>
      <c r="AF142" s="370"/>
      <c r="AG142" s="370"/>
      <c r="AH142" s="370"/>
      <c r="AI142" s="370"/>
      <c r="AJ142" s="370"/>
      <c r="AK142" s="370"/>
      <c r="AL142" s="370"/>
      <c r="AM142" s="370"/>
      <c r="AN142" s="370"/>
      <c r="AO142" s="370"/>
      <c r="AP142" s="370"/>
      <c r="AQ142" s="370"/>
      <c r="AR142" s="370"/>
      <c r="AS142" s="370"/>
      <c r="AT142" s="370"/>
      <c r="AU142" s="370"/>
      <c r="AV142" s="370"/>
      <c r="AW142" s="370"/>
      <c r="AX142" s="370"/>
      <c r="AY142" s="370"/>
      <c r="AZ142" s="370"/>
      <c r="BA142" s="370"/>
      <c r="BB142" s="370"/>
    </row>
    <row r="143" spans="2:54" s="368" customFormat="1" ht="48" customHeight="1" x14ac:dyDescent="0.2">
      <c r="B143" s="377" t="e">
        <f>IF(Tabla2[[#This Row],[Productos ]]="","",CONCATENATE(Tabla2[[#This Row],[POA]],".",Tabla2[[#This Row],[SRS]],".",Tabla2[[#This Row],[AREA]],".",Tabla2[[#This Row],[TIPO]]))</f>
        <v>#REF!</v>
      </c>
      <c r="C143" s="377" t="e">
        <f>IF(Tabla2[[#This Row],[Productos ]]="","",'Formulario PPGR1'!#REF!)</f>
        <v>#REF!</v>
      </c>
      <c r="D143" s="377" t="e">
        <f>IF(Tabla2[[#This Row],[Productos ]]="","",'Formulario PPGR1'!#REF!)</f>
        <v>#REF!</v>
      </c>
      <c r="E143" s="377" t="e">
        <f>IF(Tabla2[[#This Row],[Productos ]]="","",'Formulario PPGR1'!#REF!)</f>
        <v>#REF!</v>
      </c>
      <c r="F143" s="377" t="e">
        <f>IF(Tabla2[[#This Row],[Productos ]]="","",'Formulario PPGR1'!#REF!)</f>
        <v>#REF!</v>
      </c>
      <c r="G143" s="364" t="s">
        <v>2012</v>
      </c>
      <c r="H143" s="620" t="s">
        <v>2217</v>
      </c>
      <c r="I143" s="364" t="s">
        <v>1876</v>
      </c>
      <c r="J143" s="363"/>
      <c r="K143" s="363"/>
      <c r="L143" s="363">
        <v>1</v>
      </c>
      <c r="M143" s="363"/>
      <c r="N143" s="363"/>
      <c r="O143" s="363"/>
      <c r="P143" s="363"/>
      <c r="Q143" s="363"/>
      <c r="R143" s="363"/>
      <c r="S143" s="363"/>
      <c r="T143" s="363"/>
      <c r="U143" s="363">
        <v>1</v>
      </c>
      <c r="V143" s="406">
        <f t="shared" ref="V143:V144" si="10">SUM(J143:U143)</f>
        <v>2</v>
      </c>
      <c r="W143" s="405" t="s">
        <v>447</v>
      </c>
      <c r="X143" s="405"/>
      <c r="Y143" s="364"/>
      <c r="Z143" s="581" t="s">
        <v>1971</v>
      </c>
      <c r="AA143" s="370"/>
      <c r="AB143" s="370"/>
      <c r="AC143" s="370"/>
      <c r="AD143" s="370"/>
      <c r="AE143" s="370"/>
      <c r="AF143" s="370"/>
      <c r="AG143" s="370"/>
      <c r="AH143" s="370"/>
      <c r="AI143" s="370"/>
      <c r="AJ143" s="370"/>
      <c r="AK143" s="370"/>
      <c r="AL143" s="370"/>
      <c r="AM143" s="370"/>
      <c r="AN143" s="370"/>
      <c r="AO143" s="370"/>
      <c r="AP143" s="370"/>
      <c r="AQ143" s="370"/>
      <c r="AR143" s="370"/>
      <c r="AS143" s="370"/>
      <c r="AT143" s="370"/>
      <c r="AU143" s="370"/>
      <c r="AV143" s="370"/>
      <c r="AW143" s="370"/>
      <c r="AX143" s="370"/>
      <c r="AY143" s="370"/>
      <c r="AZ143" s="370"/>
      <c r="BA143" s="370"/>
      <c r="BB143" s="370"/>
    </row>
    <row r="144" spans="2:54" s="368" customFormat="1" ht="25.5" x14ac:dyDescent="0.2">
      <c r="B144" s="377" t="str">
        <f>IF(Tabla2[[#This Row],[Productos ]]="","",CONCATENATE(Tabla2[[#This Row],[POA]],".",Tabla2[[#This Row],[SRS]],".",Tabla2[[#This Row],[AREA]],".",Tabla2[[#This Row],[TIPO]]))</f>
        <v/>
      </c>
      <c r="C144" s="377" t="str">
        <f>IF(Tabla2[[#This Row],[Productos ]]="","",'Formulario PPGR1'!#REF!)</f>
        <v/>
      </c>
      <c r="D144" s="377" t="str">
        <f>IF(Tabla2[[#This Row],[Productos ]]="","",'Formulario PPGR1'!#REF!)</f>
        <v/>
      </c>
      <c r="E144" s="377" t="str">
        <f>IF(Tabla2[[#This Row],[Productos ]]="","",'Formulario PPGR1'!#REF!)</f>
        <v/>
      </c>
      <c r="F144" s="377" t="str">
        <f>IF(Tabla2[[#This Row],[Productos ]]="","",'Formulario PPGR1'!#REF!)</f>
        <v/>
      </c>
      <c r="G144" s="364"/>
      <c r="H144" s="620" t="s">
        <v>2218</v>
      </c>
      <c r="I144" s="364" t="s">
        <v>1877</v>
      </c>
      <c r="J144" s="363"/>
      <c r="K144" s="363"/>
      <c r="L144" s="363">
        <v>1</v>
      </c>
      <c r="M144" s="363"/>
      <c r="N144" s="363"/>
      <c r="O144" s="363">
        <v>1</v>
      </c>
      <c r="P144" s="363"/>
      <c r="Q144" s="363"/>
      <c r="R144" s="363">
        <v>1</v>
      </c>
      <c r="S144" s="363"/>
      <c r="T144" s="363"/>
      <c r="U144" s="363">
        <v>1</v>
      </c>
      <c r="V144" s="406">
        <f t="shared" si="10"/>
        <v>4</v>
      </c>
      <c r="W144" s="405" t="s">
        <v>447</v>
      </c>
      <c r="X144" s="405"/>
      <c r="Y144" s="364"/>
      <c r="Z144" s="581" t="s">
        <v>1971</v>
      </c>
      <c r="AA144" s="370"/>
      <c r="AB144" s="370"/>
      <c r="AC144" s="370"/>
      <c r="AD144" s="370"/>
      <c r="AE144" s="370"/>
      <c r="AF144" s="370"/>
      <c r="AG144" s="370"/>
      <c r="AH144" s="370"/>
      <c r="AI144" s="370"/>
      <c r="AJ144" s="370"/>
      <c r="AK144" s="370"/>
      <c r="AL144" s="370"/>
      <c r="AM144" s="370"/>
      <c r="AN144" s="370"/>
      <c r="AO144" s="370"/>
      <c r="AP144" s="370"/>
      <c r="AQ144" s="370"/>
      <c r="AR144" s="370"/>
      <c r="AS144" s="370"/>
      <c r="AT144" s="370"/>
      <c r="AU144" s="370"/>
      <c r="AV144" s="370"/>
      <c r="AW144" s="370"/>
      <c r="AX144" s="370"/>
      <c r="AY144" s="370"/>
      <c r="AZ144" s="370"/>
      <c r="BA144" s="370"/>
      <c r="BB144" s="370"/>
    </row>
    <row r="145" spans="2:54" s="368" customFormat="1" ht="25.5" x14ac:dyDescent="0.2">
      <c r="B145" s="377" t="e">
        <f>IF(Tabla2[[#This Row],[Productos ]]="","",CONCATENATE(Tabla2[[#This Row],[POA]],".",Tabla2[[#This Row],[SRS]],".",Tabla2[[#This Row],[AREA]],".",Tabla2[[#This Row],[TIPO]]))</f>
        <v>#REF!</v>
      </c>
      <c r="C145" s="377" t="e">
        <f>IF(Tabla2[[#This Row],[Productos ]]="","",'Formulario PPGR1'!#REF!)</f>
        <v>#REF!</v>
      </c>
      <c r="D145" s="377" t="e">
        <f>IF(Tabla2[[#This Row],[Productos ]]="","",'Formulario PPGR1'!#REF!)</f>
        <v>#REF!</v>
      </c>
      <c r="E145" s="377" t="e">
        <f>IF(Tabla2[[#This Row],[Productos ]]="","",'Formulario PPGR1'!#REF!)</f>
        <v>#REF!</v>
      </c>
      <c r="F145" s="377" t="e">
        <f>IF(Tabla2[[#This Row],[Productos ]]="","",'Formulario PPGR1'!#REF!)</f>
        <v>#REF!</v>
      </c>
      <c r="G145" s="364" t="s">
        <v>2013</v>
      </c>
      <c r="H145" s="620" t="s">
        <v>2219</v>
      </c>
      <c r="I145" s="364" t="s">
        <v>2026</v>
      </c>
      <c r="J145" s="363"/>
      <c r="K145" s="363">
        <v>1</v>
      </c>
      <c r="L145" s="363"/>
      <c r="M145" s="363">
        <v>1</v>
      </c>
      <c r="N145" s="363"/>
      <c r="O145" s="363">
        <v>1</v>
      </c>
      <c r="P145" s="363"/>
      <c r="Q145" s="363">
        <v>1</v>
      </c>
      <c r="R145" s="363"/>
      <c r="S145" s="363"/>
      <c r="T145" s="363"/>
      <c r="U145" s="363"/>
      <c r="V145" s="406">
        <f>SUM(Tabla2[[#This Row],[Ene]:[Dic]])</f>
        <v>4</v>
      </c>
      <c r="W145" s="405" t="s">
        <v>438</v>
      </c>
      <c r="X145" s="405"/>
      <c r="Y145" s="364"/>
      <c r="Z145" s="581" t="s">
        <v>1979</v>
      </c>
      <c r="AA145" s="370"/>
      <c r="AB145" s="370"/>
      <c r="AC145" s="370"/>
      <c r="AD145" s="370"/>
      <c r="AE145" s="370"/>
      <c r="AF145" s="370"/>
      <c r="AG145" s="370"/>
      <c r="AH145" s="370"/>
      <c r="AI145" s="370"/>
      <c r="AJ145" s="370"/>
      <c r="AK145" s="370"/>
      <c r="AL145" s="370"/>
      <c r="AM145" s="370"/>
      <c r="AN145" s="370"/>
      <c r="AO145" s="370"/>
      <c r="AP145" s="370"/>
      <c r="AQ145" s="370"/>
      <c r="AR145" s="370"/>
      <c r="AS145" s="370"/>
      <c r="AT145" s="370"/>
      <c r="AU145" s="370"/>
      <c r="AV145" s="370"/>
      <c r="AW145" s="370"/>
      <c r="AX145" s="370"/>
      <c r="AY145" s="370"/>
      <c r="AZ145" s="370"/>
      <c r="BA145" s="370"/>
      <c r="BB145" s="370"/>
    </row>
    <row r="146" spans="2:54" s="368" customFormat="1" ht="38.25" x14ac:dyDescent="0.2">
      <c r="B146" s="377" t="e">
        <f>IF(Tabla2[[#This Row],[Productos ]]="","",CONCATENATE(Tabla2[[#This Row],[POA]],".",Tabla2[[#This Row],[SRS]],".",Tabla2[[#This Row],[AREA]],".",Tabla2[[#This Row],[TIPO]]))</f>
        <v>#REF!</v>
      </c>
      <c r="C146" s="377" t="e">
        <f>IF(Tabla2[[#This Row],[Productos ]]="","",'Formulario PPGR1'!#REF!)</f>
        <v>#REF!</v>
      </c>
      <c r="D146" s="377" t="e">
        <f>IF(Tabla2[[#This Row],[Productos ]]="","",'Formulario PPGR1'!#REF!)</f>
        <v>#REF!</v>
      </c>
      <c r="E146" s="377" t="e">
        <f>IF(Tabla2[[#This Row],[Productos ]]="","",'Formulario PPGR1'!#REF!)</f>
        <v>#REF!</v>
      </c>
      <c r="F146" s="377" t="e">
        <f>IF(Tabla2[[#This Row],[Productos ]]="","",'Formulario PPGR1'!#REF!)</f>
        <v>#REF!</v>
      </c>
      <c r="G146" s="364" t="s">
        <v>2014</v>
      </c>
      <c r="H146" s="620" t="s">
        <v>2244</v>
      </c>
      <c r="I146" s="364" t="s">
        <v>2023</v>
      </c>
      <c r="J146" s="363"/>
      <c r="K146" s="363"/>
      <c r="L146" s="363"/>
      <c r="M146" s="363">
        <v>1</v>
      </c>
      <c r="N146" s="363"/>
      <c r="O146" s="363"/>
      <c r="P146" s="363"/>
      <c r="Q146" s="363">
        <v>1</v>
      </c>
      <c r="R146" s="363"/>
      <c r="S146" s="363"/>
      <c r="T146" s="363"/>
      <c r="U146" s="363">
        <v>1</v>
      </c>
      <c r="V146" s="406">
        <f>SUM(Tabla2[[#This Row],[Ene]:[Dic]])</f>
        <v>3</v>
      </c>
      <c r="W146" s="405" t="s">
        <v>447</v>
      </c>
      <c r="X146" s="405"/>
      <c r="Y146" s="364"/>
      <c r="Z146" s="581" t="s">
        <v>1979</v>
      </c>
      <c r="AA146" s="370"/>
      <c r="AB146" s="370"/>
      <c r="AC146" s="370"/>
      <c r="AD146" s="370"/>
      <c r="AE146" s="370"/>
      <c r="AF146" s="370"/>
      <c r="AG146" s="370"/>
      <c r="AH146" s="370"/>
      <c r="AI146" s="370"/>
      <c r="AJ146" s="370"/>
      <c r="AK146" s="370"/>
      <c r="AL146" s="370"/>
      <c r="AM146" s="370"/>
      <c r="AN146" s="370"/>
      <c r="AO146" s="370"/>
      <c r="AP146" s="370"/>
      <c r="AQ146" s="370"/>
      <c r="AR146" s="370"/>
      <c r="AS146" s="370"/>
      <c r="AT146" s="370"/>
      <c r="AU146" s="370"/>
      <c r="AV146" s="370"/>
      <c r="AW146" s="370"/>
      <c r="AX146" s="370"/>
      <c r="AY146" s="370"/>
      <c r="AZ146" s="370"/>
      <c r="BA146" s="370"/>
      <c r="BB146" s="370"/>
    </row>
    <row r="147" spans="2:54" s="368" customFormat="1" ht="25.5" x14ac:dyDescent="0.2">
      <c r="B147" s="377" t="e">
        <f>IF(Tabla2[[#This Row],[Productos ]]="","",CONCATENATE(Tabla2[[#This Row],[POA]],".",Tabla2[[#This Row],[SRS]],".",Tabla2[[#This Row],[AREA]],".",Tabla2[[#This Row],[TIPO]]))</f>
        <v>#REF!</v>
      </c>
      <c r="C147" s="377" t="e">
        <f>IF(Tabla2[[#This Row],[Productos ]]="","",'Formulario PPGR1'!#REF!)</f>
        <v>#REF!</v>
      </c>
      <c r="D147" s="377" t="e">
        <f>IF(Tabla2[[#This Row],[Productos ]]="","",'Formulario PPGR1'!#REF!)</f>
        <v>#REF!</v>
      </c>
      <c r="E147" s="377" t="e">
        <f>IF(Tabla2[[#This Row],[Productos ]]="","",'Formulario PPGR1'!#REF!)</f>
        <v>#REF!</v>
      </c>
      <c r="F147" s="377" t="e">
        <f>IF(Tabla2[[#This Row],[Productos ]]="","",'Formulario PPGR1'!#REF!)</f>
        <v>#REF!</v>
      </c>
      <c r="G147" s="364" t="s">
        <v>2015</v>
      </c>
      <c r="H147" s="620" t="s">
        <v>2221</v>
      </c>
      <c r="I147" s="364" t="s">
        <v>2024</v>
      </c>
      <c r="J147" s="363"/>
      <c r="K147" s="363"/>
      <c r="L147" s="363"/>
      <c r="M147" s="363">
        <v>1</v>
      </c>
      <c r="N147" s="363"/>
      <c r="O147" s="363"/>
      <c r="P147" s="363"/>
      <c r="Q147" s="363">
        <v>1</v>
      </c>
      <c r="R147" s="363"/>
      <c r="S147" s="363"/>
      <c r="T147" s="363"/>
      <c r="U147" s="363">
        <v>1</v>
      </c>
      <c r="V147" s="406">
        <f>SUM(Tabla2[[#This Row],[Ene]:[Dic]])</f>
        <v>3</v>
      </c>
      <c r="W147" s="405" t="s">
        <v>447</v>
      </c>
      <c r="X147" s="405"/>
      <c r="Y147" s="364"/>
      <c r="Z147" s="581" t="s">
        <v>1977</v>
      </c>
      <c r="AA147" s="370"/>
      <c r="AB147" s="370"/>
      <c r="AC147" s="370"/>
      <c r="AD147" s="370"/>
      <c r="AE147" s="370"/>
      <c r="AF147" s="370"/>
      <c r="AG147" s="370"/>
      <c r="AH147" s="370"/>
      <c r="AI147" s="370"/>
      <c r="AJ147" s="370"/>
      <c r="AK147" s="370"/>
      <c r="AL147" s="370"/>
      <c r="AM147" s="370"/>
      <c r="AN147" s="370"/>
      <c r="AO147" s="370"/>
      <c r="AP147" s="370"/>
      <c r="AQ147" s="370"/>
      <c r="AR147" s="370"/>
      <c r="AS147" s="370"/>
      <c r="AT147" s="370"/>
      <c r="AU147" s="370"/>
      <c r="AV147" s="370"/>
      <c r="AW147" s="370"/>
      <c r="AX147" s="370"/>
      <c r="AY147" s="370"/>
      <c r="AZ147" s="370"/>
      <c r="BA147" s="370"/>
      <c r="BB147" s="370"/>
    </row>
    <row r="148" spans="2:54" s="368" customFormat="1" ht="38.25" x14ac:dyDescent="0.2">
      <c r="B148" s="377" t="e">
        <f>IF(Tabla2[[#This Row],[Productos ]]="","",CONCATENATE(Tabla2[[#This Row],[POA]],".",Tabla2[[#This Row],[SRS]],".",Tabla2[[#This Row],[AREA]],".",Tabla2[[#This Row],[TIPO]]))</f>
        <v>#REF!</v>
      </c>
      <c r="C148" s="377" t="e">
        <f>IF(Tabla2[[#This Row],[Productos ]]="","",'Formulario PPGR1'!#REF!)</f>
        <v>#REF!</v>
      </c>
      <c r="D148" s="377" t="e">
        <f>IF(Tabla2[[#This Row],[Productos ]]="","",'Formulario PPGR1'!#REF!)</f>
        <v>#REF!</v>
      </c>
      <c r="E148" s="377" t="e">
        <f>IF(Tabla2[[#This Row],[Productos ]]="","",'Formulario PPGR1'!#REF!)</f>
        <v>#REF!</v>
      </c>
      <c r="F148" s="377" t="e">
        <f>IF(Tabla2[[#This Row],[Productos ]]="","",'Formulario PPGR1'!#REF!)</f>
        <v>#REF!</v>
      </c>
      <c r="G148" s="364" t="s">
        <v>2016</v>
      </c>
      <c r="H148" s="620" t="s">
        <v>2222</v>
      </c>
      <c r="I148" s="364" t="s">
        <v>2025</v>
      </c>
      <c r="J148" s="363">
        <v>1</v>
      </c>
      <c r="K148" s="363"/>
      <c r="L148" s="363"/>
      <c r="M148" s="363"/>
      <c r="N148" s="363"/>
      <c r="O148" s="363"/>
      <c r="P148" s="363"/>
      <c r="Q148" s="363"/>
      <c r="R148" s="363"/>
      <c r="S148" s="363"/>
      <c r="T148" s="623"/>
      <c r="U148" s="363"/>
      <c r="V148" s="406">
        <f>SUM(Tabla2[[#This Row],[Ene]:[Dic]])</f>
        <v>1</v>
      </c>
      <c r="W148" s="405" t="s">
        <v>442</v>
      </c>
      <c r="X148" s="405"/>
      <c r="Y148" s="364"/>
      <c r="Z148" s="581" t="s">
        <v>1986</v>
      </c>
      <c r="AA148" s="370"/>
      <c r="AB148" s="370"/>
      <c r="AC148" s="370"/>
      <c r="AD148" s="370"/>
      <c r="AE148" s="370"/>
      <c r="AF148" s="370"/>
      <c r="AG148" s="370"/>
      <c r="AH148" s="370"/>
      <c r="AI148" s="370"/>
      <c r="AJ148" s="370"/>
      <c r="AK148" s="370"/>
      <c r="AL148" s="370"/>
      <c r="AM148" s="370"/>
      <c r="AN148" s="370"/>
      <c r="AO148" s="370"/>
      <c r="AP148" s="370"/>
      <c r="AQ148" s="370"/>
      <c r="AR148" s="370"/>
      <c r="AS148" s="370"/>
      <c r="AT148" s="370"/>
      <c r="AU148" s="370"/>
      <c r="AV148" s="370"/>
      <c r="AW148" s="370"/>
      <c r="AX148" s="370"/>
      <c r="AY148" s="370"/>
      <c r="AZ148" s="370"/>
      <c r="BA148" s="370"/>
      <c r="BB148" s="370"/>
    </row>
    <row r="149" spans="2:54" s="368" customFormat="1" ht="38.25" x14ac:dyDescent="0.2">
      <c r="B149" s="377" t="str">
        <f>IF(Tabla2[[#This Row],[Productos ]]="","",CONCATENATE(Tabla2[[#This Row],[POA]],".",Tabla2[[#This Row],[SRS]],".",Tabla2[[#This Row],[AREA]],".",Tabla2[[#This Row],[TIPO]]))</f>
        <v/>
      </c>
      <c r="C149" s="377" t="str">
        <f>IF(Tabla2[[#This Row],[Productos ]]="","",'Formulario PPGR1'!#REF!)</f>
        <v/>
      </c>
      <c r="D149" s="377" t="str">
        <f>IF(Tabla2[[#This Row],[Productos ]]="","",'Formulario PPGR1'!#REF!)</f>
        <v/>
      </c>
      <c r="E149" s="377" t="str">
        <f>IF(Tabla2[[#This Row],[Productos ]]="","",'Formulario PPGR1'!#REF!)</f>
        <v/>
      </c>
      <c r="F149" s="377" t="str">
        <f>IF(Tabla2[[#This Row],[Productos ]]="","",'Formulario PPGR1'!#REF!)</f>
        <v/>
      </c>
      <c r="G149" s="364"/>
      <c r="H149" s="620" t="s">
        <v>2223</v>
      </c>
      <c r="I149" s="364" t="s">
        <v>2484</v>
      </c>
      <c r="J149" s="363"/>
      <c r="K149" s="363"/>
      <c r="L149" s="363">
        <v>1</v>
      </c>
      <c r="M149" s="363"/>
      <c r="N149" s="363"/>
      <c r="O149" s="363">
        <v>1</v>
      </c>
      <c r="P149" s="363"/>
      <c r="Q149" s="363"/>
      <c r="R149" s="363">
        <v>1</v>
      </c>
      <c r="S149" s="363"/>
      <c r="T149" s="363"/>
      <c r="U149" s="363">
        <v>1</v>
      </c>
      <c r="V149" s="406">
        <f>SUM(Tabla2[[#This Row],[Ene]:[Dic]])</f>
        <v>4</v>
      </c>
      <c r="W149" s="405" t="s">
        <v>438</v>
      </c>
      <c r="X149" s="405"/>
      <c r="Y149" s="364"/>
      <c r="Z149" s="581" t="s">
        <v>1986</v>
      </c>
      <c r="AA149" s="370"/>
      <c r="AB149" s="370"/>
      <c r="AC149" s="370"/>
      <c r="AD149" s="370"/>
      <c r="AE149" s="370"/>
      <c r="AF149" s="370"/>
      <c r="AG149" s="370"/>
      <c r="AH149" s="370"/>
      <c r="AI149" s="370"/>
      <c r="AJ149" s="370"/>
      <c r="AK149" s="370"/>
      <c r="AL149" s="370"/>
      <c r="AM149" s="370"/>
      <c r="AN149" s="370"/>
      <c r="AO149" s="370"/>
      <c r="AP149" s="370"/>
      <c r="AQ149" s="370"/>
      <c r="AR149" s="370"/>
      <c r="AS149" s="370"/>
      <c r="AT149" s="370"/>
      <c r="AU149" s="370"/>
      <c r="AV149" s="370"/>
      <c r="AW149" s="370"/>
      <c r="AX149" s="370"/>
      <c r="AY149" s="370"/>
      <c r="AZ149" s="370"/>
      <c r="BA149" s="370"/>
      <c r="BB149" s="370"/>
    </row>
    <row r="150" spans="2:54" s="368" customFormat="1" ht="40.9" customHeight="1" x14ac:dyDescent="0.2">
      <c r="B150" s="377" t="e">
        <f>IF(Tabla2[[#This Row],[Productos ]]="","",CONCATENATE(Tabla2[[#This Row],[POA]],".",Tabla2[[#This Row],[SRS]],".",Tabla2[[#This Row],[AREA]],".",Tabla2[[#This Row],[TIPO]]))</f>
        <v>#REF!</v>
      </c>
      <c r="C150" s="377" t="e">
        <f>IF(Tabla2[[#This Row],[Productos ]]="","",'Formulario PPGR1'!#REF!)</f>
        <v>#REF!</v>
      </c>
      <c r="D150" s="377" t="e">
        <f>IF(Tabla2[[#This Row],[Productos ]]="","",'Formulario PPGR1'!#REF!)</f>
        <v>#REF!</v>
      </c>
      <c r="E150" s="377" t="e">
        <f>IF(Tabla2[[#This Row],[Productos ]]="","",'Formulario PPGR1'!#REF!)</f>
        <v>#REF!</v>
      </c>
      <c r="F150" s="377" t="e">
        <f>IF(Tabla2[[#This Row],[Productos ]]="","",'Formulario PPGR1'!#REF!)</f>
        <v>#REF!</v>
      </c>
      <c r="G150" s="364" t="s">
        <v>2027</v>
      </c>
      <c r="H150" s="620" t="s">
        <v>2245</v>
      </c>
      <c r="I150" s="378" t="s">
        <v>1887</v>
      </c>
      <c r="J150" s="363"/>
      <c r="K150" s="363"/>
      <c r="L150" s="363">
        <v>1</v>
      </c>
      <c r="M150" s="363"/>
      <c r="N150" s="363"/>
      <c r="O150" s="363">
        <v>1</v>
      </c>
      <c r="P150" s="363"/>
      <c r="Q150" s="363"/>
      <c r="R150" s="363">
        <v>1</v>
      </c>
      <c r="S150" s="363"/>
      <c r="T150" s="363"/>
      <c r="U150" s="363">
        <v>1</v>
      </c>
      <c r="V150" s="406">
        <f t="shared" ref="V150:V157" si="11">SUM(J150:U150)</f>
        <v>4</v>
      </c>
      <c r="W150" s="405" t="s">
        <v>438</v>
      </c>
      <c r="X150" s="405"/>
      <c r="Y150" s="364"/>
      <c r="Z150" s="581" t="s">
        <v>1977</v>
      </c>
      <c r="AA150" s="370"/>
      <c r="AB150" s="370"/>
      <c r="AC150" s="370"/>
      <c r="AD150" s="370"/>
      <c r="AE150" s="370"/>
      <c r="AF150" s="370"/>
      <c r="AG150" s="370"/>
      <c r="AH150" s="370"/>
      <c r="AI150" s="370"/>
      <c r="AJ150" s="370"/>
      <c r="AK150" s="370"/>
      <c r="AL150" s="370"/>
      <c r="AM150" s="370"/>
      <c r="AN150" s="370"/>
      <c r="AO150" s="370"/>
      <c r="AP150" s="370"/>
      <c r="AQ150" s="370"/>
      <c r="AR150" s="370"/>
      <c r="AS150" s="370"/>
      <c r="AT150" s="370"/>
      <c r="AU150" s="370"/>
      <c r="AV150" s="370"/>
      <c r="AW150" s="370"/>
      <c r="AX150" s="370"/>
      <c r="AY150" s="370"/>
      <c r="AZ150" s="370"/>
      <c r="BA150" s="370"/>
      <c r="BB150" s="370"/>
    </row>
    <row r="151" spans="2:54" s="368" customFormat="1" ht="25.9" customHeight="1" x14ac:dyDescent="0.2">
      <c r="B151" s="377" t="str">
        <f>IF(Tabla2[[#This Row],[Productos ]]="","",CONCATENATE(Tabla2[[#This Row],[POA]],".",Tabla2[[#This Row],[SRS]],".",Tabla2[[#This Row],[AREA]],".",Tabla2[[#This Row],[TIPO]]))</f>
        <v/>
      </c>
      <c r="C151" s="377" t="str">
        <f>IF(Tabla2[[#This Row],[Productos ]]="","",'Formulario PPGR1'!#REF!)</f>
        <v/>
      </c>
      <c r="D151" s="377" t="str">
        <f>IF(Tabla2[[#This Row],[Productos ]]="","",'Formulario PPGR1'!#REF!)</f>
        <v/>
      </c>
      <c r="E151" s="377" t="str">
        <f>IF(Tabla2[[#This Row],[Productos ]]="","",'Formulario PPGR1'!#REF!)</f>
        <v/>
      </c>
      <c r="F151" s="377" t="str">
        <f>IF(Tabla2[[#This Row],[Productos ]]="","",'Formulario PPGR1'!#REF!)</f>
        <v/>
      </c>
      <c r="G151" s="364"/>
      <c r="H151" s="620" t="s">
        <v>2246</v>
      </c>
      <c r="I151" s="378" t="s">
        <v>1888</v>
      </c>
      <c r="J151" s="363"/>
      <c r="K151" s="363"/>
      <c r="L151" s="363">
        <v>1</v>
      </c>
      <c r="M151" s="363"/>
      <c r="N151" s="363"/>
      <c r="O151" s="363">
        <v>1</v>
      </c>
      <c r="P151" s="363"/>
      <c r="Q151" s="363"/>
      <c r="R151" s="363">
        <v>1</v>
      </c>
      <c r="S151" s="363"/>
      <c r="T151" s="363"/>
      <c r="U151" s="363">
        <v>1</v>
      </c>
      <c r="V151" s="621">
        <f t="shared" si="11"/>
        <v>4</v>
      </c>
      <c r="W151" s="405" t="s">
        <v>438</v>
      </c>
      <c r="X151" s="405"/>
      <c r="Y151" s="364"/>
      <c r="Z151" s="581" t="s">
        <v>1977</v>
      </c>
      <c r="AA151" s="370"/>
      <c r="AB151" s="370"/>
      <c r="AC151" s="370"/>
      <c r="AD151" s="370"/>
      <c r="AE151" s="370"/>
      <c r="AF151" s="370"/>
      <c r="AG151" s="370"/>
      <c r="AH151" s="370"/>
      <c r="AI151" s="370"/>
      <c r="AJ151" s="370"/>
      <c r="AK151" s="370"/>
      <c r="AL151" s="370"/>
      <c r="AM151" s="370"/>
      <c r="AN151" s="370"/>
      <c r="AO151" s="370"/>
      <c r="AP151" s="370"/>
      <c r="AQ151" s="370"/>
      <c r="AR151" s="370"/>
      <c r="AS151" s="370"/>
      <c r="AT151" s="370"/>
      <c r="AU151" s="370"/>
      <c r="AV151" s="370"/>
      <c r="AW151" s="370"/>
      <c r="AX151" s="370"/>
      <c r="AY151" s="370"/>
      <c r="AZ151" s="370"/>
      <c r="BA151" s="370"/>
      <c r="BB151" s="370"/>
    </row>
    <row r="152" spans="2:54" s="368" customFormat="1" ht="45" customHeight="1" x14ac:dyDescent="0.2">
      <c r="B152" s="377" t="str">
        <f>IF(Tabla2[[#This Row],[Productos ]]="","",CONCATENATE(Tabla2[[#This Row],[POA]],".",Tabla2[[#This Row],[SRS]],".",Tabla2[[#This Row],[AREA]],".",Tabla2[[#This Row],[TIPO]]))</f>
        <v/>
      </c>
      <c r="C152" s="377" t="str">
        <f>IF(Tabla2[[#This Row],[Productos ]]="","",'Formulario PPGR1'!#REF!)</f>
        <v/>
      </c>
      <c r="D152" s="377" t="str">
        <f>IF(Tabla2[[#This Row],[Productos ]]="","",'Formulario PPGR1'!#REF!)</f>
        <v/>
      </c>
      <c r="E152" s="377" t="str">
        <f>IF(Tabla2[[#This Row],[Productos ]]="","",'Formulario PPGR1'!#REF!)</f>
        <v/>
      </c>
      <c r="F152" s="377" t="str">
        <f>IF(Tabla2[[#This Row],[Productos ]]="","",'Formulario PPGR1'!#REF!)</f>
        <v/>
      </c>
      <c r="G152" s="364"/>
      <c r="H152" s="620" t="s">
        <v>2247</v>
      </c>
      <c r="I152" s="378" t="s">
        <v>1889</v>
      </c>
      <c r="J152" s="363"/>
      <c r="K152" s="363"/>
      <c r="L152" s="363">
        <v>1</v>
      </c>
      <c r="M152" s="363"/>
      <c r="N152" s="363"/>
      <c r="O152" s="363">
        <v>1</v>
      </c>
      <c r="P152" s="363"/>
      <c r="Q152" s="363"/>
      <c r="R152" s="363">
        <v>1</v>
      </c>
      <c r="S152" s="363"/>
      <c r="T152" s="363"/>
      <c r="U152" s="363">
        <v>1</v>
      </c>
      <c r="V152" s="406">
        <f t="shared" si="11"/>
        <v>4</v>
      </c>
      <c r="W152" s="405" t="s">
        <v>438</v>
      </c>
      <c r="X152" s="405"/>
      <c r="Y152" s="364"/>
      <c r="Z152" s="581" t="s">
        <v>1977</v>
      </c>
      <c r="AA152" s="370"/>
      <c r="AB152" s="370"/>
      <c r="AC152" s="370"/>
      <c r="AD152" s="370"/>
      <c r="AE152" s="370"/>
      <c r="AF152" s="370"/>
      <c r="AG152" s="370"/>
      <c r="AH152" s="370"/>
      <c r="AI152" s="370"/>
      <c r="AJ152" s="370"/>
      <c r="AK152" s="370"/>
      <c r="AL152" s="370"/>
      <c r="AM152" s="370"/>
      <c r="AN152" s="370"/>
      <c r="AO152" s="370"/>
      <c r="AP152" s="370"/>
      <c r="AQ152" s="370"/>
      <c r="AR152" s="370"/>
      <c r="AS152" s="370"/>
      <c r="AT152" s="370"/>
      <c r="AU152" s="370"/>
      <c r="AV152" s="370"/>
      <c r="AW152" s="370"/>
      <c r="AX152" s="370"/>
      <c r="AY152" s="370"/>
      <c r="AZ152" s="370"/>
      <c r="BA152" s="370"/>
      <c r="BB152" s="370"/>
    </row>
    <row r="153" spans="2:54" s="368" customFormat="1" ht="32.450000000000003" customHeight="1" x14ac:dyDescent="0.2">
      <c r="B153" s="377" t="str">
        <f>IF(Tabla2[[#This Row],[Productos ]]="","",CONCATENATE(Tabla2[[#This Row],[POA]],".",Tabla2[[#This Row],[SRS]],".",Tabla2[[#This Row],[AREA]],".",Tabla2[[#This Row],[TIPO]]))</f>
        <v/>
      </c>
      <c r="C153" s="377" t="str">
        <f>IF(Tabla2[[#This Row],[Productos ]]="","",'Formulario PPGR1'!#REF!)</f>
        <v/>
      </c>
      <c r="D153" s="377" t="str">
        <f>IF(Tabla2[[#This Row],[Productos ]]="","",'Formulario PPGR1'!#REF!)</f>
        <v/>
      </c>
      <c r="E153" s="377" t="str">
        <f>IF(Tabla2[[#This Row],[Productos ]]="","",'Formulario PPGR1'!#REF!)</f>
        <v/>
      </c>
      <c r="F153" s="377" t="str">
        <f>IF(Tabla2[[#This Row],[Productos ]]="","",'Formulario PPGR1'!#REF!)</f>
        <v/>
      </c>
      <c r="G153" s="364"/>
      <c r="H153" s="620" t="s">
        <v>2248</v>
      </c>
      <c r="I153" s="378" t="s">
        <v>1890</v>
      </c>
      <c r="J153" s="442">
        <v>1</v>
      </c>
      <c r="K153" s="442">
        <v>1</v>
      </c>
      <c r="L153" s="442">
        <v>1</v>
      </c>
      <c r="M153" s="442">
        <v>1</v>
      </c>
      <c r="N153" s="442">
        <v>1</v>
      </c>
      <c r="O153" s="442">
        <v>1</v>
      </c>
      <c r="P153" s="442">
        <v>1</v>
      </c>
      <c r="Q153" s="442">
        <v>1</v>
      </c>
      <c r="R153" s="442">
        <v>1</v>
      </c>
      <c r="S153" s="442">
        <v>1</v>
      </c>
      <c r="T153" s="442">
        <v>1</v>
      </c>
      <c r="U153" s="442">
        <v>1</v>
      </c>
      <c r="V153" s="621">
        <f t="shared" si="11"/>
        <v>12</v>
      </c>
      <c r="W153" s="364" t="s">
        <v>1891</v>
      </c>
      <c r="X153" s="405"/>
      <c r="Y153" s="619"/>
      <c r="Z153" s="581" t="s">
        <v>1977</v>
      </c>
      <c r="AA153" s="370"/>
      <c r="AB153" s="370"/>
      <c r="AC153" s="370"/>
      <c r="AD153" s="370"/>
      <c r="AE153" s="370"/>
      <c r="AF153" s="370"/>
      <c r="AG153" s="370"/>
      <c r="AH153" s="370"/>
      <c r="AI153" s="370"/>
      <c r="AJ153" s="370"/>
      <c r="AK153" s="370"/>
      <c r="AL153" s="370"/>
      <c r="AM153" s="370"/>
      <c r="AN153" s="370"/>
      <c r="AO153" s="370"/>
      <c r="AP153" s="370"/>
      <c r="AQ153" s="370"/>
      <c r="AR153" s="370"/>
      <c r="AS153" s="370"/>
      <c r="AT153" s="370"/>
      <c r="AU153" s="370"/>
      <c r="AV153" s="370"/>
      <c r="AW153" s="370"/>
      <c r="AX153" s="370"/>
      <c r="AY153" s="370"/>
      <c r="AZ153" s="370"/>
      <c r="BA153" s="370"/>
      <c r="BB153" s="370"/>
    </row>
    <row r="154" spans="2:54" s="368" customFormat="1" ht="30.6" customHeight="1" x14ac:dyDescent="0.2">
      <c r="B154" s="377" t="e">
        <f>IF(Tabla2[[#This Row],[Productos ]]="","",CONCATENATE(Tabla2[[#This Row],[POA]],".",Tabla2[[#This Row],[SRS]],".",Tabla2[[#This Row],[AREA]],".",Tabla2[[#This Row],[TIPO]]))</f>
        <v>#REF!</v>
      </c>
      <c r="C154" s="377" t="e">
        <f>IF(Tabla2[[#This Row],[Productos ]]="","",'Formulario PPGR1'!#REF!)</f>
        <v>#REF!</v>
      </c>
      <c r="D154" s="377" t="e">
        <f>IF(Tabla2[[#This Row],[Productos ]]="","",'Formulario PPGR1'!#REF!)</f>
        <v>#REF!</v>
      </c>
      <c r="E154" s="377" t="e">
        <f>IF(Tabla2[[#This Row],[Productos ]]="","",'Formulario PPGR1'!#REF!)</f>
        <v>#REF!</v>
      </c>
      <c r="F154" s="377" t="e">
        <f>IF(Tabla2[[#This Row],[Productos ]]="","",'Formulario PPGR1'!#REF!)</f>
        <v>#REF!</v>
      </c>
      <c r="G154" s="364" t="s">
        <v>1863</v>
      </c>
      <c r="H154" s="364" t="s">
        <v>2249</v>
      </c>
      <c r="I154" s="364" t="s">
        <v>1892</v>
      </c>
      <c r="J154" s="442"/>
      <c r="K154" s="442">
        <v>1</v>
      </c>
      <c r="L154" s="442"/>
      <c r="M154" s="442"/>
      <c r="N154" s="442"/>
      <c r="O154" s="442"/>
      <c r="P154" s="442"/>
      <c r="Q154" s="442"/>
      <c r="R154" s="442"/>
      <c r="S154" s="442"/>
      <c r="T154" s="442"/>
      <c r="U154" s="442"/>
      <c r="V154" s="406">
        <f t="shared" si="11"/>
        <v>1</v>
      </c>
      <c r="W154" s="405" t="s">
        <v>447</v>
      </c>
      <c r="X154" s="405"/>
      <c r="Y154" s="364"/>
      <c r="Z154" s="581" t="s">
        <v>1977</v>
      </c>
      <c r="AA154" s="370"/>
      <c r="AB154" s="370"/>
      <c r="AC154" s="370"/>
      <c r="AD154" s="370"/>
      <c r="AE154" s="370"/>
      <c r="AF154" s="370"/>
      <c r="AG154" s="370"/>
      <c r="AH154" s="370"/>
      <c r="AI154" s="370"/>
      <c r="AJ154" s="370"/>
      <c r="AK154" s="370"/>
      <c r="AL154" s="370"/>
      <c r="AM154" s="370"/>
      <c r="AN154" s="370"/>
      <c r="AO154" s="370"/>
      <c r="AP154" s="370"/>
      <c r="AQ154" s="370"/>
      <c r="AR154" s="370"/>
      <c r="AS154" s="370"/>
      <c r="AT154" s="370"/>
      <c r="AU154" s="370"/>
      <c r="AV154" s="370"/>
      <c r="AW154" s="370"/>
      <c r="AX154" s="370"/>
      <c r="AY154" s="370"/>
      <c r="AZ154" s="370"/>
      <c r="BA154" s="370"/>
      <c r="BB154" s="370"/>
    </row>
    <row r="155" spans="2:54" s="368" customFormat="1" ht="25.5" x14ac:dyDescent="0.2">
      <c r="B155" s="377" t="str">
        <f>IF(Tabla2[[#This Row],[Productos ]]="","",CONCATENATE(Tabla2[[#This Row],[POA]],".",Tabla2[[#This Row],[SRS]],".",Tabla2[[#This Row],[AREA]],".",Tabla2[[#This Row],[TIPO]]))</f>
        <v/>
      </c>
      <c r="C155" s="377" t="str">
        <f>IF(Tabla2[[#This Row],[Productos ]]="","",'Formulario PPGR1'!#REF!)</f>
        <v/>
      </c>
      <c r="D155" s="377" t="str">
        <f>IF(Tabla2[[#This Row],[Productos ]]="","",'Formulario PPGR1'!#REF!)</f>
        <v/>
      </c>
      <c r="E155" s="377" t="str">
        <f>IF(Tabla2[[#This Row],[Productos ]]="","",'Formulario PPGR1'!#REF!)</f>
        <v/>
      </c>
      <c r="F155" s="377" t="str">
        <f>IF(Tabla2[[#This Row],[Productos ]]="","",'Formulario PPGR1'!#REF!)</f>
        <v/>
      </c>
      <c r="G155" s="364"/>
      <c r="H155" s="364" t="s">
        <v>2250</v>
      </c>
      <c r="I155" s="364" t="s">
        <v>1893</v>
      </c>
      <c r="J155" s="363"/>
      <c r="K155" s="363"/>
      <c r="L155" s="363"/>
      <c r="M155" s="363">
        <v>1</v>
      </c>
      <c r="N155" s="363"/>
      <c r="O155" s="363"/>
      <c r="P155" s="363"/>
      <c r="Q155" s="363"/>
      <c r="R155" s="363"/>
      <c r="S155" s="363"/>
      <c r="T155" s="363"/>
      <c r="U155" s="363"/>
      <c r="V155" s="406">
        <f t="shared" si="11"/>
        <v>1</v>
      </c>
      <c r="W155" s="405" t="s">
        <v>442</v>
      </c>
      <c r="X155" s="405"/>
      <c r="Y155" s="364"/>
      <c r="Z155" s="581" t="s">
        <v>1977</v>
      </c>
      <c r="AA155" s="370"/>
      <c r="AB155" s="370"/>
      <c r="AC155" s="370"/>
      <c r="AD155" s="370"/>
      <c r="AE155" s="370"/>
      <c r="AF155" s="370"/>
      <c r="AG155" s="370"/>
      <c r="AH155" s="370"/>
      <c r="AI155" s="370"/>
      <c r="AJ155" s="370"/>
      <c r="AK155" s="370"/>
      <c r="AL155" s="370"/>
      <c r="AM155" s="370"/>
      <c r="AN155" s="370"/>
      <c r="AO155" s="370"/>
      <c r="AP155" s="370"/>
      <c r="AQ155" s="370"/>
      <c r="AR155" s="370"/>
      <c r="AS155" s="370"/>
      <c r="AT155" s="370"/>
      <c r="AU155" s="370"/>
      <c r="AV155" s="370"/>
      <c r="AW155" s="370"/>
      <c r="AX155" s="370"/>
      <c r="AY155" s="370"/>
      <c r="AZ155" s="370"/>
      <c r="BA155" s="370"/>
      <c r="BB155" s="370"/>
    </row>
    <row r="156" spans="2:54" s="368" customFormat="1" ht="25.5" x14ac:dyDescent="0.2">
      <c r="B156" s="377" t="str">
        <f>IF(Tabla2[[#This Row],[Productos ]]="","",CONCATENATE(Tabla2[[#This Row],[POA]],".",Tabla2[[#This Row],[SRS]],".",Tabla2[[#This Row],[AREA]],".",Tabla2[[#This Row],[TIPO]]))</f>
        <v/>
      </c>
      <c r="C156" s="377" t="str">
        <f>IF(Tabla2[[#This Row],[Productos ]]="","",'Formulario PPGR1'!#REF!)</f>
        <v/>
      </c>
      <c r="D156" s="377" t="str">
        <f>IF(Tabla2[[#This Row],[Productos ]]="","",'Formulario PPGR1'!#REF!)</f>
        <v/>
      </c>
      <c r="E156" s="377" t="str">
        <f>IF(Tabla2[[#This Row],[Productos ]]="","",'Formulario PPGR1'!#REF!)</f>
        <v/>
      </c>
      <c r="F156" s="377" t="str">
        <f>IF(Tabla2[[#This Row],[Productos ]]="","",'Formulario PPGR1'!#REF!)</f>
        <v/>
      </c>
      <c r="G156" s="364"/>
      <c r="H156" s="364" t="s">
        <v>2251</v>
      </c>
      <c r="I156" s="364" t="s">
        <v>2029</v>
      </c>
      <c r="J156" s="442"/>
      <c r="K156" s="442"/>
      <c r="L156" s="442"/>
      <c r="M156" s="442"/>
      <c r="N156" s="442"/>
      <c r="O156" s="442"/>
      <c r="P156" s="442"/>
      <c r="Q156" s="442">
        <v>1</v>
      </c>
      <c r="R156" s="442"/>
      <c r="S156" s="442"/>
      <c r="T156" s="442"/>
      <c r="U156" s="442">
        <v>1</v>
      </c>
      <c r="V156" s="406">
        <f t="shared" si="11"/>
        <v>2</v>
      </c>
      <c r="W156" s="405" t="s">
        <v>438</v>
      </c>
      <c r="X156" s="405"/>
      <c r="Y156" s="364"/>
      <c r="Z156" s="581" t="s">
        <v>1977</v>
      </c>
      <c r="AA156" s="370"/>
      <c r="AB156" s="370"/>
      <c r="AC156" s="370"/>
      <c r="AD156" s="370"/>
      <c r="AE156" s="370"/>
      <c r="AF156" s="370"/>
      <c r="AG156" s="370"/>
      <c r="AH156" s="370"/>
      <c r="AI156" s="370"/>
      <c r="AJ156" s="370"/>
      <c r="AK156" s="370"/>
      <c r="AL156" s="370"/>
      <c r="AM156" s="370"/>
      <c r="AN156" s="370"/>
      <c r="AO156" s="370"/>
      <c r="AP156" s="370"/>
      <c r="AQ156" s="370"/>
      <c r="AR156" s="370"/>
      <c r="AS156" s="370"/>
      <c r="AT156" s="370"/>
      <c r="AU156" s="370"/>
      <c r="AV156" s="370"/>
      <c r="AW156" s="370"/>
      <c r="AX156" s="370"/>
      <c r="AY156" s="370"/>
      <c r="AZ156" s="370"/>
      <c r="BA156" s="370"/>
      <c r="BB156" s="370"/>
    </row>
    <row r="157" spans="2:54" s="368" customFormat="1" ht="25.5" x14ac:dyDescent="0.2">
      <c r="B157" s="377" t="e">
        <f>IF(Tabla2[[#This Row],[Productos ]]="","",CONCATENATE(Tabla2[[#This Row],[POA]],".",Tabla2[[#This Row],[SRS]],".",Tabla2[[#This Row],[AREA]],".",Tabla2[[#This Row],[TIPO]]))</f>
        <v>#REF!</v>
      </c>
      <c r="C157" s="377" t="e">
        <f>IF(Tabla2[[#This Row],[Productos ]]="","",'Formulario PPGR1'!#REF!)</f>
        <v>#REF!</v>
      </c>
      <c r="D157" s="377" t="e">
        <f>IF(Tabla2[[#This Row],[Productos ]]="","",'Formulario PPGR1'!#REF!)</f>
        <v>#REF!</v>
      </c>
      <c r="E157" s="377" t="e">
        <f>IF(Tabla2[[#This Row],[Productos ]]="","",'Formulario PPGR1'!#REF!)</f>
        <v>#REF!</v>
      </c>
      <c r="F157" s="377" t="e">
        <f>IF(Tabla2[[#This Row],[Productos ]]="","",'Formulario PPGR1'!#REF!)</f>
        <v>#REF!</v>
      </c>
      <c r="G157" s="364" t="s">
        <v>1969</v>
      </c>
      <c r="H157" s="620" t="s">
        <v>2224</v>
      </c>
      <c r="I157" s="364" t="s">
        <v>2030</v>
      </c>
      <c r="J157" s="363"/>
      <c r="K157" s="363"/>
      <c r="L157" s="363">
        <v>1</v>
      </c>
      <c r="M157" s="363"/>
      <c r="N157" s="363"/>
      <c r="O157" s="363"/>
      <c r="P157" s="363"/>
      <c r="Q157" s="363"/>
      <c r="R157" s="363"/>
      <c r="S157" s="363"/>
      <c r="T157" s="363"/>
      <c r="U157" s="363"/>
      <c r="V157" s="406">
        <f t="shared" si="11"/>
        <v>1</v>
      </c>
      <c r="W157" s="405" t="s">
        <v>442</v>
      </c>
      <c r="X157" s="405"/>
      <c r="Y157" s="364"/>
      <c r="Z157" s="581" t="s">
        <v>1977</v>
      </c>
      <c r="AA157" s="370"/>
      <c r="AB157" s="370"/>
      <c r="AC157" s="370"/>
      <c r="AD157" s="370"/>
      <c r="AE157" s="370"/>
      <c r="AF157" s="370"/>
      <c r="AG157" s="370"/>
      <c r="AH157" s="370"/>
      <c r="AI157" s="370"/>
      <c r="AJ157" s="370"/>
      <c r="AK157" s="370"/>
      <c r="AL157" s="370"/>
      <c r="AM157" s="370"/>
      <c r="AN157" s="370"/>
      <c r="AO157" s="370"/>
      <c r="AP157" s="370"/>
      <c r="AQ157" s="370"/>
      <c r="AR157" s="370"/>
      <c r="AS157" s="370"/>
      <c r="AT157" s="370"/>
      <c r="AU157" s="370"/>
      <c r="AV157" s="370"/>
      <c r="AW157" s="370"/>
      <c r="AX157" s="370"/>
      <c r="AY157" s="370"/>
      <c r="AZ157" s="370"/>
      <c r="BA157" s="370"/>
      <c r="BB157" s="370"/>
    </row>
    <row r="158" spans="2:54" s="368" customFormat="1" ht="25.5" x14ac:dyDescent="0.2">
      <c r="B158" s="377" t="str">
        <f>IF(Tabla2[[#This Row],[Productos ]]="","",CONCATENATE(Tabla2[[#This Row],[POA]],".",Tabla2[[#This Row],[SRS]],".",Tabla2[[#This Row],[AREA]],".",Tabla2[[#This Row],[TIPO]]))</f>
        <v/>
      </c>
      <c r="C158" s="377" t="str">
        <f>IF(Tabla2[[#This Row],[Productos ]]="","",'Formulario PPGR1'!#REF!)</f>
        <v/>
      </c>
      <c r="D158" s="377" t="str">
        <f>IF(Tabla2[[#This Row],[Productos ]]="","",'Formulario PPGR1'!#REF!)</f>
        <v/>
      </c>
      <c r="E158" s="377" t="str">
        <f>IF(Tabla2[[#This Row],[Productos ]]="","",'Formulario PPGR1'!#REF!)</f>
        <v/>
      </c>
      <c r="F158" s="377" t="str">
        <f>IF(Tabla2[[#This Row],[Productos ]]="","",'Formulario PPGR1'!#REF!)</f>
        <v/>
      </c>
      <c r="G158" s="364"/>
      <c r="H158" s="620" t="s">
        <v>2225</v>
      </c>
      <c r="I158" s="364" t="s">
        <v>2031</v>
      </c>
      <c r="J158" s="363"/>
      <c r="K158" s="363"/>
      <c r="L158" s="363"/>
      <c r="M158" s="363"/>
      <c r="N158" s="363">
        <v>1</v>
      </c>
      <c r="O158" s="363"/>
      <c r="P158" s="363"/>
      <c r="Q158" s="363">
        <v>1</v>
      </c>
      <c r="R158" s="363"/>
      <c r="S158" s="363"/>
      <c r="T158" s="363">
        <v>1</v>
      </c>
      <c r="U158" s="363"/>
      <c r="V158" s="406">
        <f>SUM(Tabla2[[#This Row],[Ene]:[Dic]])</f>
        <v>3</v>
      </c>
      <c r="W158" s="405" t="s">
        <v>438</v>
      </c>
      <c r="X158" s="405"/>
      <c r="Y158" s="364"/>
      <c r="Z158" s="581" t="s">
        <v>1977</v>
      </c>
      <c r="AA158" s="370"/>
      <c r="AB158" s="370"/>
      <c r="AC158" s="370"/>
      <c r="AD158" s="370"/>
      <c r="AE158" s="370"/>
      <c r="AF158" s="370"/>
      <c r="AG158" s="370"/>
      <c r="AH158" s="370"/>
      <c r="AI158" s="370"/>
      <c r="AJ158" s="370"/>
      <c r="AK158" s="370"/>
      <c r="AL158" s="370"/>
      <c r="AM158" s="370"/>
      <c r="AN158" s="370"/>
      <c r="AO158" s="370"/>
      <c r="AP158" s="370"/>
      <c r="AQ158" s="370"/>
      <c r="AR158" s="370"/>
      <c r="AS158" s="370"/>
      <c r="AT158" s="370"/>
      <c r="AU158" s="370"/>
      <c r="AV158" s="370"/>
      <c r="AW158" s="370"/>
      <c r="AX158" s="370"/>
      <c r="AY158" s="370"/>
      <c r="AZ158" s="370"/>
      <c r="BA158" s="370"/>
      <c r="BB158" s="370"/>
    </row>
    <row r="159" spans="2:54" s="368" customFormat="1" ht="38.25" x14ac:dyDescent="0.2">
      <c r="B159" s="377" t="str">
        <f>IF(Tabla2[[#This Row],[Productos ]]="","",CONCATENATE(Tabla2[[#This Row],[POA]],".",Tabla2[[#This Row],[SRS]],".",Tabla2[[#This Row],[AREA]],".",Tabla2[[#This Row],[TIPO]]))</f>
        <v/>
      </c>
      <c r="C159" s="377" t="str">
        <f>IF(Tabla2[[#This Row],[Productos ]]="","",'Formulario PPGR1'!#REF!)</f>
        <v/>
      </c>
      <c r="D159" s="377" t="str">
        <f>IF(Tabla2[[#This Row],[Productos ]]="","",'Formulario PPGR1'!#REF!)</f>
        <v/>
      </c>
      <c r="E159" s="377" t="str">
        <f>IF(Tabla2[[#This Row],[Productos ]]="","",'Formulario PPGR1'!#REF!)</f>
        <v/>
      </c>
      <c r="F159" s="377" t="str">
        <f>IF(Tabla2[[#This Row],[Productos ]]="","",'Formulario PPGR1'!#REF!)</f>
        <v/>
      </c>
      <c r="G159" s="364"/>
      <c r="H159" s="620" t="s">
        <v>2226</v>
      </c>
      <c r="I159" s="378" t="s">
        <v>1894</v>
      </c>
      <c r="J159" s="363"/>
      <c r="K159" s="363"/>
      <c r="L159" s="363">
        <v>1</v>
      </c>
      <c r="M159" s="363"/>
      <c r="N159" s="363"/>
      <c r="O159" s="363">
        <v>1</v>
      </c>
      <c r="P159" s="363"/>
      <c r="Q159" s="363"/>
      <c r="R159" s="363">
        <v>1</v>
      </c>
      <c r="S159" s="363"/>
      <c r="T159" s="363"/>
      <c r="U159" s="363">
        <v>1</v>
      </c>
      <c r="V159" s="406">
        <f>SUM(J159:U159)</f>
        <v>4</v>
      </c>
      <c r="W159" s="405" t="s">
        <v>438</v>
      </c>
      <c r="X159" s="405"/>
      <c r="Y159" s="364"/>
      <c r="Z159" s="581" t="s">
        <v>1977</v>
      </c>
      <c r="AA159" s="370"/>
      <c r="AB159" s="370"/>
      <c r="AC159" s="370"/>
      <c r="AD159" s="370"/>
      <c r="AE159" s="370"/>
      <c r="AF159" s="370"/>
      <c r="AG159" s="370"/>
      <c r="AH159" s="370"/>
      <c r="AI159" s="370"/>
      <c r="AJ159" s="370"/>
      <c r="AK159" s="370"/>
      <c r="AL159" s="370"/>
      <c r="AM159" s="370"/>
      <c r="AN159" s="370"/>
      <c r="AO159" s="370"/>
      <c r="AP159" s="370"/>
      <c r="AQ159" s="370"/>
      <c r="AR159" s="370"/>
      <c r="AS159" s="370"/>
      <c r="AT159" s="370"/>
      <c r="AU159" s="370"/>
      <c r="AV159" s="370"/>
      <c r="AW159" s="370"/>
      <c r="AX159" s="370"/>
      <c r="AY159" s="370"/>
      <c r="AZ159" s="370"/>
      <c r="BA159" s="370"/>
      <c r="BB159" s="370"/>
    </row>
    <row r="160" spans="2:54" s="368" customFormat="1" ht="38.25" x14ac:dyDescent="0.2">
      <c r="B160" s="377" t="str">
        <f>IF(Tabla2[[#This Row],[Productos ]]="","",CONCATENATE(Tabla2[[#This Row],[POA]],".",Tabla2[[#This Row],[SRS]],".",Tabla2[[#This Row],[AREA]],".",Tabla2[[#This Row],[TIPO]]))</f>
        <v/>
      </c>
      <c r="C160" s="377" t="str">
        <f>IF(Tabla2[[#This Row],[Productos ]]="","",'Formulario PPGR1'!#REF!)</f>
        <v/>
      </c>
      <c r="D160" s="377" t="str">
        <f>IF(Tabla2[[#This Row],[Productos ]]="","",'Formulario PPGR1'!#REF!)</f>
        <v/>
      </c>
      <c r="E160" s="377" t="str">
        <f>IF(Tabla2[[#This Row],[Productos ]]="","",'Formulario PPGR1'!#REF!)</f>
        <v/>
      </c>
      <c r="F160" s="377" t="str">
        <f>IF(Tabla2[[#This Row],[Productos ]]="","",'Formulario PPGR1'!#REF!)</f>
        <v/>
      </c>
      <c r="G160" s="364"/>
      <c r="H160" s="620" t="s">
        <v>2227</v>
      </c>
      <c r="I160" s="378" t="s">
        <v>2028</v>
      </c>
      <c r="J160" s="442"/>
      <c r="K160" s="442"/>
      <c r="L160" s="442">
        <v>1</v>
      </c>
      <c r="M160" s="442"/>
      <c r="N160" s="442"/>
      <c r="O160" s="442">
        <v>1</v>
      </c>
      <c r="P160" s="442"/>
      <c r="Q160" s="442"/>
      <c r="R160" s="442">
        <v>1</v>
      </c>
      <c r="S160" s="442"/>
      <c r="T160" s="442"/>
      <c r="U160" s="442">
        <v>1</v>
      </c>
      <c r="V160" s="406">
        <f>SUM(Tabla2[[#This Row],[Ene]:[Dic]])</f>
        <v>4</v>
      </c>
      <c r="W160" s="405" t="s">
        <v>438</v>
      </c>
      <c r="X160" s="405"/>
      <c r="Y160" s="364"/>
      <c r="Z160" s="581" t="s">
        <v>1977</v>
      </c>
      <c r="AA160" s="370"/>
      <c r="AB160" s="370"/>
      <c r="AC160" s="370"/>
      <c r="AD160" s="370"/>
      <c r="AE160" s="370"/>
      <c r="AF160" s="370"/>
      <c r="AG160" s="370"/>
      <c r="AH160" s="370"/>
      <c r="AI160" s="370"/>
      <c r="AJ160" s="370"/>
      <c r="AK160" s="370"/>
      <c r="AL160" s="370"/>
      <c r="AM160" s="370"/>
      <c r="AN160" s="370"/>
      <c r="AO160" s="370"/>
      <c r="AP160" s="370"/>
      <c r="AQ160" s="370"/>
      <c r="AR160" s="370"/>
      <c r="AS160" s="370"/>
      <c r="AT160" s="370"/>
      <c r="AU160" s="370"/>
      <c r="AV160" s="370"/>
      <c r="AW160" s="370"/>
      <c r="AX160" s="370"/>
      <c r="AY160" s="370"/>
      <c r="AZ160" s="370"/>
      <c r="BA160" s="370"/>
      <c r="BB160" s="370"/>
    </row>
    <row r="161" spans="2:54" s="368" customFormat="1" ht="25.5" x14ac:dyDescent="0.2">
      <c r="B161" s="377" t="e">
        <f>IF(Tabla2[[#This Row],[Productos ]]="","",CONCATENATE(Tabla2[[#This Row],[POA]],".",Tabla2[[#This Row],[SRS]],".",Tabla2[[#This Row],[AREA]],".",Tabla2[[#This Row],[TIPO]]))</f>
        <v>#REF!</v>
      </c>
      <c r="C161" s="377" t="e">
        <f>IF(Tabla2[[#This Row],[Productos ]]="","",'Formulario PPGR1'!#REF!)</f>
        <v>#REF!</v>
      </c>
      <c r="D161" s="377" t="e">
        <f>IF(Tabla2[[#This Row],[Productos ]]="","",'Formulario PPGR1'!#REF!)</f>
        <v>#REF!</v>
      </c>
      <c r="E161" s="377" t="e">
        <f>IF(Tabla2[[#This Row],[Productos ]]="","",'Formulario PPGR1'!#REF!)</f>
        <v>#REF!</v>
      </c>
      <c r="F161" s="377" t="e">
        <f>IF(Tabla2[[#This Row],[Productos ]]="","",'Formulario PPGR1'!#REF!)</f>
        <v>#REF!</v>
      </c>
      <c r="G161" s="364" t="s">
        <v>1864</v>
      </c>
      <c r="H161" s="620" t="s">
        <v>2228</v>
      </c>
      <c r="I161" s="364" t="s">
        <v>2032</v>
      </c>
      <c r="J161" s="442"/>
      <c r="K161" s="442"/>
      <c r="L161" s="442"/>
      <c r="M161" s="442"/>
      <c r="N161" s="442"/>
      <c r="O161" s="442">
        <v>1</v>
      </c>
      <c r="P161" s="442"/>
      <c r="Q161" s="442"/>
      <c r="R161" s="442"/>
      <c r="S161" s="442"/>
      <c r="T161" s="442"/>
      <c r="U161" s="442">
        <v>1</v>
      </c>
      <c r="V161" s="406">
        <f>SUM(J161:U161)</f>
        <v>2</v>
      </c>
      <c r="W161" s="405" t="s">
        <v>450</v>
      </c>
      <c r="X161" s="405"/>
      <c r="Y161" s="364"/>
      <c r="Z161" s="581" t="s">
        <v>1977</v>
      </c>
      <c r="AA161" s="370"/>
      <c r="AB161" s="370"/>
      <c r="AC161" s="370"/>
      <c r="AD161" s="370"/>
      <c r="AE161" s="370"/>
      <c r="AF161" s="370"/>
      <c r="AG161" s="370"/>
      <c r="AH161" s="370"/>
      <c r="AI161" s="370"/>
      <c r="AJ161" s="370"/>
      <c r="AK161" s="370"/>
      <c r="AL161" s="370"/>
      <c r="AM161" s="370"/>
      <c r="AN161" s="370"/>
      <c r="AO161" s="370"/>
      <c r="AP161" s="370"/>
      <c r="AQ161" s="370"/>
      <c r="AR161" s="370"/>
      <c r="AS161" s="370"/>
      <c r="AT161" s="370"/>
      <c r="AU161" s="370"/>
      <c r="AV161" s="370"/>
      <c r="AW161" s="370"/>
      <c r="AX161" s="370"/>
      <c r="AY161" s="370"/>
      <c r="AZ161" s="370"/>
      <c r="BA161" s="370"/>
      <c r="BB161" s="370"/>
    </row>
    <row r="162" spans="2:54" s="368" customFormat="1" ht="25.5" x14ac:dyDescent="0.2">
      <c r="B162" s="377" t="str">
        <f>IF(Tabla2[[#This Row],[Productos ]]="","",CONCATENATE(Tabla2[[#This Row],[POA]],".",Tabla2[[#This Row],[SRS]],".",Tabla2[[#This Row],[AREA]],".",Tabla2[[#This Row],[TIPO]]))</f>
        <v/>
      </c>
      <c r="C162" s="377" t="str">
        <f>IF(Tabla2[[#This Row],[Productos ]]="","",'Formulario PPGR1'!#REF!)</f>
        <v/>
      </c>
      <c r="D162" s="377" t="str">
        <f>IF(Tabla2[[#This Row],[Productos ]]="","",'Formulario PPGR1'!#REF!)</f>
        <v/>
      </c>
      <c r="E162" s="377" t="str">
        <f>IF(Tabla2[[#This Row],[Productos ]]="","",'Formulario PPGR1'!#REF!)</f>
        <v/>
      </c>
      <c r="F162" s="377" t="str">
        <f>IF(Tabla2[[#This Row],[Productos ]]="","",'Formulario PPGR1'!#REF!)</f>
        <v/>
      </c>
      <c r="G162" s="364"/>
      <c r="H162" s="620" t="s">
        <v>2229</v>
      </c>
      <c r="I162" s="364" t="s">
        <v>2033</v>
      </c>
      <c r="J162" s="442">
        <v>1</v>
      </c>
      <c r="K162" s="442"/>
      <c r="L162" s="442"/>
      <c r="M162" s="442"/>
      <c r="N162" s="442"/>
      <c r="O162" s="442"/>
      <c r="P162" s="442"/>
      <c r="Q162" s="442"/>
      <c r="R162" s="442"/>
      <c r="S162" s="442"/>
      <c r="T162" s="442"/>
      <c r="U162" s="442"/>
      <c r="V162" s="406">
        <f>SUM(J162:U162)</f>
        <v>1</v>
      </c>
      <c r="W162" s="405" t="s">
        <v>447</v>
      </c>
      <c r="X162" s="405"/>
      <c r="Y162" s="364"/>
      <c r="Z162" s="581" t="s">
        <v>1977</v>
      </c>
      <c r="AA162" s="370"/>
      <c r="AB162" s="370"/>
      <c r="AC162" s="370"/>
      <c r="AD162" s="370"/>
      <c r="AE162" s="370"/>
      <c r="AF162" s="370"/>
      <c r="AG162" s="370"/>
      <c r="AH162" s="370"/>
      <c r="AI162" s="370"/>
      <c r="AJ162" s="370"/>
      <c r="AK162" s="370"/>
      <c r="AL162" s="370"/>
      <c r="AM162" s="370"/>
      <c r="AN162" s="370"/>
      <c r="AO162" s="370"/>
      <c r="AP162" s="370"/>
      <c r="AQ162" s="370"/>
      <c r="AR162" s="370"/>
      <c r="AS162" s="370"/>
      <c r="AT162" s="370"/>
      <c r="AU162" s="370"/>
      <c r="AV162" s="370"/>
      <c r="AW162" s="370"/>
      <c r="AX162" s="370"/>
      <c r="AY162" s="370"/>
      <c r="AZ162" s="370"/>
      <c r="BA162" s="370"/>
      <c r="BB162" s="370"/>
    </row>
    <row r="163" spans="2:54" s="368" customFormat="1" ht="25.5" x14ac:dyDescent="0.2">
      <c r="B163" s="377" t="e">
        <f>IF(Tabla2[[#This Row],[Productos ]]="","",CONCATENATE(Tabla2[[#This Row],[POA]],".",Tabla2[[#This Row],[SRS]],".",Tabla2[[#This Row],[AREA]],".",Tabla2[[#This Row],[TIPO]]))</f>
        <v>#REF!</v>
      </c>
      <c r="C163" s="377" t="e">
        <f>IF(Tabla2[[#This Row],[Productos ]]="","",'Formulario PPGR1'!#REF!)</f>
        <v>#REF!</v>
      </c>
      <c r="D163" s="377" t="e">
        <f>IF(Tabla2[[#This Row],[Productos ]]="","",'Formulario PPGR1'!#REF!)</f>
        <v>#REF!</v>
      </c>
      <c r="E163" s="377" t="e">
        <f>IF(Tabla2[[#This Row],[Productos ]]="","",'Formulario PPGR1'!#REF!)</f>
        <v>#REF!</v>
      </c>
      <c r="F163" s="377" t="e">
        <f>IF(Tabla2[[#This Row],[Productos ]]="","",'Formulario PPGR1'!#REF!)</f>
        <v>#REF!</v>
      </c>
      <c r="G163" s="364" t="s">
        <v>1998</v>
      </c>
      <c r="H163" s="364" t="s">
        <v>2230</v>
      </c>
      <c r="I163" s="364" t="s">
        <v>2034</v>
      </c>
      <c r="J163" s="442"/>
      <c r="K163" s="442"/>
      <c r="L163" s="442"/>
      <c r="M163" s="442"/>
      <c r="N163" s="442"/>
      <c r="O163" s="442"/>
      <c r="P163" s="442">
        <v>1</v>
      </c>
      <c r="Q163" s="442"/>
      <c r="R163" s="442"/>
      <c r="S163" s="442"/>
      <c r="T163" s="442"/>
      <c r="U163" s="442"/>
      <c r="V163" s="406">
        <f>SUM(Tabla2[[#This Row],[Ene]:[Dic]])</f>
        <v>1</v>
      </c>
      <c r="W163" s="405" t="s">
        <v>442</v>
      </c>
      <c r="X163" s="405"/>
      <c r="Y163" s="364"/>
      <c r="Z163" s="581" t="s">
        <v>1977</v>
      </c>
      <c r="AA163" s="370"/>
      <c r="AB163" s="370"/>
      <c r="AC163" s="370"/>
      <c r="AD163" s="370"/>
      <c r="AE163" s="370"/>
      <c r="AF163" s="370"/>
      <c r="AG163" s="370"/>
      <c r="AH163" s="370"/>
      <c r="AI163" s="370"/>
      <c r="AJ163" s="370"/>
      <c r="AK163" s="370"/>
      <c r="AL163" s="370"/>
      <c r="AM163" s="370"/>
      <c r="AN163" s="370"/>
      <c r="AO163" s="370"/>
      <c r="AP163" s="370"/>
      <c r="AQ163" s="370"/>
      <c r="AR163" s="370"/>
      <c r="AS163" s="370"/>
      <c r="AT163" s="370"/>
      <c r="AU163" s="370"/>
      <c r="AV163" s="370"/>
      <c r="AW163" s="370"/>
      <c r="AX163" s="370"/>
      <c r="AY163" s="370"/>
      <c r="AZ163" s="370"/>
      <c r="BA163" s="370"/>
      <c r="BB163" s="370"/>
    </row>
    <row r="164" spans="2:54" s="368" customFormat="1" ht="25.5" x14ac:dyDescent="0.2">
      <c r="B164" s="377" t="str">
        <f>IF(Tabla2[[#This Row],[Productos ]]="","",CONCATENATE(Tabla2[[#This Row],[POA]],".",Tabla2[[#This Row],[SRS]],".",Tabla2[[#This Row],[AREA]],".",Tabla2[[#This Row],[TIPO]]))</f>
        <v/>
      </c>
      <c r="C164" s="377" t="str">
        <f>IF(Tabla2[[#This Row],[Productos ]]="","",'Formulario PPGR1'!#REF!)</f>
        <v/>
      </c>
      <c r="D164" s="377" t="str">
        <f>IF(Tabla2[[#This Row],[Productos ]]="","",'Formulario PPGR1'!#REF!)</f>
        <v/>
      </c>
      <c r="E164" s="377" t="str">
        <f>IF(Tabla2[[#This Row],[Productos ]]="","",'Formulario PPGR1'!#REF!)</f>
        <v/>
      </c>
      <c r="F164" s="377" t="str">
        <f>IF(Tabla2[[#This Row],[Productos ]]="","",'Formulario PPGR1'!#REF!)</f>
        <v/>
      </c>
      <c r="G164" s="364"/>
      <c r="H164" s="364" t="s">
        <v>2231</v>
      </c>
      <c r="I164" s="364" t="s">
        <v>2035</v>
      </c>
      <c r="J164" s="442"/>
      <c r="K164" s="442"/>
      <c r="L164" s="442">
        <v>1</v>
      </c>
      <c r="M164" s="442"/>
      <c r="N164" s="442"/>
      <c r="O164" s="442">
        <v>1</v>
      </c>
      <c r="P164" s="442"/>
      <c r="Q164" s="442"/>
      <c r="R164" s="442">
        <v>1</v>
      </c>
      <c r="S164" s="442"/>
      <c r="T164" s="442"/>
      <c r="U164" s="442">
        <v>1</v>
      </c>
      <c r="V164" s="406">
        <f>SUM(Tabla2[[#This Row],[Ene]:[Dic]])</f>
        <v>4</v>
      </c>
      <c r="W164" s="405" t="s">
        <v>438</v>
      </c>
      <c r="X164" s="405"/>
      <c r="Y164" s="364"/>
      <c r="Z164" s="581" t="s">
        <v>1977</v>
      </c>
      <c r="AA164" s="370"/>
      <c r="AB164" s="370"/>
      <c r="AC164" s="370"/>
      <c r="AD164" s="370"/>
      <c r="AE164" s="370"/>
      <c r="AF164" s="370"/>
      <c r="AG164" s="370"/>
      <c r="AH164" s="370"/>
      <c r="AI164" s="370"/>
      <c r="AJ164" s="370"/>
      <c r="AK164" s="370"/>
      <c r="AL164" s="370"/>
      <c r="AM164" s="370"/>
      <c r="AN164" s="370"/>
      <c r="AO164" s="370"/>
      <c r="AP164" s="370"/>
      <c r="AQ164" s="370"/>
      <c r="AR164" s="370"/>
      <c r="AS164" s="370"/>
      <c r="AT164" s="370"/>
      <c r="AU164" s="370"/>
      <c r="AV164" s="370"/>
      <c r="AW164" s="370"/>
      <c r="AX164" s="370"/>
      <c r="AY164" s="370"/>
      <c r="AZ164" s="370"/>
      <c r="BA164" s="370"/>
      <c r="BB164" s="370"/>
    </row>
    <row r="165" spans="2:54" s="368" customFormat="1" ht="25.5" x14ac:dyDescent="0.2">
      <c r="B165" s="377" t="e">
        <f>IF(Tabla2[[#This Row],[Productos ]]="","",CONCATENATE(Tabla2[[#This Row],[POA]],".",Tabla2[[#This Row],[SRS]],".",Tabla2[[#This Row],[AREA]],".",Tabla2[[#This Row],[TIPO]]))</f>
        <v>#REF!</v>
      </c>
      <c r="C165" s="377" t="e">
        <f>IF(Tabla2[[#This Row],[Productos ]]="","",'Formulario PPGR1'!#REF!)</f>
        <v>#REF!</v>
      </c>
      <c r="D165" s="377" t="e">
        <f>IF(Tabla2[[#This Row],[Productos ]]="","",'Formulario PPGR1'!#REF!)</f>
        <v>#REF!</v>
      </c>
      <c r="E165" s="377" t="e">
        <f>IF(Tabla2[[#This Row],[Productos ]]="","",'Formulario PPGR1'!#REF!)</f>
        <v>#REF!</v>
      </c>
      <c r="F165" s="377" t="e">
        <f>IF(Tabla2[[#This Row],[Productos ]]="","",'Formulario PPGR1'!#REF!)</f>
        <v>#REF!</v>
      </c>
      <c r="G165" s="364" t="s">
        <v>1999</v>
      </c>
      <c r="H165" s="364" t="s">
        <v>2232</v>
      </c>
      <c r="I165" s="378" t="s">
        <v>2037</v>
      </c>
      <c r="J165" s="442"/>
      <c r="K165" s="442"/>
      <c r="L165" s="442">
        <v>1</v>
      </c>
      <c r="M165" s="442">
        <v>1</v>
      </c>
      <c r="N165" s="442">
        <v>1</v>
      </c>
      <c r="O165" s="442">
        <v>1</v>
      </c>
      <c r="P165" s="442">
        <v>1</v>
      </c>
      <c r="Q165" s="442">
        <v>1</v>
      </c>
      <c r="R165" s="442">
        <v>1</v>
      </c>
      <c r="S165" s="442">
        <v>1</v>
      </c>
      <c r="T165" s="442">
        <v>1</v>
      </c>
      <c r="U165" s="442">
        <v>1</v>
      </c>
      <c r="V165" s="406">
        <f>SUM(Tabla2[[#This Row],[Ene]:[Dic]])</f>
        <v>10</v>
      </c>
      <c r="W165" s="405" t="s">
        <v>447</v>
      </c>
      <c r="X165" s="405"/>
      <c r="Y165" s="364"/>
      <c r="Z165" s="581" t="s">
        <v>1977</v>
      </c>
      <c r="AA165" s="370"/>
      <c r="AB165" s="370"/>
      <c r="AC165" s="370"/>
      <c r="AD165" s="370"/>
      <c r="AE165" s="370"/>
      <c r="AF165" s="370"/>
      <c r="AG165" s="370"/>
      <c r="AH165" s="370"/>
      <c r="AI165" s="370"/>
      <c r="AJ165" s="370"/>
      <c r="AK165" s="370"/>
      <c r="AL165" s="370"/>
      <c r="AM165" s="370"/>
      <c r="AN165" s="370"/>
      <c r="AO165" s="370"/>
      <c r="AP165" s="370"/>
      <c r="AQ165" s="370"/>
      <c r="AR165" s="370"/>
      <c r="AS165" s="370"/>
      <c r="AT165" s="370"/>
      <c r="AU165" s="370"/>
      <c r="AV165" s="370"/>
      <c r="AW165" s="370"/>
      <c r="AX165" s="370"/>
      <c r="AY165" s="370"/>
      <c r="AZ165" s="370"/>
      <c r="BA165" s="370"/>
      <c r="BB165" s="370"/>
    </row>
    <row r="166" spans="2:54" s="368" customFormat="1" ht="25.5" x14ac:dyDescent="0.2">
      <c r="B166" s="377" t="str">
        <f>IF(Tabla2[[#This Row],[Productos ]]="","",CONCATENATE(Tabla2[[#This Row],[POA]],".",Tabla2[[#This Row],[SRS]],".",Tabla2[[#This Row],[AREA]],".",Tabla2[[#This Row],[TIPO]]))</f>
        <v/>
      </c>
      <c r="C166" s="377" t="str">
        <f>IF(Tabla2[[#This Row],[Productos ]]="","",'Formulario PPGR1'!#REF!)</f>
        <v/>
      </c>
      <c r="D166" s="377" t="str">
        <f>IF(Tabla2[[#This Row],[Productos ]]="","",'Formulario PPGR1'!#REF!)</f>
        <v/>
      </c>
      <c r="E166" s="377" t="str">
        <f>IF(Tabla2[[#This Row],[Productos ]]="","",'Formulario PPGR1'!#REF!)</f>
        <v/>
      </c>
      <c r="F166" s="377" t="str">
        <f>IF(Tabla2[[#This Row],[Productos ]]="","",'Formulario PPGR1'!#REF!)</f>
        <v/>
      </c>
      <c r="G166" s="364"/>
      <c r="H166" s="364" t="s">
        <v>2233</v>
      </c>
      <c r="I166" s="378" t="s">
        <v>2036</v>
      </c>
      <c r="J166" s="442"/>
      <c r="K166" s="442"/>
      <c r="L166" s="442"/>
      <c r="M166" s="442">
        <v>1</v>
      </c>
      <c r="N166" s="442"/>
      <c r="O166" s="442"/>
      <c r="P166" s="442"/>
      <c r="Q166" s="442">
        <v>1</v>
      </c>
      <c r="R166" s="442"/>
      <c r="S166" s="442"/>
      <c r="T166" s="442"/>
      <c r="U166" s="442">
        <v>1</v>
      </c>
      <c r="V166" s="406">
        <f>SUM(Tabla2[[#This Row],[Ene]:[Dic]])</f>
        <v>3</v>
      </c>
      <c r="W166" s="405" t="s">
        <v>438</v>
      </c>
      <c r="X166" s="405"/>
      <c r="Y166" s="364"/>
      <c r="Z166" s="581" t="s">
        <v>1977</v>
      </c>
      <c r="AA166" s="370"/>
      <c r="AB166" s="370"/>
      <c r="AC166" s="370"/>
      <c r="AD166" s="370"/>
      <c r="AE166" s="370"/>
      <c r="AF166" s="370"/>
      <c r="AG166" s="370"/>
      <c r="AH166" s="370"/>
      <c r="AI166" s="370"/>
      <c r="AJ166" s="370"/>
      <c r="AK166" s="370"/>
      <c r="AL166" s="370"/>
      <c r="AM166" s="370"/>
      <c r="AN166" s="370"/>
      <c r="AO166" s="370"/>
      <c r="AP166" s="370"/>
      <c r="AQ166" s="370"/>
      <c r="AR166" s="370"/>
      <c r="AS166" s="370"/>
      <c r="AT166" s="370"/>
      <c r="AU166" s="370"/>
      <c r="AV166" s="370"/>
      <c r="AW166" s="370"/>
      <c r="AX166" s="370"/>
      <c r="AY166" s="370"/>
      <c r="AZ166" s="370"/>
      <c r="BA166" s="370"/>
      <c r="BB166" s="370"/>
    </row>
    <row r="167" spans="2:54" s="368" customFormat="1" ht="38.450000000000003" customHeight="1" x14ac:dyDescent="0.2">
      <c r="B167" s="377" t="e">
        <f>IF(Tabla2[[#This Row],[Productos ]]="","",CONCATENATE(Tabla2[[#This Row],[POA]],".",Tabla2[[#This Row],[SRS]],".",Tabla2[[#This Row],[AREA]],".",Tabla2[[#This Row],[TIPO]]))</f>
        <v>#REF!</v>
      </c>
      <c r="C167" s="377" t="e">
        <f>IF(Tabla2[[#This Row],[Productos ]]="","",'Formulario PPGR1'!#REF!)</f>
        <v>#REF!</v>
      </c>
      <c r="D167" s="377" t="e">
        <f>IF(Tabla2[[#This Row],[Productos ]]="","",'Formulario PPGR1'!#REF!)</f>
        <v>#REF!</v>
      </c>
      <c r="E167" s="377" t="e">
        <f>IF(Tabla2[[#This Row],[Productos ]]="","",'Formulario PPGR1'!#REF!)</f>
        <v>#REF!</v>
      </c>
      <c r="F167" s="377" t="e">
        <f>IF(Tabla2[[#This Row],[Productos ]]="","",'Formulario PPGR1'!#REF!)</f>
        <v>#REF!</v>
      </c>
      <c r="G167" s="364" t="s">
        <v>2021</v>
      </c>
      <c r="H167" s="620" t="s">
        <v>2234</v>
      </c>
      <c r="I167" s="364" t="s">
        <v>1881</v>
      </c>
      <c r="J167" s="363">
        <v>1</v>
      </c>
      <c r="K167" s="363">
        <v>1</v>
      </c>
      <c r="L167" s="363">
        <v>1</v>
      </c>
      <c r="M167" s="363">
        <v>1</v>
      </c>
      <c r="N167" s="363">
        <v>1</v>
      </c>
      <c r="O167" s="363">
        <v>1</v>
      </c>
      <c r="P167" s="363">
        <v>1</v>
      </c>
      <c r="Q167" s="363">
        <v>1</v>
      </c>
      <c r="R167" s="363">
        <v>1</v>
      </c>
      <c r="S167" s="363">
        <v>1</v>
      </c>
      <c r="T167" s="363">
        <v>1</v>
      </c>
      <c r="U167" s="363">
        <v>1</v>
      </c>
      <c r="V167" s="406">
        <f t="shared" ref="V167:V175" si="12">SUM(J167:U167)</f>
        <v>12</v>
      </c>
      <c r="W167" s="405" t="s">
        <v>454</v>
      </c>
      <c r="X167" s="405"/>
      <c r="Y167" s="364"/>
      <c r="Z167" s="581" t="s">
        <v>1764</v>
      </c>
      <c r="AA167" s="370"/>
      <c r="AB167" s="370"/>
      <c r="AC167" s="370"/>
      <c r="AD167" s="370"/>
      <c r="AE167" s="370"/>
      <c r="AF167" s="370"/>
      <c r="AG167" s="370"/>
      <c r="AH167" s="370"/>
      <c r="AI167" s="370"/>
      <c r="AJ167" s="370"/>
      <c r="AK167" s="370"/>
      <c r="AL167" s="370"/>
      <c r="AM167" s="370"/>
      <c r="AN167" s="370"/>
      <c r="AO167" s="370"/>
      <c r="AP167" s="370"/>
      <c r="AQ167" s="370"/>
      <c r="AR167" s="370"/>
      <c r="AS167" s="370"/>
      <c r="AT167" s="370"/>
      <c r="AU167" s="370"/>
      <c r="AV167" s="370"/>
      <c r="AW167" s="370"/>
      <c r="AX167" s="370"/>
      <c r="AY167" s="370"/>
      <c r="AZ167" s="370"/>
      <c r="BA167" s="370"/>
      <c r="BB167" s="370"/>
    </row>
    <row r="168" spans="2:54" s="368" customFormat="1" ht="25.5" x14ac:dyDescent="0.2">
      <c r="B168" s="377" t="str">
        <f>IF(Tabla2[[#This Row],[Productos ]]="","",CONCATENATE(Tabla2[[#This Row],[POA]],".",Tabla2[[#This Row],[SRS]],".",Tabla2[[#This Row],[AREA]],".",Tabla2[[#This Row],[TIPO]]))</f>
        <v/>
      </c>
      <c r="C168" s="377" t="str">
        <f>IF(Tabla2[[#This Row],[Productos ]]="","",'Formulario PPGR1'!#REF!)</f>
        <v/>
      </c>
      <c r="D168" s="377" t="str">
        <f>IF(Tabla2[[#This Row],[Productos ]]="","",'Formulario PPGR1'!#REF!)</f>
        <v/>
      </c>
      <c r="E168" s="377" t="str">
        <f>IF(Tabla2[[#This Row],[Productos ]]="","",'Formulario PPGR1'!#REF!)</f>
        <v/>
      </c>
      <c r="F168" s="377" t="str">
        <f>IF(Tabla2[[#This Row],[Productos ]]="","",'Formulario PPGR1'!#REF!)</f>
        <v/>
      </c>
      <c r="G168" s="364"/>
      <c r="H168" s="620" t="s">
        <v>2235</v>
      </c>
      <c r="I168" s="364" t="s">
        <v>1882</v>
      </c>
      <c r="J168" s="442"/>
      <c r="K168" s="442"/>
      <c r="L168" s="442">
        <v>1</v>
      </c>
      <c r="M168" s="442"/>
      <c r="N168" s="442"/>
      <c r="O168" s="442">
        <v>1</v>
      </c>
      <c r="P168" s="442"/>
      <c r="Q168" s="442"/>
      <c r="R168" s="442">
        <v>1</v>
      </c>
      <c r="S168" s="442"/>
      <c r="T168" s="442"/>
      <c r="U168" s="442">
        <v>1</v>
      </c>
      <c r="V168" s="406">
        <f t="shared" si="12"/>
        <v>4</v>
      </c>
      <c r="W168" s="405" t="s">
        <v>439</v>
      </c>
      <c r="X168" s="405" t="s">
        <v>448</v>
      </c>
      <c r="Y168" s="364"/>
      <c r="Z168" s="581" t="s">
        <v>1764</v>
      </c>
      <c r="AA168" s="370"/>
      <c r="AB168" s="370"/>
      <c r="AC168" s="370"/>
      <c r="AD168" s="370"/>
      <c r="AE168" s="370"/>
      <c r="AF168" s="370"/>
      <c r="AG168" s="370"/>
      <c r="AH168" s="370"/>
      <c r="AI168" s="370"/>
      <c r="AJ168" s="370"/>
      <c r="AK168" s="370"/>
      <c r="AL168" s="370"/>
      <c r="AM168" s="370"/>
      <c r="AN168" s="370"/>
      <c r="AO168" s="370"/>
      <c r="AP168" s="370"/>
      <c r="AQ168" s="370"/>
      <c r="AR168" s="370"/>
      <c r="AS168" s="370"/>
      <c r="AT168" s="370"/>
      <c r="AU168" s="370"/>
      <c r="AV168" s="370"/>
      <c r="AW168" s="370"/>
      <c r="AX168" s="370"/>
      <c r="AY168" s="370"/>
      <c r="AZ168" s="370"/>
      <c r="BA168" s="370"/>
      <c r="BB168" s="370"/>
    </row>
    <row r="169" spans="2:54" s="368" customFormat="1" ht="38.25" x14ac:dyDescent="0.2">
      <c r="B169" s="377" t="str">
        <f>IF(Tabla2[[#This Row],[Productos ]]="","",CONCATENATE(Tabla2[[#This Row],[POA]],".",Tabla2[[#This Row],[SRS]],".",Tabla2[[#This Row],[AREA]],".",Tabla2[[#This Row],[TIPO]]))</f>
        <v/>
      </c>
      <c r="C169" s="377" t="str">
        <f>IF(Tabla2[[#This Row],[Productos ]]="","",'Formulario PPGR1'!#REF!)</f>
        <v/>
      </c>
      <c r="D169" s="377" t="str">
        <f>IF(Tabla2[[#This Row],[Productos ]]="","",'Formulario PPGR1'!#REF!)</f>
        <v/>
      </c>
      <c r="E169" s="377" t="str">
        <f>IF(Tabla2[[#This Row],[Productos ]]="","",'Formulario PPGR1'!#REF!)</f>
        <v/>
      </c>
      <c r="F169" s="377" t="str">
        <f>IF(Tabla2[[#This Row],[Productos ]]="","",'Formulario PPGR1'!#REF!)</f>
        <v/>
      </c>
      <c r="G169" s="364"/>
      <c r="H169" s="620" t="s">
        <v>2236</v>
      </c>
      <c r="I169" s="364" t="s">
        <v>1883</v>
      </c>
      <c r="J169" s="442"/>
      <c r="K169" s="442"/>
      <c r="L169" s="442">
        <v>1</v>
      </c>
      <c r="M169" s="442"/>
      <c r="N169" s="442"/>
      <c r="O169" s="442">
        <v>1</v>
      </c>
      <c r="P169" s="442"/>
      <c r="Q169" s="442"/>
      <c r="R169" s="442">
        <v>1</v>
      </c>
      <c r="S169" s="442"/>
      <c r="T169" s="442"/>
      <c r="U169" s="442">
        <v>1</v>
      </c>
      <c r="V169" s="406">
        <f t="shared" si="12"/>
        <v>4</v>
      </c>
      <c r="W169" s="405" t="s">
        <v>438</v>
      </c>
      <c r="X169" s="405"/>
      <c r="Y169" s="364"/>
      <c r="Z169" s="581" t="s">
        <v>1764</v>
      </c>
      <c r="AA169" s="370"/>
      <c r="AB169" s="370"/>
      <c r="AC169" s="370"/>
      <c r="AD169" s="370"/>
      <c r="AE169" s="370"/>
      <c r="AF169" s="370"/>
      <c r="AG169" s="370"/>
      <c r="AH169" s="370"/>
      <c r="AI169" s="370"/>
      <c r="AJ169" s="370"/>
      <c r="AK169" s="370"/>
      <c r="AL169" s="370"/>
      <c r="AM169" s="370"/>
      <c r="AN169" s="370"/>
      <c r="AO169" s="370"/>
      <c r="AP169" s="370"/>
      <c r="AQ169" s="370"/>
      <c r="AR169" s="370"/>
      <c r="AS169" s="370"/>
      <c r="AT169" s="370"/>
      <c r="AU169" s="370"/>
      <c r="AV169" s="370"/>
      <c r="AW169" s="370"/>
      <c r="AX169" s="370"/>
      <c r="AY169" s="370"/>
      <c r="AZ169" s="370"/>
      <c r="BA169" s="370"/>
      <c r="BB169" s="370"/>
    </row>
    <row r="170" spans="2:54" s="368" customFormat="1" ht="40.15" customHeight="1" x14ac:dyDescent="0.2">
      <c r="B170" s="377" t="str">
        <f>IF(Tabla2[[#This Row],[Productos ]]="","",CONCATENATE(Tabla2[[#This Row],[POA]],".",Tabla2[[#This Row],[SRS]],".",Tabla2[[#This Row],[AREA]],".",Tabla2[[#This Row],[TIPO]]))</f>
        <v/>
      </c>
      <c r="C170" s="377" t="str">
        <f>IF(Tabla2[[#This Row],[Productos ]]="","",'Formulario PPGR1'!#REF!)</f>
        <v/>
      </c>
      <c r="D170" s="377" t="str">
        <f>IF(Tabla2[[#This Row],[Productos ]]="","",'Formulario PPGR1'!#REF!)</f>
        <v/>
      </c>
      <c r="E170" s="377" t="str">
        <f>IF(Tabla2[[#This Row],[Productos ]]="","",'Formulario PPGR1'!#REF!)</f>
        <v/>
      </c>
      <c r="F170" s="377" t="str">
        <f>IF(Tabla2[[#This Row],[Productos ]]="","",'Formulario PPGR1'!#REF!)</f>
        <v/>
      </c>
      <c r="G170" s="364"/>
      <c r="H170" s="620" t="s">
        <v>2237</v>
      </c>
      <c r="I170" s="364" t="s">
        <v>1884</v>
      </c>
      <c r="J170" s="363"/>
      <c r="K170" s="363"/>
      <c r="L170" s="363">
        <v>1</v>
      </c>
      <c r="M170" s="363"/>
      <c r="N170" s="363"/>
      <c r="O170" s="363">
        <v>1</v>
      </c>
      <c r="P170" s="363"/>
      <c r="Q170" s="363"/>
      <c r="R170" s="363">
        <v>1</v>
      </c>
      <c r="S170" s="363"/>
      <c r="T170" s="363"/>
      <c r="U170" s="363">
        <v>1</v>
      </c>
      <c r="V170" s="406">
        <f t="shared" si="12"/>
        <v>4</v>
      </c>
      <c r="W170" s="405" t="s">
        <v>454</v>
      </c>
      <c r="X170" s="405"/>
      <c r="Y170" s="364"/>
      <c r="Z170" s="581" t="s">
        <v>1764</v>
      </c>
      <c r="AA170" s="370"/>
      <c r="AB170" s="370"/>
      <c r="AC170" s="370"/>
      <c r="AD170" s="370"/>
      <c r="AE170" s="370"/>
      <c r="AF170" s="370"/>
      <c r="AG170" s="370"/>
      <c r="AH170" s="370"/>
      <c r="AI170" s="370"/>
      <c r="AJ170" s="370"/>
      <c r="AK170" s="370"/>
      <c r="AL170" s="370"/>
      <c r="AM170" s="370"/>
      <c r="AN170" s="370"/>
      <c r="AO170" s="370"/>
      <c r="AP170" s="370"/>
      <c r="AQ170" s="370"/>
      <c r="AR170" s="370"/>
      <c r="AS170" s="370"/>
      <c r="AT170" s="370"/>
      <c r="AU170" s="370"/>
      <c r="AV170" s="370"/>
      <c r="AW170" s="370"/>
      <c r="AX170" s="370"/>
      <c r="AY170" s="370"/>
      <c r="AZ170" s="370"/>
      <c r="BA170" s="370"/>
      <c r="BB170" s="370"/>
    </row>
    <row r="171" spans="2:54" s="368" customFormat="1" ht="31.9" customHeight="1" x14ac:dyDescent="0.2">
      <c r="B171" s="377" t="str">
        <f>IF(Tabla2[[#This Row],[Productos ]]="","",CONCATENATE(Tabla2[[#This Row],[POA]],".",Tabla2[[#This Row],[SRS]],".",Tabla2[[#This Row],[AREA]],".",Tabla2[[#This Row],[TIPO]]))</f>
        <v/>
      </c>
      <c r="C171" s="377" t="str">
        <f>IF(Tabla2[[#This Row],[Productos ]]="","",'Formulario PPGR1'!#REF!)</f>
        <v/>
      </c>
      <c r="D171" s="377" t="str">
        <f>IF(Tabla2[[#This Row],[Productos ]]="","",'Formulario PPGR1'!#REF!)</f>
        <v/>
      </c>
      <c r="E171" s="377" t="str">
        <f>IF(Tabla2[[#This Row],[Productos ]]="","",'Formulario PPGR1'!#REF!)</f>
        <v/>
      </c>
      <c r="F171" s="377" t="str">
        <f>IF(Tabla2[[#This Row],[Productos ]]="","",'Formulario PPGR1'!#REF!)</f>
        <v/>
      </c>
      <c r="G171" s="364"/>
      <c r="H171" s="620" t="s">
        <v>2238</v>
      </c>
      <c r="I171" s="364" t="s">
        <v>1885</v>
      </c>
      <c r="J171" s="363"/>
      <c r="K171" s="363"/>
      <c r="L171" s="363"/>
      <c r="M171" s="363">
        <v>1</v>
      </c>
      <c r="N171" s="363"/>
      <c r="O171" s="363"/>
      <c r="P171" s="363"/>
      <c r="Q171" s="363"/>
      <c r="R171" s="363"/>
      <c r="S171" s="363"/>
      <c r="T171" s="363"/>
      <c r="U171" s="363"/>
      <c r="V171" s="406">
        <f t="shared" si="12"/>
        <v>1</v>
      </c>
      <c r="W171" s="405" t="s">
        <v>1886</v>
      </c>
      <c r="X171" s="405"/>
      <c r="Y171" s="364"/>
      <c r="Z171" s="581" t="s">
        <v>1764</v>
      </c>
      <c r="AA171" s="370"/>
      <c r="AB171" s="370"/>
      <c r="AC171" s="370"/>
      <c r="AD171" s="370"/>
      <c r="AE171" s="370"/>
      <c r="AF171" s="370"/>
      <c r="AG171" s="370"/>
      <c r="AH171" s="370"/>
      <c r="AI171" s="370"/>
      <c r="AJ171" s="370"/>
      <c r="AK171" s="370"/>
      <c r="AL171" s="370"/>
      <c r="AM171" s="370"/>
      <c r="AN171" s="370"/>
      <c r="AO171" s="370"/>
      <c r="AP171" s="370"/>
      <c r="AQ171" s="370"/>
      <c r="AR171" s="370"/>
      <c r="AS171" s="370"/>
      <c r="AT171" s="370"/>
      <c r="AU171" s="370"/>
      <c r="AV171" s="370"/>
      <c r="AW171" s="370"/>
      <c r="AX171" s="370"/>
      <c r="AY171" s="370"/>
      <c r="AZ171" s="370"/>
      <c r="BA171" s="370"/>
      <c r="BB171" s="370"/>
    </row>
    <row r="172" spans="2:54" s="368" customFormat="1" ht="27" customHeight="1" x14ac:dyDescent="0.2">
      <c r="B172" s="377" t="str">
        <f>IF(Tabla2[[#This Row],[Productos ]]="","",CONCATENATE(Tabla2[[#This Row],[POA]],".",Tabla2[[#This Row],[SRS]],".",Tabla2[[#This Row],[AREA]],".",Tabla2[[#This Row],[TIPO]]))</f>
        <v/>
      </c>
      <c r="C172" s="377" t="str">
        <f>IF(Tabla2[[#This Row],[Productos ]]="","",'Formulario PPGR1'!#REF!)</f>
        <v/>
      </c>
      <c r="D172" s="377" t="str">
        <f>IF(Tabla2[[#This Row],[Productos ]]="","",'Formulario PPGR1'!#REF!)</f>
        <v/>
      </c>
      <c r="E172" s="377" t="str">
        <f>IF(Tabla2[[#This Row],[Productos ]]="","",'Formulario PPGR1'!#REF!)</f>
        <v/>
      </c>
      <c r="F172" s="377" t="str">
        <f>IF(Tabla2[[#This Row],[Productos ]]="","",'Formulario PPGR1'!#REF!)</f>
        <v/>
      </c>
      <c r="G172" s="364"/>
      <c r="H172" s="620" t="s">
        <v>2239</v>
      </c>
      <c r="I172" s="364" t="s">
        <v>2039</v>
      </c>
      <c r="J172" s="442"/>
      <c r="K172" s="442"/>
      <c r="L172" s="442"/>
      <c r="M172" s="442"/>
      <c r="N172" s="442"/>
      <c r="O172" s="442">
        <v>1</v>
      </c>
      <c r="P172" s="442"/>
      <c r="Q172" s="442"/>
      <c r="R172" s="442"/>
      <c r="S172" s="442"/>
      <c r="T172" s="442"/>
      <c r="U172" s="442"/>
      <c r="V172" s="406">
        <f t="shared" si="12"/>
        <v>1</v>
      </c>
      <c r="W172" s="405" t="s">
        <v>1886</v>
      </c>
      <c r="X172" s="405"/>
      <c r="Y172" s="364"/>
      <c r="Z172" s="581" t="s">
        <v>1764</v>
      </c>
      <c r="AA172" s="370"/>
      <c r="AB172" s="370"/>
      <c r="AC172" s="370"/>
      <c r="AD172" s="370"/>
      <c r="AE172" s="370"/>
      <c r="AF172" s="370"/>
      <c r="AG172" s="370"/>
      <c r="AH172" s="370"/>
      <c r="AI172" s="370"/>
      <c r="AJ172" s="370"/>
      <c r="AK172" s="370"/>
      <c r="AL172" s="370"/>
      <c r="AM172" s="370"/>
      <c r="AN172" s="370"/>
      <c r="AO172" s="370"/>
      <c r="AP172" s="370"/>
      <c r="AQ172" s="370"/>
      <c r="AR172" s="370"/>
      <c r="AS172" s="370"/>
      <c r="AT172" s="370"/>
      <c r="AU172" s="370"/>
      <c r="AV172" s="370"/>
      <c r="AW172" s="370"/>
      <c r="AX172" s="370"/>
      <c r="AY172" s="370"/>
      <c r="AZ172" s="370"/>
      <c r="BA172" s="370"/>
      <c r="BB172" s="370"/>
    </row>
    <row r="173" spans="2:54" s="368" customFormat="1" ht="28.15" customHeight="1" x14ac:dyDescent="0.2">
      <c r="B173" s="377" t="str">
        <f>IF(Tabla2[[#This Row],[Productos ]]="","",CONCATENATE(Tabla2[[#This Row],[POA]],".",Tabla2[[#This Row],[SRS]],".",Tabla2[[#This Row],[AREA]],".",Tabla2[[#This Row],[TIPO]]))</f>
        <v/>
      </c>
      <c r="C173" s="377" t="str">
        <f>IF(Tabla2[[#This Row],[Productos ]]="","",'Formulario PPGR1'!#REF!)</f>
        <v/>
      </c>
      <c r="D173" s="377" t="str">
        <f>IF(Tabla2[[#This Row],[Productos ]]="","",'Formulario PPGR1'!#REF!)</f>
        <v/>
      </c>
      <c r="E173" s="377" t="str">
        <f>IF(Tabla2[[#This Row],[Productos ]]="","",'Formulario PPGR1'!#REF!)</f>
        <v/>
      </c>
      <c r="F173" s="377" t="str">
        <f>IF(Tabla2[[#This Row],[Productos ]]="","",'Formulario PPGR1'!#REF!)</f>
        <v/>
      </c>
      <c r="G173" s="364"/>
      <c r="H173" s="620" t="s">
        <v>2240</v>
      </c>
      <c r="I173" s="364" t="s">
        <v>2038</v>
      </c>
      <c r="J173" s="442"/>
      <c r="K173" s="442"/>
      <c r="L173" s="442">
        <v>1</v>
      </c>
      <c r="M173" s="442"/>
      <c r="N173" s="442"/>
      <c r="O173" s="442">
        <v>1</v>
      </c>
      <c r="P173" s="442"/>
      <c r="Q173" s="442"/>
      <c r="R173" s="442">
        <v>1</v>
      </c>
      <c r="S173" s="442"/>
      <c r="T173" s="442"/>
      <c r="U173" s="442">
        <v>1</v>
      </c>
      <c r="V173" s="406">
        <f t="shared" si="12"/>
        <v>4</v>
      </c>
      <c r="W173" s="405" t="s">
        <v>447</v>
      </c>
      <c r="X173" s="405"/>
      <c r="Y173" s="364"/>
      <c r="Z173" s="581" t="s">
        <v>1764</v>
      </c>
      <c r="AA173" s="370"/>
      <c r="AB173" s="370"/>
      <c r="AC173" s="370"/>
      <c r="AD173" s="370"/>
      <c r="AE173" s="370"/>
      <c r="AF173" s="370"/>
      <c r="AG173" s="370"/>
      <c r="AH173" s="370"/>
      <c r="AI173" s="370"/>
      <c r="AJ173" s="370"/>
      <c r="AK173" s="370"/>
      <c r="AL173" s="370"/>
      <c r="AM173" s="370"/>
      <c r="AN173" s="370"/>
      <c r="AO173" s="370"/>
      <c r="AP173" s="370"/>
      <c r="AQ173" s="370"/>
      <c r="AR173" s="370"/>
      <c r="AS173" s="370"/>
      <c r="AT173" s="370"/>
      <c r="AU173" s="370"/>
      <c r="AV173" s="370"/>
      <c r="AW173" s="370"/>
      <c r="AX173" s="370"/>
      <c r="AY173" s="370"/>
      <c r="AZ173" s="370"/>
      <c r="BA173" s="370"/>
      <c r="BB173" s="370"/>
    </row>
    <row r="174" spans="2:54" s="368" customFormat="1" ht="43.5" customHeight="1" x14ac:dyDescent="0.2">
      <c r="B174" s="377" t="e">
        <f>IF(Tabla2[[#This Row],[Productos ]]="","",CONCATENATE(Tabla2[[#This Row],[POA]],".",Tabla2[[#This Row],[SRS]],".",Tabla2[[#This Row],[AREA]],".",Tabla2[[#This Row],[TIPO]]))</f>
        <v>#REF!</v>
      </c>
      <c r="C174" s="377" t="e">
        <f>IF(Tabla2[[#This Row],[Productos ]]="","",'Formulario PPGR1'!#REF!)</f>
        <v>#REF!</v>
      </c>
      <c r="D174" s="377" t="e">
        <f>IF(Tabla2[[#This Row],[Productos ]]="","",'Formulario PPGR1'!#REF!)</f>
        <v>#REF!</v>
      </c>
      <c r="E174" s="377" t="e">
        <f>IF(Tabla2[[#This Row],[Productos ]]="","",'Formulario PPGR1'!#REF!)</f>
        <v>#REF!</v>
      </c>
      <c r="F174" s="377" t="e">
        <f>IF(Tabla2[[#This Row],[Productos ]]="","",'Formulario PPGR1'!#REF!)</f>
        <v>#REF!</v>
      </c>
      <c r="G174" s="364" t="s">
        <v>2022</v>
      </c>
      <c r="H174" s="364" t="s">
        <v>2241</v>
      </c>
      <c r="I174" s="364" t="s">
        <v>2040</v>
      </c>
      <c r="J174" s="363"/>
      <c r="K174" s="363">
        <v>1</v>
      </c>
      <c r="L174" s="363"/>
      <c r="M174" s="363"/>
      <c r="N174" s="363"/>
      <c r="O174" s="363"/>
      <c r="P174" s="363"/>
      <c r="Q174" s="363"/>
      <c r="R174" s="363"/>
      <c r="S174" s="363"/>
      <c r="T174" s="363"/>
      <c r="U174" s="363"/>
      <c r="V174" s="406">
        <f t="shared" si="12"/>
        <v>1</v>
      </c>
      <c r="W174" s="405" t="s">
        <v>439</v>
      </c>
      <c r="X174" s="405"/>
      <c r="Y174" s="364"/>
      <c r="Z174" s="581" t="s">
        <v>545</v>
      </c>
      <c r="AA174" s="370"/>
      <c r="AB174" s="370"/>
      <c r="AC174" s="370"/>
      <c r="AD174" s="370"/>
      <c r="AE174" s="370"/>
      <c r="AF174" s="370"/>
      <c r="AG174" s="370"/>
      <c r="AH174" s="370"/>
      <c r="AI174" s="370"/>
      <c r="AJ174" s="370"/>
      <c r="AK174" s="370"/>
      <c r="AL174" s="370"/>
      <c r="AM174" s="370"/>
      <c r="AN174" s="370"/>
      <c r="AO174" s="370"/>
      <c r="AP174" s="370"/>
      <c r="AQ174" s="370"/>
      <c r="AR174" s="370"/>
      <c r="AS174" s="370"/>
      <c r="AT174" s="370"/>
      <c r="AU174" s="370"/>
      <c r="AV174" s="370"/>
      <c r="AW174" s="370"/>
      <c r="AX174" s="370"/>
      <c r="AY174" s="370"/>
      <c r="AZ174" s="370"/>
      <c r="BA174" s="370"/>
      <c r="BB174" s="370"/>
    </row>
    <row r="175" spans="2:54" s="368" customFormat="1" ht="36" customHeight="1" x14ac:dyDescent="0.2">
      <c r="B175" s="377" t="str">
        <f>IF(Tabla2[[#This Row],[Productos ]]="","",CONCATENATE(Tabla2[[#This Row],[POA]],".",Tabla2[[#This Row],[SRS]],".",Tabla2[[#This Row],[AREA]],".",Tabla2[[#This Row],[TIPO]]))</f>
        <v/>
      </c>
      <c r="C175" s="377" t="str">
        <f>IF(Tabla2[[#This Row],[Productos ]]="","",'Formulario PPGR1'!#REF!)</f>
        <v/>
      </c>
      <c r="D175" s="377" t="str">
        <f>IF(Tabla2[[#This Row],[Productos ]]="","",'Formulario PPGR1'!#REF!)</f>
        <v/>
      </c>
      <c r="E175" s="377" t="str">
        <f>IF(Tabla2[[#This Row],[Productos ]]="","",'Formulario PPGR1'!#REF!)</f>
        <v/>
      </c>
      <c r="F175" s="377" t="str">
        <f>IF(Tabla2[[#This Row],[Productos ]]="","",'Formulario PPGR1'!#REF!)</f>
        <v/>
      </c>
      <c r="G175" s="364"/>
      <c r="H175" s="364" t="s">
        <v>2242</v>
      </c>
      <c r="I175" s="364" t="s">
        <v>2041</v>
      </c>
      <c r="J175" s="363"/>
      <c r="K175" s="363"/>
      <c r="L175" s="363"/>
      <c r="M175" s="363">
        <v>1</v>
      </c>
      <c r="N175" s="363"/>
      <c r="O175" s="363"/>
      <c r="P175" s="363"/>
      <c r="Q175" s="363"/>
      <c r="R175" s="363">
        <v>1</v>
      </c>
      <c r="S175" s="363"/>
      <c r="T175" s="363"/>
      <c r="U175" s="363"/>
      <c r="V175" s="406">
        <f t="shared" si="12"/>
        <v>2</v>
      </c>
      <c r="W175" s="405" t="s">
        <v>438</v>
      </c>
      <c r="X175" s="405"/>
      <c r="Y175" s="364"/>
      <c r="Z175" s="581" t="s">
        <v>545</v>
      </c>
      <c r="AA175" s="370"/>
      <c r="AB175" s="370"/>
      <c r="AC175" s="370"/>
      <c r="AD175" s="370"/>
      <c r="AE175" s="370"/>
      <c r="AF175" s="370"/>
      <c r="AG175" s="370"/>
      <c r="AH175" s="370"/>
      <c r="AI175" s="370"/>
      <c r="AJ175" s="370"/>
      <c r="AK175" s="370"/>
      <c r="AL175" s="370"/>
      <c r="AM175" s="370"/>
      <c r="AN175" s="370"/>
      <c r="AO175" s="370"/>
      <c r="AP175" s="370"/>
      <c r="AQ175" s="370"/>
      <c r="AR175" s="370"/>
      <c r="AS175" s="370"/>
      <c r="AT175" s="370"/>
      <c r="AU175" s="370"/>
      <c r="AV175" s="370"/>
      <c r="AW175" s="370"/>
      <c r="AX175" s="370"/>
      <c r="AY175" s="370"/>
      <c r="AZ175" s="370"/>
      <c r="BA175" s="370"/>
      <c r="BB175" s="370"/>
    </row>
    <row r="176" spans="2:54" x14ac:dyDescent="0.2">
      <c r="B176" s="627"/>
      <c r="C176" s="627"/>
      <c r="D176" s="627"/>
      <c r="E176" s="627"/>
      <c r="F176" s="627"/>
      <c r="G176" s="628"/>
      <c r="H176" s="628"/>
      <c r="I176" s="629"/>
      <c r="J176" s="630">
        <f>SUBTOTAL(109,Tabla2[Ene])</f>
        <v>12</v>
      </c>
      <c r="K176" s="630">
        <f>SUBTOTAL(109,Tabla2[Feb])</f>
        <v>25</v>
      </c>
      <c r="L176" s="630">
        <f>SUBTOTAL(109,Tabla2[Mar])</f>
        <v>105</v>
      </c>
      <c r="M176" s="630">
        <f>SUBTOTAL(109,Tabla2[Abr])</f>
        <v>32</v>
      </c>
      <c r="N176" s="630">
        <f>SUBTOTAL(109,Tabla2[May])</f>
        <v>15</v>
      </c>
      <c r="O176" s="630">
        <f>SUBTOTAL(109,Tabla2[Jun])</f>
        <v>98</v>
      </c>
      <c r="P176" s="630">
        <f>SUBTOTAL(109,Tabla2[Jul])</f>
        <v>24</v>
      </c>
      <c r="Q176" s="630">
        <f>SUBTOTAL(109,Tabla2[Ago])</f>
        <v>19</v>
      </c>
      <c r="R176" s="630">
        <f>SUBTOTAL(109,Tabla2[Sep])</f>
        <v>98</v>
      </c>
      <c r="S176" s="630">
        <f>SUBTOTAL(109,Tabla2[Oct])</f>
        <v>21</v>
      </c>
      <c r="T176" s="630">
        <f>SUBTOTAL(109,Tabla2[Nov])</f>
        <v>15</v>
      </c>
      <c r="U176" s="630">
        <f>SUBTOTAL(109,Tabla2[Dic])</f>
        <v>98</v>
      </c>
      <c r="V176" s="631">
        <f>SUBTOTAL(109,Tabla2[[Total de Acciones ]])</f>
        <v>563</v>
      </c>
      <c r="W176" s="627"/>
      <c r="X176" s="627"/>
      <c r="Y176" s="627"/>
      <c r="Z176" s="632"/>
      <c r="BB176" s="369"/>
    </row>
    <row r="178" spans="7:8" x14ac:dyDescent="0.2">
      <c r="G178" s="379"/>
      <c r="H178" s="380"/>
    </row>
  </sheetData>
  <protectedRanges>
    <protectedRange sqref="H127:H133 H141:H142" name="Rango1_2"/>
    <protectedRange sqref="H103:H105" name="Rango1_8"/>
  </protectedRanges>
  <phoneticPr fontId="17" type="noConversion"/>
  <dataValidations count="3">
    <dataValidation type="whole" allowBlank="1" showInputMessage="1" showErrorMessage="1" sqref="J139:T139 N155:U155 J155:L155 J156:U175 J140:U147 J149:U154 J148:S148 U148 Q95:U96 J9:U94 J95:O96 J97:U138">
      <formula1>0</formula1>
      <formula2>100</formula2>
    </dataValidation>
    <dataValidation type="list" allowBlank="1" showInputMessage="1" showErrorMessage="1" sqref="W9:W17 W19:W175 X9:X175">
      <formula1>Ls_Medio_Verificacion</formula1>
    </dataValidation>
    <dataValidation type="list" allowBlank="1" showInputMessage="1" showErrorMessage="1" sqref="I28 G9:G94 G97:G175">
      <formula1>Productos</formula1>
    </dataValidation>
  </dataValidations>
  <pageMargins left="0.65354330699999996" right="0" top="0.69488189" bottom="0.49803149600000002" header="0.31496062992126" footer="0.31496062992126"/>
  <pageSetup scale="24" orientation="landscape" r:id="rId1"/>
  <rowBreaks count="2" manualBreakCount="2">
    <brk id="153" max="16383" man="1"/>
    <brk id="83" max="16383" man="1"/>
  </rowBreaks>
  <drawing r:id="rId2"/>
  <legacyDrawing r:id="rId3"/>
  <controls>
    <mc:AlternateContent xmlns:mc="http://schemas.openxmlformats.org/markup-compatibility/2006">
      <mc:Choice Requires="x14">
        <control shapeId="41219" r:id="rId4" name="CommandButton1">
          <controlPr defaultSize="0" autoLine="0" r:id="rId5">
            <anchor moveWithCells="1">
              <from>
                <xdr:col>6</xdr:col>
                <xdr:colOff>95250</xdr:colOff>
                <xdr:row>5</xdr:row>
                <xdr:rowOff>47625</xdr:rowOff>
              </from>
              <to>
                <xdr:col>6</xdr:col>
                <xdr:colOff>1552575</xdr:colOff>
                <xdr:row>7</xdr:row>
                <xdr:rowOff>9525</xdr:rowOff>
              </to>
            </anchor>
          </controlPr>
        </control>
      </mc:Choice>
      <mc:Fallback>
        <control shapeId="41219"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Catalogo!$B$144:$B$163</xm:f>
          </x14:formula1>
          <xm:sqref>Z9:Z175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B1:AU1684"/>
  <sheetViews>
    <sheetView showGridLines="0" topLeftCell="H166" zoomScale="70" zoomScaleNormal="70" workbookViewId="0"/>
  </sheetViews>
  <sheetFormatPr baseColWidth="10" defaultColWidth="11.42578125" defaultRowHeight="12.75" x14ac:dyDescent="0.25"/>
  <cols>
    <col min="1" max="1" width="2.5703125" style="458" customWidth="1"/>
    <col min="2" max="6" width="4.28515625" style="458" hidden="1" customWidth="1"/>
    <col min="7" max="7" width="18.85546875" style="478" bestFit="1" customWidth="1"/>
    <col min="8" max="8" width="97.5703125" style="478" customWidth="1"/>
    <col min="9" max="9" width="27.28515625" style="478" customWidth="1"/>
    <col min="10" max="10" width="53" style="478" customWidth="1"/>
    <col min="11" max="11" width="31.7109375" style="478" hidden="1" customWidth="1"/>
    <col min="12" max="12" width="39.28515625" style="478" customWidth="1"/>
    <col min="13" max="13" width="16.42578125" style="478" customWidth="1"/>
    <col min="14" max="14" width="18.28515625" style="478" customWidth="1"/>
    <col min="15" max="15" width="14" style="479" customWidth="1"/>
    <col min="16" max="16" width="15.42578125" style="478" customWidth="1"/>
    <col min="17" max="17" width="13.7109375" style="478" customWidth="1"/>
    <col min="18" max="18" width="22.42578125" style="478" customWidth="1"/>
    <col min="19" max="47" width="11.42578125" style="457"/>
    <col min="48" max="16384" width="11.42578125" style="458"/>
  </cols>
  <sheetData>
    <row r="1" spans="2:25" s="443" customFormat="1" x14ac:dyDescent="0.25">
      <c r="G1" s="444"/>
      <c r="H1" s="365"/>
      <c r="I1" s="365"/>
      <c r="J1" s="365"/>
      <c r="K1" s="445"/>
      <c r="L1" s="445"/>
      <c r="M1" s="445"/>
      <c r="N1" s="445"/>
      <c r="O1" s="446"/>
      <c r="P1" s="445"/>
      <c r="Q1" s="445"/>
      <c r="R1" s="445"/>
      <c r="S1" s="447" t="s">
        <v>457</v>
      </c>
      <c r="T1" s="448"/>
    </row>
    <row r="2" spans="2:25" s="443" customFormat="1" x14ac:dyDescent="0.25">
      <c r="H2" s="482"/>
      <c r="I2" s="483" t="str">
        <f>'Formulario PPGR1'!G2</f>
        <v>Servicio Nacional de Salud</v>
      </c>
      <c r="J2" s="482"/>
      <c r="K2" s="449"/>
      <c r="L2" s="449"/>
      <c r="M2" s="449"/>
      <c r="N2" s="449"/>
      <c r="O2" s="449"/>
      <c r="P2" s="449"/>
      <c r="Q2" s="449"/>
      <c r="R2" s="449"/>
      <c r="S2" s="449"/>
      <c r="T2" s="449"/>
      <c r="U2" s="450"/>
      <c r="V2" s="451"/>
      <c r="W2" s="451"/>
      <c r="X2" s="451"/>
      <c r="Y2" s="452"/>
    </row>
    <row r="3" spans="2:25" s="443" customFormat="1" x14ac:dyDescent="0.25">
      <c r="H3" s="482"/>
      <c r="I3" s="483" t="str">
        <f>'Formulario PPGR1'!G3</f>
        <v>Dirección de Planificación y Desarrollo</v>
      </c>
      <c r="J3" s="482"/>
      <c r="K3" s="449"/>
      <c r="L3" s="449"/>
      <c r="M3" s="449"/>
      <c r="N3" s="449"/>
      <c r="O3" s="449"/>
      <c r="P3" s="449"/>
      <c r="Q3" s="449"/>
      <c r="R3" s="449"/>
      <c r="S3" s="449"/>
      <c r="T3" s="449"/>
      <c r="U3" s="450"/>
      <c r="V3" s="451"/>
      <c r="W3" s="451"/>
      <c r="X3" s="451"/>
      <c r="Y3" s="452"/>
    </row>
    <row r="4" spans="2:25" s="443" customFormat="1" x14ac:dyDescent="0.25">
      <c r="H4" s="482"/>
      <c r="I4" s="483" t="str">
        <f>'Formulario PPGR1'!G4</f>
        <v xml:space="preserve">Plan Operativo Anual </v>
      </c>
      <c r="J4" s="482"/>
      <c r="K4" s="449"/>
      <c r="L4" s="449"/>
      <c r="M4" s="449"/>
      <c r="N4" s="449"/>
      <c r="O4" s="449"/>
      <c r="P4" s="449"/>
      <c r="Q4" s="449"/>
      <c r="R4" s="449"/>
      <c r="S4" s="449"/>
      <c r="T4" s="449"/>
      <c r="U4" s="450"/>
      <c r="V4" s="451"/>
      <c r="W4" s="451"/>
      <c r="X4" s="451"/>
      <c r="Y4" s="452"/>
    </row>
    <row r="5" spans="2:25" s="443" customFormat="1" x14ac:dyDescent="0.25">
      <c r="H5" s="482"/>
      <c r="I5" s="483" t="s">
        <v>1500</v>
      </c>
      <c r="J5" s="482"/>
      <c r="K5" s="449"/>
      <c r="L5" s="449"/>
      <c r="M5" s="449"/>
      <c r="N5" s="449"/>
      <c r="O5" s="449"/>
      <c r="P5" s="449"/>
      <c r="Q5" s="449"/>
      <c r="R5" s="449"/>
      <c r="S5" s="449"/>
      <c r="T5" s="449"/>
      <c r="U5" s="450"/>
      <c r="V5" s="451"/>
      <c r="W5" s="451"/>
      <c r="X5" s="451"/>
      <c r="Y5" s="452"/>
    </row>
    <row r="6" spans="2:25" s="443" customFormat="1" x14ac:dyDescent="0.25">
      <c r="G6" s="444"/>
      <c r="H6" s="365"/>
      <c r="I6" s="484" t="str">
        <f>'Formulario PPGR1'!$M$3</f>
        <v>R2 - SRS Norcentral</v>
      </c>
      <c r="J6" s="365"/>
      <c r="K6" s="445"/>
      <c r="L6" s="445"/>
      <c r="M6" s="445"/>
      <c r="N6" s="445"/>
      <c r="O6" s="446"/>
      <c r="P6" s="445"/>
      <c r="Q6" s="445"/>
      <c r="R6" s="445"/>
      <c r="S6" s="447"/>
      <c r="T6" s="448"/>
    </row>
    <row r="7" spans="2:25" s="443" customFormat="1" x14ac:dyDescent="0.25">
      <c r="G7" s="444"/>
      <c r="H7" s="365"/>
      <c r="I7" s="365"/>
      <c r="J7" s="365"/>
      <c r="K7" s="445"/>
      <c r="L7" s="445"/>
      <c r="M7" s="445"/>
      <c r="N7" s="445"/>
      <c r="O7" s="446"/>
      <c r="P7" s="445"/>
      <c r="Q7" s="445"/>
      <c r="R7" s="445"/>
      <c r="S7" s="447"/>
      <c r="T7" s="448"/>
    </row>
    <row r="8" spans="2:25" ht="76.5" x14ac:dyDescent="0.25">
      <c r="B8" s="453" t="s">
        <v>1573</v>
      </c>
      <c r="C8" s="454" t="s">
        <v>1570</v>
      </c>
      <c r="D8" s="454" t="s">
        <v>466</v>
      </c>
      <c r="E8" s="454" t="s">
        <v>1571</v>
      </c>
      <c r="F8" s="455" t="s">
        <v>1572</v>
      </c>
      <c r="G8" s="480" t="s">
        <v>557</v>
      </c>
      <c r="H8" s="480" t="s">
        <v>558</v>
      </c>
      <c r="I8" s="480" t="s">
        <v>672</v>
      </c>
      <c r="J8" s="365" t="s">
        <v>2</v>
      </c>
      <c r="K8" s="365" t="s">
        <v>676</v>
      </c>
      <c r="L8" s="365" t="s">
        <v>59</v>
      </c>
      <c r="M8" s="365" t="s">
        <v>3</v>
      </c>
      <c r="N8" s="365" t="s">
        <v>4</v>
      </c>
      <c r="O8" s="481" t="s">
        <v>5</v>
      </c>
      <c r="P8" s="365" t="s">
        <v>6</v>
      </c>
      <c r="Q8" s="365" t="s">
        <v>68</v>
      </c>
      <c r="R8" s="365" t="s">
        <v>63</v>
      </c>
      <c r="S8" s="456"/>
      <c r="T8" s="456"/>
    </row>
    <row r="9" spans="2:25" x14ac:dyDescent="0.25">
      <c r="B9" s="459" t="e">
        <f>IF(Tabla1[[#This Row],[Código_Actividad]]="","",CONCATENATE(Tabla1[[#This Row],[POA]],".",Tabla1[[#This Row],[SRS]],".",Tabla1[[#This Row],[AREA]],".",Tabla1[[#This Row],[TIPO]]))</f>
        <v>#REF!</v>
      </c>
      <c r="C9" s="459" t="e">
        <f>IF(Tabla1[[#This Row],[Código_Actividad]]="","",'Formulario PPGR1'!#REF!)</f>
        <v>#REF!</v>
      </c>
      <c r="D9" s="459" t="e">
        <f>IF(Tabla1[[#This Row],[Código_Actividad]]="","",'Formulario PPGR1'!#REF!)</f>
        <v>#REF!</v>
      </c>
      <c r="E9" s="459" t="e">
        <f>IF(Tabla1[[#This Row],[Código_Actividad]]="","",'Formulario PPGR1'!#REF!)</f>
        <v>#REF!</v>
      </c>
      <c r="F9" s="459" t="e">
        <f>IF(Tabla1[[#This Row],[Código_Actividad]]="","",'Formulario PPGR1'!#REF!)</f>
        <v>#REF!</v>
      </c>
      <c r="G9" s="366" t="s">
        <v>2089</v>
      </c>
      <c r="H9" s="460" t="str">
        <f>IFERROR(VLOOKUP(Tabla1[[#This Row],[Código_Actividad]],'Formulario PPGR2'!$H$9:$I$1048576,2,FALSE),"")</f>
        <v>Sesiones de trabajo Programación individual de Medicamentos, Insumos y Reactivos de Laboratorio para el 2022</v>
      </c>
      <c r="I9" s="461">
        <f>IFERROR(VLOOKUP(Tabla1[[#This Row],[Código_Actividad]],Tabla2[[Código]:[Total de Acciones ]],15,FALSE),"")</f>
        <v>1</v>
      </c>
      <c r="J9" s="462" t="s">
        <v>357</v>
      </c>
      <c r="K9" s="462" t="str">
        <f>IFERROR(VLOOKUP($J9,[3]LSIns!$B$5:$C$45,2,FALSE),"")</f>
        <v>lsProductosdePapel</v>
      </c>
      <c r="L9" s="460" t="s">
        <v>1025</v>
      </c>
      <c r="M9" s="463" t="str">
        <f>IFERROR(VLOOKUP($L9,[4]Insumos!$C$2:$F$517,2,FALSE),"")</f>
        <v>resma</v>
      </c>
      <c r="N9" s="407">
        <v>1</v>
      </c>
      <c r="O9" s="464">
        <f>IFERROR(VLOOKUP($L9,[4]Insumos!$C$2:$F$517,3,FALSE),"")</f>
        <v>139.24</v>
      </c>
      <c r="P9" s="318">
        <f>+Tabla1[[#This Row],[Precio Unitario]]*Tabla1[[#This Row],[Cantidad de Insumos]]</f>
        <v>139.24</v>
      </c>
      <c r="Q9" s="464" t="str">
        <f>IFERROR(VLOOKUP($L9,[4]Insumos!$C$2:$F$517,4,FALSE),"")</f>
        <v>2.3.3.1.01</v>
      </c>
      <c r="R9" s="463" t="s">
        <v>1300</v>
      </c>
      <c r="S9" s="456"/>
      <c r="T9" s="456"/>
    </row>
    <row r="10" spans="2:25" x14ac:dyDescent="0.25">
      <c r="B10" s="459" t="e">
        <f>IF(Tabla1[[#This Row],[Código_Actividad]]="","",CONCATENATE(Tabla1[[#This Row],[POA]],".",Tabla1[[#This Row],[SRS]],".",Tabla1[[#This Row],[AREA]],".",Tabla1[[#This Row],[TIPO]]))</f>
        <v>#REF!</v>
      </c>
      <c r="C10" s="459" t="e">
        <f>IF(Tabla1[[#This Row],[Código_Actividad]]="","",'Formulario PPGR1'!#REF!)</f>
        <v>#REF!</v>
      </c>
      <c r="D10" s="459" t="e">
        <f>IF(Tabla1[[#This Row],[Código_Actividad]]="","",'Formulario PPGR1'!#REF!)</f>
        <v>#REF!</v>
      </c>
      <c r="E10" s="459" t="e">
        <f>IF(Tabla1[[#This Row],[Código_Actividad]]="","",'Formulario PPGR1'!#REF!)</f>
        <v>#REF!</v>
      </c>
      <c r="F10" s="459" t="e">
        <f>IF(Tabla1[[#This Row],[Código_Actividad]]="","",'Formulario PPGR1'!#REF!)</f>
        <v>#REF!</v>
      </c>
      <c r="G10" s="366" t="s">
        <v>2090</v>
      </c>
      <c r="H10" s="460" t="str">
        <f>IFERROR(VLOOKUP(Tabla1[[#This Row],[Código_Actividad]],'Formulario PPGR2'!$H$9:$I$1048576,2,FALSE),"")</f>
        <v>Taller regional de consolidación y validación de la Programación de Medicamentos e Insumos para el 2022.</v>
      </c>
      <c r="I10" s="461">
        <f>IFERROR(VLOOKUP(Tabla1[[#This Row],[Código_Actividad]],Tabla2[[Código]:[Total de Acciones ]],15,FALSE),"")</f>
        <v>1</v>
      </c>
      <c r="J10" s="462" t="s">
        <v>357</v>
      </c>
      <c r="K10" s="462" t="str">
        <f>IFERROR(VLOOKUP($J10,[3]LSIns!$B$5:$C$45,2,FALSE),"")</f>
        <v>lsProductosdePapel</v>
      </c>
      <c r="L10" s="460" t="s">
        <v>1025</v>
      </c>
      <c r="M10" s="463" t="str">
        <f>IFERROR(VLOOKUP($L10,[4]Insumos!$C$2:$F$517,2,FALSE),"")</f>
        <v>resma</v>
      </c>
      <c r="N10" s="407">
        <v>2</v>
      </c>
      <c r="O10" s="464">
        <f>IFERROR(VLOOKUP($L10,[4]Insumos!$C$2:$F$517,3,FALSE),"")</f>
        <v>139.24</v>
      </c>
      <c r="P10" s="318">
        <f>+Tabla1[[#This Row],[Precio Unitario]]*Tabla1[[#This Row],[Cantidad de Insumos]]</f>
        <v>278.48</v>
      </c>
      <c r="Q10" s="464" t="str">
        <f>IFERROR(VLOOKUP($L10,[4]Insumos!$C$2:$F$517,4,FALSE),"")</f>
        <v>2.3.3.1.01</v>
      </c>
      <c r="R10" s="463" t="s">
        <v>1300</v>
      </c>
      <c r="S10" s="456"/>
      <c r="T10" s="456"/>
    </row>
    <row r="11" spans="2:25" ht="38.25" x14ac:dyDescent="0.25">
      <c r="B11" s="459" t="str">
        <f>IF(Tabla1[[#This Row],[Código_Actividad]]="","",CONCATENATE(Tabla1[[#This Row],[POA]],".",Tabla1[[#This Row],[SRS]],".",Tabla1[[#This Row],[AREA]],".",Tabla1[[#This Row],[TIPO]]))</f>
        <v/>
      </c>
      <c r="C11" s="459" t="str">
        <f>IF(Tabla1[[#This Row],[Código_Actividad]]="","",'Formulario PPGR1'!#REF!)</f>
        <v/>
      </c>
      <c r="D11" s="459" t="str">
        <f>IF(Tabla1[[#This Row],[Código_Actividad]]="","",'Formulario PPGR1'!#REF!)</f>
        <v/>
      </c>
      <c r="E11" s="459" t="str">
        <f>IF(Tabla1[[#This Row],[Código_Actividad]]="","",'Formulario PPGR1'!#REF!)</f>
        <v/>
      </c>
      <c r="F11" s="459" t="str">
        <f>IF(Tabla1[[#This Row],[Código_Actividad]]="","",'Formulario PPGR1'!#REF!)</f>
        <v/>
      </c>
      <c r="G11" s="366"/>
      <c r="H11" s="460" t="str">
        <f>IFERROR(VLOOKUP(Tabla1[[#This Row],[Código_Actividad]],'Formulario PPGR2'!$H$9:$I$1048576,2,FALSE),"")</f>
        <v/>
      </c>
      <c r="I11" s="461" t="str">
        <f>IFERROR(VLOOKUP(Tabla1[[#This Row],[Código_Actividad]],Tabla2[[Código]:[Total de Acciones ]],15,FALSE),"")</f>
        <v/>
      </c>
      <c r="J11" s="462" t="s">
        <v>181</v>
      </c>
      <c r="K11" s="462" t="str">
        <f>IFERROR(VLOOKUP($J11,[3]LSIns!$B$5:$C$45,2,FALSE),"")</f>
        <v>lsAlimentosyBebidas</v>
      </c>
      <c r="L11" s="460" t="s">
        <v>688</v>
      </c>
      <c r="M11" s="463" t="str">
        <f>IFERROR(VLOOKUP($L11,[4]Insumos!$C$2:$F$517,2,FALSE),"")</f>
        <v>unidad</v>
      </c>
      <c r="N11" s="407">
        <v>1</v>
      </c>
      <c r="O11" s="464">
        <f>IFERROR(VLOOKUP($L11,[4]Insumos!$C$2:$F$517,3,FALSE),"")</f>
        <v>61419</v>
      </c>
      <c r="P11" s="318">
        <f>+Tabla1[[#This Row],[Precio Unitario]]*Tabla1[[#This Row],[Cantidad de Insumos]]</f>
        <v>61419</v>
      </c>
      <c r="Q11" s="464" t="str">
        <f>IFERROR(VLOOKUP($L11,[4]Insumos!$C$2:$F$517,4,FALSE),"")</f>
        <v>2.3.1.1.01</v>
      </c>
      <c r="R11" s="463" t="s">
        <v>1300</v>
      </c>
      <c r="S11" s="456"/>
      <c r="T11" s="456"/>
    </row>
    <row r="12" spans="2:25" ht="38.25" x14ac:dyDescent="0.25">
      <c r="B12" s="459" t="str">
        <f>IF(Tabla1[[#This Row],[Código_Actividad]]="","",CONCATENATE(Tabla1[[#This Row],[POA]],".",Tabla1[[#This Row],[SRS]],".",Tabla1[[#This Row],[AREA]],".",Tabla1[[#This Row],[TIPO]]))</f>
        <v/>
      </c>
      <c r="C12" s="459" t="str">
        <f>IF(Tabla1[[#This Row],[Código_Actividad]]="","",'Formulario PPGR1'!#REF!)</f>
        <v/>
      </c>
      <c r="D12" s="459" t="str">
        <f>IF(Tabla1[[#This Row],[Código_Actividad]]="","",'Formulario PPGR1'!#REF!)</f>
        <v/>
      </c>
      <c r="E12" s="459" t="str">
        <f>IF(Tabla1[[#This Row],[Código_Actividad]]="","",'Formulario PPGR1'!#REF!)</f>
        <v/>
      </c>
      <c r="F12" s="459" t="str">
        <f>IF(Tabla1[[#This Row],[Código_Actividad]]="","",'Formulario PPGR1'!#REF!)</f>
        <v/>
      </c>
      <c r="G12" s="366"/>
      <c r="H12" s="460" t="str">
        <f>IFERROR(VLOOKUP(Tabla1[[#This Row],[Código_Actividad]],'Formulario PPGR2'!$H$9:$I$1048576,2,FALSE),"")</f>
        <v/>
      </c>
      <c r="I12" s="461" t="str">
        <f>IFERROR(VLOOKUP(Tabla1[[#This Row],[Código_Actividad]],Tabla2[[Código]:[Total de Acciones ]],15,FALSE),"")</f>
        <v/>
      </c>
      <c r="J12" s="462" t="s">
        <v>181</v>
      </c>
      <c r="K12" s="462" t="str">
        <f>IFERROR(VLOOKUP($J12,[3]LSIns!$B$5:$C$45,2,FALSE),"")</f>
        <v>lsAlimentosyBebidas</v>
      </c>
      <c r="L12" s="460" t="s">
        <v>701</v>
      </c>
      <c r="M12" s="463" t="str">
        <f>IFERROR(VLOOKUP($L12,[4]Insumos!$C$2:$F$517,2,FALSE),"")</f>
        <v>unidad</v>
      </c>
      <c r="N12" s="407">
        <v>1</v>
      </c>
      <c r="O12" s="464">
        <f>IFERROR(VLOOKUP($L12,[4]Insumos!$C$2:$F$517,3,FALSE),"")</f>
        <v>19706</v>
      </c>
      <c r="P12" s="318">
        <f>+Tabla1[[#This Row],[Precio Unitario]]*Tabla1[[#This Row],[Cantidad de Insumos]]</f>
        <v>19706</v>
      </c>
      <c r="Q12" s="464" t="str">
        <f>IFERROR(VLOOKUP($L12,[4]Insumos!$C$2:$F$517,4,FALSE),"")</f>
        <v>2.3.1.1.01</v>
      </c>
      <c r="R12" s="463" t="s">
        <v>1300</v>
      </c>
      <c r="S12" s="456"/>
      <c r="T12" s="456"/>
    </row>
    <row r="13" spans="2:25" x14ac:dyDescent="0.25">
      <c r="B13" s="459" t="e">
        <f>IF(Tabla1[[#This Row],[Código_Actividad]]="","",CONCATENATE(Tabla1[[#This Row],[POA]],".",Tabla1[[#This Row],[SRS]],".",Tabla1[[#This Row],[AREA]],".",Tabla1[[#This Row],[TIPO]]))</f>
        <v>#REF!</v>
      </c>
      <c r="C13" s="459" t="e">
        <f>IF(Tabla1[[#This Row],[Código_Actividad]]="","",'Formulario PPGR1'!#REF!)</f>
        <v>#REF!</v>
      </c>
      <c r="D13" s="459" t="e">
        <f>IF(Tabla1[[#This Row],[Código_Actividad]]="","",'Formulario PPGR1'!#REF!)</f>
        <v>#REF!</v>
      </c>
      <c r="E13" s="459" t="e">
        <f>IF(Tabla1[[#This Row],[Código_Actividad]]="","",'Formulario PPGR1'!#REF!)</f>
        <v>#REF!</v>
      </c>
      <c r="F13" s="459" t="e">
        <f>IF(Tabla1[[#This Row],[Código_Actividad]]="","",'Formulario PPGR1'!#REF!)</f>
        <v>#REF!</v>
      </c>
      <c r="G13" s="366" t="s">
        <v>2091</v>
      </c>
      <c r="H13" s="460" t="str">
        <f>IFERROR(VLOOKUP(Tabla1[[#This Row],[Código_Actividad]],'Formulario PPGR2'!$H$9:$I$1048576,2,FALSE),"")</f>
        <v>Supervisión del cumplimiento de los procedimientos operativos del SUGEMI</v>
      </c>
      <c r="I13" s="461">
        <f>IFERROR(VLOOKUP(Tabla1[[#This Row],[Código_Actividad]],Tabla2[[Código]:[Total de Acciones ]],15,FALSE),"")</f>
        <v>4</v>
      </c>
      <c r="J13" s="462" t="s">
        <v>357</v>
      </c>
      <c r="K13" s="462" t="str">
        <f>IFERROR(VLOOKUP($J13,[3]LSIns!$B$5:$C$45,2,FALSE),"")</f>
        <v>lsProductosdePapel</v>
      </c>
      <c r="L13" s="460" t="s">
        <v>1025</v>
      </c>
      <c r="M13" s="463" t="str">
        <f>IFERROR(VLOOKUP($L13,[4]Insumos!$C$2:$F$517,2,FALSE),"")</f>
        <v>resma</v>
      </c>
      <c r="N13" s="407">
        <v>4</v>
      </c>
      <c r="O13" s="464">
        <f>IFERROR(VLOOKUP($L13,[4]Insumos!$C$2:$F$517,3,FALSE),"")</f>
        <v>139.24</v>
      </c>
      <c r="P13" s="318">
        <f>+Tabla1[[#This Row],[Precio Unitario]]*Tabla1[[#This Row],[Cantidad de Insumos]]</f>
        <v>556.96</v>
      </c>
      <c r="Q13" s="464" t="str">
        <f>IFERROR(VLOOKUP($L13,[4]Insumos!$C$2:$F$517,4,FALSE),"")</f>
        <v>2.3.3.1.01</v>
      </c>
      <c r="R13" s="463" t="s">
        <v>1300</v>
      </c>
      <c r="S13" s="456"/>
      <c r="T13" s="456"/>
    </row>
    <row r="14" spans="2:25" ht="38.25" x14ac:dyDescent="0.25">
      <c r="B14" s="459" t="str">
        <f>IF(Tabla1[[#This Row],[Código_Actividad]]="","",CONCATENATE(Tabla1[[#This Row],[POA]],".",Tabla1[[#This Row],[SRS]],".",Tabla1[[#This Row],[AREA]],".",Tabla1[[#This Row],[TIPO]]))</f>
        <v/>
      </c>
      <c r="C14" s="459" t="str">
        <f>IF(Tabla1[[#This Row],[Código_Actividad]]="","",'Formulario PPGR1'!#REF!)</f>
        <v/>
      </c>
      <c r="D14" s="459" t="str">
        <f>IF(Tabla1[[#This Row],[Código_Actividad]]="","",'Formulario PPGR1'!#REF!)</f>
        <v/>
      </c>
      <c r="E14" s="459" t="str">
        <f>IF(Tabla1[[#This Row],[Código_Actividad]]="","",'Formulario PPGR1'!#REF!)</f>
        <v/>
      </c>
      <c r="F14" s="459" t="str">
        <f>IF(Tabla1[[#This Row],[Código_Actividad]]="","",'Formulario PPGR1'!#REF!)</f>
        <v/>
      </c>
      <c r="G14" s="366"/>
      <c r="H14" s="460" t="str">
        <f>IFERROR(VLOOKUP(Tabla1[[#This Row],[Código_Actividad]],'Formulario PPGR2'!$H$9:$I$1048576,2,FALSE),"")</f>
        <v/>
      </c>
      <c r="I14" s="461" t="str">
        <f>IFERROR(VLOOKUP(Tabla1[[#This Row],[Código_Actividad]],Tabla2[[Código]:[Total de Acciones ]],15,FALSE),"")</f>
        <v/>
      </c>
      <c r="J14" s="462" t="s">
        <v>181</v>
      </c>
      <c r="K14" s="462" t="str">
        <f>IFERROR(VLOOKUP($J14,[3]LSIns!$B$5:$C$45,2,FALSE),"")</f>
        <v>lsAlimentosyBebidas</v>
      </c>
      <c r="L14" s="460" t="s">
        <v>693</v>
      </c>
      <c r="M14" s="463" t="str">
        <f>IFERROR(VLOOKUP($L14,[4]Insumos!$C$2:$F$517,2,FALSE),"")</f>
        <v>unidad</v>
      </c>
      <c r="N14" s="407">
        <v>4</v>
      </c>
      <c r="O14" s="464">
        <f>IFERROR(VLOOKUP($L14,[4]Insumos!$C$2:$F$517,3,FALSE),"")</f>
        <v>29393.8</v>
      </c>
      <c r="P14" s="318">
        <f>+Tabla1[[#This Row],[Precio Unitario]]*Tabla1[[#This Row],[Cantidad de Insumos]]</f>
        <v>117575.2</v>
      </c>
      <c r="Q14" s="464" t="str">
        <f>IFERROR(VLOOKUP($L14,[4]Insumos!$C$2:$F$517,4,FALSE),"")</f>
        <v>2.3.1.1.01</v>
      </c>
      <c r="R14" s="463" t="s">
        <v>1300</v>
      </c>
      <c r="S14" s="456"/>
      <c r="T14" s="456"/>
    </row>
    <row r="15" spans="2:25" x14ac:dyDescent="0.25">
      <c r="B15" s="465" t="e">
        <f>IF(Tabla1[[#This Row],[Código_Actividad]]="","",CONCATENATE(Tabla1[[#This Row],[POA]],".",Tabla1[[#This Row],[SRS]],".",Tabla1[[#This Row],[AREA]],".",Tabla1[[#This Row],[TIPO]]))</f>
        <v>#REF!</v>
      </c>
      <c r="C15" s="465" t="e">
        <f>IF(Tabla1[[#This Row],[Código_Actividad]]="","",'Formulario PPGR1'!#REF!)</f>
        <v>#REF!</v>
      </c>
      <c r="D15" s="465" t="e">
        <f>IF(Tabla1[[#This Row],[Código_Actividad]]="","",'Formulario PPGR1'!#REF!)</f>
        <v>#REF!</v>
      </c>
      <c r="E15" s="465" t="e">
        <f>IF(Tabla1[[#This Row],[Código_Actividad]]="","",'Formulario PPGR1'!#REF!)</f>
        <v>#REF!</v>
      </c>
      <c r="F15" s="465" t="e">
        <f>IF(Tabla1[[#This Row],[Código_Actividad]]="","",'Formulario PPGR1'!#REF!)</f>
        <v>#REF!</v>
      </c>
      <c r="G15" s="366" t="s">
        <v>2092</v>
      </c>
      <c r="H15" s="460" t="str">
        <f>IFERROR(VLOOKUP(Tabla1[[#This Row],[Código_Actividad]],'Formulario PPGR2'!$H$9:$I$1048576,2,FALSE),"")</f>
        <v>Conformación y/o Reactivacion del Comité de Farmacia y Terapeutica-CFT.</v>
      </c>
      <c r="I15" s="461">
        <f>IFERROR(VLOOKUP(Tabla1[[#This Row],[Código_Actividad]],Tabla2[[Código]:[Total de Acciones ]],15,FALSE),"")</f>
        <v>1</v>
      </c>
      <c r="J15" s="462" t="s">
        <v>357</v>
      </c>
      <c r="K15" s="466" t="str">
        <f>IFERROR(VLOOKUP($J15,[3]LSIns!$B$5:$C$45,2,FALSE),"")</f>
        <v>lsProductosdePapel</v>
      </c>
      <c r="L15" s="460" t="s">
        <v>1025</v>
      </c>
      <c r="M15" s="463" t="str">
        <f>IFERROR(VLOOKUP($L15,[4]Insumos!$C$2:$F$517,2,FALSE),"")</f>
        <v>resma</v>
      </c>
      <c r="N15" s="407"/>
      <c r="O15" s="464">
        <f>IFERROR(VLOOKUP($L15,[4]Insumos!$C$2:$F$517,3,FALSE),"")</f>
        <v>139.24</v>
      </c>
      <c r="P15" s="318">
        <f>+Tabla1[[#This Row],[Precio Unitario]]*Tabla1[[#This Row],[Cantidad de Insumos]]</f>
        <v>0</v>
      </c>
      <c r="Q15" s="464" t="str">
        <f>IFERROR(VLOOKUP($L15,[4]Insumos!$C$2:$F$517,4,FALSE),"")</f>
        <v>2.3.3.1.01</v>
      </c>
      <c r="R15" s="463" t="s">
        <v>1300</v>
      </c>
      <c r="S15" s="456"/>
      <c r="T15" s="456"/>
    </row>
    <row r="16" spans="2:25" x14ac:dyDescent="0.25">
      <c r="B16" s="465" t="str">
        <f>IF(Tabla1[[#This Row],[Código_Actividad]]="","",CONCATENATE(Tabla1[[#This Row],[POA]],".",Tabla1[[#This Row],[SRS]],".",Tabla1[[#This Row],[AREA]],".",Tabla1[[#This Row],[TIPO]]))</f>
        <v/>
      </c>
      <c r="C16" s="465" t="str">
        <f>IF(Tabla1[[#This Row],[Código_Actividad]]="","",'Formulario PPGR1'!#REF!)</f>
        <v/>
      </c>
      <c r="D16" s="465" t="str">
        <f>IF(Tabla1[[#This Row],[Código_Actividad]]="","",'Formulario PPGR1'!#REF!)</f>
        <v/>
      </c>
      <c r="E16" s="465" t="str">
        <f>IF(Tabla1[[#This Row],[Código_Actividad]]="","",'Formulario PPGR1'!#REF!)</f>
        <v/>
      </c>
      <c r="F16" s="465" t="str">
        <f>IF(Tabla1[[#This Row],[Código_Actividad]]="","",'Formulario PPGR1'!#REF!)</f>
        <v/>
      </c>
      <c r="G16" s="366"/>
      <c r="H16" s="460" t="str">
        <f>IFERROR(VLOOKUP(Tabla1[[#This Row],[Código_Actividad]],'Formulario PPGR2'!$H$9:$I$1048576,2,FALSE),"")</f>
        <v/>
      </c>
      <c r="I16" s="461" t="str">
        <f>IFERROR(VLOOKUP(Tabla1[[#This Row],[Código_Actividad]],Tabla2[[Código]:[Total de Acciones ]],15,FALSE),"")</f>
        <v/>
      </c>
      <c r="J16" s="462" t="s">
        <v>1122</v>
      </c>
      <c r="K16" s="466" t="str">
        <f>IFERROR(VLOOKUP($J16,[3]LSIns!$B$5:$C$45,2,FALSE),"")</f>
        <v>lsUtilesdeOficina</v>
      </c>
      <c r="L16" s="460" t="s">
        <v>1144</v>
      </c>
      <c r="M16" s="463" t="str">
        <f>IFERROR(VLOOKUP($L16,[4]Insumos!$C$2:$F$517,2,FALSE),"")</f>
        <v>Caja</v>
      </c>
      <c r="N16" s="407">
        <v>2</v>
      </c>
      <c r="O16" s="464">
        <f>IFERROR(VLOOKUP($L16,[4]Insumos!$C$2:$F$517,3,FALSE),"")</f>
        <v>36</v>
      </c>
      <c r="P16" s="318">
        <f>+Tabla1[[#This Row],[Precio Unitario]]*Tabla1[[#This Row],[Cantidad de Insumos]]</f>
        <v>72</v>
      </c>
      <c r="Q16" s="464" t="str">
        <f>IFERROR(VLOOKUP($L16,[4]Insumos!$C$2:$F$517,4,FALSE),"")</f>
        <v xml:space="preserve">2.3.9.2.01 </v>
      </c>
      <c r="R16" s="463" t="s">
        <v>1300</v>
      </c>
      <c r="S16" s="456"/>
      <c r="T16" s="456"/>
    </row>
    <row r="17" spans="2:20" x14ac:dyDescent="0.25">
      <c r="B17" s="465" t="str">
        <f>IF(Tabla1[[#This Row],[Código_Actividad]]="","",CONCATENATE(Tabla1[[#This Row],[POA]],".",Tabla1[[#This Row],[SRS]],".",Tabla1[[#This Row],[AREA]],".",Tabla1[[#This Row],[TIPO]]))</f>
        <v/>
      </c>
      <c r="C17" s="465" t="str">
        <f>IF(Tabla1[[#This Row],[Código_Actividad]]="","",'Formulario PPGR1'!#REF!)</f>
        <v/>
      </c>
      <c r="D17" s="465" t="str">
        <f>IF(Tabla1[[#This Row],[Código_Actividad]]="","",'Formulario PPGR1'!#REF!)</f>
        <v/>
      </c>
      <c r="E17" s="465" t="str">
        <f>IF(Tabla1[[#This Row],[Código_Actividad]]="","",'Formulario PPGR1'!#REF!)</f>
        <v/>
      </c>
      <c r="F17" s="465" t="str">
        <f>IF(Tabla1[[#This Row],[Código_Actividad]]="","",'Formulario PPGR1'!#REF!)</f>
        <v/>
      </c>
      <c r="G17" s="366"/>
      <c r="H17" s="460" t="str">
        <f>IFERROR(VLOOKUP(Tabla1[[#This Row],[Código_Actividad]],'Formulario PPGR2'!$H$9:$I$1048576,2,FALSE),"")</f>
        <v/>
      </c>
      <c r="I17" s="461" t="str">
        <f>IFERROR(VLOOKUP(Tabla1[[#This Row],[Código_Actividad]],Tabla2[[Código]:[Total de Acciones ]],15,FALSE),"")</f>
        <v/>
      </c>
      <c r="J17" s="462" t="s">
        <v>1122</v>
      </c>
      <c r="K17" s="466" t="str">
        <f>IFERROR(VLOOKUP($J17,[3]LSIns!$B$5:$C$45,2,FALSE),"")</f>
        <v>lsUtilesdeOficina</v>
      </c>
      <c r="L17" s="460" t="s">
        <v>1134</v>
      </c>
      <c r="M17" s="463" t="str">
        <f>IFERROR(VLOOKUP($L17,[4]Insumos!$C$2:$F$517,2,FALSE),"")</f>
        <v>unidad</v>
      </c>
      <c r="N17" s="407">
        <v>1</v>
      </c>
      <c r="O17" s="464">
        <f>IFERROR(VLOOKUP($L17,[4]Insumos!$C$2:$F$517,3,FALSE),"")</f>
        <v>810.41200000000003</v>
      </c>
      <c r="P17" s="318">
        <f>+Tabla1[[#This Row],[Precio Unitario]]*Tabla1[[#This Row],[Cantidad de Insumos]]</f>
        <v>810.41200000000003</v>
      </c>
      <c r="Q17" s="464" t="str">
        <f>IFERROR(VLOOKUP($L17,[4]Insumos!$C$2:$F$517,4,FALSE),"")</f>
        <v xml:space="preserve">2.3.9.2.01 </v>
      </c>
      <c r="R17" s="463" t="s">
        <v>1300</v>
      </c>
      <c r="S17" s="456"/>
      <c r="T17" s="456"/>
    </row>
    <row r="18" spans="2:20" x14ac:dyDescent="0.25">
      <c r="B18" s="465" t="e">
        <f>IF(Tabla1[[#This Row],[Código_Actividad]]="","",CONCATENATE(Tabla1[[#This Row],[POA]],".",Tabla1[[#This Row],[SRS]],".",Tabla1[[#This Row],[AREA]],".",Tabla1[[#This Row],[TIPO]]))</f>
        <v>#REF!</v>
      </c>
      <c r="C18" s="465" t="e">
        <f>IF(Tabla1[[#This Row],[Código_Actividad]]="","",'Formulario PPGR1'!#REF!)</f>
        <v>#REF!</v>
      </c>
      <c r="D18" s="465" t="e">
        <f>IF(Tabla1[[#This Row],[Código_Actividad]]="","",'Formulario PPGR1'!#REF!)</f>
        <v>#REF!</v>
      </c>
      <c r="E18" s="465" t="e">
        <f>IF(Tabla1[[#This Row],[Código_Actividad]]="","",'Formulario PPGR1'!#REF!)</f>
        <v>#REF!</v>
      </c>
      <c r="F18" s="465" t="e">
        <f>IF(Tabla1[[#This Row],[Código_Actividad]]="","",'Formulario PPGR1'!#REF!)</f>
        <v>#REF!</v>
      </c>
      <c r="G18" s="366" t="s">
        <v>2093</v>
      </c>
      <c r="H18" s="460" t="str">
        <f>IFERROR(VLOOKUP(Tabla1[[#This Row],[Código_Actividad]],'Formulario PPGR2'!$H$9:$I$1048576,2,FALSE),"")</f>
        <v>Capacitación en los Procedimientos Operativos del SUGEMI a los CPN</v>
      </c>
      <c r="I18" s="461">
        <f>IFERROR(VLOOKUP(Tabla1[[#This Row],[Código_Actividad]],Tabla2[[Código]:[Total de Acciones ]],15,FALSE),"")</f>
        <v>1</v>
      </c>
      <c r="J18" s="462" t="s">
        <v>357</v>
      </c>
      <c r="K18" s="466" t="str">
        <f>IFERROR(VLOOKUP($J18,[3]LSIns!$B$5:$C$45,2,FALSE),"")</f>
        <v>lsProductosdePapel</v>
      </c>
      <c r="L18" s="460" t="s">
        <v>1025</v>
      </c>
      <c r="M18" s="463" t="str">
        <f>IFERROR(VLOOKUP($L18,[4]Insumos!$C$2:$F$517,2,FALSE),"")</f>
        <v>resma</v>
      </c>
      <c r="N18" s="407">
        <v>4</v>
      </c>
      <c r="O18" s="464">
        <f>IFERROR(VLOOKUP($L18,[4]Insumos!$C$2:$F$517,3,FALSE),"")</f>
        <v>139.24</v>
      </c>
      <c r="P18" s="318">
        <f>+Tabla1[[#This Row],[Precio Unitario]]*Tabla1[[#This Row],[Cantidad de Insumos]]</f>
        <v>556.96</v>
      </c>
      <c r="Q18" s="464" t="str">
        <f>IFERROR(VLOOKUP($L18,[4]Insumos!$C$2:$F$517,4,FALSE),"")</f>
        <v>2.3.3.1.01</v>
      </c>
      <c r="R18" s="463" t="s">
        <v>1300</v>
      </c>
      <c r="S18" s="456"/>
      <c r="T18" s="456"/>
    </row>
    <row r="19" spans="2:20" x14ac:dyDescent="0.25">
      <c r="B19" s="465" t="str">
        <f>IF(Tabla1[[#This Row],[Código_Actividad]]="","",CONCATENATE(Tabla1[[#This Row],[POA]],".",Tabla1[[#This Row],[SRS]],".",Tabla1[[#This Row],[AREA]],".",Tabla1[[#This Row],[TIPO]]))</f>
        <v/>
      </c>
      <c r="C19" s="465" t="str">
        <f>IF(Tabla1[[#This Row],[Código_Actividad]]="","",'Formulario PPGR1'!#REF!)</f>
        <v/>
      </c>
      <c r="D19" s="465" t="str">
        <f>IF(Tabla1[[#This Row],[Código_Actividad]]="","",'Formulario PPGR1'!#REF!)</f>
        <v/>
      </c>
      <c r="E19" s="465" t="str">
        <f>IF(Tabla1[[#This Row],[Código_Actividad]]="","",'Formulario PPGR1'!#REF!)</f>
        <v/>
      </c>
      <c r="F19" s="465" t="str">
        <f>IF(Tabla1[[#This Row],[Código_Actividad]]="","",'Formulario PPGR1'!#REF!)</f>
        <v/>
      </c>
      <c r="G19" s="366"/>
      <c r="H19" s="460" t="str">
        <f>IFERROR(VLOOKUP(Tabla1[[#This Row],[Código_Actividad]],'Formulario PPGR2'!$H$9:$I$1048576,2,FALSE),"")</f>
        <v/>
      </c>
      <c r="I19" s="461" t="str">
        <f>IFERROR(VLOOKUP(Tabla1[[#This Row],[Código_Actividad]],Tabla2[[Código]:[Total de Acciones ]],15,FALSE),"")</f>
        <v/>
      </c>
      <c r="J19" s="462" t="s">
        <v>1122</v>
      </c>
      <c r="K19" s="466" t="str">
        <f>IFERROR(VLOOKUP($J19,[3]LSIns!$B$5:$C$45,2,FALSE),"")</f>
        <v>lsUtilesdeOficina</v>
      </c>
      <c r="L19" s="460" t="s">
        <v>1194</v>
      </c>
      <c r="M19" s="463" t="str">
        <f>IFERROR(VLOOKUP($L19,[4]Insumos!$C$2:$F$517,2,FALSE),"")</f>
        <v>unidad</v>
      </c>
      <c r="N19" s="407">
        <v>5</v>
      </c>
      <c r="O19" s="464">
        <f>IFERROR(VLOOKUP($L19,[4]Insumos!$C$2:$F$517,3,FALSE),"")</f>
        <v>50</v>
      </c>
      <c r="P19" s="318">
        <f>+Tabla1[[#This Row],[Precio Unitario]]*Tabla1[[#This Row],[Cantidad de Insumos]]</f>
        <v>250</v>
      </c>
      <c r="Q19" s="464" t="str">
        <f>IFERROR(VLOOKUP($L19,[4]Insumos!$C$2:$F$517,4,FALSE),"")</f>
        <v xml:space="preserve">2.3.9.2.01 </v>
      </c>
      <c r="R19" s="463" t="s">
        <v>1300</v>
      </c>
      <c r="S19" s="456"/>
      <c r="T19" s="456"/>
    </row>
    <row r="20" spans="2:20" ht="38.25" x14ac:dyDescent="0.25">
      <c r="B20" s="465" t="str">
        <f>IF(Tabla1[[#This Row],[Código_Actividad]]="","",CONCATENATE(Tabla1[[#This Row],[POA]],".",Tabla1[[#This Row],[SRS]],".",Tabla1[[#This Row],[AREA]],".",Tabla1[[#This Row],[TIPO]]))</f>
        <v/>
      </c>
      <c r="C20" s="465" t="str">
        <f>IF(Tabla1[[#This Row],[Código_Actividad]]="","",'Formulario PPGR1'!#REF!)</f>
        <v/>
      </c>
      <c r="D20" s="465" t="str">
        <f>IF(Tabla1[[#This Row],[Código_Actividad]]="","",'Formulario PPGR1'!#REF!)</f>
        <v/>
      </c>
      <c r="E20" s="465" t="str">
        <f>IF(Tabla1[[#This Row],[Código_Actividad]]="","",'Formulario PPGR1'!#REF!)</f>
        <v/>
      </c>
      <c r="F20" s="465" t="str">
        <f>IF(Tabla1[[#This Row],[Código_Actividad]]="","",'Formulario PPGR1'!#REF!)</f>
        <v/>
      </c>
      <c r="G20" s="317"/>
      <c r="H20" s="460" t="str">
        <f>IFERROR(VLOOKUP(Tabla1[[#This Row],[Código_Actividad]],'Formulario PPGR2'!$H$9:$I$1048576,2,FALSE),"")</f>
        <v/>
      </c>
      <c r="I20" s="467" t="str">
        <f>IFERROR(VLOOKUP(Tabla1[[#This Row],[Código_Actividad]],Tabla2[[Código]:[Total de Acciones ]],15,FALSE),"")</f>
        <v/>
      </c>
      <c r="J20" s="462" t="s">
        <v>181</v>
      </c>
      <c r="K20" s="466" t="str">
        <f>IFERROR(VLOOKUP($J20,[3]LSIns!$B$5:$C$45,2,FALSE),"")</f>
        <v>lsAlimentosyBebidas</v>
      </c>
      <c r="L20" s="460" t="s">
        <v>701</v>
      </c>
      <c r="M20" s="466" t="str">
        <f>IFERROR(VLOOKUP($L20,[4]Insumos!$C$2:$F$517,2,FALSE),"")</f>
        <v>unidad</v>
      </c>
      <c r="N20" s="408">
        <v>1</v>
      </c>
      <c r="O20" s="468">
        <f>IFERROR(VLOOKUP($L20,[4]Insumos!$C$2:$F$517,3,FALSE),"")</f>
        <v>19706</v>
      </c>
      <c r="P20" s="318">
        <f>+Tabla1[[#This Row],[Precio Unitario]]*Tabla1[[#This Row],[Cantidad de Insumos]]</f>
        <v>19706</v>
      </c>
      <c r="Q20" s="469" t="str">
        <f>IFERROR(VLOOKUP($L20,[4]Insumos!$C$2:$F$517,4,FALSE),"")</f>
        <v>2.3.1.1.01</v>
      </c>
      <c r="R20" s="462" t="s">
        <v>1300</v>
      </c>
      <c r="S20" s="456"/>
      <c r="T20" s="456"/>
    </row>
    <row r="21" spans="2:20" x14ac:dyDescent="0.25">
      <c r="B21" s="465" t="e">
        <f>IF(Tabla1[[#This Row],[Código_Actividad]]="","",CONCATENATE(Tabla1[[#This Row],[POA]],".",Tabla1[[#This Row],[SRS]],".",Tabla1[[#This Row],[AREA]],".",Tabla1[[#This Row],[TIPO]]))</f>
        <v>#REF!</v>
      </c>
      <c r="C21" s="465" t="e">
        <f>IF(Tabla1[[#This Row],[Código_Actividad]]="","",'Formulario PPGR1'!#REF!)</f>
        <v>#REF!</v>
      </c>
      <c r="D21" s="465" t="e">
        <f>IF(Tabla1[[#This Row],[Código_Actividad]]="","",'Formulario PPGR1'!#REF!)</f>
        <v>#REF!</v>
      </c>
      <c r="E21" s="465" t="e">
        <f>IF(Tabla1[[#This Row],[Código_Actividad]]="","",'Formulario PPGR1'!#REF!)</f>
        <v>#REF!</v>
      </c>
      <c r="F21" s="465" t="e">
        <f>IF(Tabla1[[#This Row],[Código_Actividad]]="","",'Formulario PPGR1'!#REF!)</f>
        <v>#REF!</v>
      </c>
      <c r="G21" s="317" t="s">
        <v>2094</v>
      </c>
      <c r="H21" s="460" t="str">
        <f>IFERROR(VLOOKUP(Tabla1[[#This Row],[Código_Actividad]],'Formulario PPGR2'!$H$9:$I$1048576,2,FALSE),"")</f>
        <v>Capacitación en el manual de almacen del SUGEMI al equipo regional.</v>
      </c>
      <c r="I21" s="467">
        <f>IFERROR(VLOOKUP(Tabla1[[#This Row],[Código_Actividad]],Tabla2[[Código]:[Total de Acciones ]],15,FALSE),"")</f>
        <v>1</v>
      </c>
      <c r="J21" s="462" t="s">
        <v>357</v>
      </c>
      <c r="K21" s="466" t="str">
        <f>IFERROR(VLOOKUP($J21,[3]LSIns!$B$5:$C$45,2,FALSE),"")</f>
        <v>lsProductosdePapel</v>
      </c>
      <c r="L21" s="460" t="s">
        <v>1025</v>
      </c>
      <c r="M21" s="466" t="str">
        <f>IFERROR(VLOOKUP($L21,[4]Insumos!$C$2:$F$517,2,FALSE),"")</f>
        <v>resma</v>
      </c>
      <c r="N21" s="408">
        <v>1</v>
      </c>
      <c r="O21" s="468">
        <f>IFERROR(VLOOKUP($L21,[4]Insumos!$C$2:$F$517,3,FALSE),"")</f>
        <v>139.24</v>
      </c>
      <c r="P21" s="318">
        <f>+Tabla1[[#This Row],[Precio Unitario]]*Tabla1[[#This Row],[Cantidad de Insumos]]</f>
        <v>139.24</v>
      </c>
      <c r="Q21" s="469" t="str">
        <f>IFERROR(VLOOKUP($L21,[4]Insumos!$C$2:$F$517,4,FALSE),"")</f>
        <v>2.3.3.1.01</v>
      </c>
      <c r="R21" s="462" t="s">
        <v>1300</v>
      </c>
      <c r="S21" s="456"/>
      <c r="T21" s="456"/>
    </row>
    <row r="22" spans="2:20" x14ac:dyDescent="0.25">
      <c r="B22" s="465" t="str">
        <f>IF(Tabla1[[#This Row],[Código_Actividad]]="","",CONCATENATE(Tabla1[[#This Row],[POA]],".",Tabla1[[#This Row],[SRS]],".",Tabla1[[#This Row],[AREA]],".",Tabla1[[#This Row],[TIPO]]))</f>
        <v/>
      </c>
      <c r="C22" s="465" t="str">
        <f>IF(Tabla1[[#This Row],[Código_Actividad]]="","",'Formulario PPGR1'!#REF!)</f>
        <v/>
      </c>
      <c r="D22" s="465" t="str">
        <f>IF(Tabla1[[#This Row],[Código_Actividad]]="","",'Formulario PPGR1'!#REF!)</f>
        <v/>
      </c>
      <c r="E22" s="465" t="str">
        <f>IF(Tabla1[[#This Row],[Código_Actividad]]="","",'Formulario PPGR1'!#REF!)</f>
        <v/>
      </c>
      <c r="F22" s="465" t="str">
        <f>IF(Tabla1[[#This Row],[Código_Actividad]]="","",'Formulario PPGR1'!#REF!)</f>
        <v/>
      </c>
      <c r="G22" s="317"/>
      <c r="H22" s="460" t="str">
        <f>IFERROR(VLOOKUP(Tabla1[[#This Row],[Código_Actividad]],'Formulario PPGR2'!$H$9:$I$1048576,2,FALSE),"")</f>
        <v/>
      </c>
      <c r="I22" s="467" t="str">
        <f>IFERROR(VLOOKUP(Tabla1[[#This Row],[Código_Actividad]],Tabla2[[Código]:[Total de Acciones ]],15,FALSE),"")</f>
        <v/>
      </c>
      <c r="J22" s="462" t="s">
        <v>1122</v>
      </c>
      <c r="K22" s="466" t="str">
        <f>IFERROR(VLOOKUP($J22,[3]LSIns!$B$5:$C$45,2,FALSE),"")</f>
        <v>lsUtilesdeOficina</v>
      </c>
      <c r="L22" s="460" t="s">
        <v>1144</v>
      </c>
      <c r="M22" s="466" t="str">
        <f>IFERROR(VLOOKUP($L22,[4]Insumos!$C$2:$F$517,2,FALSE),"")</f>
        <v>Caja</v>
      </c>
      <c r="N22" s="408">
        <v>1</v>
      </c>
      <c r="O22" s="468">
        <f>IFERROR(VLOOKUP($L22,[4]Insumos!$C$2:$F$517,3,FALSE),"")</f>
        <v>36</v>
      </c>
      <c r="P22" s="318">
        <f>+Tabla1[[#This Row],[Precio Unitario]]*Tabla1[[#This Row],[Cantidad de Insumos]]</f>
        <v>36</v>
      </c>
      <c r="Q22" s="469" t="str">
        <f>IFERROR(VLOOKUP($L22,[4]Insumos!$C$2:$F$517,4,FALSE),"")</f>
        <v xml:space="preserve">2.3.9.2.01 </v>
      </c>
      <c r="R22" s="462" t="s">
        <v>1300</v>
      </c>
      <c r="S22" s="456"/>
      <c r="T22" s="456"/>
    </row>
    <row r="23" spans="2:20" ht="38.25" x14ac:dyDescent="0.25">
      <c r="B23" s="465" t="str">
        <f>IF(Tabla1[[#This Row],[Código_Actividad]]="","",CONCATENATE(Tabla1[[#This Row],[POA]],".",Tabla1[[#This Row],[SRS]],".",Tabla1[[#This Row],[AREA]],".",Tabla1[[#This Row],[TIPO]]))</f>
        <v/>
      </c>
      <c r="C23" s="465" t="str">
        <f>IF(Tabla1[[#This Row],[Código_Actividad]]="","",'Formulario PPGR1'!#REF!)</f>
        <v/>
      </c>
      <c r="D23" s="465" t="str">
        <f>IF(Tabla1[[#This Row],[Código_Actividad]]="","",'Formulario PPGR1'!#REF!)</f>
        <v/>
      </c>
      <c r="E23" s="465" t="str">
        <f>IF(Tabla1[[#This Row],[Código_Actividad]]="","",'Formulario PPGR1'!#REF!)</f>
        <v/>
      </c>
      <c r="F23" s="465" t="str">
        <f>IF(Tabla1[[#This Row],[Código_Actividad]]="","",'Formulario PPGR1'!#REF!)</f>
        <v/>
      </c>
      <c r="G23" s="317"/>
      <c r="H23" s="460" t="str">
        <f>IFERROR(VLOOKUP(Tabla1[[#This Row],[Código_Actividad]],'Formulario PPGR2'!$H$9:$I$1048576,2,FALSE),"")</f>
        <v/>
      </c>
      <c r="I23" s="467" t="str">
        <f>IFERROR(VLOOKUP(Tabla1[[#This Row],[Código_Actividad]],Tabla2[[Código]:[Total de Acciones ]],15,FALSE),"")</f>
        <v/>
      </c>
      <c r="J23" s="462" t="s">
        <v>181</v>
      </c>
      <c r="K23" s="466" t="str">
        <f>IFERROR(VLOOKUP($J23,[3]LSIns!$B$5:$C$45,2,FALSE),"")</f>
        <v>lsAlimentosyBebidas</v>
      </c>
      <c r="L23" s="460" t="s">
        <v>701</v>
      </c>
      <c r="M23" s="466" t="str">
        <f>IFERROR(VLOOKUP($L23,[4]Insumos!$C$2:$F$517,2,FALSE),"")</f>
        <v>unidad</v>
      </c>
      <c r="N23" s="408">
        <v>1</v>
      </c>
      <c r="O23" s="468">
        <f>IFERROR(VLOOKUP($L23,[4]Insumos!$C$2:$F$517,3,FALSE),"")</f>
        <v>19706</v>
      </c>
      <c r="P23" s="318">
        <f>+Tabla1[[#This Row],[Precio Unitario]]*Tabla1[[#This Row],[Cantidad de Insumos]]</f>
        <v>19706</v>
      </c>
      <c r="Q23" s="469" t="str">
        <f>IFERROR(VLOOKUP($L23,[4]Insumos!$C$2:$F$517,4,FALSE),"")</f>
        <v>2.3.1.1.01</v>
      </c>
      <c r="R23" s="462" t="s">
        <v>1300</v>
      </c>
      <c r="S23" s="456"/>
      <c r="T23" s="456"/>
    </row>
    <row r="24" spans="2:20" x14ac:dyDescent="0.25">
      <c r="B24" s="465" t="e">
        <f>IF(Tabla1[[#This Row],[Código_Actividad]]="","",CONCATENATE(Tabla1[[#This Row],[POA]],".",Tabla1[[#This Row],[SRS]],".",Tabla1[[#This Row],[AREA]],".",Tabla1[[#This Row],[TIPO]]))</f>
        <v>#REF!</v>
      </c>
      <c r="C24" s="465" t="e">
        <f>IF(Tabla1[[#This Row],[Código_Actividad]]="","",'Formulario PPGR1'!#REF!)</f>
        <v>#REF!</v>
      </c>
      <c r="D24" s="465" t="e">
        <f>IF(Tabla1[[#This Row],[Código_Actividad]]="","",'Formulario PPGR1'!#REF!)</f>
        <v>#REF!</v>
      </c>
      <c r="E24" s="465" t="e">
        <f>IF(Tabla1[[#This Row],[Código_Actividad]]="","",'Formulario PPGR1'!#REF!)</f>
        <v>#REF!</v>
      </c>
      <c r="F24" s="465" t="e">
        <f>IF(Tabla1[[#This Row],[Código_Actividad]]="","",'Formulario PPGR1'!#REF!)</f>
        <v>#REF!</v>
      </c>
      <c r="G24" s="317" t="s">
        <v>2095</v>
      </c>
      <c r="H24" s="460" t="str">
        <f>IFERROR(VLOOKUP(Tabla1[[#This Row],[Código_Actividad]],'Formulario PPGR2'!$H$9:$I$1048576,2,FALSE),"")</f>
        <v>Elaboración del Boletin Regional trimestral del SUGEMI</v>
      </c>
      <c r="I24" s="467">
        <f>IFERROR(VLOOKUP(Tabla1[[#This Row],[Código_Actividad]],Tabla2[[Código]:[Total de Acciones ]],15,FALSE),"")</f>
        <v>4</v>
      </c>
      <c r="J24" s="462" t="s">
        <v>357</v>
      </c>
      <c r="K24" s="466" t="str">
        <f>IFERROR(VLOOKUP($J24,[3]LSIns!$B$5:$C$45,2,FALSE),"")</f>
        <v>lsProductosdePapel</v>
      </c>
      <c r="L24" s="460" t="s">
        <v>1025</v>
      </c>
      <c r="M24" s="466" t="str">
        <f>IFERROR(VLOOKUP($L24,[4]Insumos!$C$2:$F$517,2,FALSE),"")</f>
        <v>resma</v>
      </c>
      <c r="N24" s="408">
        <v>4</v>
      </c>
      <c r="O24" s="468">
        <f>IFERROR(VLOOKUP($L24,[4]Insumos!$C$2:$F$517,3,FALSE),"")</f>
        <v>139.24</v>
      </c>
      <c r="P24" s="318">
        <f>+Tabla1[[#This Row],[Precio Unitario]]*Tabla1[[#This Row],[Cantidad de Insumos]]</f>
        <v>556.96</v>
      </c>
      <c r="Q24" s="469" t="str">
        <f>IFERROR(VLOOKUP($L24,[4]Insumos!$C$2:$F$517,4,FALSE),"")</f>
        <v>2.3.3.1.01</v>
      </c>
      <c r="R24" s="462" t="s">
        <v>1300</v>
      </c>
      <c r="S24" s="456"/>
      <c r="T24" s="456"/>
    </row>
    <row r="25" spans="2:20" x14ac:dyDescent="0.25">
      <c r="B25" s="465" t="str">
        <f>IF(Tabla1[[#This Row],[Código_Actividad]]="","",CONCATENATE(Tabla1[[#This Row],[POA]],".",Tabla1[[#This Row],[SRS]],".",Tabla1[[#This Row],[AREA]],".",Tabla1[[#This Row],[TIPO]]))</f>
        <v/>
      </c>
      <c r="C25" s="465" t="str">
        <f>IF(Tabla1[[#This Row],[Código_Actividad]]="","",'Formulario PPGR1'!#REF!)</f>
        <v/>
      </c>
      <c r="D25" s="465" t="str">
        <f>IF(Tabla1[[#This Row],[Código_Actividad]]="","",'Formulario PPGR1'!#REF!)</f>
        <v/>
      </c>
      <c r="E25" s="465" t="str">
        <f>IF(Tabla1[[#This Row],[Código_Actividad]]="","",'Formulario PPGR1'!#REF!)</f>
        <v/>
      </c>
      <c r="F25" s="465" t="str">
        <f>IF(Tabla1[[#This Row],[Código_Actividad]]="","",'Formulario PPGR1'!#REF!)</f>
        <v/>
      </c>
      <c r="G25" s="317"/>
      <c r="H25" s="460" t="str">
        <f>IFERROR(VLOOKUP(Tabla1[[#This Row],[Código_Actividad]],'Formulario PPGR2'!$H$9:$I$1048576,2,FALSE),"")</f>
        <v/>
      </c>
      <c r="I25" s="467" t="str">
        <f>IFERROR(VLOOKUP(Tabla1[[#This Row],[Código_Actividad]],Tabla2[[Código]:[Total de Acciones ]],15,FALSE),"")</f>
        <v/>
      </c>
      <c r="J25" s="462" t="s">
        <v>1122</v>
      </c>
      <c r="K25" s="466" t="str">
        <f>IFERROR(VLOOKUP($J25,[3]LSIns!$B$5:$C$45,2,FALSE),"")</f>
        <v>lsUtilesdeOficina</v>
      </c>
      <c r="L25" s="460" t="s">
        <v>1134</v>
      </c>
      <c r="M25" s="466" t="str">
        <f>IFERROR(VLOOKUP($L25,[4]Insumos!$C$2:$F$517,2,FALSE),"")</f>
        <v>unidad</v>
      </c>
      <c r="N25" s="408">
        <v>4</v>
      </c>
      <c r="O25" s="468">
        <f>IFERROR(VLOOKUP($L25,[4]Insumos!$C$2:$F$517,3,FALSE),"")</f>
        <v>810.41200000000003</v>
      </c>
      <c r="P25" s="318">
        <f>+Tabla1[[#This Row],[Precio Unitario]]*Tabla1[[#This Row],[Cantidad de Insumos]]</f>
        <v>3241.6480000000001</v>
      </c>
      <c r="Q25" s="469" t="str">
        <f>IFERROR(VLOOKUP($L25,[4]Insumos!$C$2:$F$517,4,FALSE),"")</f>
        <v xml:space="preserve">2.3.9.2.01 </v>
      </c>
      <c r="R25" s="462" t="s">
        <v>1300</v>
      </c>
      <c r="S25" s="456"/>
      <c r="T25" s="456"/>
    </row>
    <row r="26" spans="2:20" x14ac:dyDescent="0.25">
      <c r="B26" s="465" t="e">
        <f>IF(Tabla1[[#This Row],[Código_Actividad]]="","",CONCATENATE(Tabla1[[#This Row],[POA]],".",Tabla1[[#This Row],[SRS]],".",Tabla1[[#This Row],[AREA]],".",Tabla1[[#This Row],[TIPO]]))</f>
        <v>#REF!</v>
      </c>
      <c r="C26" s="465" t="e">
        <f>IF(Tabla1[[#This Row],[Código_Actividad]]="","",'Formulario PPGR1'!#REF!)</f>
        <v>#REF!</v>
      </c>
      <c r="D26" s="465" t="e">
        <f>IF(Tabla1[[#This Row],[Código_Actividad]]="","",'Formulario PPGR1'!#REF!)</f>
        <v>#REF!</v>
      </c>
      <c r="E26" s="465" t="e">
        <f>IF(Tabla1[[#This Row],[Código_Actividad]]="","",'Formulario PPGR1'!#REF!)</f>
        <v>#REF!</v>
      </c>
      <c r="F26" s="465" t="e">
        <f>IF(Tabla1[[#This Row],[Código_Actividad]]="","",'Formulario PPGR1'!#REF!)</f>
        <v>#REF!</v>
      </c>
      <c r="G26" s="317" t="s">
        <v>2096</v>
      </c>
      <c r="H26" s="460" t="str">
        <f>IFERROR(VLOOKUP(Tabla1[[#This Row],[Código_Actividad]],'Formulario PPGR2'!$H$9:$I$1048576,2,FALSE),"")</f>
        <v xml:space="preserve">Reunión  equipo tecnico  de la URGM para el analisis de datos reflejados en el Boletin </v>
      </c>
      <c r="I26" s="467">
        <f>IFERROR(VLOOKUP(Tabla1[[#This Row],[Código_Actividad]],Tabla2[[Código]:[Total de Acciones ]],15,FALSE),"")</f>
        <v>4</v>
      </c>
      <c r="J26" s="462" t="s">
        <v>357</v>
      </c>
      <c r="K26" s="466" t="str">
        <f>IFERROR(VLOOKUP($J26,[3]LSIns!$B$5:$C$45,2,FALSE),"")</f>
        <v>lsProductosdePapel</v>
      </c>
      <c r="L26" s="460" t="s">
        <v>1025</v>
      </c>
      <c r="M26" s="466" t="str">
        <f>IFERROR(VLOOKUP($L26,[4]Insumos!$C$2:$F$517,2,FALSE),"")</f>
        <v>resma</v>
      </c>
      <c r="N26" s="408">
        <v>4</v>
      </c>
      <c r="O26" s="468">
        <f>IFERROR(VLOOKUP($L26,[4]Insumos!$C$2:$F$517,3,FALSE),"")</f>
        <v>139.24</v>
      </c>
      <c r="P26" s="318">
        <f>+Tabla1[[#This Row],[Precio Unitario]]*Tabla1[[#This Row],[Cantidad de Insumos]]</f>
        <v>556.96</v>
      </c>
      <c r="Q26" s="469" t="str">
        <f>IFERROR(VLOOKUP($L26,[4]Insumos!$C$2:$F$517,4,FALSE),"")</f>
        <v>2.3.3.1.01</v>
      </c>
      <c r="R26" s="462" t="s">
        <v>1300</v>
      </c>
      <c r="S26" s="456"/>
      <c r="T26" s="456"/>
    </row>
    <row r="27" spans="2:20" x14ac:dyDescent="0.25">
      <c r="B27" s="465" t="str">
        <f>IF(Tabla1[[#This Row],[Código_Actividad]]="","",CONCATENATE(Tabla1[[#This Row],[POA]],".",Tabla1[[#This Row],[SRS]],".",Tabla1[[#This Row],[AREA]],".",Tabla1[[#This Row],[TIPO]]))</f>
        <v/>
      </c>
      <c r="C27" s="465" t="str">
        <f>IF(Tabla1[[#This Row],[Código_Actividad]]="","",'Formulario PPGR1'!#REF!)</f>
        <v/>
      </c>
      <c r="D27" s="465" t="str">
        <f>IF(Tabla1[[#This Row],[Código_Actividad]]="","",'Formulario PPGR1'!#REF!)</f>
        <v/>
      </c>
      <c r="E27" s="465" t="str">
        <f>IF(Tabla1[[#This Row],[Código_Actividad]]="","",'Formulario PPGR1'!#REF!)</f>
        <v/>
      </c>
      <c r="F27" s="465" t="str">
        <f>IF(Tabla1[[#This Row],[Código_Actividad]]="","",'Formulario PPGR1'!#REF!)</f>
        <v/>
      </c>
      <c r="G27" s="317"/>
      <c r="H27" s="460" t="str">
        <f>IFERROR(VLOOKUP(Tabla1[[#This Row],[Código_Actividad]],'Formulario PPGR2'!$H$9:$I$1048576,2,FALSE),"")</f>
        <v/>
      </c>
      <c r="I27" s="467" t="str">
        <f>IFERROR(VLOOKUP(Tabla1[[#This Row],[Código_Actividad]],Tabla2[[Código]:[Total de Acciones ]],15,FALSE),"")</f>
        <v/>
      </c>
      <c r="J27" s="462" t="s">
        <v>1122</v>
      </c>
      <c r="K27" s="466" t="str">
        <f>IFERROR(VLOOKUP($J27,[3]LSIns!$B$5:$C$45,2,FALSE),"")</f>
        <v>lsUtilesdeOficina</v>
      </c>
      <c r="L27" s="460" t="s">
        <v>1134</v>
      </c>
      <c r="M27" s="466" t="str">
        <f>IFERROR(VLOOKUP($L27,[4]Insumos!$C$2:$F$517,2,FALSE),"")</f>
        <v>unidad</v>
      </c>
      <c r="N27" s="408">
        <v>4</v>
      </c>
      <c r="O27" s="468">
        <f>IFERROR(VLOOKUP($L27,[4]Insumos!$C$2:$F$517,3,FALSE),"")</f>
        <v>810.41200000000003</v>
      </c>
      <c r="P27" s="318">
        <f>+Tabla1[[#This Row],[Precio Unitario]]*Tabla1[[#This Row],[Cantidad de Insumos]]</f>
        <v>3241.6480000000001</v>
      </c>
      <c r="Q27" s="469" t="str">
        <f>IFERROR(VLOOKUP($L27,[4]Insumos!$C$2:$F$517,4,FALSE),"")</f>
        <v xml:space="preserve">2.3.9.2.01 </v>
      </c>
      <c r="R27" s="462" t="s">
        <v>1300</v>
      </c>
      <c r="S27" s="456"/>
      <c r="T27" s="456"/>
    </row>
    <row r="28" spans="2:20" x14ac:dyDescent="0.25">
      <c r="B28" s="465" t="str">
        <f>IF(Tabla1[[#This Row],[Código_Actividad]]="","",CONCATENATE(Tabla1[[#This Row],[POA]],".",Tabla1[[#This Row],[SRS]],".",Tabla1[[#This Row],[AREA]],".",Tabla1[[#This Row],[TIPO]]))</f>
        <v/>
      </c>
      <c r="C28" s="465" t="str">
        <f>IF(Tabla1[[#This Row],[Código_Actividad]]="","",'Formulario PPGR1'!#REF!)</f>
        <v/>
      </c>
      <c r="D28" s="465" t="str">
        <f>IF(Tabla1[[#This Row],[Código_Actividad]]="","",'Formulario PPGR1'!#REF!)</f>
        <v/>
      </c>
      <c r="E28" s="465" t="str">
        <f>IF(Tabla1[[#This Row],[Código_Actividad]]="","",'Formulario PPGR1'!#REF!)</f>
        <v/>
      </c>
      <c r="F28" s="465" t="str">
        <f>IF(Tabla1[[#This Row],[Código_Actividad]]="","",'Formulario PPGR1'!#REF!)</f>
        <v/>
      </c>
      <c r="G28" s="317"/>
      <c r="H28" s="460" t="str">
        <f>IFERROR(VLOOKUP(Tabla1[[#This Row],[Código_Actividad]],'Formulario PPGR2'!$H$9:$I$1048576,2,FALSE),"")</f>
        <v/>
      </c>
      <c r="I28" s="467" t="str">
        <f>IFERROR(VLOOKUP(Tabla1[[#This Row],[Código_Actividad]],Tabla2[[Código]:[Total de Acciones ]],15,FALSE),"")</f>
        <v/>
      </c>
      <c r="J28" s="462" t="s">
        <v>1122</v>
      </c>
      <c r="K28" s="466" t="str">
        <f>IFERROR(VLOOKUP($J28,[3]LSIns!$B$5:$C$45,2,FALSE),"")</f>
        <v>lsUtilesdeOficina</v>
      </c>
      <c r="L28" s="460" t="s">
        <v>1144</v>
      </c>
      <c r="M28" s="466" t="str">
        <f>IFERROR(VLOOKUP($L28,[4]Insumos!$C$2:$F$517,2,FALSE),"")</f>
        <v>Caja</v>
      </c>
      <c r="N28" s="408">
        <v>4</v>
      </c>
      <c r="O28" s="468">
        <f>IFERROR(VLOOKUP($L28,[4]Insumos!$C$2:$F$517,3,FALSE),"")</f>
        <v>36</v>
      </c>
      <c r="P28" s="318">
        <f>+Tabla1[[#This Row],[Precio Unitario]]*Tabla1[[#This Row],[Cantidad de Insumos]]</f>
        <v>144</v>
      </c>
      <c r="Q28" s="469" t="str">
        <f>IFERROR(VLOOKUP($L28,[4]Insumos!$C$2:$F$517,4,FALSE),"")</f>
        <v xml:space="preserve">2.3.9.2.01 </v>
      </c>
      <c r="R28" s="462" t="s">
        <v>1300</v>
      </c>
      <c r="S28" s="456"/>
      <c r="T28" s="456"/>
    </row>
    <row r="29" spans="2:20" ht="38.25" x14ac:dyDescent="0.25">
      <c r="B29" s="465" t="str">
        <f>IF(Tabla1[[#This Row],[Código_Actividad]]="","",CONCATENATE(Tabla1[[#This Row],[POA]],".",Tabla1[[#This Row],[SRS]],".",Tabla1[[#This Row],[AREA]],".",Tabla1[[#This Row],[TIPO]]))</f>
        <v/>
      </c>
      <c r="C29" s="465" t="str">
        <f>IF(Tabla1[[#This Row],[Código_Actividad]]="","",'Formulario PPGR1'!#REF!)</f>
        <v/>
      </c>
      <c r="D29" s="465" t="str">
        <f>IF(Tabla1[[#This Row],[Código_Actividad]]="","",'Formulario PPGR1'!#REF!)</f>
        <v/>
      </c>
      <c r="E29" s="465" t="str">
        <f>IF(Tabla1[[#This Row],[Código_Actividad]]="","",'Formulario PPGR1'!#REF!)</f>
        <v/>
      </c>
      <c r="F29" s="465" t="str">
        <f>IF(Tabla1[[#This Row],[Código_Actividad]]="","",'Formulario PPGR1'!#REF!)</f>
        <v/>
      </c>
      <c r="G29" s="317"/>
      <c r="H29" s="460" t="str">
        <f>IFERROR(VLOOKUP(Tabla1[[#This Row],[Código_Actividad]],'Formulario PPGR2'!$H$9:$I$1048576,2,FALSE),"")</f>
        <v/>
      </c>
      <c r="I29" s="467" t="str">
        <f>IFERROR(VLOOKUP(Tabla1[[#This Row],[Código_Actividad]],Tabla2[[Código]:[Total de Acciones ]],15,FALSE),"")</f>
        <v/>
      </c>
      <c r="J29" s="462" t="s">
        <v>181</v>
      </c>
      <c r="K29" s="466" t="str">
        <f>IFERROR(VLOOKUP($J29,[3]LSIns!$B$5:$C$45,2,FALSE),"")</f>
        <v>lsAlimentosyBebidas</v>
      </c>
      <c r="L29" s="460" t="s">
        <v>691</v>
      </c>
      <c r="M29" s="466" t="str">
        <f>IFERROR(VLOOKUP($L29,[4]Insumos!$C$2:$F$517,2,FALSE),"")</f>
        <v>unidad</v>
      </c>
      <c r="N29" s="408">
        <v>4</v>
      </c>
      <c r="O29" s="468">
        <f>IFERROR(VLOOKUP($L29,[4]Insumos!$C$2:$F$517,3,FALSE),"")</f>
        <v>5929.5</v>
      </c>
      <c r="P29" s="318">
        <f>+Tabla1[[#This Row],[Precio Unitario]]*Tabla1[[#This Row],[Cantidad de Insumos]]</f>
        <v>23718</v>
      </c>
      <c r="Q29" s="469" t="str">
        <f>IFERROR(VLOOKUP($L29,[4]Insumos!$C$2:$F$517,4,FALSE),"")</f>
        <v>2.3.1.1.01</v>
      </c>
      <c r="R29" s="462" t="s">
        <v>1300</v>
      </c>
      <c r="S29" s="456"/>
      <c r="T29" s="456"/>
    </row>
    <row r="30" spans="2:20" x14ac:dyDescent="0.25">
      <c r="B30" s="465" t="e">
        <f>IF(Tabla1[[#This Row],[Código_Actividad]]="","",CONCATENATE(Tabla1[[#This Row],[POA]],".",Tabla1[[#This Row],[SRS]],".",Tabla1[[#This Row],[AREA]],".",Tabla1[[#This Row],[TIPO]]))</f>
        <v>#REF!</v>
      </c>
      <c r="C30" s="465" t="e">
        <f>IF(Tabla1[[#This Row],[Código_Actividad]]="","",'Formulario PPGR1'!#REF!)</f>
        <v>#REF!</v>
      </c>
      <c r="D30" s="465" t="e">
        <f>IF(Tabla1[[#This Row],[Código_Actividad]]="","",'Formulario PPGR1'!#REF!)</f>
        <v>#REF!</v>
      </c>
      <c r="E30" s="465" t="e">
        <f>IF(Tabla1[[#This Row],[Código_Actividad]]="","",'Formulario PPGR1'!#REF!)</f>
        <v>#REF!</v>
      </c>
      <c r="F30" s="465" t="e">
        <f>IF(Tabla1[[#This Row],[Código_Actividad]]="","",'Formulario PPGR1'!#REF!)</f>
        <v>#REF!</v>
      </c>
      <c r="G30" s="317" t="s">
        <v>2097</v>
      </c>
      <c r="H30" s="460" t="str">
        <f>IFERROR(VLOOKUP(Tabla1[[#This Row],[Código_Actividad]],'Formulario PPGR2'!$H$9:$I$1048576,2,FALSE),"")</f>
        <v>Reporte mensual de lo recibido por PROMESE-CAL Vs lo solicitado y por compra administrativa de los CEAS y SRS</v>
      </c>
      <c r="I30" s="467">
        <f>IFERROR(VLOOKUP(Tabla1[[#This Row],[Código_Actividad]],Tabla2[[Código]:[Total de Acciones ]],15,FALSE),"")</f>
        <v>4</v>
      </c>
      <c r="J30" s="462" t="s">
        <v>357</v>
      </c>
      <c r="K30" s="466" t="str">
        <f>IFERROR(VLOOKUP($J30,[3]LSIns!$B$5:$C$45,2,FALSE),"")</f>
        <v>lsProductosdePapel</v>
      </c>
      <c r="L30" s="460" t="s">
        <v>1025</v>
      </c>
      <c r="M30" s="466" t="str">
        <f>IFERROR(VLOOKUP($L30,[4]Insumos!$C$2:$F$517,2,FALSE),"")</f>
        <v>resma</v>
      </c>
      <c r="N30" s="408">
        <v>4</v>
      </c>
      <c r="O30" s="468">
        <f>IFERROR(VLOOKUP($L30,[4]Insumos!$C$2:$F$517,3,FALSE),"")</f>
        <v>139.24</v>
      </c>
      <c r="P30" s="318">
        <f>+Tabla1[[#This Row],[Precio Unitario]]*Tabla1[[#This Row],[Cantidad de Insumos]]</f>
        <v>556.96</v>
      </c>
      <c r="Q30" s="469" t="str">
        <f>IFERROR(VLOOKUP($L30,[4]Insumos!$C$2:$F$517,4,FALSE),"")</f>
        <v>2.3.3.1.01</v>
      </c>
      <c r="R30" s="462" t="s">
        <v>1300</v>
      </c>
      <c r="S30" s="456"/>
      <c r="T30" s="456"/>
    </row>
    <row r="31" spans="2:20" x14ac:dyDescent="0.25">
      <c r="B31" s="465" t="str">
        <f>IF(Tabla1[[#This Row],[Código_Actividad]]="","",CONCATENATE(Tabla1[[#This Row],[POA]],".",Tabla1[[#This Row],[SRS]],".",Tabla1[[#This Row],[AREA]],".",Tabla1[[#This Row],[TIPO]]))</f>
        <v/>
      </c>
      <c r="C31" s="465" t="str">
        <f>IF(Tabla1[[#This Row],[Código_Actividad]]="","",'Formulario PPGR1'!#REF!)</f>
        <v/>
      </c>
      <c r="D31" s="465" t="str">
        <f>IF(Tabla1[[#This Row],[Código_Actividad]]="","",'Formulario PPGR1'!#REF!)</f>
        <v/>
      </c>
      <c r="E31" s="465" t="str">
        <f>IF(Tabla1[[#This Row],[Código_Actividad]]="","",'Formulario PPGR1'!#REF!)</f>
        <v/>
      </c>
      <c r="F31" s="465" t="str">
        <f>IF(Tabla1[[#This Row],[Código_Actividad]]="","",'Formulario PPGR1'!#REF!)</f>
        <v/>
      </c>
      <c r="G31" s="317"/>
      <c r="H31" s="460" t="str">
        <f>IFERROR(VLOOKUP(Tabla1[[#This Row],[Código_Actividad]],'Formulario PPGR2'!$H$9:$I$1048576,2,FALSE),"")</f>
        <v/>
      </c>
      <c r="I31" s="467" t="str">
        <f>IFERROR(VLOOKUP(Tabla1[[#This Row],[Código_Actividad]],Tabla2[[Código]:[Total de Acciones ]],15,FALSE),"")</f>
        <v/>
      </c>
      <c r="J31" s="462" t="s">
        <v>1122</v>
      </c>
      <c r="K31" s="466" t="str">
        <f>IFERROR(VLOOKUP($J31,[3]LSIns!$B$5:$C$45,2,FALSE),"")</f>
        <v>lsUtilesdeOficina</v>
      </c>
      <c r="L31" s="460" t="s">
        <v>1144</v>
      </c>
      <c r="M31" s="466" t="str">
        <f>IFERROR(VLOOKUP($L31,[4]Insumos!$C$2:$F$517,2,FALSE),"")</f>
        <v>Caja</v>
      </c>
      <c r="N31" s="408">
        <v>4</v>
      </c>
      <c r="O31" s="468">
        <f>IFERROR(VLOOKUP($L31,[4]Insumos!$C$2:$F$517,3,FALSE),"")</f>
        <v>36</v>
      </c>
      <c r="P31" s="318">
        <f>+Tabla1[[#This Row],[Precio Unitario]]*Tabla1[[#This Row],[Cantidad de Insumos]]</f>
        <v>144</v>
      </c>
      <c r="Q31" s="469" t="str">
        <f>IFERROR(VLOOKUP($L31,[4]Insumos!$C$2:$F$517,4,FALSE),"")</f>
        <v xml:space="preserve">2.3.9.2.01 </v>
      </c>
      <c r="R31" s="462" t="s">
        <v>1300</v>
      </c>
      <c r="S31" s="456"/>
      <c r="T31" s="456"/>
    </row>
    <row r="32" spans="2:20" ht="38.25" x14ac:dyDescent="0.25">
      <c r="B32" s="465" t="str">
        <f>IF(Tabla1[[#This Row],[Código_Actividad]]="","",CONCATENATE(Tabla1[[#This Row],[POA]],".",Tabla1[[#This Row],[SRS]],".",Tabla1[[#This Row],[AREA]],".",Tabla1[[#This Row],[TIPO]]))</f>
        <v/>
      </c>
      <c r="C32" s="465" t="str">
        <f>IF(Tabla1[[#This Row],[Código_Actividad]]="","",'Formulario PPGR1'!#REF!)</f>
        <v/>
      </c>
      <c r="D32" s="465" t="str">
        <f>IF(Tabla1[[#This Row],[Código_Actividad]]="","",'Formulario PPGR1'!#REF!)</f>
        <v/>
      </c>
      <c r="E32" s="465" t="str">
        <f>IF(Tabla1[[#This Row],[Código_Actividad]]="","",'Formulario PPGR1'!#REF!)</f>
        <v/>
      </c>
      <c r="F32" s="465" t="str">
        <f>IF(Tabla1[[#This Row],[Código_Actividad]]="","",'Formulario PPGR1'!#REF!)</f>
        <v/>
      </c>
      <c r="G32" s="317"/>
      <c r="H32" s="460" t="str">
        <f>IFERROR(VLOOKUP(Tabla1[[#This Row],[Código_Actividad]],'Formulario PPGR2'!$H$9:$I$1048576,2,FALSE),"")</f>
        <v/>
      </c>
      <c r="I32" s="467" t="str">
        <f>IFERROR(VLOOKUP(Tabla1[[#This Row],[Código_Actividad]],Tabla2[[Código]:[Total de Acciones ]],15,FALSE),"")</f>
        <v/>
      </c>
      <c r="J32" s="462" t="s">
        <v>181</v>
      </c>
      <c r="K32" s="466" t="str">
        <f>IFERROR(VLOOKUP($J32,[3]LSIns!$B$5:$C$45,2,FALSE),"")</f>
        <v>lsAlimentosyBebidas</v>
      </c>
      <c r="L32" s="460" t="s">
        <v>691</v>
      </c>
      <c r="M32" s="466" t="str">
        <f>IFERROR(VLOOKUP($L32,[4]Insumos!$C$2:$F$517,2,FALSE),"")</f>
        <v>unidad</v>
      </c>
      <c r="N32" s="408">
        <v>4</v>
      </c>
      <c r="O32" s="468">
        <f>IFERROR(VLOOKUP($L32,[4]Insumos!$C$2:$F$517,3,FALSE),"")</f>
        <v>5929.5</v>
      </c>
      <c r="P32" s="318">
        <f>+Tabla1[[#This Row],[Precio Unitario]]*Tabla1[[#This Row],[Cantidad de Insumos]]</f>
        <v>23718</v>
      </c>
      <c r="Q32" s="469" t="str">
        <f>IFERROR(VLOOKUP($L32,[4]Insumos!$C$2:$F$517,4,FALSE),"")</f>
        <v>2.3.1.1.01</v>
      </c>
      <c r="R32" s="462" t="s">
        <v>1300</v>
      </c>
      <c r="S32" s="456"/>
      <c r="T32" s="456"/>
    </row>
    <row r="33" spans="2:20" ht="25.5" x14ac:dyDescent="0.25">
      <c r="B33" s="465" t="e">
        <f>IF(Tabla1[[#This Row],[Código_Actividad]]="","",CONCATENATE(Tabla1[[#This Row],[POA]],".",Tabla1[[#This Row],[SRS]],".",Tabla1[[#This Row],[AREA]],".",Tabla1[[#This Row],[TIPO]]))</f>
        <v>#REF!</v>
      </c>
      <c r="C33" s="465" t="e">
        <f>IF(Tabla1[[#This Row],[Código_Actividad]]="","",'Formulario PPGR1'!#REF!)</f>
        <v>#REF!</v>
      </c>
      <c r="D33" s="465" t="e">
        <f>IF(Tabla1[[#This Row],[Código_Actividad]]="","",'Formulario PPGR1'!#REF!)</f>
        <v>#REF!</v>
      </c>
      <c r="E33" s="465" t="e">
        <f>IF(Tabla1[[#This Row],[Código_Actividad]]="","",'Formulario PPGR1'!#REF!)</f>
        <v>#REF!</v>
      </c>
      <c r="F33" s="465" t="e">
        <f>IF(Tabla1[[#This Row],[Código_Actividad]]="","",'Formulario PPGR1'!#REF!)</f>
        <v>#REF!</v>
      </c>
      <c r="G33" s="317" t="s">
        <v>2098</v>
      </c>
      <c r="H33" s="460" t="str">
        <f>IFERROR(VLOOKUP(Tabla1[[#This Row],[Código_Actividad]],'Formulario PPGR2'!$H$9:$I$1048576,2,FALSE),"")</f>
        <v>Capacitación en el llenado de la tarjetas de control de existencia y SUGEMI 1 de programas para los Establecimientos con servicio de Atencion Integral</v>
      </c>
      <c r="I33" s="467">
        <f>IFERROR(VLOOKUP(Tabla1[[#This Row],[Código_Actividad]],Tabla2[[Código]:[Total de Acciones ]],15,FALSE),"")</f>
        <v>1</v>
      </c>
      <c r="J33" s="462" t="s">
        <v>357</v>
      </c>
      <c r="K33" s="466" t="str">
        <f>IFERROR(VLOOKUP($J33,[3]LSIns!$B$5:$C$45,2,FALSE),"")</f>
        <v>lsProductosdePapel</v>
      </c>
      <c r="L33" s="460" t="s">
        <v>1025</v>
      </c>
      <c r="M33" s="466" t="str">
        <f>IFERROR(VLOOKUP($L33,[4]Insumos!$C$2:$F$517,2,FALSE),"")</f>
        <v>resma</v>
      </c>
      <c r="N33" s="408">
        <v>1</v>
      </c>
      <c r="O33" s="468">
        <f>IFERROR(VLOOKUP($L33,[4]Insumos!$C$2:$F$517,3,FALSE),"")</f>
        <v>139.24</v>
      </c>
      <c r="P33" s="318">
        <f>+Tabla1[[#This Row],[Precio Unitario]]*Tabla1[[#This Row],[Cantidad de Insumos]]</f>
        <v>139.24</v>
      </c>
      <c r="Q33" s="469" t="str">
        <f>IFERROR(VLOOKUP($L33,[4]Insumos!$C$2:$F$517,4,FALSE),"")</f>
        <v>2.3.3.1.01</v>
      </c>
      <c r="R33" s="462" t="s">
        <v>1300</v>
      </c>
      <c r="S33" s="456"/>
      <c r="T33" s="456"/>
    </row>
    <row r="34" spans="2:20" x14ac:dyDescent="0.25">
      <c r="B34" s="465" t="str">
        <f>IF(Tabla1[[#This Row],[Código_Actividad]]="","",CONCATENATE(Tabla1[[#This Row],[POA]],".",Tabla1[[#This Row],[SRS]],".",Tabla1[[#This Row],[AREA]],".",Tabla1[[#This Row],[TIPO]]))</f>
        <v/>
      </c>
      <c r="C34" s="465" t="str">
        <f>IF(Tabla1[[#This Row],[Código_Actividad]]="","",'Formulario PPGR1'!#REF!)</f>
        <v/>
      </c>
      <c r="D34" s="465" t="str">
        <f>IF(Tabla1[[#This Row],[Código_Actividad]]="","",'Formulario PPGR1'!#REF!)</f>
        <v/>
      </c>
      <c r="E34" s="465" t="str">
        <f>IF(Tabla1[[#This Row],[Código_Actividad]]="","",'Formulario PPGR1'!#REF!)</f>
        <v/>
      </c>
      <c r="F34" s="465" t="str">
        <f>IF(Tabla1[[#This Row],[Código_Actividad]]="","",'Formulario PPGR1'!#REF!)</f>
        <v/>
      </c>
      <c r="G34" s="317"/>
      <c r="H34" s="460" t="str">
        <f>IFERROR(VLOOKUP(Tabla1[[#This Row],[Código_Actividad]],'Formulario PPGR2'!$H$9:$I$1048576,2,FALSE),"")</f>
        <v/>
      </c>
      <c r="I34" s="467" t="str">
        <f>IFERROR(VLOOKUP(Tabla1[[#This Row],[Código_Actividad]],Tabla2[[Código]:[Total de Acciones ]],15,FALSE),"")</f>
        <v/>
      </c>
      <c r="J34" s="462" t="s">
        <v>1122</v>
      </c>
      <c r="K34" s="466" t="str">
        <f>IFERROR(VLOOKUP($J34,[3]LSIns!$B$5:$C$45,2,FALSE),"")</f>
        <v>lsUtilesdeOficina</v>
      </c>
      <c r="L34" s="460" t="s">
        <v>1144</v>
      </c>
      <c r="M34" s="466" t="str">
        <f>IFERROR(VLOOKUP($L34,[4]Insumos!$C$2:$F$517,2,FALSE),"")</f>
        <v>Caja</v>
      </c>
      <c r="N34" s="408">
        <v>1</v>
      </c>
      <c r="O34" s="468">
        <f>IFERROR(VLOOKUP($L34,[4]Insumos!$C$2:$F$517,3,FALSE),"")</f>
        <v>36</v>
      </c>
      <c r="P34" s="318">
        <f>+Tabla1[[#This Row],[Precio Unitario]]*Tabla1[[#This Row],[Cantidad de Insumos]]</f>
        <v>36</v>
      </c>
      <c r="Q34" s="469" t="str">
        <f>IFERROR(VLOOKUP($L34,[4]Insumos!$C$2:$F$517,4,FALSE),"")</f>
        <v xml:space="preserve">2.3.9.2.01 </v>
      </c>
      <c r="R34" s="462" t="s">
        <v>1300</v>
      </c>
      <c r="S34" s="456"/>
      <c r="T34" s="456"/>
    </row>
    <row r="35" spans="2:20" ht="38.25" x14ac:dyDescent="0.25">
      <c r="B35" s="465" t="str">
        <f>IF(Tabla1[[#This Row],[Código_Actividad]]="","",CONCATENATE(Tabla1[[#This Row],[POA]],".",Tabla1[[#This Row],[SRS]],".",Tabla1[[#This Row],[AREA]],".",Tabla1[[#This Row],[TIPO]]))</f>
        <v/>
      </c>
      <c r="C35" s="465" t="str">
        <f>IF(Tabla1[[#This Row],[Código_Actividad]]="","",'Formulario PPGR1'!#REF!)</f>
        <v/>
      </c>
      <c r="D35" s="465" t="str">
        <f>IF(Tabla1[[#This Row],[Código_Actividad]]="","",'Formulario PPGR1'!#REF!)</f>
        <v/>
      </c>
      <c r="E35" s="465" t="str">
        <f>IF(Tabla1[[#This Row],[Código_Actividad]]="","",'Formulario PPGR1'!#REF!)</f>
        <v/>
      </c>
      <c r="F35" s="465" t="str">
        <f>IF(Tabla1[[#This Row],[Código_Actividad]]="","",'Formulario PPGR1'!#REF!)</f>
        <v/>
      </c>
      <c r="G35" s="317"/>
      <c r="H35" s="460" t="str">
        <f>IFERROR(VLOOKUP(Tabla1[[#This Row],[Código_Actividad]],'Formulario PPGR2'!$H$9:$I$1048576,2,FALSE),"")</f>
        <v/>
      </c>
      <c r="I35" s="467" t="str">
        <f>IFERROR(VLOOKUP(Tabla1[[#This Row],[Código_Actividad]],Tabla2[[Código]:[Total de Acciones ]],15,FALSE),"")</f>
        <v/>
      </c>
      <c r="J35" s="462" t="s">
        <v>181</v>
      </c>
      <c r="K35" s="466" t="str">
        <f>IFERROR(VLOOKUP($J35,[3]LSIns!$B$5:$C$45,2,FALSE),"")</f>
        <v>lsAlimentosyBebidas</v>
      </c>
      <c r="L35" s="460" t="s">
        <v>701</v>
      </c>
      <c r="M35" s="466" t="str">
        <f>IFERROR(VLOOKUP($L35,[4]Insumos!$C$2:$F$517,2,FALSE),"")</f>
        <v>unidad</v>
      </c>
      <c r="N35" s="408">
        <v>1</v>
      </c>
      <c r="O35" s="468">
        <f>IFERROR(VLOOKUP($L35,[4]Insumos!$C$2:$F$517,3,FALSE),"")</f>
        <v>19706</v>
      </c>
      <c r="P35" s="318">
        <f>+Tabla1[[#This Row],[Precio Unitario]]*Tabla1[[#This Row],[Cantidad de Insumos]]</f>
        <v>19706</v>
      </c>
      <c r="Q35" s="469" t="str">
        <f>IFERROR(VLOOKUP($L35,[4]Insumos!$C$2:$F$517,4,FALSE),"")</f>
        <v>2.3.1.1.01</v>
      </c>
      <c r="R35" s="462" t="s">
        <v>1300</v>
      </c>
      <c r="S35" s="456"/>
      <c r="T35" s="456"/>
    </row>
    <row r="36" spans="2:20" ht="25.5" x14ac:dyDescent="0.25">
      <c r="B36" s="465" t="e">
        <f>IF(Tabla1[[#This Row],[Código_Actividad]]="","",CONCATENATE(Tabla1[[#This Row],[POA]],".",Tabla1[[#This Row],[SRS]],".",Tabla1[[#This Row],[AREA]],".",Tabla1[[#This Row],[TIPO]]))</f>
        <v>#REF!</v>
      </c>
      <c r="C36" s="465" t="e">
        <f>IF(Tabla1[[#This Row],[Código_Actividad]]="","",'Formulario PPGR1'!#REF!)</f>
        <v>#REF!</v>
      </c>
      <c r="D36" s="465" t="e">
        <f>IF(Tabla1[[#This Row],[Código_Actividad]]="","",'Formulario PPGR1'!#REF!)</f>
        <v>#REF!</v>
      </c>
      <c r="E36" s="465" t="e">
        <f>IF(Tabla1[[#This Row],[Código_Actividad]]="","",'Formulario PPGR1'!#REF!)</f>
        <v>#REF!</v>
      </c>
      <c r="F36" s="465" t="e">
        <f>IF(Tabla1[[#This Row],[Código_Actividad]]="","",'Formulario PPGR1'!#REF!)</f>
        <v>#REF!</v>
      </c>
      <c r="G36" s="317" t="s">
        <v>2099</v>
      </c>
      <c r="H36" s="460" t="str">
        <f>IFERROR(VLOOKUP(Tabla1[[#This Row],[Código_Actividad]],'Formulario PPGR2'!$H$9:$I$1048576,2,FALSE),"")</f>
        <v>Levantamiento de requerimiento minimo de los servicios diagnósticos para puesta en funcionamiento de servicios 24 horas</v>
      </c>
      <c r="I36" s="467">
        <f>IFERROR(VLOOKUP(Tabla1[[#This Row],[Código_Actividad]],Tabla2[[Código]:[Total de Acciones ]],15,FALSE),"")</f>
        <v>1</v>
      </c>
      <c r="J36" s="462" t="s">
        <v>357</v>
      </c>
      <c r="K36" s="466" t="str">
        <f>IFERROR(VLOOKUP($J36,[3]LSIns!$B$5:$C$45,2,FALSE),"")</f>
        <v>lsProductosdePapel</v>
      </c>
      <c r="L36" s="460" t="s">
        <v>1025</v>
      </c>
      <c r="M36" s="466" t="str">
        <f>IFERROR(VLOOKUP($L36,[4]Insumos!$C$2:$F$517,2,FALSE),"")</f>
        <v>resma</v>
      </c>
      <c r="N36" s="408">
        <v>1</v>
      </c>
      <c r="O36" s="468">
        <f>IFERROR(VLOOKUP($L36,[4]Insumos!$C$2:$F$517,3,FALSE),"")</f>
        <v>139.24</v>
      </c>
      <c r="P36" s="318">
        <f>+Tabla1[[#This Row],[Precio Unitario]]*Tabla1[[#This Row],[Cantidad de Insumos]]</f>
        <v>139.24</v>
      </c>
      <c r="Q36" s="469" t="str">
        <f>IFERROR(VLOOKUP($L36,[4]Insumos!$C$2:$F$517,4,FALSE),"")</f>
        <v>2.3.3.1.01</v>
      </c>
      <c r="R36" s="462" t="s">
        <v>1300</v>
      </c>
      <c r="S36" s="456"/>
      <c r="T36" s="456"/>
    </row>
    <row r="37" spans="2:20" x14ac:dyDescent="0.25">
      <c r="B37" s="465" t="e">
        <f>IF(Tabla1[[#This Row],[Código_Actividad]]="","",CONCATENATE(Tabla1[[#This Row],[POA]],".",Tabla1[[#This Row],[SRS]],".",Tabla1[[#This Row],[AREA]],".",Tabla1[[#This Row],[TIPO]]))</f>
        <v>#REF!</v>
      </c>
      <c r="C37" s="465" t="e">
        <f>IF(Tabla1[[#This Row],[Código_Actividad]]="","",'Formulario PPGR1'!#REF!)</f>
        <v>#REF!</v>
      </c>
      <c r="D37" s="465" t="e">
        <f>IF(Tabla1[[#This Row],[Código_Actividad]]="","",'Formulario PPGR1'!#REF!)</f>
        <v>#REF!</v>
      </c>
      <c r="E37" s="465" t="e">
        <f>IF(Tabla1[[#This Row],[Código_Actividad]]="","",'Formulario PPGR1'!#REF!)</f>
        <v>#REF!</v>
      </c>
      <c r="F37" s="465" t="e">
        <f>IF(Tabla1[[#This Row],[Código_Actividad]]="","",'Formulario PPGR1'!#REF!)</f>
        <v>#REF!</v>
      </c>
      <c r="G37" s="317" t="s">
        <v>2100</v>
      </c>
      <c r="H37" s="460" t="str">
        <f>IFERROR(VLOOKUP(Tabla1[[#This Row],[Código_Actividad]],'Formulario PPGR2'!$H$9:$I$1048576,2,FALSE),"")</f>
        <v>Supervisión del apego a las normativas de los servicios diagnósticos</v>
      </c>
      <c r="I37" s="467">
        <f>IFERROR(VLOOKUP(Tabla1[[#This Row],[Código_Actividad]],Tabla2[[Código]:[Total de Acciones ]],15,FALSE),"")</f>
        <v>4</v>
      </c>
      <c r="J37" s="462" t="s">
        <v>357</v>
      </c>
      <c r="K37" s="466" t="str">
        <f>IFERROR(VLOOKUP($J37,[3]LSIns!$B$5:$C$45,2,FALSE),"")</f>
        <v>lsProductosdePapel</v>
      </c>
      <c r="L37" s="460" t="s">
        <v>1025</v>
      </c>
      <c r="M37" s="466" t="str">
        <f>IFERROR(VLOOKUP($L37,[4]Insumos!$C$2:$F$517,2,FALSE),"")</f>
        <v>resma</v>
      </c>
      <c r="N37" s="408">
        <v>1</v>
      </c>
      <c r="O37" s="468">
        <f>IFERROR(VLOOKUP($L37,[4]Insumos!$C$2:$F$517,3,FALSE),"")</f>
        <v>139.24</v>
      </c>
      <c r="P37" s="318">
        <f>+Tabla1[[#This Row],[Precio Unitario]]*Tabla1[[#This Row],[Cantidad de Insumos]]</f>
        <v>139.24</v>
      </c>
      <c r="Q37" s="469" t="str">
        <f>IFERROR(VLOOKUP($L37,[4]Insumos!$C$2:$F$517,4,FALSE),"")</f>
        <v>2.3.3.1.01</v>
      </c>
      <c r="R37" s="462" t="s">
        <v>1300</v>
      </c>
      <c r="S37" s="456"/>
      <c r="T37" s="456"/>
    </row>
    <row r="38" spans="2:20" x14ac:dyDescent="0.25">
      <c r="B38" s="465" t="e">
        <f>IF(Tabla1[[#This Row],[Código_Actividad]]="","",CONCATENATE(Tabla1[[#This Row],[POA]],".",Tabla1[[#This Row],[SRS]],".",Tabla1[[#This Row],[AREA]],".",Tabla1[[#This Row],[TIPO]]))</f>
        <v>#REF!</v>
      </c>
      <c r="C38" s="465" t="e">
        <f>IF(Tabla1[[#This Row],[Código_Actividad]]="","",'Formulario PPGR1'!#REF!)</f>
        <v>#REF!</v>
      </c>
      <c r="D38" s="465" t="e">
        <f>IF(Tabla1[[#This Row],[Código_Actividad]]="","",'Formulario PPGR1'!#REF!)</f>
        <v>#REF!</v>
      </c>
      <c r="E38" s="465" t="e">
        <f>IF(Tabla1[[#This Row],[Código_Actividad]]="","",'Formulario PPGR1'!#REF!)</f>
        <v>#REF!</v>
      </c>
      <c r="F38" s="465" t="e">
        <f>IF(Tabla1[[#This Row],[Código_Actividad]]="","",'Formulario PPGR1'!#REF!)</f>
        <v>#REF!</v>
      </c>
      <c r="G38" s="317" t="s">
        <v>2101</v>
      </c>
      <c r="H38" s="460" t="str">
        <f>IFERROR(VLOOKUP(Tabla1[[#This Row],[Código_Actividad]],'Formulario PPGR2'!$H$9:$I$1048576,2,FALSE),"")</f>
        <v>Supervisión a la adecuacióna de la prestación de servicios diagnosticos y de laboratorio y servicios  ofertados 24 h</v>
      </c>
      <c r="I38" s="467">
        <f>IFERROR(VLOOKUP(Tabla1[[#This Row],[Código_Actividad]],Tabla2[[Código]:[Total de Acciones ]],15,FALSE),"")</f>
        <v>4</v>
      </c>
      <c r="J38" s="462" t="s">
        <v>357</v>
      </c>
      <c r="K38" s="466" t="str">
        <f>IFERROR(VLOOKUP($J38,[3]LSIns!$B$5:$C$45,2,FALSE),"")</f>
        <v>lsProductosdePapel</v>
      </c>
      <c r="L38" s="460" t="s">
        <v>1025</v>
      </c>
      <c r="M38" s="466" t="str">
        <f>IFERROR(VLOOKUP($L38,[4]Insumos!$C$2:$F$517,2,FALSE),"")</f>
        <v>resma</v>
      </c>
      <c r="N38" s="408">
        <v>1</v>
      </c>
      <c r="O38" s="468">
        <f>IFERROR(VLOOKUP($L38,[4]Insumos!$C$2:$F$517,3,FALSE),"")</f>
        <v>139.24</v>
      </c>
      <c r="P38" s="318">
        <f>+Tabla1[[#This Row],[Precio Unitario]]*Tabla1[[#This Row],[Cantidad de Insumos]]</f>
        <v>139.24</v>
      </c>
      <c r="Q38" s="469" t="str">
        <f>IFERROR(VLOOKUP($L38,[4]Insumos!$C$2:$F$517,4,FALSE),"")</f>
        <v>2.3.3.1.01</v>
      </c>
      <c r="R38" s="462" t="s">
        <v>1300</v>
      </c>
      <c r="S38" s="456"/>
      <c r="T38" s="456"/>
    </row>
    <row r="39" spans="2:20" x14ac:dyDescent="0.25">
      <c r="B39" s="465" t="e">
        <f>IF(Tabla1[[#This Row],[Código_Actividad]]="","",CONCATENATE(Tabla1[[#This Row],[POA]],".",Tabla1[[#This Row],[SRS]],".",Tabla1[[#This Row],[AREA]],".",Tabla1[[#This Row],[TIPO]]))</f>
        <v>#REF!</v>
      </c>
      <c r="C39" s="465" t="e">
        <f>IF(Tabla1[[#This Row],[Código_Actividad]]="","",'Formulario PPGR1'!#REF!)</f>
        <v>#REF!</v>
      </c>
      <c r="D39" s="465" t="e">
        <f>IF(Tabla1[[#This Row],[Código_Actividad]]="","",'Formulario PPGR1'!#REF!)</f>
        <v>#REF!</v>
      </c>
      <c r="E39" s="465" t="e">
        <f>IF(Tabla1[[#This Row],[Código_Actividad]]="","",'Formulario PPGR1'!#REF!)</f>
        <v>#REF!</v>
      </c>
      <c r="F39" s="465" t="e">
        <f>IF(Tabla1[[#This Row],[Código_Actividad]]="","",'Formulario PPGR1'!#REF!)</f>
        <v>#REF!</v>
      </c>
      <c r="G39" s="317" t="s">
        <v>2102</v>
      </c>
      <c r="H39" s="460" t="str">
        <f>IFERROR(VLOOKUP(Tabla1[[#This Row],[Código_Actividad]],'Formulario PPGR2'!$H$9:$I$1048576,2,FALSE),"")</f>
        <v xml:space="preserve">Supervisión  a la prestación de los servicios de pruebas especiales de VIH (CD4, CV y ADN-PCR) </v>
      </c>
      <c r="I39" s="467">
        <f>IFERROR(VLOOKUP(Tabla1[[#This Row],[Código_Actividad]],Tabla2[[Código]:[Total de Acciones ]],15,FALSE),"")</f>
        <v>4</v>
      </c>
      <c r="J39" s="462" t="s">
        <v>357</v>
      </c>
      <c r="K39" s="466" t="str">
        <f>IFERROR(VLOOKUP($J39,[3]LSIns!$B$5:$C$45,2,FALSE),"")</f>
        <v>lsProductosdePapel</v>
      </c>
      <c r="L39" s="460" t="s">
        <v>1025</v>
      </c>
      <c r="M39" s="466" t="str">
        <f>IFERROR(VLOOKUP($L39,[4]Insumos!$C$2:$F$517,2,FALSE),"")</f>
        <v>resma</v>
      </c>
      <c r="N39" s="408">
        <v>1</v>
      </c>
      <c r="O39" s="468">
        <f>IFERROR(VLOOKUP($L39,[4]Insumos!$C$2:$F$517,3,FALSE),"")</f>
        <v>139.24</v>
      </c>
      <c r="P39" s="318">
        <f>+Tabla1[[#This Row],[Precio Unitario]]*Tabla1[[#This Row],[Cantidad de Insumos]]</f>
        <v>139.24</v>
      </c>
      <c r="Q39" s="469" t="str">
        <f>IFERROR(VLOOKUP($L39,[4]Insumos!$C$2:$F$517,4,FALSE),"")</f>
        <v>2.3.3.1.01</v>
      </c>
      <c r="R39" s="462" t="s">
        <v>1300</v>
      </c>
      <c r="S39" s="456"/>
      <c r="T39" s="456"/>
    </row>
    <row r="40" spans="2:20" x14ac:dyDescent="0.25">
      <c r="B40" s="465" t="e">
        <f>IF(Tabla1[[#This Row],[Código_Actividad]]="","",CONCATENATE(Tabla1[[#This Row],[POA]],".",Tabla1[[#This Row],[SRS]],".",Tabla1[[#This Row],[AREA]],".",Tabla1[[#This Row],[TIPO]]))</f>
        <v>#REF!</v>
      </c>
      <c r="C40" s="465" t="e">
        <f>IF(Tabla1[[#This Row],[Código_Actividad]]="","",'Formulario PPGR1'!#REF!)</f>
        <v>#REF!</v>
      </c>
      <c r="D40" s="465" t="e">
        <f>IF(Tabla1[[#This Row],[Código_Actividad]]="","",'Formulario PPGR1'!#REF!)</f>
        <v>#REF!</v>
      </c>
      <c r="E40" s="465" t="e">
        <f>IF(Tabla1[[#This Row],[Código_Actividad]]="","",'Formulario PPGR1'!#REF!)</f>
        <v>#REF!</v>
      </c>
      <c r="F40" s="465" t="e">
        <f>IF(Tabla1[[#This Row],[Código_Actividad]]="","",'Formulario PPGR1'!#REF!)</f>
        <v>#REF!</v>
      </c>
      <c r="G40" s="317" t="s">
        <v>2103</v>
      </c>
      <c r="H40" s="460" t="str">
        <f>IFERROR(VLOOKUP(Tabla1[[#This Row],[Código_Actividad]],'Formulario PPGR2'!$H$9:$I$1048576,2,FALSE),"")</f>
        <v>Seguimiento a la conformación o actualización de clubes de donantes</v>
      </c>
      <c r="I40" s="467">
        <f>IFERROR(VLOOKUP(Tabla1[[#This Row],[Código_Actividad]],Tabla2[[Código]:[Total de Acciones ]],15,FALSE),"")</f>
        <v>2</v>
      </c>
      <c r="J40" s="462" t="s">
        <v>357</v>
      </c>
      <c r="K40" s="466" t="str">
        <f>IFERROR(VLOOKUP($J40,[3]LSIns!$B$5:$C$45,2,FALSE),"")</f>
        <v>lsProductosdePapel</v>
      </c>
      <c r="L40" s="460" t="s">
        <v>1025</v>
      </c>
      <c r="M40" s="466" t="str">
        <f>IFERROR(VLOOKUP($L40,[4]Insumos!$C$2:$F$517,2,FALSE),"")</f>
        <v>resma</v>
      </c>
      <c r="N40" s="408">
        <v>1</v>
      </c>
      <c r="O40" s="468">
        <f>IFERROR(VLOOKUP($L40,[4]Insumos!$C$2:$F$517,3,FALSE),"")</f>
        <v>139.24</v>
      </c>
      <c r="P40" s="318">
        <f>+Tabla1[[#This Row],[Precio Unitario]]*Tabla1[[#This Row],[Cantidad de Insumos]]</f>
        <v>139.24</v>
      </c>
      <c r="Q40" s="469" t="str">
        <f>IFERROR(VLOOKUP($L40,[4]Insumos!$C$2:$F$517,4,FALSE),"")</f>
        <v>2.3.3.1.01</v>
      </c>
      <c r="R40" s="462" t="s">
        <v>1300</v>
      </c>
      <c r="S40" s="456"/>
      <c r="T40" s="456"/>
    </row>
    <row r="41" spans="2:20" x14ac:dyDescent="0.25">
      <c r="B41" s="465" t="e">
        <f>IF(Tabla1[[#This Row],[Código_Actividad]]="","",CONCATENATE(Tabla1[[#This Row],[POA]],".",Tabla1[[#This Row],[SRS]],".",Tabla1[[#This Row],[AREA]],".",Tabla1[[#This Row],[TIPO]]))</f>
        <v>#REF!</v>
      </c>
      <c r="C41" s="465" t="e">
        <f>IF(Tabla1[[#This Row],[Código_Actividad]]="","",'Formulario PPGR1'!#REF!)</f>
        <v>#REF!</v>
      </c>
      <c r="D41" s="465" t="e">
        <f>IF(Tabla1[[#This Row],[Código_Actividad]]="","",'Formulario PPGR1'!#REF!)</f>
        <v>#REF!</v>
      </c>
      <c r="E41" s="465" t="e">
        <f>IF(Tabla1[[#This Row],[Código_Actividad]]="","",'Formulario PPGR1'!#REF!)</f>
        <v>#REF!</v>
      </c>
      <c r="F41" s="465" t="e">
        <f>IF(Tabla1[[#This Row],[Código_Actividad]]="","",'Formulario PPGR1'!#REF!)</f>
        <v>#REF!</v>
      </c>
      <c r="G41" s="317" t="s">
        <v>2104</v>
      </c>
      <c r="H41" s="460" t="str">
        <f>IFERROR(VLOOKUP(Tabla1[[#This Row],[Código_Actividad]],'Formulario PPGR2'!$H$9:$I$1048576,2,FALSE),"")</f>
        <v>Jornadas voluntarias de donación de sangre</v>
      </c>
      <c r="I41" s="467">
        <f>IFERROR(VLOOKUP(Tabla1[[#This Row],[Código_Actividad]],Tabla2[[Código]:[Total de Acciones ]],15,FALSE),"")</f>
        <v>2</v>
      </c>
      <c r="J41" s="462" t="s">
        <v>234</v>
      </c>
      <c r="K41" s="466" t="str">
        <f>IFERROR(VLOOKUP($J41,[3]LSIns!$B$5:$C$45,2,FALSE),"")</f>
        <v>lsGasoil</v>
      </c>
      <c r="L41" s="460" t="s">
        <v>842</v>
      </c>
      <c r="M41" s="466" t="str">
        <f>IFERROR(VLOOKUP($L41,[4]Insumos!$C$2:$F$517,2,FALSE),"")</f>
        <v>unidad</v>
      </c>
      <c r="N41" s="408">
        <v>12</v>
      </c>
      <c r="O41" s="468">
        <f>IFERROR(VLOOKUP($L41,[4]Insumos!$C$2:$F$517,3,FALSE),"")</f>
        <v>1000</v>
      </c>
      <c r="P41" s="318">
        <f>+Tabla1[[#This Row],[Precio Unitario]]*Tabla1[[#This Row],[Cantidad de Insumos]]</f>
        <v>12000</v>
      </c>
      <c r="Q41" s="469" t="str">
        <f>IFERROR(VLOOKUP($L41,[4]Insumos!$C$2:$F$517,4,FALSE),"")</f>
        <v xml:space="preserve">2.3.7.1.02 </v>
      </c>
      <c r="R41" s="462" t="s">
        <v>1300</v>
      </c>
      <c r="S41" s="456"/>
      <c r="T41" s="456"/>
    </row>
    <row r="42" spans="2:20" ht="38.25" x14ac:dyDescent="0.25">
      <c r="B42" s="465" t="str">
        <f>IF(Tabla1[[#This Row],[Código_Actividad]]="","",CONCATENATE(Tabla1[[#This Row],[POA]],".",Tabla1[[#This Row],[SRS]],".",Tabla1[[#This Row],[AREA]],".",Tabla1[[#This Row],[TIPO]]))</f>
        <v/>
      </c>
      <c r="C42" s="465" t="str">
        <f>IF(Tabla1[[#This Row],[Código_Actividad]]="","",'Formulario PPGR1'!#REF!)</f>
        <v/>
      </c>
      <c r="D42" s="465" t="str">
        <f>IF(Tabla1[[#This Row],[Código_Actividad]]="","",'Formulario PPGR1'!#REF!)</f>
        <v/>
      </c>
      <c r="E42" s="465" t="str">
        <f>IF(Tabla1[[#This Row],[Código_Actividad]]="","",'Formulario PPGR1'!#REF!)</f>
        <v/>
      </c>
      <c r="F42" s="465" t="str">
        <f>IF(Tabla1[[#This Row],[Código_Actividad]]="","",'Formulario PPGR1'!#REF!)</f>
        <v/>
      </c>
      <c r="G42" s="317"/>
      <c r="H42" s="460" t="str">
        <f>IFERROR(VLOOKUP(Tabla1[[#This Row],[Código_Actividad]],'Formulario PPGR2'!$H$9:$I$1048576,2,FALSE),"")</f>
        <v/>
      </c>
      <c r="I42" s="467" t="str">
        <f>IFERROR(VLOOKUP(Tabla1[[#This Row],[Código_Actividad]],Tabla2[[Código]:[Total de Acciones ]],15,FALSE),"")</f>
        <v/>
      </c>
      <c r="J42" s="462" t="s">
        <v>181</v>
      </c>
      <c r="K42" s="466" t="str">
        <f>IFERROR(VLOOKUP($J42,[3]LSIns!$B$5:$C$45,2,FALSE),"")</f>
        <v>lsAlimentosyBebidas</v>
      </c>
      <c r="L42" s="460" t="s">
        <v>701</v>
      </c>
      <c r="M42" s="466" t="str">
        <f>IFERROR(VLOOKUP($L42,[4]Insumos!$C$2:$F$517,2,FALSE),"")</f>
        <v>unidad</v>
      </c>
      <c r="N42" s="408">
        <v>3</v>
      </c>
      <c r="O42" s="468">
        <f>IFERROR(VLOOKUP($L42,[4]Insumos!$C$2:$F$517,3,FALSE),"")</f>
        <v>19706</v>
      </c>
      <c r="P42" s="318">
        <f>+Tabla1[[#This Row],[Precio Unitario]]*Tabla1[[#This Row],[Cantidad de Insumos]]</f>
        <v>59118</v>
      </c>
      <c r="Q42" s="469" t="str">
        <f>IFERROR(VLOOKUP($L42,[4]Insumos!$C$2:$F$517,4,FALSE),"")</f>
        <v>2.3.1.1.01</v>
      </c>
      <c r="R42" s="462" t="s">
        <v>1300</v>
      </c>
      <c r="S42" s="456"/>
      <c r="T42" s="456"/>
    </row>
    <row r="43" spans="2:20" ht="38.25" x14ac:dyDescent="0.25">
      <c r="B43" s="465" t="str">
        <f>IF(Tabla1[[#This Row],[Código_Actividad]]="","",CONCATENATE(Tabla1[[#This Row],[POA]],".",Tabla1[[#This Row],[SRS]],".",Tabla1[[#This Row],[AREA]],".",Tabla1[[#This Row],[TIPO]]))</f>
        <v/>
      </c>
      <c r="C43" s="465" t="str">
        <f>IF(Tabla1[[#This Row],[Código_Actividad]]="","",'Formulario PPGR1'!#REF!)</f>
        <v/>
      </c>
      <c r="D43" s="465" t="str">
        <f>IF(Tabla1[[#This Row],[Código_Actividad]]="","",'Formulario PPGR1'!#REF!)</f>
        <v/>
      </c>
      <c r="E43" s="465" t="str">
        <f>IF(Tabla1[[#This Row],[Código_Actividad]]="","",'Formulario PPGR1'!#REF!)</f>
        <v/>
      </c>
      <c r="F43" s="465" t="str">
        <f>IF(Tabla1[[#This Row],[Código_Actividad]]="","",'Formulario PPGR1'!#REF!)</f>
        <v/>
      </c>
      <c r="G43" s="317"/>
      <c r="H43" s="460" t="str">
        <f>IFERROR(VLOOKUP(Tabla1[[#This Row],[Código_Actividad]],'Formulario PPGR2'!$H$9:$I$1048576,2,FALSE),"")</f>
        <v/>
      </c>
      <c r="I43" s="467" t="str">
        <f>IFERROR(VLOOKUP(Tabla1[[#This Row],[Código_Actividad]],Tabla2[[Código]:[Total de Acciones ]],15,FALSE),"")</f>
        <v/>
      </c>
      <c r="J43" s="462" t="s">
        <v>181</v>
      </c>
      <c r="K43" s="466" t="str">
        <f>IFERROR(VLOOKUP($J43,[3]LSIns!$B$5:$C$45,2,FALSE),"")</f>
        <v>lsAlimentosyBebidas</v>
      </c>
      <c r="L43" s="460" t="s">
        <v>688</v>
      </c>
      <c r="M43" s="466" t="str">
        <f>IFERROR(VLOOKUP($L43,[4]Insumos!$C$2:$F$517,2,FALSE),"")</f>
        <v>unidad</v>
      </c>
      <c r="N43" s="408">
        <v>3</v>
      </c>
      <c r="O43" s="468">
        <f>IFERROR(VLOOKUP($L43,[4]Insumos!$C$2:$F$517,3,FALSE),"")</f>
        <v>61419</v>
      </c>
      <c r="P43" s="318">
        <f>+Tabla1[[#This Row],[Precio Unitario]]*Tabla1[[#This Row],[Cantidad de Insumos]]</f>
        <v>184257</v>
      </c>
      <c r="Q43" s="469" t="str">
        <f>IFERROR(VLOOKUP($L43,[4]Insumos!$C$2:$F$517,4,FALSE),"")</f>
        <v>2.3.1.1.01</v>
      </c>
      <c r="R43" s="462" t="s">
        <v>1300</v>
      </c>
      <c r="S43" s="456"/>
      <c r="T43" s="456"/>
    </row>
    <row r="44" spans="2:20" x14ac:dyDescent="0.25">
      <c r="B44" s="465" t="str">
        <f>IF(Tabla1[[#This Row],[Código_Actividad]]="","",CONCATENATE(Tabla1[[#This Row],[POA]],".",Tabla1[[#This Row],[SRS]],".",Tabla1[[#This Row],[AREA]],".",Tabla1[[#This Row],[TIPO]]))</f>
        <v/>
      </c>
      <c r="C44" s="465" t="str">
        <f>IF(Tabla1[[#This Row],[Código_Actividad]]="","",'Formulario PPGR1'!#REF!)</f>
        <v/>
      </c>
      <c r="D44" s="465" t="str">
        <f>IF(Tabla1[[#This Row],[Código_Actividad]]="","",'Formulario PPGR1'!#REF!)</f>
        <v/>
      </c>
      <c r="E44" s="465" t="str">
        <f>IF(Tabla1[[#This Row],[Código_Actividad]]="","",'Formulario PPGR1'!#REF!)</f>
        <v/>
      </c>
      <c r="F44" s="465" t="str">
        <f>IF(Tabla1[[#This Row],[Código_Actividad]]="","",'Formulario PPGR1'!#REF!)</f>
        <v/>
      </c>
      <c r="G44" s="317"/>
      <c r="H44" s="460" t="str">
        <f>IFERROR(VLOOKUP(Tabla1[[#This Row],[Código_Actividad]],'Formulario PPGR2'!$H$9:$I$1048576,2,FALSE),"")</f>
        <v/>
      </c>
      <c r="I44" s="467" t="str">
        <f>IFERROR(VLOOKUP(Tabla1[[#This Row],[Código_Actividad]],Tabla2[[Código]:[Total de Acciones ]],15,FALSE),"")</f>
        <v/>
      </c>
      <c r="J44" s="462" t="s">
        <v>1122</v>
      </c>
      <c r="K44" s="466" t="str">
        <f>IFERROR(VLOOKUP($J44,[3]LSIns!$B$5:$C$45,2,FALSE),"")</f>
        <v>lsUtilesdeOficina</v>
      </c>
      <c r="L44" s="460" t="s">
        <v>1144</v>
      </c>
      <c r="M44" s="466" t="str">
        <f>IFERROR(VLOOKUP($L44,[4]Insumos!$C$2:$F$517,2,FALSE),"")</f>
        <v>Caja</v>
      </c>
      <c r="N44" s="408">
        <v>3</v>
      </c>
      <c r="O44" s="468">
        <f>IFERROR(VLOOKUP($L44,[4]Insumos!$C$2:$F$517,3,FALSE),"")</f>
        <v>36</v>
      </c>
      <c r="P44" s="318">
        <f>+Tabla1[[#This Row],[Precio Unitario]]*Tabla1[[#This Row],[Cantidad de Insumos]]</f>
        <v>108</v>
      </c>
      <c r="Q44" s="469" t="str">
        <f>IFERROR(VLOOKUP($L44,[4]Insumos!$C$2:$F$517,4,FALSE),"")</f>
        <v xml:space="preserve">2.3.9.2.01 </v>
      </c>
      <c r="R44" s="462" t="s">
        <v>1300</v>
      </c>
      <c r="S44" s="456"/>
      <c r="T44" s="456"/>
    </row>
    <row r="45" spans="2:20" x14ac:dyDescent="0.25">
      <c r="B45" s="465" t="str">
        <f>IF(Tabla1[[#This Row],[Código_Actividad]]="","",CONCATENATE(Tabla1[[#This Row],[POA]],".",Tabla1[[#This Row],[SRS]],".",Tabla1[[#This Row],[AREA]],".",Tabla1[[#This Row],[TIPO]]))</f>
        <v/>
      </c>
      <c r="C45" s="465" t="str">
        <f>IF(Tabla1[[#This Row],[Código_Actividad]]="","",'Formulario PPGR1'!#REF!)</f>
        <v/>
      </c>
      <c r="D45" s="465" t="str">
        <f>IF(Tabla1[[#This Row],[Código_Actividad]]="","",'Formulario PPGR1'!#REF!)</f>
        <v/>
      </c>
      <c r="E45" s="465" t="str">
        <f>IF(Tabla1[[#This Row],[Código_Actividad]]="","",'Formulario PPGR1'!#REF!)</f>
        <v/>
      </c>
      <c r="F45" s="465" t="str">
        <f>IF(Tabla1[[#This Row],[Código_Actividad]]="","",'Formulario PPGR1'!#REF!)</f>
        <v/>
      </c>
      <c r="G45" s="317"/>
      <c r="H45" s="460" t="str">
        <f>IFERROR(VLOOKUP(Tabla1[[#This Row],[Código_Actividad]],'Formulario PPGR2'!$H$9:$I$1048576,2,FALSE),"")</f>
        <v/>
      </c>
      <c r="I45" s="467" t="str">
        <f>IFERROR(VLOOKUP(Tabla1[[#This Row],[Código_Actividad]],Tabla2[[Código]:[Total de Acciones ]],15,FALSE),"")</f>
        <v/>
      </c>
      <c r="J45" s="462" t="s">
        <v>357</v>
      </c>
      <c r="K45" s="466" t="str">
        <f>IFERROR(VLOOKUP($J45,[3]LSIns!$B$5:$C$45,2,FALSE),"")</f>
        <v>lsProductosdePapel</v>
      </c>
      <c r="L45" s="460" t="s">
        <v>1025</v>
      </c>
      <c r="M45" s="466" t="str">
        <f>IFERROR(VLOOKUP($L45,[4]Insumos!$C$2:$F$517,2,FALSE),"")</f>
        <v>resma</v>
      </c>
      <c r="N45" s="408">
        <v>2</v>
      </c>
      <c r="O45" s="468">
        <f>IFERROR(VLOOKUP($L45,[4]Insumos!$C$2:$F$517,3,FALSE),"")</f>
        <v>139.24</v>
      </c>
      <c r="P45" s="318">
        <f>+Tabla1[[#This Row],[Precio Unitario]]*Tabla1[[#This Row],[Cantidad de Insumos]]</f>
        <v>278.48</v>
      </c>
      <c r="Q45" s="469" t="str">
        <f>IFERROR(VLOOKUP($L45,[4]Insumos!$C$2:$F$517,4,FALSE),"")</f>
        <v>2.3.3.1.01</v>
      </c>
      <c r="R45" s="462" t="s">
        <v>1300</v>
      </c>
      <c r="S45" s="456"/>
      <c r="T45" s="456"/>
    </row>
    <row r="46" spans="2:20" x14ac:dyDescent="0.25">
      <c r="B46" s="465" t="e">
        <f>IF(Tabla1[[#This Row],[Código_Actividad]]="","",CONCATENATE(Tabla1[[#This Row],[POA]],".",Tabla1[[#This Row],[SRS]],".",Tabla1[[#This Row],[AREA]],".",Tabla1[[#This Row],[TIPO]]))</f>
        <v>#REF!</v>
      </c>
      <c r="C46" s="465" t="e">
        <f>IF(Tabla1[[#This Row],[Código_Actividad]]="","",'Formulario PPGR1'!#REF!)</f>
        <v>#REF!</v>
      </c>
      <c r="D46" s="465" t="e">
        <f>IF(Tabla1[[#This Row],[Código_Actividad]]="","",'Formulario PPGR1'!#REF!)</f>
        <v>#REF!</v>
      </c>
      <c r="E46" s="465" t="e">
        <f>IF(Tabla1[[#This Row],[Código_Actividad]]="","",'Formulario PPGR1'!#REF!)</f>
        <v>#REF!</v>
      </c>
      <c r="F46" s="465" t="e">
        <f>IF(Tabla1[[#This Row],[Código_Actividad]]="","",'Formulario PPGR1'!#REF!)</f>
        <v>#REF!</v>
      </c>
      <c r="G46" s="317" t="s">
        <v>2105</v>
      </c>
      <c r="H46" s="460" t="str">
        <f>IFERROR(VLOOKUP(Tabla1[[#This Row],[Código_Actividad]],'Formulario PPGR2'!$H$9:$I$1048576,2,FALSE),"")</f>
        <v>Levantamiento de requerimiento minimo del servicios de odontologia para su habiitación</v>
      </c>
      <c r="I46" s="467">
        <f>IFERROR(VLOOKUP(Tabla1[[#This Row],[Código_Actividad]],Tabla2[[Código]:[Total de Acciones ]],15,FALSE),"")</f>
        <v>1</v>
      </c>
      <c r="J46" s="462" t="s">
        <v>357</v>
      </c>
      <c r="K46" s="466" t="str">
        <f>IFERROR(VLOOKUP($J46,[3]LSIns!$B$5:$C$45,2,FALSE),"")</f>
        <v>lsProductosdePapel</v>
      </c>
      <c r="L46" s="460" t="s">
        <v>1025</v>
      </c>
      <c r="M46" s="466" t="str">
        <f>IFERROR(VLOOKUP($L46,[4]Insumos!$C$2:$F$517,2,FALSE),"")</f>
        <v>resma</v>
      </c>
      <c r="N46" s="408">
        <v>2</v>
      </c>
      <c r="O46" s="468">
        <f>IFERROR(VLOOKUP($L46,[4]Insumos!$C$2:$F$517,3,FALSE),"")</f>
        <v>139.24</v>
      </c>
      <c r="P46" s="318">
        <f>+Tabla1[[#This Row],[Precio Unitario]]*Tabla1[[#This Row],[Cantidad de Insumos]]</f>
        <v>278.48</v>
      </c>
      <c r="Q46" s="469" t="str">
        <f>IFERROR(VLOOKUP($L46,[4]Insumos!$C$2:$F$517,4,FALSE),"")</f>
        <v>2.3.3.1.01</v>
      </c>
      <c r="R46" s="462" t="s">
        <v>1300</v>
      </c>
      <c r="S46" s="456"/>
      <c r="T46" s="456"/>
    </row>
    <row r="47" spans="2:20" x14ac:dyDescent="0.25">
      <c r="B47" s="465" t="str">
        <f>IF(Tabla1[[#This Row],[Código_Actividad]]="","",CONCATENATE(Tabla1[[#This Row],[POA]],".",Tabla1[[#This Row],[SRS]],".",Tabla1[[#This Row],[AREA]],".",Tabla1[[#This Row],[TIPO]]))</f>
        <v/>
      </c>
      <c r="C47" s="465" t="str">
        <f>IF(Tabla1[[#This Row],[Código_Actividad]]="","",'Formulario PPGR1'!#REF!)</f>
        <v/>
      </c>
      <c r="D47" s="465" t="str">
        <f>IF(Tabla1[[#This Row],[Código_Actividad]]="","",'Formulario PPGR1'!#REF!)</f>
        <v/>
      </c>
      <c r="E47" s="465" t="str">
        <f>IF(Tabla1[[#This Row],[Código_Actividad]]="","",'Formulario PPGR1'!#REF!)</f>
        <v/>
      </c>
      <c r="F47" s="465" t="str">
        <f>IF(Tabla1[[#This Row],[Código_Actividad]]="","",'Formulario PPGR1'!#REF!)</f>
        <v/>
      </c>
      <c r="G47" s="317"/>
      <c r="H47" s="460" t="str">
        <f>IFERROR(VLOOKUP(Tabla1[[#This Row],[Código_Actividad]],'Formulario PPGR2'!$H$9:$I$1048576,2,FALSE),"")</f>
        <v/>
      </c>
      <c r="I47" s="467" t="str">
        <f>IFERROR(VLOOKUP(Tabla1[[#This Row],[Código_Actividad]],Tabla2[[Código]:[Total de Acciones ]],15,FALSE),"")</f>
        <v/>
      </c>
      <c r="J47" s="462" t="s">
        <v>234</v>
      </c>
      <c r="K47" s="466" t="str">
        <f>IFERROR(VLOOKUP($J47,[3]LSIns!$B$5:$C$45,2,FALSE),"")</f>
        <v>lsGasoil</v>
      </c>
      <c r="L47" s="460" t="s">
        <v>842</v>
      </c>
      <c r="M47" s="466" t="str">
        <f>IFERROR(VLOOKUP($L47,[4]Insumos!$C$2:$F$517,2,FALSE),"")</f>
        <v>unidad</v>
      </c>
      <c r="N47" s="408">
        <v>12</v>
      </c>
      <c r="O47" s="468">
        <f>IFERROR(VLOOKUP($L47,[4]Insumos!$C$2:$F$517,3,FALSE),"")</f>
        <v>1000</v>
      </c>
      <c r="P47" s="318">
        <f>+Tabla1[[#This Row],[Precio Unitario]]*Tabla1[[#This Row],[Cantidad de Insumos]]</f>
        <v>12000</v>
      </c>
      <c r="Q47" s="469" t="str">
        <f>IFERROR(VLOOKUP($L47,[4]Insumos!$C$2:$F$517,4,FALSE),"")</f>
        <v xml:space="preserve">2.3.7.1.02 </v>
      </c>
      <c r="R47" s="462" t="s">
        <v>1300</v>
      </c>
      <c r="S47" s="456"/>
      <c r="T47" s="456"/>
    </row>
    <row r="48" spans="2:20" x14ac:dyDescent="0.25">
      <c r="B48" s="465" t="e">
        <f>IF(Tabla1[[#This Row],[Código_Actividad]]="","",CONCATENATE(Tabla1[[#This Row],[POA]],".",Tabla1[[#This Row],[SRS]],".",Tabla1[[#This Row],[AREA]],".",Tabla1[[#This Row],[TIPO]]))</f>
        <v>#REF!</v>
      </c>
      <c r="C48" s="465" t="e">
        <f>IF(Tabla1[[#This Row],[Código_Actividad]]="","",'Formulario PPGR1'!#REF!)</f>
        <v>#REF!</v>
      </c>
      <c r="D48" s="465" t="e">
        <f>IF(Tabla1[[#This Row],[Código_Actividad]]="","",'Formulario PPGR1'!#REF!)</f>
        <v>#REF!</v>
      </c>
      <c r="E48" s="465" t="e">
        <f>IF(Tabla1[[#This Row],[Código_Actividad]]="","",'Formulario PPGR1'!#REF!)</f>
        <v>#REF!</v>
      </c>
      <c r="F48" s="465" t="e">
        <f>IF(Tabla1[[#This Row],[Código_Actividad]]="","",'Formulario PPGR1'!#REF!)</f>
        <v>#REF!</v>
      </c>
      <c r="G48" s="317" t="s">
        <v>2106</v>
      </c>
      <c r="H48" s="460" t="str">
        <f>IFERROR(VLOOKUP(Tabla1[[#This Row],[Código_Actividad]],'Formulario PPGR2'!$H$9:$I$1048576,2,FALSE),"")</f>
        <v xml:space="preserve">Supervisión del apego a las normativas de los servicios odontológicos </v>
      </c>
      <c r="I48" s="467">
        <f>IFERROR(VLOOKUP(Tabla1[[#This Row],[Código_Actividad]],Tabla2[[Código]:[Total de Acciones ]],15,FALSE),"")</f>
        <v>4</v>
      </c>
      <c r="J48" s="462" t="s">
        <v>357</v>
      </c>
      <c r="K48" s="466" t="str">
        <f>IFERROR(VLOOKUP($J48,[3]LSIns!$B$5:$C$45,2,FALSE),"")</f>
        <v>lsProductosdePapel</v>
      </c>
      <c r="L48" s="460" t="s">
        <v>1025</v>
      </c>
      <c r="M48" s="466" t="str">
        <f>IFERROR(VLOOKUP($L48,[4]Insumos!$C$2:$F$517,2,FALSE),"")</f>
        <v>resma</v>
      </c>
      <c r="N48" s="408">
        <v>1</v>
      </c>
      <c r="O48" s="468">
        <f>IFERROR(VLOOKUP($L48,[4]Insumos!$C$2:$F$517,3,FALSE),"")</f>
        <v>139.24</v>
      </c>
      <c r="P48" s="318">
        <f>+Tabla1[[#This Row],[Precio Unitario]]*Tabla1[[#This Row],[Cantidad de Insumos]]</f>
        <v>139.24</v>
      </c>
      <c r="Q48" s="469" t="str">
        <f>IFERROR(VLOOKUP($L48,[4]Insumos!$C$2:$F$517,4,FALSE),"")</f>
        <v>2.3.3.1.01</v>
      </c>
      <c r="R48" s="462" t="s">
        <v>1300</v>
      </c>
      <c r="S48" s="456"/>
      <c r="T48" s="456"/>
    </row>
    <row r="49" spans="2:20" x14ac:dyDescent="0.25">
      <c r="B49" s="465" t="str">
        <f>IF(Tabla1[[#This Row],[Código_Actividad]]="","",CONCATENATE(Tabla1[[#This Row],[POA]],".",Tabla1[[#This Row],[SRS]],".",Tabla1[[#This Row],[AREA]],".",Tabla1[[#This Row],[TIPO]]))</f>
        <v/>
      </c>
      <c r="C49" s="465" t="str">
        <f>IF(Tabla1[[#This Row],[Código_Actividad]]="","",'Formulario PPGR1'!#REF!)</f>
        <v/>
      </c>
      <c r="D49" s="465" t="str">
        <f>IF(Tabla1[[#This Row],[Código_Actividad]]="","",'Formulario PPGR1'!#REF!)</f>
        <v/>
      </c>
      <c r="E49" s="465" t="str">
        <f>IF(Tabla1[[#This Row],[Código_Actividad]]="","",'Formulario PPGR1'!#REF!)</f>
        <v/>
      </c>
      <c r="F49" s="465" t="str">
        <f>IF(Tabla1[[#This Row],[Código_Actividad]]="","",'Formulario PPGR1'!#REF!)</f>
        <v/>
      </c>
      <c r="G49" s="317"/>
      <c r="H49" s="460" t="str">
        <f>IFERROR(VLOOKUP(Tabla1[[#This Row],[Código_Actividad]],'Formulario PPGR2'!$H$9:$I$1048576,2,FALSE),"")</f>
        <v/>
      </c>
      <c r="I49" s="467" t="str">
        <f>IFERROR(VLOOKUP(Tabla1[[#This Row],[Código_Actividad]],Tabla2[[Código]:[Total de Acciones ]],15,FALSE),"")</f>
        <v/>
      </c>
      <c r="J49" s="462" t="s">
        <v>1122</v>
      </c>
      <c r="K49" s="466" t="str">
        <f>IFERROR(VLOOKUP($J49,[3]LSIns!$B$5:$C$45,2,FALSE),"")</f>
        <v>lsUtilesdeOficina</v>
      </c>
      <c r="L49" s="460" t="s">
        <v>1134</v>
      </c>
      <c r="M49" s="466" t="str">
        <f>IFERROR(VLOOKUP($L49,[4]Insumos!$C$2:$F$517,2,FALSE),"")</f>
        <v>unidad</v>
      </c>
      <c r="N49" s="408">
        <v>1</v>
      </c>
      <c r="O49" s="468">
        <f>IFERROR(VLOOKUP($L49,[4]Insumos!$C$2:$F$517,3,FALSE),"")</f>
        <v>810.41200000000003</v>
      </c>
      <c r="P49" s="318">
        <f>+Tabla1[[#This Row],[Precio Unitario]]*Tabla1[[#This Row],[Cantidad de Insumos]]</f>
        <v>810.41200000000003</v>
      </c>
      <c r="Q49" s="469" t="str">
        <f>IFERROR(VLOOKUP($L49,[4]Insumos!$C$2:$F$517,4,FALSE),"")</f>
        <v xml:space="preserve">2.3.9.2.01 </v>
      </c>
      <c r="R49" s="462" t="s">
        <v>1300</v>
      </c>
      <c r="S49" s="456"/>
      <c r="T49" s="456"/>
    </row>
    <row r="50" spans="2:20" x14ac:dyDescent="0.25">
      <c r="B50" s="465" t="e">
        <f>IF(Tabla1[[#This Row],[Código_Actividad]]="","",CONCATENATE(Tabla1[[#This Row],[POA]],".",Tabla1[[#This Row],[SRS]],".",Tabla1[[#This Row],[AREA]],".",Tabla1[[#This Row],[TIPO]]))</f>
        <v>#REF!</v>
      </c>
      <c r="C50" s="465" t="e">
        <f>IF(Tabla1[[#This Row],[Código_Actividad]]="","",'Formulario PPGR1'!#REF!)</f>
        <v>#REF!</v>
      </c>
      <c r="D50" s="465" t="e">
        <f>IF(Tabla1[[#This Row],[Código_Actividad]]="","",'Formulario PPGR1'!#REF!)</f>
        <v>#REF!</v>
      </c>
      <c r="E50" s="465" t="e">
        <f>IF(Tabla1[[#This Row],[Código_Actividad]]="","",'Formulario PPGR1'!#REF!)</f>
        <v>#REF!</v>
      </c>
      <c r="F50" s="465" t="e">
        <f>IF(Tabla1[[#This Row],[Código_Actividad]]="","",'Formulario PPGR1'!#REF!)</f>
        <v>#REF!</v>
      </c>
      <c r="G50" s="317" t="s">
        <v>2107</v>
      </c>
      <c r="H50" s="460" t="str">
        <f>IFERROR(VLOOKUP(Tabla1[[#This Row],[Código_Actividad]],'Formulario PPGR2'!$H$9:$I$1048576,2,FALSE),"")</f>
        <v>Mantenimiento de las unidades de odontologías</v>
      </c>
      <c r="I50" s="467">
        <f>IFERROR(VLOOKUP(Tabla1[[#This Row],[Código_Actividad]],Tabla2[[Código]:[Total de Acciones ]],15,FALSE),"")</f>
        <v>6</v>
      </c>
      <c r="J50" s="462" t="s">
        <v>234</v>
      </c>
      <c r="K50" s="466" t="str">
        <f>IFERROR(VLOOKUP($J50,[3]LSIns!$B$5:$C$45,2,FALSE),"")</f>
        <v>lsGasoil</v>
      </c>
      <c r="L50" s="460" t="s">
        <v>842</v>
      </c>
      <c r="M50" s="466" t="str">
        <f>IFERROR(VLOOKUP($L50,[4]Insumos!$C$2:$F$517,2,FALSE),"")</f>
        <v>unidad</v>
      </c>
      <c r="N50" s="408">
        <v>6</v>
      </c>
      <c r="O50" s="468">
        <f>IFERROR(VLOOKUP($L50,[4]Insumos!$C$2:$F$517,3,FALSE),"")</f>
        <v>1000</v>
      </c>
      <c r="P50" s="318">
        <f>+Tabla1[[#This Row],[Precio Unitario]]*Tabla1[[#This Row],[Cantidad de Insumos]]</f>
        <v>6000</v>
      </c>
      <c r="Q50" s="469" t="str">
        <f>IFERROR(VLOOKUP($L50,[4]Insumos!$C$2:$F$517,4,FALSE),"")</f>
        <v xml:space="preserve">2.3.7.1.02 </v>
      </c>
      <c r="R50" s="462" t="s">
        <v>1300</v>
      </c>
      <c r="S50" s="456"/>
      <c r="T50" s="456"/>
    </row>
    <row r="51" spans="2:20" x14ac:dyDescent="0.25">
      <c r="B51" s="465" t="str">
        <f>IF(Tabla1[[#This Row],[Código_Actividad]]="","",CONCATENATE(Tabla1[[#This Row],[POA]],".",Tabla1[[#This Row],[SRS]],".",Tabla1[[#This Row],[AREA]],".",Tabla1[[#This Row],[TIPO]]))</f>
        <v/>
      </c>
      <c r="C51" s="465" t="str">
        <f>IF(Tabla1[[#This Row],[Código_Actividad]]="","",'Formulario PPGR1'!#REF!)</f>
        <v/>
      </c>
      <c r="D51" s="465" t="str">
        <f>IF(Tabla1[[#This Row],[Código_Actividad]]="","",'Formulario PPGR1'!#REF!)</f>
        <v/>
      </c>
      <c r="E51" s="465" t="str">
        <f>IF(Tabla1[[#This Row],[Código_Actividad]]="","",'Formulario PPGR1'!#REF!)</f>
        <v/>
      </c>
      <c r="F51" s="465" t="str">
        <f>IF(Tabla1[[#This Row],[Código_Actividad]]="","",'Formulario PPGR1'!#REF!)</f>
        <v/>
      </c>
      <c r="G51" s="317"/>
      <c r="H51" s="460" t="str">
        <f>IFERROR(VLOOKUP(Tabla1[[#This Row],[Código_Actividad]],'Formulario PPGR2'!$H$9:$I$1048576,2,FALSE),"")</f>
        <v/>
      </c>
      <c r="I51" s="467" t="str">
        <f>IFERROR(VLOOKUP(Tabla1[[#This Row],[Código_Actividad]],Tabla2[[Código]:[Total de Acciones ]],15,FALSE),"")</f>
        <v/>
      </c>
      <c r="J51" s="462" t="s">
        <v>357</v>
      </c>
      <c r="K51" s="466" t="str">
        <f>IFERROR(VLOOKUP($J51,[3]LSIns!$B$5:$C$45,2,FALSE),"")</f>
        <v>lsProductosdePapel</v>
      </c>
      <c r="L51" s="460" t="s">
        <v>1025</v>
      </c>
      <c r="M51" s="466" t="str">
        <f>IFERROR(VLOOKUP($L51,[4]Insumos!$C$2:$F$517,2,FALSE),"")</f>
        <v>resma</v>
      </c>
      <c r="N51" s="408">
        <v>1</v>
      </c>
      <c r="O51" s="468">
        <f>IFERROR(VLOOKUP($L51,[4]Insumos!$C$2:$F$517,3,FALSE),"")</f>
        <v>139.24</v>
      </c>
      <c r="P51" s="318">
        <f>+Tabla1[[#This Row],[Precio Unitario]]*Tabla1[[#This Row],[Cantidad de Insumos]]</f>
        <v>139.24</v>
      </c>
      <c r="Q51" s="469" t="str">
        <f>IFERROR(VLOOKUP($L51,[4]Insumos!$C$2:$F$517,4,FALSE),"")</f>
        <v>2.3.3.1.01</v>
      </c>
      <c r="R51" s="462" t="s">
        <v>1300</v>
      </c>
      <c r="S51" s="456"/>
      <c r="T51" s="456"/>
    </row>
    <row r="52" spans="2:20" x14ac:dyDescent="0.25">
      <c r="B52" s="465" t="str">
        <f>IF(Tabla1[[#This Row],[Código_Actividad]]="","",CONCATENATE(Tabla1[[#This Row],[POA]],".",Tabla1[[#This Row],[SRS]],".",Tabla1[[#This Row],[AREA]],".",Tabla1[[#This Row],[TIPO]]))</f>
        <v/>
      </c>
      <c r="C52" s="465" t="str">
        <f>IF(Tabla1[[#This Row],[Código_Actividad]]="","",'Formulario PPGR1'!#REF!)</f>
        <v/>
      </c>
      <c r="D52" s="465" t="str">
        <f>IF(Tabla1[[#This Row],[Código_Actividad]]="","",'Formulario PPGR1'!#REF!)</f>
        <v/>
      </c>
      <c r="E52" s="465" t="str">
        <f>IF(Tabla1[[#This Row],[Código_Actividad]]="","",'Formulario PPGR1'!#REF!)</f>
        <v/>
      </c>
      <c r="F52" s="465" t="str">
        <f>IF(Tabla1[[#This Row],[Código_Actividad]]="","",'Formulario PPGR1'!#REF!)</f>
        <v/>
      </c>
      <c r="G52" s="317"/>
      <c r="H52" s="460" t="str">
        <f>IFERROR(VLOOKUP(Tabla1[[#This Row],[Código_Actividad]],'Formulario PPGR2'!$H$9:$I$1048576,2,FALSE),"")</f>
        <v/>
      </c>
      <c r="I52" s="467" t="str">
        <f>IFERROR(VLOOKUP(Tabla1[[#This Row],[Código_Actividad]],Tabla2[[Código]:[Total de Acciones ]],15,FALSE),"")</f>
        <v/>
      </c>
      <c r="J52" s="462" t="s">
        <v>1122</v>
      </c>
      <c r="K52" s="466" t="str">
        <f>IFERROR(VLOOKUP($J52,[3]LSIns!$B$5:$C$45,2,FALSE),"")</f>
        <v>lsUtilesdeOficina</v>
      </c>
      <c r="L52" s="460" t="s">
        <v>1144</v>
      </c>
      <c r="M52" s="466" t="str">
        <f>IFERROR(VLOOKUP($L52,[4]Insumos!$C$2:$F$517,2,FALSE),"")</f>
        <v>Caja</v>
      </c>
      <c r="N52" s="408">
        <v>3</v>
      </c>
      <c r="O52" s="468">
        <f>IFERROR(VLOOKUP($L52,[4]Insumos!$C$2:$F$517,3,FALSE),"")</f>
        <v>36</v>
      </c>
      <c r="P52" s="318">
        <f>+Tabla1[[#This Row],[Precio Unitario]]*Tabla1[[#This Row],[Cantidad de Insumos]]</f>
        <v>108</v>
      </c>
      <c r="Q52" s="469" t="str">
        <f>IFERROR(VLOOKUP($L52,[4]Insumos!$C$2:$F$517,4,FALSE),"")</f>
        <v xml:space="preserve">2.3.9.2.01 </v>
      </c>
      <c r="R52" s="462" t="s">
        <v>1300</v>
      </c>
      <c r="S52" s="456"/>
      <c r="T52" s="456"/>
    </row>
    <row r="53" spans="2:20" x14ac:dyDescent="0.25">
      <c r="B53" s="465" t="e">
        <f>IF(Tabla1[[#This Row],[Código_Actividad]]="","",CONCATENATE(Tabla1[[#This Row],[POA]],".",Tabla1[[#This Row],[SRS]],".",Tabla1[[#This Row],[AREA]],".",Tabla1[[#This Row],[TIPO]]))</f>
        <v>#REF!</v>
      </c>
      <c r="C53" s="465" t="e">
        <f>IF(Tabla1[[#This Row],[Código_Actividad]]="","",'Formulario PPGR1'!#REF!)</f>
        <v>#REF!</v>
      </c>
      <c r="D53" s="465" t="e">
        <f>IF(Tabla1[[#This Row],[Código_Actividad]]="","",'Formulario PPGR1'!#REF!)</f>
        <v>#REF!</v>
      </c>
      <c r="E53" s="465" t="e">
        <f>IF(Tabla1[[#This Row],[Código_Actividad]]="","",'Formulario PPGR1'!#REF!)</f>
        <v>#REF!</v>
      </c>
      <c r="F53" s="465" t="e">
        <f>IF(Tabla1[[#This Row],[Código_Actividad]]="","",'Formulario PPGR1'!#REF!)</f>
        <v>#REF!</v>
      </c>
      <c r="G53" s="317" t="s">
        <v>2108</v>
      </c>
      <c r="H53" s="460" t="str">
        <f>IFERROR(VLOOKUP(Tabla1[[#This Row],[Código_Actividad]],'Formulario PPGR2'!$H$9:$I$1048576,2,FALSE),"")</f>
        <v>Implementación de la Metodología de la Gestión Productiva</v>
      </c>
      <c r="I53" s="467">
        <f>IFERROR(VLOOKUP(Tabla1[[#This Row],[Código_Actividad]],Tabla2[[Código]:[Total de Acciones ]],15,FALSE),"")</f>
        <v>1</v>
      </c>
      <c r="J53" s="462" t="s">
        <v>357</v>
      </c>
      <c r="K53" s="466" t="str">
        <f>IFERROR(VLOOKUP($J53,[3]LSIns!$B$5:$C$45,2,FALSE),"")</f>
        <v>lsProductosdePapel</v>
      </c>
      <c r="L53" s="460" t="s">
        <v>1025</v>
      </c>
      <c r="M53" s="466" t="str">
        <f>IFERROR(VLOOKUP($L53,[4]Insumos!$C$2:$F$517,2,FALSE),"")</f>
        <v>resma</v>
      </c>
      <c r="N53" s="408">
        <v>1</v>
      </c>
      <c r="O53" s="468">
        <f>IFERROR(VLOOKUP($L53,[4]Insumos!$C$2:$F$517,3,FALSE),"")</f>
        <v>139.24</v>
      </c>
      <c r="P53" s="318">
        <f>+Tabla1[[#This Row],[Precio Unitario]]*Tabla1[[#This Row],[Cantidad de Insumos]]</f>
        <v>139.24</v>
      </c>
      <c r="Q53" s="469" t="str">
        <f>IFERROR(VLOOKUP($L53,[4]Insumos!$C$2:$F$517,4,FALSE),"")</f>
        <v>2.3.3.1.01</v>
      </c>
      <c r="R53" s="462" t="s">
        <v>1300</v>
      </c>
      <c r="S53" s="456"/>
      <c r="T53" s="456"/>
    </row>
    <row r="54" spans="2:20" ht="38.25" x14ac:dyDescent="0.25">
      <c r="B54" s="465" t="e">
        <f>IF(Tabla1[[#This Row],[Código_Actividad]]="","",CONCATENATE(Tabla1[[#This Row],[POA]],".",Tabla1[[#This Row],[SRS]],".",Tabla1[[#This Row],[AREA]],".",Tabla1[[#This Row],[TIPO]]))</f>
        <v>#REF!</v>
      </c>
      <c r="C54" s="465" t="e">
        <f>IF(Tabla1[[#This Row],[Código_Actividad]]="","",'Formulario PPGR1'!#REF!)</f>
        <v>#REF!</v>
      </c>
      <c r="D54" s="465" t="e">
        <f>IF(Tabla1[[#This Row],[Código_Actividad]]="","",'Formulario PPGR1'!#REF!)</f>
        <v>#REF!</v>
      </c>
      <c r="E54" s="465" t="e">
        <f>IF(Tabla1[[#This Row],[Código_Actividad]]="","",'Formulario PPGR1'!#REF!)</f>
        <v>#REF!</v>
      </c>
      <c r="F54" s="465" t="e">
        <f>IF(Tabla1[[#This Row],[Código_Actividad]]="","",'Formulario PPGR1'!#REF!)</f>
        <v>#REF!</v>
      </c>
      <c r="G54" s="317" t="s">
        <v>2109</v>
      </c>
      <c r="H54" s="460" t="str">
        <f>IFERROR(VLOOKUP(Tabla1[[#This Row],[Código_Actividad]],'Formulario PPGR2'!$H$9:$I$1048576,2,FALSE),"")</f>
        <v xml:space="preserve">Capacitación en la MGP a los CEAS de influencia </v>
      </c>
      <c r="I54" s="467">
        <f>IFERROR(VLOOKUP(Tabla1[[#This Row],[Código_Actividad]],Tabla2[[Código]:[Total de Acciones ]],15,FALSE),"")</f>
        <v>3</v>
      </c>
      <c r="J54" s="462" t="s">
        <v>181</v>
      </c>
      <c r="K54" s="466" t="str">
        <f>IFERROR(VLOOKUP($J54,[3]LSIns!$B$5:$C$45,2,FALSE),"")</f>
        <v>lsAlimentosyBebidas</v>
      </c>
      <c r="L54" s="460" t="s">
        <v>699</v>
      </c>
      <c r="M54" s="466" t="str">
        <f>IFERROR(VLOOKUP($L54,[4]Insumos!$C$2:$F$517,2,FALSE),"")</f>
        <v>unidad</v>
      </c>
      <c r="N54" s="408">
        <v>3</v>
      </c>
      <c r="O54" s="468">
        <f>IFERROR(VLOOKUP($L54,[4]Insumos!$C$2:$F$517,3,FALSE),"")</f>
        <v>12626</v>
      </c>
      <c r="P54" s="318">
        <f>+Tabla1[[#This Row],[Precio Unitario]]*Tabla1[[#This Row],[Cantidad de Insumos]]</f>
        <v>37878</v>
      </c>
      <c r="Q54" s="469" t="str">
        <f>IFERROR(VLOOKUP($L54,[4]Insumos!$C$2:$F$517,4,FALSE),"")</f>
        <v>2.3.1.1.01</v>
      </c>
      <c r="R54" s="462" t="s">
        <v>1300</v>
      </c>
      <c r="S54" s="456"/>
      <c r="T54" s="456"/>
    </row>
    <row r="55" spans="2:20" x14ac:dyDescent="0.25">
      <c r="B55" s="465" t="str">
        <f>IF(Tabla1[[#This Row],[Código_Actividad]]="","",CONCATENATE(Tabla1[[#This Row],[POA]],".",Tabla1[[#This Row],[SRS]],".",Tabla1[[#This Row],[AREA]],".",Tabla1[[#This Row],[TIPO]]))</f>
        <v/>
      </c>
      <c r="C55" s="465" t="str">
        <f>IF(Tabla1[[#This Row],[Código_Actividad]]="","",'Formulario PPGR1'!#REF!)</f>
        <v/>
      </c>
      <c r="D55" s="465" t="str">
        <f>IF(Tabla1[[#This Row],[Código_Actividad]]="","",'Formulario PPGR1'!#REF!)</f>
        <v/>
      </c>
      <c r="E55" s="465" t="str">
        <f>IF(Tabla1[[#This Row],[Código_Actividad]]="","",'Formulario PPGR1'!#REF!)</f>
        <v/>
      </c>
      <c r="F55" s="465" t="str">
        <f>IF(Tabla1[[#This Row],[Código_Actividad]]="","",'Formulario PPGR1'!#REF!)</f>
        <v/>
      </c>
      <c r="G55" s="317"/>
      <c r="H55" s="460" t="str">
        <f>IFERROR(VLOOKUP(Tabla1[[#This Row],[Código_Actividad]],'Formulario PPGR2'!$H$9:$I$1048576,2,FALSE),"")</f>
        <v/>
      </c>
      <c r="I55" s="467" t="str">
        <f>IFERROR(VLOOKUP(Tabla1[[#This Row],[Código_Actividad]],Tabla2[[Código]:[Total de Acciones ]],15,FALSE),"")</f>
        <v/>
      </c>
      <c r="J55" s="462" t="s">
        <v>357</v>
      </c>
      <c r="K55" s="466" t="str">
        <f>IFERROR(VLOOKUP($J55,[3]LSIns!$B$5:$C$45,2,FALSE),"")</f>
        <v>lsProductosdePapel</v>
      </c>
      <c r="L55" s="460" t="s">
        <v>1025</v>
      </c>
      <c r="M55" s="466" t="str">
        <f>IFERROR(VLOOKUP($L55,[4]Insumos!$C$2:$F$517,2,FALSE),"")</f>
        <v>resma</v>
      </c>
      <c r="N55" s="408">
        <v>3</v>
      </c>
      <c r="O55" s="468">
        <f>IFERROR(VLOOKUP($L55,[4]Insumos!$C$2:$F$517,3,FALSE),"")</f>
        <v>139.24</v>
      </c>
      <c r="P55" s="318">
        <f>+Tabla1[[#This Row],[Precio Unitario]]*Tabla1[[#This Row],[Cantidad de Insumos]]</f>
        <v>417.72</v>
      </c>
      <c r="Q55" s="469" t="str">
        <f>IFERROR(VLOOKUP($L55,[4]Insumos!$C$2:$F$517,4,FALSE),"")</f>
        <v>2.3.3.1.01</v>
      </c>
      <c r="R55" s="462" t="s">
        <v>1300</v>
      </c>
      <c r="S55" s="456"/>
      <c r="T55" s="456"/>
    </row>
    <row r="56" spans="2:20" x14ac:dyDescent="0.25">
      <c r="B56" s="465" t="str">
        <f>IF(Tabla1[[#This Row],[Código_Actividad]]="","",CONCATENATE(Tabla1[[#This Row],[POA]],".",Tabla1[[#This Row],[SRS]],".",Tabla1[[#This Row],[AREA]],".",Tabla1[[#This Row],[TIPO]]))</f>
        <v/>
      </c>
      <c r="C56" s="465" t="str">
        <f>IF(Tabla1[[#This Row],[Código_Actividad]]="","",'Formulario PPGR1'!#REF!)</f>
        <v/>
      </c>
      <c r="D56" s="465" t="str">
        <f>IF(Tabla1[[#This Row],[Código_Actividad]]="","",'Formulario PPGR1'!#REF!)</f>
        <v/>
      </c>
      <c r="E56" s="465" t="str">
        <f>IF(Tabla1[[#This Row],[Código_Actividad]]="","",'Formulario PPGR1'!#REF!)</f>
        <v/>
      </c>
      <c r="F56" s="465" t="str">
        <f>IF(Tabla1[[#This Row],[Código_Actividad]]="","",'Formulario PPGR1'!#REF!)</f>
        <v/>
      </c>
      <c r="G56" s="317"/>
      <c r="H56" s="460" t="str">
        <f>IFERROR(VLOOKUP(Tabla1[[#This Row],[Código_Actividad]],'Formulario PPGR2'!$H$9:$I$1048576,2,FALSE),"")</f>
        <v/>
      </c>
      <c r="I56" s="467" t="str">
        <f>IFERROR(VLOOKUP(Tabla1[[#This Row],[Código_Actividad]],Tabla2[[Código]:[Total de Acciones ]],15,FALSE),"")</f>
        <v/>
      </c>
      <c r="J56" s="462" t="s">
        <v>1122</v>
      </c>
      <c r="K56" s="466" t="str">
        <f>IFERROR(VLOOKUP($J56,[3]LSIns!$B$5:$C$45,2,FALSE),"")</f>
        <v>lsUtilesdeOficina</v>
      </c>
      <c r="L56" s="460" t="s">
        <v>1144</v>
      </c>
      <c r="M56" s="466" t="str">
        <f>IFERROR(VLOOKUP($L56,[4]Insumos!$C$2:$F$517,2,FALSE),"")</f>
        <v>Caja</v>
      </c>
      <c r="N56" s="408">
        <v>10</v>
      </c>
      <c r="O56" s="468">
        <f>IFERROR(VLOOKUP($L56,[4]Insumos!$C$2:$F$517,3,FALSE),"")</f>
        <v>36</v>
      </c>
      <c r="P56" s="318">
        <f>+Tabla1[[#This Row],[Precio Unitario]]*Tabla1[[#This Row],[Cantidad de Insumos]]</f>
        <v>360</v>
      </c>
      <c r="Q56" s="469" t="str">
        <f>IFERROR(VLOOKUP($L56,[4]Insumos!$C$2:$F$517,4,FALSE),"")</f>
        <v xml:space="preserve">2.3.9.2.01 </v>
      </c>
      <c r="R56" s="462" t="s">
        <v>1300</v>
      </c>
      <c r="S56" s="456"/>
      <c r="T56" s="456"/>
    </row>
    <row r="57" spans="2:20" x14ac:dyDescent="0.25">
      <c r="B57" s="465" t="e">
        <f>IF(Tabla1[[#This Row],[Código_Actividad]]="","",CONCATENATE(Tabla1[[#This Row],[POA]],".",Tabla1[[#This Row],[SRS]],".",Tabla1[[#This Row],[AREA]],".",Tabla1[[#This Row],[TIPO]]))</f>
        <v>#REF!</v>
      </c>
      <c r="C57" s="465" t="e">
        <f>IF(Tabla1[[#This Row],[Código_Actividad]]="","",'Formulario PPGR1'!#REF!)</f>
        <v>#REF!</v>
      </c>
      <c r="D57" s="465" t="e">
        <f>IF(Tabla1[[#This Row],[Código_Actividad]]="","",'Formulario PPGR1'!#REF!)</f>
        <v>#REF!</v>
      </c>
      <c r="E57" s="465" t="e">
        <f>IF(Tabla1[[#This Row],[Código_Actividad]]="","",'Formulario PPGR1'!#REF!)</f>
        <v>#REF!</v>
      </c>
      <c r="F57" s="465" t="e">
        <f>IF(Tabla1[[#This Row],[Código_Actividad]]="","",'Formulario PPGR1'!#REF!)</f>
        <v>#REF!</v>
      </c>
      <c r="G57" s="317" t="s">
        <v>2135</v>
      </c>
      <c r="H57" s="460" t="str">
        <f>IFERROR(VLOOKUP(Tabla1[[#This Row],[Código_Actividad]],'Formulario PPGR2'!$H$9:$I$1048576,2,FALSE),"")</f>
        <v>Seguimiento a la implementación de Ruta Comunitaria en Salud</v>
      </c>
      <c r="I57" s="467">
        <f>IFERROR(VLOOKUP(Tabla1[[#This Row],[Código_Actividad]],Tabla2[[Código]:[Total de Acciones ]],15,FALSE),"")</f>
        <v>4</v>
      </c>
      <c r="J57" s="462" t="s">
        <v>357</v>
      </c>
      <c r="K57" s="466" t="str">
        <f>IFERROR(VLOOKUP($J57,[3]LSIns!$B$5:$C$45,2,FALSE),"")</f>
        <v>lsProductosdePapel</v>
      </c>
      <c r="L57" s="460" t="s">
        <v>1025</v>
      </c>
      <c r="M57" s="466" t="str">
        <f>IFERROR(VLOOKUP($L57,[4]Insumos!$C$2:$F$517,2,FALSE),"")</f>
        <v>resma</v>
      </c>
      <c r="N57" s="408">
        <v>4</v>
      </c>
      <c r="O57" s="468">
        <f>IFERROR(VLOOKUP($L57,[4]Insumos!$C$2:$F$517,3,FALSE),"")</f>
        <v>139.24</v>
      </c>
      <c r="P57" s="318">
        <f>+Tabla1[[#This Row],[Precio Unitario]]*Tabla1[[#This Row],[Cantidad de Insumos]]</f>
        <v>556.96</v>
      </c>
      <c r="Q57" s="469" t="str">
        <f>IFERROR(VLOOKUP($L57,[4]Insumos!$C$2:$F$517,4,FALSE),"")</f>
        <v>2.3.3.1.01</v>
      </c>
      <c r="R57" s="462" t="s">
        <v>1300</v>
      </c>
      <c r="S57" s="456"/>
      <c r="T57" s="456"/>
    </row>
    <row r="58" spans="2:20" x14ac:dyDescent="0.25">
      <c r="B58" s="465" t="str">
        <f>IF(Tabla1[[#This Row],[Código_Actividad]]="","",CONCATENATE(Tabla1[[#This Row],[POA]],".",Tabla1[[#This Row],[SRS]],".",Tabla1[[#This Row],[AREA]],".",Tabla1[[#This Row],[TIPO]]))</f>
        <v/>
      </c>
      <c r="C58" s="465" t="str">
        <f>IF(Tabla1[[#This Row],[Código_Actividad]]="","",'Formulario PPGR1'!#REF!)</f>
        <v/>
      </c>
      <c r="D58" s="465" t="str">
        <f>IF(Tabla1[[#This Row],[Código_Actividad]]="","",'Formulario PPGR1'!#REF!)</f>
        <v/>
      </c>
      <c r="E58" s="465" t="str">
        <f>IF(Tabla1[[#This Row],[Código_Actividad]]="","",'Formulario PPGR1'!#REF!)</f>
        <v/>
      </c>
      <c r="F58" s="465" t="str">
        <f>IF(Tabla1[[#This Row],[Código_Actividad]]="","",'Formulario PPGR1'!#REF!)</f>
        <v/>
      </c>
      <c r="G58" s="317"/>
      <c r="H58" s="460" t="str">
        <f>IFERROR(VLOOKUP(Tabla1[[#This Row],[Código_Actividad]],'Formulario PPGR2'!$H$9:$I$1048576,2,FALSE),"")</f>
        <v/>
      </c>
      <c r="I58" s="467" t="str">
        <f>IFERROR(VLOOKUP(Tabla1[[#This Row],[Código_Actividad]],Tabla2[[Código]:[Total de Acciones ]],15,FALSE),"")</f>
        <v/>
      </c>
      <c r="J58" s="462" t="s">
        <v>234</v>
      </c>
      <c r="K58" s="466" t="str">
        <f>IFERROR(VLOOKUP($J58,[3]LSIns!$B$5:$C$45,2,FALSE),"")</f>
        <v>lsGasoil</v>
      </c>
      <c r="L58" s="460" t="s">
        <v>842</v>
      </c>
      <c r="M58" s="466" t="str">
        <f>IFERROR(VLOOKUP($L58,[4]Insumos!$C$2:$F$517,2,FALSE),"")</f>
        <v>unidad</v>
      </c>
      <c r="N58" s="408">
        <v>24</v>
      </c>
      <c r="O58" s="468">
        <f>IFERROR(VLOOKUP($L58,[4]Insumos!$C$2:$F$517,3,FALSE),"")</f>
        <v>1000</v>
      </c>
      <c r="P58" s="318">
        <f>+Tabla1[[#This Row],[Precio Unitario]]*Tabla1[[#This Row],[Cantidad de Insumos]]</f>
        <v>24000</v>
      </c>
      <c r="Q58" s="469" t="str">
        <f>IFERROR(VLOOKUP($L58,[4]Insumos!$C$2:$F$517,4,FALSE),"")</f>
        <v xml:space="preserve">2.3.7.1.02 </v>
      </c>
      <c r="R58" s="462" t="s">
        <v>1300</v>
      </c>
      <c r="S58" s="456"/>
      <c r="T58" s="456"/>
    </row>
    <row r="59" spans="2:20" x14ac:dyDescent="0.25">
      <c r="B59" s="465" t="e">
        <f>IF(Tabla1[[#This Row],[Código_Actividad]]="","",CONCATENATE(Tabla1[[#This Row],[POA]],".",Tabla1[[#This Row],[SRS]],".",Tabla1[[#This Row],[AREA]],".",Tabla1[[#This Row],[TIPO]]))</f>
        <v>#REF!</v>
      </c>
      <c r="C59" s="465" t="e">
        <f>IF(Tabla1[[#This Row],[Código_Actividad]]="","",'Formulario PPGR1'!#REF!)</f>
        <v>#REF!</v>
      </c>
      <c r="D59" s="465" t="e">
        <f>IF(Tabla1[[#This Row],[Código_Actividad]]="","",'Formulario PPGR1'!#REF!)</f>
        <v>#REF!</v>
      </c>
      <c r="E59" s="465" t="e">
        <f>IF(Tabla1[[#This Row],[Código_Actividad]]="","",'Formulario PPGR1'!#REF!)</f>
        <v>#REF!</v>
      </c>
      <c r="F59" s="465" t="e">
        <f>IF(Tabla1[[#This Row],[Código_Actividad]]="","",'Formulario PPGR1'!#REF!)</f>
        <v>#REF!</v>
      </c>
      <c r="G59" s="317" t="s">
        <v>2136</v>
      </c>
      <c r="H59" s="460" t="str">
        <f>IFERROR(VLOOKUP(Tabla1[[#This Row],[Código_Actividad]],'Formulario PPGR2'!$H$9:$I$1048576,2,FALSE),"")</f>
        <v>Seguimiento a la actualización dinámica de la cartera de servicios</v>
      </c>
      <c r="I59" s="467">
        <f>IFERROR(VLOOKUP(Tabla1[[#This Row],[Código_Actividad]],Tabla2[[Código]:[Total de Acciones ]],15,FALSE),"")</f>
        <v>4</v>
      </c>
      <c r="J59" s="462" t="s">
        <v>357</v>
      </c>
      <c r="K59" s="466" t="str">
        <f>IFERROR(VLOOKUP($J59,[3]LSIns!$B$5:$C$45,2,FALSE),"")</f>
        <v>lsProductosdePapel</v>
      </c>
      <c r="L59" s="460" t="s">
        <v>1025</v>
      </c>
      <c r="M59" s="466" t="str">
        <f>IFERROR(VLOOKUP($L59,[4]Insumos!$C$2:$F$517,2,FALSE),"")</f>
        <v>resma</v>
      </c>
      <c r="N59" s="408">
        <v>1</v>
      </c>
      <c r="O59" s="468">
        <f>IFERROR(VLOOKUP($L59,[4]Insumos!$C$2:$F$517,3,FALSE),"")</f>
        <v>139.24</v>
      </c>
      <c r="P59" s="318">
        <f>+Tabla1[[#This Row],[Precio Unitario]]*Tabla1[[#This Row],[Cantidad de Insumos]]</f>
        <v>139.24</v>
      </c>
      <c r="Q59" s="469" t="str">
        <f>IFERROR(VLOOKUP($L59,[4]Insumos!$C$2:$F$517,4,FALSE),"")</f>
        <v>2.3.3.1.01</v>
      </c>
      <c r="R59" s="462"/>
      <c r="S59" s="456"/>
      <c r="T59" s="456"/>
    </row>
    <row r="60" spans="2:20" x14ac:dyDescent="0.25">
      <c r="B60" s="465" t="e">
        <f>IF(Tabla1[[#This Row],[Código_Actividad]]="","",CONCATENATE(Tabla1[[#This Row],[POA]],".",Tabla1[[#This Row],[SRS]],".",Tabla1[[#This Row],[AREA]],".",Tabla1[[#This Row],[TIPO]]))</f>
        <v>#REF!</v>
      </c>
      <c r="C60" s="465" t="e">
        <f>IF(Tabla1[[#This Row],[Código_Actividad]]="","",'Formulario PPGR1'!#REF!)</f>
        <v>#REF!</v>
      </c>
      <c r="D60" s="465" t="e">
        <f>IF(Tabla1[[#This Row],[Código_Actividad]]="","",'Formulario PPGR1'!#REF!)</f>
        <v>#REF!</v>
      </c>
      <c r="E60" s="465" t="e">
        <f>IF(Tabla1[[#This Row],[Código_Actividad]]="","",'Formulario PPGR1'!#REF!)</f>
        <v>#REF!</v>
      </c>
      <c r="F60" s="465" t="e">
        <f>IF(Tabla1[[#This Row],[Código_Actividad]]="","",'Formulario PPGR1'!#REF!)</f>
        <v>#REF!</v>
      </c>
      <c r="G60" s="317" t="s">
        <v>2137</v>
      </c>
      <c r="H60" s="460" t="str">
        <f>IFERROR(VLOOKUP(Tabla1[[#This Row],[Código_Actividad]],'Formulario PPGR2'!$H$9:$I$1048576,2,FALSE),"")</f>
        <v>Seguimiento al reporte oportuno de nacidos vivos en los hospitales de la Red</v>
      </c>
      <c r="I60" s="467">
        <f>IFERROR(VLOOKUP(Tabla1[[#This Row],[Código_Actividad]],Tabla2[[Código]:[Total de Acciones ]],15,FALSE),"")</f>
        <v>4</v>
      </c>
      <c r="J60" s="462" t="s">
        <v>357</v>
      </c>
      <c r="K60" s="466" t="str">
        <f>IFERROR(VLOOKUP($J60,[3]LSIns!$B$5:$C$45,2,FALSE),"")</f>
        <v>lsProductosdePapel</v>
      </c>
      <c r="L60" s="460" t="s">
        <v>1025</v>
      </c>
      <c r="M60" s="466" t="str">
        <f>IFERROR(VLOOKUP($L60,[4]Insumos!$C$2:$F$517,2,FALSE),"")</f>
        <v>resma</v>
      </c>
      <c r="N60" s="408">
        <v>1</v>
      </c>
      <c r="O60" s="468">
        <f>IFERROR(VLOOKUP($L60,[4]Insumos!$C$2:$F$517,3,FALSE),"")</f>
        <v>139.24</v>
      </c>
      <c r="P60" s="318">
        <f>+Tabla1[[#This Row],[Precio Unitario]]*Tabla1[[#This Row],[Cantidad de Insumos]]</f>
        <v>139.24</v>
      </c>
      <c r="Q60" s="469" t="str">
        <f>IFERROR(VLOOKUP($L60,[4]Insumos!$C$2:$F$517,4,FALSE),"")</f>
        <v>2.3.3.1.01</v>
      </c>
      <c r="R60" s="462"/>
      <c r="S60" s="456"/>
      <c r="T60" s="456"/>
    </row>
    <row r="61" spans="2:20" x14ac:dyDescent="0.25">
      <c r="B61" s="465" t="e">
        <f>IF(Tabla1[[#This Row],[Código_Actividad]]="","",CONCATENATE(Tabla1[[#This Row],[POA]],".",Tabla1[[#This Row],[SRS]],".",Tabla1[[#This Row],[AREA]],".",Tabla1[[#This Row],[TIPO]]))</f>
        <v>#REF!</v>
      </c>
      <c r="C61" s="465" t="e">
        <f>IF(Tabla1[[#This Row],[Código_Actividad]]="","",'Formulario PPGR1'!#REF!)</f>
        <v>#REF!</v>
      </c>
      <c r="D61" s="465" t="e">
        <f>IF(Tabla1[[#This Row],[Código_Actividad]]="","",'Formulario PPGR1'!#REF!)</f>
        <v>#REF!</v>
      </c>
      <c r="E61" s="465" t="e">
        <f>IF(Tabla1[[#This Row],[Código_Actividad]]="","",'Formulario PPGR1'!#REF!)</f>
        <v>#REF!</v>
      </c>
      <c r="F61" s="465" t="e">
        <f>IF(Tabla1[[#This Row],[Código_Actividad]]="","",'Formulario PPGR1'!#REF!)</f>
        <v>#REF!</v>
      </c>
      <c r="G61" s="317" t="s">
        <v>2119</v>
      </c>
      <c r="H61" s="460" t="str">
        <f>IFERROR(VLOOKUP(Tabla1[[#This Row],[Código_Actividad]],'Formulario PPGR2'!$H$9:$I$1048576,2,FALSE),"")</f>
        <v>Supervisión de la captaciòn y seguimiento de  la atención en menores de  niños 5 años según guias y protocolos</v>
      </c>
      <c r="I61" s="467">
        <f>IFERROR(VLOOKUP(Tabla1[[#This Row],[Código_Actividad]],Tabla2[[Código]:[Total de Acciones ]],15,FALSE),"")</f>
        <v>4</v>
      </c>
      <c r="J61" s="462" t="s">
        <v>357</v>
      </c>
      <c r="K61" s="466" t="str">
        <f>IFERROR(VLOOKUP($J61,[3]LSIns!$B$5:$C$45,2,FALSE),"")</f>
        <v>lsProductosdePapel</v>
      </c>
      <c r="L61" s="460" t="s">
        <v>1025</v>
      </c>
      <c r="M61" s="466" t="str">
        <f>IFERROR(VLOOKUP($L61,[4]Insumos!$C$2:$F$517,2,FALSE),"")</f>
        <v>resma</v>
      </c>
      <c r="N61" s="408">
        <v>0.5</v>
      </c>
      <c r="O61" s="468">
        <f>IFERROR(VLOOKUP($L61,[4]Insumos!$C$2:$F$517,3,FALSE),"")</f>
        <v>139.24</v>
      </c>
      <c r="P61" s="318">
        <f>+Tabla1[[#This Row],[Precio Unitario]]*Tabla1[[#This Row],[Cantidad de Insumos]]</f>
        <v>69.62</v>
      </c>
      <c r="Q61" s="469" t="str">
        <f>IFERROR(VLOOKUP($L61,[4]Insumos!$C$2:$F$517,4,FALSE),"")</f>
        <v>2.3.3.1.01</v>
      </c>
      <c r="R61" s="462"/>
      <c r="S61" s="456"/>
      <c r="T61" s="456"/>
    </row>
    <row r="62" spans="2:20" x14ac:dyDescent="0.25">
      <c r="B62" s="465" t="e">
        <f>IF(Tabla1[[#This Row],[Código_Actividad]]="","",CONCATENATE(Tabla1[[#This Row],[POA]],".",Tabla1[[#This Row],[SRS]],".",Tabla1[[#This Row],[AREA]],".",Tabla1[[#This Row],[TIPO]]))</f>
        <v>#REF!</v>
      </c>
      <c r="C62" s="465" t="e">
        <f>IF(Tabla1[[#This Row],[Código_Actividad]]="","",'Formulario PPGR1'!#REF!)</f>
        <v>#REF!</v>
      </c>
      <c r="D62" s="465" t="e">
        <f>IF(Tabla1[[#This Row],[Código_Actividad]]="","",'Formulario PPGR1'!#REF!)</f>
        <v>#REF!</v>
      </c>
      <c r="E62" s="465" t="e">
        <f>IF(Tabla1[[#This Row],[Código_Actividad]]="","",'Formulario PPGR1'!#REF!)</f>
        <v>#REF!</v>
      </c>
      <c r="F62" s="465" t="e">
        <f>IF(Tabla1[[#This Row],[Código_Actividad]]="","",'Formulario PPGR1'!#REF!)</f>
        <v>#REF!</v>
      </c>
      <c r="G62" s="317" t="s">
        <v>2120</v>
      </c>
      <c r="H62" s="460" t="str">
        <f>IFERROR(VLOOKUP(Tabla1[[#This Row],[Código_Actividad]],'Formulario PPGR2'!$H$9:$I$1048576,2,FALSE),"")</f>
        <v>Seguimiento a la iniciativa, mejora de la calidad y humanizacion de los servicios en la atencion materna y neonatal</v>
      </c>
      <c r="I62" s="467">
        <f>IFERROR(VLOOKUP(Tabla1[[#This Row],[Código_Actividad]],Tabla2[[Código]:[Total de Acciones ]],15,FALSE),"")</f>
        <v>4</v>
      </c>
      <c r="J62" s="462" t="s">
        <v>357</v>
      </c>
      <c r="K62" s="466" t="str">
        <f>IFERROR(VLOOKUP($J62,[3]LSIns!$B$5:$C$45,2,FALSE),"")</f>
        <v>lsProductosdePapel</v>
      </c>
      <c r="L62" s="460" t="s">
        <v>1025</v>
      </c>
      <c r="M62" s="466" t="str">
        <f>IFERROR(VLOOKUP($L62,[4]Insumos!$C$2:$F$517,2,FALSE),"")</f>
        <v>resma</v>
      </c>
      <c r="N62" s="408">
        <v>1</v>
      </c>
      <c r="O62" s="468">
        <f>IFERROR(VLOOKUP($L62,[4]Insumos!$C$2:$F$517,3,FALSE),"")</f>
        <v>139.24</v>
      </c>
      <c r="P62" s="318">
        <f>+Tabla1[[#This Row],[Precio Unitario]]*Tabla1[[#This Row],[Cantidad de Insumos]]</f>
        <v>139.24</v>
      </c>
      <c r="Q62" s="469" t="str">
        <f>IFERROR(VLOOKUP($L62,[4]Insumos!$C$2:$F$517,4,FALSE),"")</f>
        <v>2.3.3.1.01</v>
      </c>
      <c r="R62" s="462"/>
      <c r="S62" s="456"/>
      <c r="T62" s="456"/>
    </row>
    <row r="63" spans="2:20" x14ac:dyDescent="0.25">
      <c r="B63" s="465" t="str">
        <f>IF(Tabla1[[#This Row],[Código_Actividad]]="","",CONCATENATE(Tabla1[[#This Row],[POA]],".",Tabla1[[#This Row],[SRS]],".",Tabla1[[#This Row],[AREA]],".",Tabla1[[#This Row],[TIPO]]))</f>
        <v/>
      </c>
      <c r="C63" s="465" t="str">
        <f>IF(Tabla1[[#This Row],[Código_Actividad]]="","",'Formulario PPGR1'!#REF!)</f>
        <v/>
      </c>
      <c r="D63" s="465" t="str">
        <f>IF(Tabla1[[#This Row],[Código_Actividad]]="","",'Formulario PPGR1'!#REF!)</f>
        <v/>
      </c>
      <c r="E63" s="465" t="str">
        <f>IF(Tabla1[[#This Row],[Código_Actividad]]="","",'Formulario PPGR1'!#REF!)</f>
        <v/>
      </c>
      <c r="F63" s="465" t="str">
        <f>IF(Tabla1[[#This Row],[Código_Actividad]]="","",'Formulario PPGR1'!#REF!)</f>
        <v/>
      </c>
      <c r="G63" s="317"/>
      <c r="H63" s="460" t="str">
        <f>IFERROR(VLOOKUP(Tabla1[[#This Row],[Código_Actividad]],'Formulario PPGR2'!$H$9:$I$1048576,2,FALSE),"")</f>
        <v/>
      </c>
      <c r="I63" s="467" t="str">
        <f>IFERROR(VLOOKUP(Tabla1[[#This Row],[Código_Actividad]],Tabla2[[Código]:[Total de Acciones ]],15,FALSE),"")</f>
        <v/>
      </c>
      <c r="J63" s="462" t="s">
        <v>1122</v>
      </c>
      <c r="K63" s="466" t="str">
        <f>IFERROR(VLOOKUP($J63,[3]LSIns!$B$5:$C$45,2,FALSE),"")</f>
        <v>lsUtilesdeOficina</v>
      </c>
      <c r="L63" s="460" t="s">
        <v>1144</v>
      </c>
      <c r="M63" s="466" t="str">
        <f>IFERROR(VLOOKUP($L63,[4]Insumos!$C$2:$F$517,2,FALSE),"")</f>
        <v>Caja</v>
      </c>
      <c r="N63" s="408">
        <v>2</v>
      </c>
      <c r="O63" s="468">
        <f>IFERROR(VLOOKUP($L63,[4]Insumos!$C$2:$F$517,3,FALSE),"")</f>
        <v>36</v>
      </c>
      <c r="P63" s="318">
        <f>+Tabla1[[#This Row],[Precio Unitario]]*Tabla1[[#This Row],[Cantidad de Insumos]]</f>
        <v>72</v>
      </c>
      <c r="Q63" s="469" t="str">
        <f>IFERROR(VLOOKUP($L63,[4]Insumos!$C$2:$F$517,4,FALSE),"")</f>
        <v xml:space="preserve">2.3.9.2.01 </v>
      </c>
      <c r="R63" s="462"/>
      <c r="S63" s="456"/>
      <c r="T63" s="456"/>
    </row>
    <row r="64" spans="2:20" x14ac:dyDescent="0.25">
      <c r="B64" s="465" t="e">
        <f>IF(Tabla1[[#This Row],[Código_Actividad]]="","",CONCATENATE(Tabla1[[#This Row],[POA]],".",Tabla1[[#This Row],[SRS]],".",Tabla1[[#This Row],[AREA]],".",Tabla1[[#This Row],[TIPO]]))</f>
        <v>#REF!</v>
      </c>
      <c r="C64" s="465" t="e">
        <f>IF(Tabla1[[#This Row],[Código_Actividad]]="","",'Formulario PPGR1'!#REF!)</f>
        <v>#REF!</v>
      </c>
      <c r="D64" s="465" t="e">
        <f>IF(Tabla1[[#This Row],[Código_Actividad]]="","",'Formulario PPGR1'!#REF!)</f>
        <v>#REF!</v>
      </c>
      <c r="E64" s="465" t="e">
        <f>IF(Tabla1[[#This Row],[Código_Actividad]]="","",'Formulario PPGR1'!#REF!)</f>
        <v>#REF!</v>
      </c>
      <c r="F64" s="465" t="e">
        <f>IF(Tabla1[[#This Row],[Código_Actividad]]="","",'Formulario PPGR1'!#REF!)</f>
        <v>#REF!</v>
      </c>
      <c r="G64" s="317" t="s">
        <v>2121</v>
      </c>
      <c r="H64" s="460" t="str">
        <f>IFERROR(VLOOKUP(Tabla1[[#This Row],[Código_Actividad]],'Formulario PPGR2'!$H$9:$I$1048576,2,FALSE),"")</f>
        <v xml:space="preserve">Seguimiento  de la conformación de la Unidad de Género en Salud </v>
      </c>
      <c r="I64" s="467">
        <f>IFERROR(VLOOKUP(Tabla1[[#This Row],[Código_Actividad]],Tabla2[[Código]:[Total de Acciones ]],15,FALSE),"")</f>
        <v>2</v>
      </c>
      <c r="J64" s="462" t="s">
        <v>1122</v>
      </c>
      <c r="K64" s="466" t="str">
        <f>IFERROR(VLOOKUP($J64,[3]LSIns!$B$5:$C$45,2,FALSE),"")</f>
        <v>lsUtilesdeOficina</v>
      </c>
      <c r="L64" s="460" t="s">
        <v>1134</v>
      </c>
      <c r="M64" s="466" t="str">
        <f>IFERROR(VLOOKUP($L64,[4]Insumos!$C$2:$F$517,2,FALSE),"")</f>
        <v>unidad</v>
      </c>
      <c r="N64" s="408">
        <v>1</v>
      </c>
      <c r="O64" s="468">
        <f>IFERROR(VLOOKUP($L64,[4]Insumos!$C$2:$F$517,3,FALSE),"")</f>
        <v>810.41200000000003</v>
      </c>
      <c r="P64" s="318">
        <f>+Tabla1[[#This Row],[Precio Unitario]]*Tabla1[[#This Row],[Cantidad de Insumos]]</f>
        <v>810.41200000000003</v>
      </c>
      <c r="Q64" s="469" t="str">
        <f>IFERROR(VLOOKUP($L64,[4]Insumos!$C$2:$F$517,4,FALSE),"")</f>
        <v xml:space="preserve">2.3.9.2.01 </v>
      </c>
      <c r="R64" s="462"/>
      <c r="S64" s="456"/>
      <c r="T64" s="456"/>
    </row>
    <row r="65" spans="2:20" x14ac:dyDescent="0.25">
      <c r="B65" s="465" t="e">
        <f>IF(Tabla1[[#This Row],[Código_Actividad]]="","",CONCATENATE(Tabla1[[#This Row],[POA]],".",Tabla1[[#This Row],[SRS]],".",Tabla1[[#This Row],[AREA]],".",Tabla1[[#This Row],[TIPO]]))</f>
        <v>#REF!</v>
      </c>
      <c r="C65" s="465" t="e">
        <f>IF(Tabla1[[#This Row],[Código_Actividad]]="","",'Formulario PPGR1'!#REF!)</f>
        <v>#REF!</v>
      </c>
      <c r="D65" s="465" t="e">
        <f>IF(Tabla1[[#This Row],[Código_Actividad]]="","",'Formulario PPGR1'!#REF!)</f>
        <v>#REF!</v>
      </c>
      <c r="E65" s="465" t="e">
        <f>IF(Tabla1[[#This Row],[Código_Actividad]]="","",'Formulario PPGR1'!#REF!)</f>
        <v>#REF!</v>
      </c>
      <c r="F65" s="465" t="e">
        <f>IF(Tabla1[[#This Row],[Código_Actividad]]="","",'Formulario PPGR1'!#REF!)</f>
        <v>#REF!</v>
      </c>
      <c r="G65" s="317" t="s">
        <v>2122</v>
      </c>
      <c r="H65" s="460" t="str">
        <f>IFERROR(VLOOKUP(Tabla1[[#This Row],[Código_Actividad]],'Formulario PPGR2'!$H$9:$I$1048576,2,FALSE),"")</f>
        <v>Seguimiento al Plan de accion para reducir la mortalidad materna y neonatal.</v>
      </c>
      <c r="I65" s="467">
        <f>IFERROR(VLOOKUP(Tabla1[[#This Row],[Código_Actividad]],Tabla2[[Código]:[Total de Acciones ]],15,FALSE),"")</f>
        <v>4</v>
      </c>
      <c r="J65" s="462" t="s">
        <v>1122</v>
      </c>
      <c r="K65" s="466" t="str">
        <f>IFERROR(VLOOKUP($J65,[3]LSIns!$B$5:$C$45,2,FALSE),"")</f>
        <v>lsUtilesdeOficina</v>
      </c>
      <c r="L65" s="460" t="s">
        <v>1144</v>
      </c>
      <c r="M65" s="466" t="str">
        <f>IFERROR(VLOOKUP($L65,[4]Insumos!$C$2:$F$517,2,FALSE),"")</f>
        <v>Caja</v>
      </c>
      <c r="N65" s="408">
        <v>1</v>
      </c>
      <c r="O65" s="468">
        <f>IFERROR(VLOOKUP($L65,[4]Insumos!$C$2:$F$517,3,FALSE),"")</f>
        <v>36</v>
      </c>
      <c r="P65" s="318">
        <f>+Tabla1[[#This Row],[Precio Unitario]]*Tabla1[[#This Row],[Cantidad de Insumos]]</f>
        <v>36</v>
      </c>
      <c r="Q65" s="469" t="str">
        <f>IFERROR(VLOOKUP($L65,[4]Insumos!$C$2:$F$517,4,FALSE),"")</f>
        <v xml:space="preserve">2.3.9.2.01 </v>
      </c>
      <c r="R65" s="462"/>
      <c r="S65" s="456"/>
      <c r="T65" s="456"/>
    </row>
    <row r="66" spans="2:20" x14ac:dyDescent="0.25">
      <c r="B66" s="465" t="str">
        <f>IF(Tabla1[[#This Row],[Código_Actividad]]="","",CONCATENATE(Tabla1[[#This Row],[POA]],".",Tabla1[[#This Row],[SRS]],".",Tabla1[[#This Row],[AREA]],".",Tabla1[[#This Row],[TIPO]]))</f>
        <v/>
      </c>
      <c r="C66" s="465" t="str">
        <f>IF(Tabla1[[#This Row],[Código_Actividad]]="","",'Formulario PPGR1'!#REF!)</f>
        <v/>
      </c>
      <c r="D66" s="465" t="str">
        <f>IF(Tabla1[[#This Row],[Código_Actividad]]="","",'Formulario PPGR1'!#REF!)</f>
        <v/>
      </c>
      <c r="E66" s="465" t="str">
        <f>IF(Tabla1[[#This Row],[Código_Actividad]]="","",'Formulario PPGR1'!#REF!)</f>
        <v/>
      </c>
      <c r="F66" s="465" t="str">
        <f>IF(Tabla1[[#This Row],[Código_Actividad]]="","",'Formulario PPGR1'!#REF!)</f>
        <v/>
      </c>
      <c r="G66" s="317"/>
      <c r="H66" s="460" t="str">
        <f>IFERROR(VLOOKUP(Tabla1[[#This Row],[Código_Actividad]],'Formulario PPGR2'!$H$9:$I$1048576,2,FALSE),"")</f>
        <v/>
      </c>
      <c r="I66" s="467" t="str">
        <f>IFERROR(VLOOKUP(Tabla1[[#This Row],[Código_Actividad]],Tabla2[[Código]:[Total de Acciones ]],15,FALSE),"")</f>
        <v/>
      </c>
      <c r="J66" s="462" t="s">
        <v>1122</v>
      </c>
      <c r="K66" s="466" t="str">
        <f>IFERROR(VLOOKUP($J66,[3]LSIns!$B$5:$C$45,2,FALSE),"")</f>
        <v>lsUtilesdeOficina</v>
      </c>
      <c r="L66" s="460" t="s">
        <v>1134</v>
      </c>
      <c r="M66" s="466" t="str">
        <f>IFERROR(VLOOKUP($L66,[4]Insumos!$C$2:$F$517,2,FALSE),"")</f>
        <v>unidad</v>
      </c>
      <c r="N66" s="408">
        <v>1</v>
      </c>
      <c r="O66" s="468">
        <f>IFERROR(VLOOKUP($L66,[4]Insumos!$C$2:$F$517,3,FALSE),"")</f>
        <v>810.41200000000003</v>
      </c>
      <c r="P66" s="318">
        <f>+Tabla1[[#This Row],[Precio Unitario]]*Tabla1[[#This Row],[Cantidad de Insumos]]</f>
        <v>810.41200000000003</v>
      </c>
      <c r="Q66" s="469" t="str">
        <f>IFERROR(VLOOKUP($L66,[4]Insumos!$C$2:$F$517,4,FALSE),"")</f>
        <v xml:space="preserve">2.3.9.2.01 </v>
      </c>
      <c r="R66" s="462"/>
      <c r="S66" s="456"/>
      <c r="T66" s="456"/>
    </row>
    <row r="67" spans="2:20" x14ac:dyDescent="0.25">
      <c r="B67" s="465" t="e">
        <f>IF(Tabla1[[#This Row],[Código_Actividad]]="","",CONCATENATE(Tabla1[[#This Row],[POA]],".",Tabla1[[#This Row],[SRS]],".",Tabla1[[#This Row],[AREA]],".",Tabla1[[#This Row],[TIPO]]))</f>
        <v>#REF!</v>
      </c>
      <c r="C67" s="465" t="e">
        <f>IF(Tabla1[[#This Row],[Código_Actividad]]="","",'Formulario PPGR1'!#REF!)</f>
        <v>#REF!</v>
      </c>
      <c r="D67" s="465" t="e">
        <f>IF(Tabla1[[#This Row],[Código_Actividad]]="","",'Formulario PPGR1'!#REF!)</f>
        <v>#REF!</v>
      </c>
      <c r="E67" s="465" t="e">
        <f>IF(Tabla1[[#This Row],[Código_Actividad]]="","",'Formulario PPGR1'!#REF!)</f>
        <v>#REF!</v>
      </c>
      <c r="F67" s="465" t="e">
        <f>IF(Tabla1[[#This Row],[Código_Actividad]]="","",'Formulario PPGR1'!#REF!)</f>
        <v>#REF!</v>
      </c>
      <c r="G67" s="317" t="s">
        <v>2123</v>
      </c>
      <c r="H67" s="460" t="str">
        <f>IFERROR(VLOOKUP(Tabla1[[#This Row],[Código_Actividad]],'Formulario PPGR2'!$H$9:$I$1048576,2,FALSE),"")</f>
        <v>Seguimiento de la Sala de situación mortalidad materna y perinatal</v>
      </c>
      <c r="I67" s="467">
        <f>IFERROR(VLOOKUP(Tabla1[[#This Row],[Código_Actividad]],Tabla2[[Código]:[Total de Acciones ]],15,FALSE),"")</f>
        <v>12</v>
      </c>
      <c r="J67" s="462" t="s">
        <v>357</v>
      </c>
      <c r="K67" s="466" t="str">
        <f>IFERROR(VLOOKUP($J67,[3]LSIns!$B$5:$C$45,2,FALSE),"")</f>
        <v>lsProductosdePapel</v>
      </c>
      <c r="L67" s="460" t="s">
        <v>1025</v>
      </c>
      <c r="M67" s="466" t="str">
        <f>IFERROR(VLOOKUP($L67,[4]Insumos!$C$2:$F$517,2,FALSE),"")</f>
        <v>resma</v>
      </c>
      <c r="N67" s="408">
        <v>2</v>
      </c>
      <c r="O67" s="468">
        <f>IFERROR(VLOOKUP($L67,[4]Insumos!$C$2:$F$517,3,FALSE),"")</f>
        <v>139.24</v>
      </c>
      <c r="P67" s="318">
        <f>+Tabla1[[#This Row],[Precio Unitario]]*Tabla1[[#This Row],[Cantidad de Insumos]]</f>
        <v>278.48</v>
      </c>
      <c r="Q67" s="469" t="str">
        <f>IFERROR(VLOOKUP($L67,[4]Insumos!$C$2:$F$517,4,FALSE),"")</f>
        <v>2.3.3.1.01</v>
      </c>
      <c r="R67" s="462"/>
      <c r="S67" s="456"/>
      <c r="T67" s="456"/>
    </row>
    <row r="68" spans="2:20" ht="38.25" x14ac:dyDescent="0.25">
      <c r="B68" s="465" t="e">
        <f>IF(Tabla1[[#This Row],[Código_Actividad]]="","",CONCATENATE(Tabla1[[#This Row],[POA]],".",Tabla1[[#This Row],[SRS]],".",Tabla1[[#This Row],[AREA]],".",Tabla1[[#This Row],[TIPO]]))</f>
        <v>#REF!</v>
      </c>
      <c r="C68" s="465" t="e">
        <f>IF(Tabla1[[#This Row],[Código_Actividad]]="","",'Formulario PPGR1'!#REF!)</f>
        <v>#REF!</v>
      </c>
      <c r="D68" s="465" t="e">
        <f>IF(Tabla1[[#This Row],[Código_Actividad]]="","",'Formulario PPGR1'!#REF!)</f>
        <v>#REF!</v>
      </c>
      <c r="E68" s="465" t="e">
        <f>IF(Tabla1[[#This Row],[Código_Actividad]]="","",'Formulario PPGR1'!#REF!)</f>
        <v>#REF!</v>
      </c>
      <c r="F68" s="465" t="e">
        <f>IF(Tabla1[[#This Row],[Código_Actividad]]="","",'Formulario PPGR1'!#REF!)</f>
        <v>#REF!</v>
      </c>
      <c r="G68" s="317" t="s">
        <v>2124</v>
      </c>
      <c r="H68" s="460" t="str">
        <f>IFERROR(VLOOKUP(Tabla1[[#This Row],[Código_Actividad]],'Formulario PPGR2'!$H$9:$I$1048576,2,FALSE),"")</f>
        <v>Coordinación de la implementación o seguimiento  de la estrategia Código Rojo en los EESS</v>
      </c>
      <c r="I68" s="467">
        <f>IFERROR(VLOOKUP(Tabla1[[#This Row],[Código_Actividad]],Tabla2[[Código]:[Total de Acciones ]],15,FALSE),"")</f>
        <v>4</v>
      </c>
      <c r="J68" s="462" t="s">
        <v>181</v>
      </c>
      <c r="K68" s="466" t="str">
        <f>IFERROR(VLOOKUP($J68,[3]LSIns!$B$5:$C$45,2,FALSE),"")</f>
        <v>lsAlimentosyBebidas</v>
      </c>
      <c r="L68" s="460" t="s">
        <v>691</v>
      </c>
      <c r="M68" s="466" t="str">
        <f>IFERROR(VLOOKUP($L68,[4]Insumos!$C$2:$F$517,2,FALSE),"")</f>
        <v>unidad</v>
      </c>
      <c r="N68" s="408">
        <v>4</v>
      </c>
      <c r="O68" s="468">
        <f>IFERROR(VLOOKUP($L68,[4]Insumos!$C$2:$F$517,3,FALSE),"")</f>
        <v>5929.5</v>
      </c>
      <c r="P68" s="318">
        <f>+Tabla1[[#This Row],[Precio Unitario]]*Tabla1[[#This Row],[Cantidad de Insumos]]</f>
        <v>23718</v>
      </c>
      <c r="Q68" s="469" t="str">
        <f>IFERROR(VLOOKUP($L68,[4]Insumos!$C$2:$F$517,4,FALSE),"")</f>
        <v>2.3.1.1.01</v>
      </c>
      <c r="R68" s="462"/>
      <c r="S68" s="456"/>
      <c r="T68" s="456"/>
    </row>
    <row r="69" spans="2:20" x14ac:dyDescent="0.25">
      <c r="B69" s="465" t="str">
        <f>IF(Tabla1[[#This Row],[Código_Actividad]]="","",CONCATENATE(Tabla1[[#This Row],[POA]],".",Tabla1[[#This Row],[SRS]],".",Tabla1[[#This Row],[AREA]],".",Tabla1[[#This Row],[TIPO]]))</f>
        <v/>
      </c>
      <c r="C69" s="465" t="str">
        <f>IF(Tabla1[[#This Row],[Código_Actividad]]="","",'Formulario PPGR1'!#REF!)</f>
        <v/>
      </c>
      <c r="D69" s="465" t="str">
        <f>IF(Tabla1[[#This Row],[Código_Actividad]]="","",'Formulario PPGR1'!#REF!)</f>
        <v/>
      </c>
      <c r="E69" s="465" t="str">
        <f>IF(Tabla1[[#This Row],[Código_Actividad]]="","",'Formulario PPGR1'!#REF!)</f>
        <v/>
      </c>
      <c r="F69" s="465" t="str">
        <f>IF(Tabla1[[#This Row],[Código_Actividad]]="","",'Formulario PPGR1'!#REF!)</f>
        <v/>
      </c>
      <c r="G69" s="317"/>
      <c r="H69" s="460" t="str">
        <f>IFERROR(VLOOKUP(Tabla1[[#This Row],[Código_Actividad]],'Formulario PPGR2'!$H$9:$I$1048576,2,FALSE),"")</f>
        <v/>
      </c>
      <c r="I69" s="467" t="str">
        <f>IFERROR(VLOOKUP(Tabla1[[#This Row],[Código_Actividad]],Tabla2[[Código]:[Total de Acciones ]],15,FALSE),"")</f>
        <v/>
      </c>
      <c r="J69" s="462" t="s">
        <v>357</v>
      </c>
      <c r="K69" s="466" t="str">
        <f>IFERROR(VLOOKUP($J69,[3]LSIns!$B$5:$C$45,2,FALSE),"")</f>
        <v>lsProductosdePapel</v>
      </c>
      <c r="L69" s="460" t="s">
        <v>1025</v>
      </c>
      <c r="M69" s="466" t="str">
        <f>IFERROR(VLOOKUP($L69,[4]Insumos!$C$2:$F$517,2,FALSE),"")</f>
        <v>resma</v>
      </c>
      <c r="N69" s="408">
        <v>1</v>
      </c>
      <c r="O69" s="468">
        <f>IFERROR(VLOOKUP($L69,[4]Insumos!$C$2:$F$517,3,FALSE),"")</f>
        <v>139.24</v>
      </c>
      <c r="P69" s="318">
        <f>+Tabla1[[#This Row],[Precio Unitario]]*Tabla1[[#This Row],[Cantidad de Insumos]]</f>
        <v>139.24</v>
      </c>
      <c r="Q69" s="469" t="str">
        <f>IFERROR(VLOOKUP($L69,[4]Insumos!$C$2:$F$517,4,FALSE),"")</f>
        <v>2.3.3.1.01</v>
      </c>
      <c r="R69" s="462"/>
      <c r="S69" s="456"/>
      <c r="T69" s="456"/>
    </row>
    <row r="70" spans="2:20" x14ac:dyDescent="0.25">
      <c r="B70" s="465" t="str">
        <f>IF(Tabla1[[#This Row],[Código_Actividad]]="","",CONCATENATE(Tabla1[[#This Row],[POA]],".",Tabla1[[#This Row],[SRS]],".",Tabla1[[#This Row],[AREA]],".",Tabla1[[#This Row],[TIPO]]))</f>
        <v/>
      </c>
      <c r="C70" s="465" t="str">
        <f>IF(Tabla1[[#This Row],[Código_Actividad]]="","",'Formulario PPGR1'!#REF!)</f>
        <v/>
      </c>
      <c r="D70" s="465" t="str">
        <f>IF(Tabla1[[#This Row],[Código_Actividad]]="","",'Formulario PPGR1'!#REF!)</f>
        <v/>
      </c>
      <c r="E70" s="465" t="str">
        <f>IF(Tabla1[[#This Row],[Código_Actividad]]="","",'Formulario PPGR1'!#REF!)</f>
        <v/>
      </c>
      <c r="F70" s="465" t="str">
        <f>IF(Tabla1[[#This Row],[Código_Actividad]]="","",'Formulario PPGR1'!#REF!)</f>
        <v/>
      </c>
      <c r="G70" s="317"/>
      <c r="H70" s="460" t="str">
        <f>IFERROR(VLOOKUP(Tabla1[[#This Row],[Código_Actividad]],'Formulario PPGR2'!$H$9:$I$1048576,2,FALSE),"")</f>
        <v/>
      </c>
      <c r="I70" s="467" t="str">
        <f>IFERROR(VLOOKUP(Tabla1[[#This Row],[Código_Actividad]],Tabla2[[Código]:[Total de Acciones ]],15,FALSE),"")</f>
        <v/>
      </c>
      <c r="J70" s="462" t="s">
        <v>1122</v>
      </c>
      <c r="K70" s="466" t="str">
        <f>IFERROR(VLOOKUP($J70,[3]LSIns!$B$5:$C$45,2,FALSE),"")</f>
        <v>lsUtilesdeOficina</v>
      </c>
      <c r="L70" s="460" t="s">
        <v>1144</v>
      </c>
      <c r="M70" s="466" t="str">
        <f>IFERROR(VLOOKUP($L70,[4]Insumos!$C$2:$F$517,2,FALSE),"")</f>
        <v>Caja</v>
      </c>
      <c r="N70" s="408">
        <v>2</v>
      </c>
      <c r="O70" s="468">
        <f>IFERROR(VLOOKUP($L70,[4]Insumos!$C$2:$F$517,3,FALSE),"")</f>
        <v>36</v>
      </c>
      <c r="P70" s="318">
        <f>+Tabla1[[#This Row],[Precio Unitario]]*Tabla1[[#This Row],[Cantidad de Insumos]]</f>
        <v>72</v>
      </c>
      <c r="Q70" s="469" t="str">
        <f>IFERROR(VLOOKUP($L70,[4]Insumos!$C$2:$F$517,4,FALSE),"")</f>
        <v xml:space="preserve">2.3.9.2.01 </v>
      </c>
      <c r="R70" s="462"/>
      <c r="S70" s="456"/>
      <c r="T70" s="456"/>
    </row>
    <row r="71" spans="2:20" x14ac:dyDescent="0.25">
      <c r="B71" s="465" t="e">
        <f>IF(Tabla1[[#This Row],[Código_Actividad]]="","",CONCATENATE(Tabla1[[#This Row],[POA]],".",Tabla1[[#This Row],[SRS]],".",Tabla1[[#This Row],[AREA]],".",Tabla1[[#This Row],[TIPO]]))</f>
        <v>#REF!</v>
      </c>
      <c r="C71" s="465" t="e">
        <f>IF(Tabla1[[#This Row],[Código_Actividad]]="","",'Formulario PPGR1'!#REF!)</f>
        <v>#REF!</v>
      </c>
      <c r="D71" s="465" t="e">
        <f>IF(Tabla1[[#This Row],[Código_Actividad]]="","",'Formulario PPGR1'!#REF!)</f>
        <v>#REF!</v>
      </c>
      <c r="E71" s="465" t="e">
        <f>IF(Tabla1[[#This Row],[Código_Actividad]]="","",'Formulario PPGR1'!#REF!)</f>
        <v>#REF!</v>
      </c>
      <c r="F71" s="465" t="e">
        <f>IF(Tabla1[[#This Row],[Código_Actividad]]="","",'Formulario PPGR1'!#REF!)</f>
        <v>#REF!</v>
      </c>
      <c r="G71" s="317" t="s">
        <v>2125</v>
      </c>
      <c r="H71" s="460" t="str">
        <f>IFERROR(VLOOKUP(Tabla1[[#This Row],[Código_Actividad]],'Formulario PPGR2'!$H$9:$I$1048576,2,FALSE),"")</f>
        <v>Seguimiento de la implementación de la Clínica de los Trastornos Hipertensivos del Embarazo</v>
      </c>
      <c r="I71" s="467">
        <f>IFERROR(VLOOKUP(Tabla1[[#This Row],[Código_Actividad]],Tabla2[[Código]:[Total de Acciones ]],15,FALSE),"")</f>
        <v>4</v>
      </c>
      <c r="J71" s="462" t="s">
        <v>357</v>
      </c>
      <c r="K71" s="466" t="str">
        <f>IFERROR(VLOOKUP($J71,[3]LSIns!$B$5:$C$45,2,FALSE),"")</f>
        <v>lsProductosdePapel</v>
      </c>
      <c r="L71" s="460" t="s">
        <v>1025</v>
      </c>
      <c r="M71" s="466" t="str">
        <f>IFERROR(VLOOKUP($L71,[4]Insumos!$C$2:$F$517,2,FALSE),"")</f>
        <v>resma</v>
      </c>
      <c r="N71" s="408">
        <v>1</v>
      </c>
      <c r="O71" s="468">
        <f>IFERROR(VLOOKUP($L71,[4]Insumos!$C$2:$F$517,3,FALSE),"")</f>
        <v>139.24</v>
      </c>
      <c r="P71" s="318">
        <f>+Tabla1[[#This Row],[Precio Unitario]]*Tabla1[[#This Row],[Cantidad de Insumos]]</f>
        <v>139.24</v>
      </c>
      <c r="Q71" s="469" t="str">
        <f>IFERROR(VLOOKUP($L71,[4]Insumos!$C$2:$F$517,4,FALSE),"")</f>
        <v>2.3.3.1.01</v>
      </c>
      <c r="R71" s="462"/>
      <c r="S71" s="456"/>
      <c r="T71" s="456"/>
    </row>
    <row r="72" spans="2:20" x14ac:dyDescent="0.25">
      <c r="B72" s="465" t="str">
        <f>IF(Tabla1[[#This Row],[Código_Actividad]]="","",CONCATENATE(Tabla1[[#This Row],[POA]],".",Tabla1[[#This Row],[SRS]],".",Tabla1[[#This Row],[AREA]],".",Tabla1[[#This Row],[TIPO]]))</f>
        <v/>
      </c>
      <c r="C72" s="465" t="str">
        <f>IF(Tabla1[[#This Row],[Código_Actividad]]="","",'Formulario PPGR1'!#REF!)</f>
        <v/>
      </c>
      <c r="D72" s="465" t="str">
        <f>IF(Tabla1[[#This Row],[Código_Actividad]]="","",'Formulario PPGR1'!#REF!)</f>
        <v/>
      </c>
      <c r="E72" s="465" t="str">
        <f>IF(Tabla1[[#This Row],[Código_Actividad]]="","",'Formulario PPGR1'!#REF!)</f>
        <v/>
      </c>
      <c r="F72" s="465" t="str">
        <f>IF(Tabla1[[#This Row],[Código_Actividad]]="","",'Formulario PPGR1'!#REF!)</f>
        <v/>
      </c>
      <c r="G72" s="317"/>
      <c r="H72" s="460" t="str">
        <f>IFERROR(VLOOKUP(Tabla1[[#This Row],[Código_Actividad]],'Formulario PPGR2'!$H$9:$I$1048576,2,FALSE),"")</f>
        <v/>
      </c>
      <c r="I72" s="467" t="str">
        <f>IFERROR(VLOOKUP(Tabla1[[#This Row],[Código_Actividad]],Tabla2[[Código]:[Total de Acciones ]],15,FALSE),"")</f>
        <v/>
      </c>
      <c r="J72" s="462" t="s">
        <v>1122</v>
      </c>
      <c r="K72" s="466" t="str">
        <f>IFERROR(VLOOKUP($J72,[3]LSIns!$B$5:$C$45,2,FALSE),"")</f>
        <v>lsUtilesdeOficina</v>
      </c>
      <c r="L72" s="460" t="s">
        <v>1144</v>
      </c>
      <c r="M72" s="466" t="str">
        <f>IFERROR(VLOOKUP($L72,[4]Insumos!$C$2:$F$517,2,FALSE),"")</f>
        <v>Caja</v>
      </c>
      <c r="N72" s="408">
        <v>1</v>
      </c>
      <c r="O72" s="468">
        <f>IFERROR(VLOOKUP($L72,[4]Insumos!$C$2:$F$517,3,FALSE),"")</f>
        <v>36</v>
      </c>
      <c r="P72" s="318">
        <f>+Tabla1[[#This Row],[Precio Unitario]]*Tabla1[[#This Row],[Cantidad de Insumos]]</f>
        <v>36</v>
      </c>
      <c r="Q72" s="469" t="str">
        <f>IFERROR(VLOOKUP($L72,[4]Insumos!$C$2:$F$517,4,FALSE),"")</f>
        <v xml:space="preserve">2.3.9.2.01 </v>
      </c>
      <c r="R72" s="462"/>
      <c r="S72" s="456"/>
      <c r="T72" s="456"/>
    </row>
    <row r="73" spans="2:20" x14ac:dyDescent="0.25">
      <c r="B73" s="465" t="e">
        <f>IF(Tabla1[[#This Row],[Código_Actividad]]="","",CONCATENATE(Tabla1[[#This Row],[POA]],".",Tabla1[[#This Row],[SRS]],".",Tabla1[[#This Row],[AREA]],".",Tabla1[[#This Row],[TIPO]]))</f>
        <v>#REF!</v>
      </c>
      <c r="C73" s="465" t="e">
        <f>IF(Tabla1[[#This Row],[Código_Actividad]]="","",'Formulario PPGR1'!#REF!)</f>
        <v>#REF!</v>
      </c>
      <c r="D73" s="465" t="e">
        <f>IF(Tabla1[[#This Row],[Código_Actividad]]="","",'Formulario PPGR1'!#REF!)</f>
        <v>#REF!</v>
      </c>
      <c r="E73" s="465" t="e">
        <f>IF(Tabla1[[#This Row],[Código_Actividad]]="","",'Formulario PPGR1'!#REF!)</f>
        <v>#REF!</v>
      </c>
      <c r="F73" s="465" t="e">
        <f>IF(Tabla1[[#This Row],[Código_Actividad]]="","",'Formulario PPGR1'!#REF!)</f>
        <v>#REF!</v>
      </c>
      <c r="G73" s="317" t="s">
        <v>2126</v>
      </c>
      <c r="H73" s="460" t="str">
        <f>IFERROR(VLOOKUP(Tabla1[[#This Row],[Código_Actividad]],'Formulario PPGR2'!$H$9:$I$1048576,2,FALSE),"")</f>
        <v>Pesquizaje al diagnostico temprano de gestantes consumidoras de alcohol y drogas</v>
      </c>
      <c r="I73" s="467">
        <f>IFERROR(VLOOKUP(Tabla1[[#This Row],[Código_Actividad]],Tabla2[[Código]:[Total de Acciones ]],15,FALSE),"")</f>
        <v>4</v>
      </c>
      <c r="J73" s="462" t="s">
        <v>357</v>
      </c>
      <c r="K73" s="466" t="str">
        <f>IFERROR(VLOOKUP($J73,[3]LSIns!$B$5:$C$45,2,FALSE),"")</f>
        <v>lsProductosdePapel</v>
      </c>
      <c r="L73" s="460" t="s">
        <v>1025</v>
      </c>
      <c r="M73" s="466" t="str">
        <f>IFERROR(VLOOKUP($L73,[4]Insumos!$C$2:$F$517,2,FALSE),"")</f>
        <v>resma</v>
      </c>
      <c r="N73" s="408">
        <v>1</v>
      </c>
      <c r="O73" s="468">
        <f>IFERROR(VLOOKUP($L73,[4]Insumos!$C$2:$F$517,3,FALSE),"")</f>
        <v>139.24</v>
      </c>
      <c r="P73" s="318">
        <f>+Tabla1[[#This Row],[Precio Unitario]]*Tabla1[[#This Row],[Cantidad de Insumos]]</f>
        <v>139.24</v>
      </c>
      <c r="Q73" s="469" t="str">
        <f>IFERROR(VLOOKUP($L73,[4]Insumos!$C$2:$F$517,4,FALSE),"")</f>
        <v>2.3.3.1.01</v>
      </c>
      <c r="R73" s="462"/>
      <c r="S73" s="456"/>
      <c r="T73" s="456"/>
    </row>
    <row r="74" spans="2:20" ht="25.5" x14ac:dyDescent="0.25">
      <c r="B74" s="465" t="e">
        <f>IF(Tabla1[[#This Row],[Código_Actividad]]="","",CONCATENATE(Tabla1[[#This Row],[POA]],".",Tabla1[[#This Row],[SRS]],".",Tabla1[[#This Row],[AREA]],".",Tabla1[[#This Row],[TIPO]]))</f>
        <v>#REF!</v>
      </c>
      <c r="C74" s="465" t="e">
        <f>IF(Tabla1[[#This Row],[Código_Actividad]]="","",'Formulario PPGR1'!#REF!)</f>
        <v>#REF!</v>
      </c>
      <c r="D74" s="465" t="e">
        <f>IF(Tabla1[[#This Row],[Código_Actividad]]="","",'Formulario PPGR1'!#REF!)</f>
        <v>#REF!</v>
      </c>
      <c r="E74" s="465" t="e">
        <f>IF(Tabla1[[#This Row],[Código_Actividad]]="","",'Formulario PPGR1'!#REF!)</f>
        <v>#REF!</v>
      </c>
      <c r="F74" s="465" t="e">
        <f>IF(Tabla1[[#This Row],[Código_Actividad]]="","",'Formulario PPGR1'!#REF!)</f>
        <v>#REF!</v>
      </c>
      <c r="G74" s="317" t="s">
        <v>2128</v>
      </c>
      <c r="H74" s="460" t="str">
        <f>IFERROR(VLOOKUP(Tabla1[[#This Row],[Código_Actividad]],'Formulario PPGR2'!$H$9:$I$1048576,2,FALSE),"")</f>
        <v xml:space="preserve">Supervisión periodica al cumplimiento de los cambios requeridos según informes de monitoreo de los protocolos Materno y Neonatal asociados a morbilidad </v>
      </c>
      <c r="I74" s="467">
        <f>IFERROR(VLOOKUP(Tabla1[[#This Row],[Código_Actividad]],Tabla2[[Código]:[Total de Acciones ]],15,FALSE),"")</f>
        <v>4</v>
      </c>
      <c r="J74" s="462" t="s">
        <v>234</v>
      </c>
      <c r="K74" s="466" t="str">
        <f>IFERROR(VLOOKUP($J74,[3]LSIns!$B$5:$C$45,2,FALSE),"")</f>
        <v>lsGasoil</v>
      </c>
      <c r="L74" s="460" t="s">
        <v>842</v>
      </c>
      <c r="M74" s="466" t="str">
        <f>IFERROR(VLOOKUP($L74,[4]Insumos!$C$2:$F$517,2,FALSE),"")</f>
        <v>unidad</v>
      </c>
      <c r="N74" s="408">
        <v>3</v>
      </c>
      <c r="O74" s="468">
        <f>IFERROR(VLOOKUP($L74,[4]Insumos!$C$2:$F$517,3,FALSE),"")</f>
        <v>1000</v>
      </c>
      <c r="P74" s="318">
        <f>+Tabla1[[#This Row],[Precio Unitario]]*Tabla1[[#This Row],[Cantidad de Insumos]]</f>
        <v>3000</v>
      </c>
      <c r="Q74" s="469" t="str">
        <f>IFERROR(VLOOKUP($L74,[4]Insumos!$C$2:$F$517,4,FALSE),"")</f>
        <v xml:space="preserve">2.3.7.1.02 </v>
      </c>
      <c r="R74" s="462"/>
      <c r="S74" s="456"/>
      <c r="T74" s="456"/>
    </row>
    <row r="75" spans="2:20" x14ac:dyDescent="0.25">
      <c r="B75" s="465" t="str">
        <f>IF(Tabla1[[#This Row],[Código_Actividad]]="","",CONCATENATE(Tabla1[[#This Row],[POA]],".",Tabla1[[#This Row],[SRS]],".",Tabla1[[#This Row],[AREA]],".",Tabla1[[#This Row],[TIPO]]))</f>
        <v/>
      </c>
      <c r="C75" s="465" t="str">
        <f>IF(Tabla1[[#This Row],[Código_Actividad]]="","",'Formulario PPGR1'!#REF!)</f>
        <v/>
      </c>
      <c r="D75" s="465" t="str">
        <f>IF(Tabla1[[#This Row],[Código_Actividad]]="","",'Formulario PPGR1'!#REF!)</f>
        <v/>
      </c>
      <c r="E75" s="465" t="str">
        <f>IF(Tabla1[[#This Row],[Código_Actividad]]="","",'Formulario PPGR1'!#REF!)</f>
        <v/>
      </c>
      <c r="F75" s="465" t="str">
        <f>IF(Tabla1[[#This Row],[Código_Actividad]]="","",'Formulario PPGR1'!#REF!)</f>
        <v/>
      </c>
      <c r="G75" s="317"/>
      <c r="H75" s="460" t="str">
        <f>IFERROR(VLOOKUP(Tabla1[[#This Row],[Código_Actividad]],'Formulario PPGR2'!$H$9:$I$1048576,2,FALSE),"")</f>
        <v/>
      </c>
      <c r="I75" s="467" t="str">
        <f>IFERROR(VLOOKUP(Tabla1[[#This Row],[Código_Actividad]],Tabla2[[Código]:[Total de Acciones ]],15,FALSE),"")</f>
        <v/>
      </c>
      <c r="J75" s="462" t="s">
        <v>1122</v>
      </c>
      <c r="K75" s="466" t="str">
        <f>IFERROR(VLOOKUP($J75,[3]LSIns!$B$5:$C$45,2,FALSE),"")</f>
        <v>lsUtilesdeOficina</v>
      </c>
      <c r="L75" s="460" t="s">
        <v>1144</v>
      </c>
      <c r="M75" s="466" t="str">
        <f>IFERROR(VLOOKUP($L75,[4]Insumos!$C$2:$F$517,2,FALSE),"")</f>
        <v>Caja</v>
      </c>
      <c r="N75" s="408">
        <v>1</v>
      </c>
      <c r="O75" s="468">
        <f>IFERROR(VLOOKUP($L75,[4]Insumos!$C$2:$F$517,3,FALSE),"")</f>
        <v>36</v>
      </c>
      <c r="P75" s="318">
        <f>+Tabla1[[#This Row],[Precio Unitario]]*Tabla1[[#This Row],[Cantidad de Insumos]]</f>
        <v>36</v>
      </c>
      <c r="Q75" s="469" t="str">
        <f>IFERROR(VLOOKUP($L75,[4]Insumos!$C$2:$F$517,4,FALSE),"")</f>
        <v xml:space="preserve">2.3.9.2.01 </v>
      </c>
      <c r="R75" s="462"/>
      <c r="S75" s="456"/>
      <c r="T75" s="456"/>
    </row>
    <row r="76" spans="2:20" x14ac:dyDescent="0.25">
      <c r="B76" s="465" t="str">
        <f>IF(Tabla1[[#This Row],[Código_Actividad]]="","",CONCATENATE(Tabla1[[#This Row],[POA]],".",Tabla1[[#This Row],[SRS]],".",Tabla1[[#This Row],[AREA]],".",Tabla1[[#This Row],[TIPO]]))</f>
        <v/>
      </c>
      <c r="C76" s="465" t="str">
        <f>IF(Tabla1[[#This Row],[Código_Actividad]]="","",'Formulario PPGR1'!#REF!)</f>
        <v/>
      </c>
      <c r="D76" s="465" t="str">
        <f>IF(Tabla1[[#This Row],[Código_Actividad]]="","",'Formulario PPGR1'!#REF!)</f>
        <v/>
      </c>
      <c r="E76" s="465" t="str">
        <f>IF(Tabla1[[#This Row],[Código_Actividad]]="","",'Formulario PPGR1'!#REF!)</f>
        <v/>
      </c>
      <c r="F76" s="465" t="str">
        <f>IF(Tabla1[[#This Row],[Código_Actividad]]="","",'Formulario PPGR1'!#REF!)</f>
        <v/>
      </c>
      <c r="G76" s="317"/>
      <c r="H76" s="460" t="str">
        <f>IFERROR(VLOOKUP(Tabla1[[#This Row],[Código_Actividad]],'Formulario PPGR2'!$H$9:$I$1048576,2,FALSE),"")</f>
        <v/>
      </c>
      <c r="I76" s="467" t="str">
        <f>IFERROR(VLOOKUP(Tabla1[[#This Row],[Código_Actividad]],Tabla2[[Código]:[Total de Acciones ]],15,FALSE),"")</f>
        <v/>
      </c>
      <c r="J76" s="462" t="s">
        <v>357</v>
      </c>
      <c r="K76" s="466" t="str">
        <f>IFERROR(VLOOKUP($J76,[3]LSIns!$B$5:$C$45,2,FALSE),"")</f>
        <v>lsProductosdePapel</v>
      </c>
      <c r="L76" s="460" t="s">
        <v>1025</v>
      </c>
      <c r="M76" s="466" t="str">
        <f>IFERROR(VLOOKUP($L76,[4]Insumos!$C$2:$F$517,2,FALSE),"")</f>
        <v>resma</v>
      </c>
      <c r="N76" s="408">
        <v>1</v>
      </c>
      <c r="O76" s="468">
        <f>IFERROR(VLOOKUP($L76,[4]Insumos!$C$2:$F$517,3,FALSE),"")</f>
        <v>139.24</v>
      </c>
      <c r="P76" s="318">
        <f>+Tabla1[[#This Row],[Precio Unitario]]*Tabla1[[#This Row],[Cantidad de Insumos]]</f>
        <v>139.24</v>
      </c>
      <c r="Q76" s="469" t="str">
        <f>IFERROR(VLOOKUP($L76,[4]Insumos!$C$2:$F$517,4,FALSE),"")</f>
        <v>2.3.3.1.01</v>
      </c>
      <c r="R76" s="462"/>
      <c r="S76" s="456"/>
      <c r="T76" s="456"/>
    </row>
    <row r="77" spans="2:20" ht="25.5" x14ac:dyDescent="0.25">
      <c r="B77" s="465" t="e">
        <f>IF(Tabla1[[#This Row],[Código_Actividad]]="","",CONCATENATE(Tabla1[[#This Row],[POA]],".",Tabla1[[#This Row],[SRS]],".",Tabla1[[#This Row],[AREA]],".",Tabla1[[#This Row],[TIPO]]))</f>
        <v>#REF!</v>
      </c>
      <c r="C77" s="465" t="e">
        <f>IF(Tabla1[[#This Row],[Código_Actividad]]="","",'Formulario PPGR1'!#REF!)</f>
        <v>#REF!</v>
      </c>
      <c r="D77" s="465" t="e">
        <f>IF(Tabla1[[#This Row],[Código_Actividad]]="","",'Formulario PPGR1'!#REF!)</f>
        <v>#REF!</v>
      </c>
      <c r="E77" s="465" t="e">
        <f>IF(Tabla1[[#This Row],[Código_Actividad]]="","",'Formulario PPGR1'!#REF!)</f>
        <v>#REF!</v>
      </c>
      <c r="F77" s="465" t="e">
        <f>IF(Tabla1[[#This Row],[Código_Actividad]]="","",'Formulario PPGR1'!#REF!)</f>
        <v>#REF!</v>
      </c>
      <c r="G77" s="317" t="s">
        <v>2129</v>
      </c>
      <c r="H77" s="460" t="str">
        <f>IFERROR(VLOOKUP(Tabla1[[#This Row],[Código_Actividad]],'Formulario PPGR2'!$H$9:$I$1048576,2,FALSE),"")</f>
        <v xml:space="preserve">Supervisión periodica al cumplimiento de los cambios requeridos según informes de monitoreo de observacion de la practica clínica de los protocolos Materno y Neonatal </v>
      </c>
      <c r="I77" s="467">
        <f>IFERROR(VLOOKUP(Tabla1[[#This Row],[Código_Actividad]],Tabla2[[Código]:[Total de Acciones ]],15,FALSE),"")</f>
        <v>4</v>
      </c>
      <c r="J77" s="462" t="s">
        <v>181</v>
      </c>
      <c r="K77" s="466" t="str">
        <f>IFERROR(VLOOKUP($J77,[3]LSIns!$B$5:$C$45,2,FALSE),"")</f>
        <v>lsAlimentosyBebidas</v>
      </c>
      <c r="L77" s="460" t="s">
        <v>687</v>
      </c>
      <c r="M77" s="466" t="str">
        <f>IFERROR(VLOOKUP($L77,[4]Insumos!$C$2:$F$517,2,FALSE),"")</f>
        <v>unidad</v>
      </c>
      <c r="N77" s="408">
        <v>4</v>
      </c>
      <c r="O77" s="468">
        <f>IFERROR(VLOOKUP($L77,[4]Insumos!$C$2:$F$517,3,FALSE),"")</f>
        <v>25488</v>
      </c>
      <c r="P77" s="318">
        <f>+Tabla1[[#This Row],[Precio Unitario]]*Tabla1[[#This Row],[Cantidad de Insumos]]</f>
        <v>101952</v>
      </c>
      <c r="Q77" s="469" t="str">
        <f>IFERROR(VLOOKUP($L77,[4]Insumos!$C$2:$F$517,4,FALSE),"")</f>
        <v>2.3.1.1.01</v>
      </c>
      <c r="R77" s="462"/>
      <c r="S77" s="456"/>
      <c r="T77" s="456"/>
    </row>
    <row r="78" spans="2:20" x14ac:dyDescent="0.25">
      <c r="B78" s="465" t="str">
        <f>IF(Tabla1[[#This Row],[Código_Actividad]]="","",CONCATENATE(Tabla1[[#This Row],[POA]],".",Tabla1[[#This Row],[SRS]],".",Tabla1[[#This Row],[AREA]],".",Tabla1[[#This Row],[TIPO]]))</f>
        <v/>
      </c>
      <c r="C78" s="465" t="str">
        <f>IF(Tabla1[[#This Row],[Código_Actividad]]="","",'Formulario PPGR1'!#REF!)</f>
        <v/>
      </c>
      <c r="D78" s="465" t="str">
        <f>IF(Tabla1[[#This Row],[Código_Actividad]]="","",'Formulario PPGR1'!#REF!)</f>
        <v/>
      </c>
      <c r="E78" s="465" t="str">
        <f>IF(Tabla1[[#This Row],[Código_Actividad]]="","",'Formulario PPGR1'!#REF!)</f>
        <v/>
      </c>
      <c r="F78" s="465" t="str">
        <f>IF(Tabla1[[#This Row],[Código_Actividad]]="","",'Formulario PPGR1'!#REF!)</f>
        <v/>
      </c>
      <c r="G78" s="317"/>
      <c r="H78" s="460" t="str">
        <f>IFERROR(VLOOKUP(Tabla1[[#This Row],[Código_Actividad]],'Formulario PPGR2'!$H$9:$I$1048576,2,FALSE),"")</f>
        <v/>
      </c>
      <c r="I78" s="467" t="str">
        <f>IFERROR(VLOOKUP(Tabla1[[#This Row],[Código_Actividad]],Tabla2[[Código]:[Total de Acciones ]],15,FALSE),"")</f>
        <v/>
      </c>
      <c r="J78" s="462" t="s">
        <v>1122</v>
      </c>
      <c r="K78" s="466" t="str">
        <f>IFERROR(VLOOKUP($J78,[3]LSIns!$B$5:$C$45,2,FALSE),"")</f>
        <v>lsUtilesdeOficina</v>
      </c>
      <c r="L78" s="460" t="s">
        <v>1144</v>
      </c>
      <c r="M78" s="466" t="str">
        <f>IFERROR(VLOOKUP($L78,[4]Insumos!$C$2:$F$517,2,FALSE),"")</f>
        <v>Caja</v>
      </c>
      <c r="N78" s="408">
        <v>4</v>
      </c>
      <c r="O78" s="468">
        <f>IFERROR(VLOOKUP($L78,[4]Insumos!$C$2:$F$517,3,FALSE),"")</f>
        <v>36</v>
      </c>
      <c r="P78" s="318">
        <f>+Tabla1[[#This Row],[Precio Unitario]]*Tabla1[[#This Row],[Cantidad de Insumos]]</f>
        <v>144</v>
      </c>
      <c r="Q78" s="469" t="str">
        <f>IFERROR(VLOOKUP($L78,[4]Insumos!$C$2:$F$517,4,FALSE),"")</f>
        <v xml:space="preserve">2.3.9.2.01 </v>
      </c>
      <c r="R78" s="462"/>
      <c r="S78" s="456"/>
      <c r="T78" s="456"/>
    </row>
    <row r="79" spans="2:20" x14ac:dyDescent="0.25">
      <c r="B79" s="465" t="str">
        <f>IF(Tabla1[[#This Row],[Código_Actividad]]="","",CONCATENATE(Tabla1[[#This Row],[POA]],".",Tabla1[[#This Row],[SRS]],".",Tabla1[[#This Row],[AREA]],".",Tabla1[[#This Row],[TIPO]]))</f>
        <v/>
      </c>
      <c r="C79" s="465" t="str">
        <f>IF(Tabla1[[#This Row],[Código_Actividad]]="","",'Formulario PPGR1'!#REF!)</f>
        <v/>
      </c>
      <c r="D79" s="465" t="str">
        <f>IF(Tabla1[[#This Row],[Código_Actividad]]="","",'Formulario PPGR1'!#REF!)</f>
        <v/>
      </c>
      <c r="E79" s="465" t="str">
        <f>IF(Tabla1[[#This Row],[Código_Actividad]]="","",'Formulario PPGR1'!#REF!)</f>
        <v/>
      </c>
      <c r="F79" s="465" t="str">
        <f>IF(Tabla1[[#This Row],[Código_Actividad]]="","",'Formulario PPGR1'!#REF!)</f>
        <v/>
      </c>
      <c r="G79" s="317"/>
      <c r="H79" s="460" t="str">
        <f>IFERROR(VLOOKUP(Tabla1[[#This Row],[Código_Actividad]],'Formulario PPGR2'!$H$9:$I$1048576,2,FALSE),"")</f>
        <v/>
      </c>
      <c r="I79" s="467" t="str">
        <f>IFERROR(VLOOKUP(Tabla1[[#This Row],[Código_Actividad]],Tabla2[[Código]:[Total de Acciones ]],15,FALSE),"")</f>
        <v/>
      </c>
      <c r="J79" s="462" t="s">
        <v>357</v>
      </c>
      <c r="K79" s="466" t="str">
        <f>IFERROR(VLOOKUP($J79,[3]LSIns!$B$5:$C$45,2,FALSE),"")</f>
        <v>lsProductosdePapel</v>
      </c>
      <c r="L79" s="460" t="s">
        <v>1025</v>
      </c>
      <c r="M79" s="466" t="str">
        <f>IFERROR(VLOOKUP($L79,[4]Insumos!$C$2:$F$517,2,FALSE),"")</f>
        <v>resma</v>
      </c>
      <c r="N79" s="408">
        <v>1</v>
      </c>
      <c r="O79" s="468">
        <f>IFERROR(VLOOKUP($L79,[4]Insumos!$C$2:$F$517,3,FALSE),"")</f>
        <v>139.24</v>
      </c>
      <c r="P79" s="318">
        <f>+Tabla1[[#This Row],[Precio Unitario]]*Tabla1[[#This Row],[Cantidad de Insumos]]</f>
        <v>139.24</v>
      </c>
      <c r="Q79" s="469" t="str">
        <f>IFERROR(VLOOKUP($L79,[4]Insumos!$C$2:$F$517,4,FALSE),"")</f>
        <v>2.3.3.1.01</v>
      </c>
      <c r="R79" s="462"/>
      <c r="S79" s="456"/>
      <c r="T79" s="456"/>
    </row>
    <row r="80" spans="2:20" ht="25.5" x14ac:dyDescent="0.25">
      <c r="B80" s="465" t="e">
        <f>IF(Tabla1[[#This Row],[Código_Actividad]]="","",CONCATENATE(Tabla1[[#This Row],[POA]],".",Tabla1[[#This Row],[SRS]],".",Tabla1[[#This Row],[AREA]],".",Tabla1[[#This Row],[TIPO]]))</f>
        <v>#REF!</v>
      </c>
      <c r="C80" s="465" t="e">
        <f>IF(Tabla1[[#This Row],[Código_Actividad]]="","",'Formulario PPGR1'!#REF!)</f>
        <v>#REF!</v>
      </c>
      <c r="D80" s="465" t="e">
        <f>IF(Tabla1[[#This Row],[Código_Actividad]]="","",'Formulario PPGR1'!#REF!)</f>
        <v>#REF!</v>
      </c>
      <c r="E80" s="465" t="e">
        <f>IF(Tabla1[[#This Row],[Código_Actividad]]="","",'Formulario PPGR1'!#REF!)</f>
        <v>#REF!</v>
      </c>
      <c r="F80" s="465" t="e">
        <f>IF(Tabla1[[#This Row],[Código_Actividad]]="","",'Formulario PPGR1'!#REF!)</f>
        <v>#REF!</v>
      </c>
      <c r="G80" s="317" t="s">
        <v>2130</v>
      </c>
      <c r="H80" s="460" t="str">
        <f>IFERROR(VLOOKUP(Tabla1[[#This Row],[Código_Actividad]],'Formulario PPGR2'!$H$9:$I$1048576,2,FALSE),"")</f>
        <v xml:space="preserve">Reunión de socialización del informe de mejoras de los hallazgos encontrados en las supervisiones  de la adherencia a protocolos de los servicios Materno Infantil, Perinatologia y neonatal </v>
      </c>
      <c r="I80" s="467">
        <f>IFERROR(VLOOKUP(Tabla1[[#This Row],[Código_Actividad]],Tabla2[[Código]:[Total de Acciones ]],15,FALSE),"")</f>
        <v>4</v>
      </c>
      <c r="J80" s="462" t="s">
        <v>234</v>
      </c>
      <c r="K80" s="466" t="str">
        <f>IFERROR(VLOOKUP($J80,[3]LSIns!$B$5:$C$45,2,FALSE),"")</f>
        <v>lsGasoil</v>
      </c>
      <c r="L80" s="460" t="s">
        <v>842</v>
      </c>
      <c r="M80" s="466" t="str">
        <f>IFERROR(VLOOKUP($L80,[4]Insumos!$C$2:$F$517,2,FALSE),"")</f>
        <v>unidad</v>
      </c>
      <c r="N80" s="408">
        <v>4</v>
      </c>
      <c r="O80" s="468">
        <f>IFERROR(VLOOKUP($L80,[4]Insumos!$C$2:$F$517,3,FALSE),"")</f>
        <v>1000</v>
      </c>
      <c r="P80" s="318">
        <f>+Tabla1[[#This Row],[Precio Unitario]]*Tabla1[[#This Row],[Cantidad de Insumos]]</f>
        <v>4000</v>
      </c>
      <c r="Q80" s="469" t="str">
        <f>IFERROR(VLOOKUP($L80,[4]Insumos!$C$2:$F$517,4,FALSE),"")</f>
        <v xml:space="preserve">2.3.7.1.02 </v>
      </c>
      <c r="R80" s="462"/>
      <c r="S80" s="456"/>
      <c r="T80" s="456"/>
    </row>
    <row r="81" spans="2:20" x14ac:dyDescent="0.25">
      <c r="B81" s="465" t="str">
        <f>IF(Tabla1[[#This Row],[Código_Actividad]]="","",CONCATENATE(Tabla1[[#This Row],[POA]],".",Tabla1[[#This Row],[SRS]],".",Tabla1[[#This Row],[AREA]],".",Tabla1[[#This Row],[TIPO]]))</f>
        <v/>
      </c>
      <c r="C81" s="465" t="str">
        <f>IF(Tabla1[[#This Row],[Código_Actividad]]="","",'Formulario PPGR1'!#REF!)</f>
        <v/>
      </c>
      <c r="D81" s="465" t="str">
        <f>IF(Tabla1[[#This Row],[Código_Actividad]]="","",'Formulario PPGR1'!#REF!)</f>
        <v/>
      </c>
      <c r="E81" s="465" t="str">
        <f>IF(Tabla1[[#This Row],[Código_Actividad]]="","",'Formulario PPGR1'!#REF!)</f>
        <v/>
      </c>
      <c r="F81" s="465" t="str">
        <f>IF(Tabla1[[#This Row],[Código_Actividad]]="","",'Formulario PPGR1'!#REF!)</f>
        <v/>
      </c>
      <c r="G81" s="317"/>
      <c r="H81" s="460" t="str">
        <f>IFERROR(VLOOKUP(Tabla1[[#This Row],[Código_Actividad]],'Formulario PPGR2'!$H$9:$I$1048576,2,FALSE),"")</f>
        <v/>
      </c>
      <c r="I81" s="467" t="str">
        <f>IFERROR(VLOOKUP(Tabla1[[#This Row],[Código_Actividad]],Tabla2[[Código]:[Total de Acciones ]],15,FALSE),"")</f>
        <v/>
      </c>
      <c r="J81" s="462" t="s">
        <v>1122</v>
      </c>
      <c r="K81" s="466" t="str">
        <f>IFERROR(VLOOKUP($J81,[3]LSIns!$B$5:$C$45,2,FALSE),"")</f>
        <v>lsUtilesdeOficina</v>
      </c>
      <c r="L81" s="460" t="s">
        <v>1144</v>
      </c>
      <c r="M81" s="466" t="str">
        <f>IFERROR(VLOOKUP($L81,[4]Insumos!$C$2:$F$517,2,FALSE),"")</f>
        <v>Caja</v>
      </c>
      <c r="N81" s="408">
        <v>1</v>
      </c>
      <c r="O81" s="468">
        <f>IFERROR(VLOOKUP($L81,[4]Insumos!$C$2:$F$517,3,FALSE),"")</f>
        <v>36</v>
      </c>
      <c r="P81" s="318">
        <f>+Tabla1[[#This Row],[Precio Unitario]]*Tabla1[[#This Row],[Cantidad de Insumos]]</f>
        <v>36</v>
      </c>
      <c r="Q81" s="469" t="str">
        <f>IFERROR(VLOOKUP($L81,[4]Insumos!$C$2:$F$517,4,FALSE),"")</f>
        <v xml:space="preserve">2.3.9.2.01 </v>
      </c>
      <c r="R81" s="462"/>
      <c r="S81" s="456"/>
      <c r="T81" s="456"/>
    </row>
    <row r="82" spans="2:20" x14ac:dyDescent="0.25">
      <c r="B82" s="465" t="str">
        <f>IF(Tabla1[[#This Row],[Código_Actividad]]="","",CONCATENATE(Tabla1[[#This Row],[POA]],".",Tabla1[[#This Row],[SRS]],".",Tabla1[[#This Row],[AREA]],".",Tabla1[[#This Row],[TIPO]]))</f>
        <v/>
      </c>
      <c r="C82" s="465" t="str">
        <f>IF(Tabla1[[#This Row],[Código_Actividad]]="","",'Formulario PPGR1'!#REF!)</f>
        <v/>
      </c>
      <c r="D82" s="465" t="str">
        <f>IF(Tabla1[[#This Row],[Código_Actividad]]="","",'Formulario PPGR1'!#REF!)</f>
        <v/>
      </c>
      <c r="E82" s="465" t="str">
        <f>IF(Tabla1[[#This Row],[Código_Actividad]]="","",'Formulario PPGR1'!#REF!)</f>
        <v/>
      </c>
      <c r="F82" s="465" t="str">
        <f>IF(Tabla1[[#This Row],[Código_Actividad]]="","",'Formulario PPGR1'!#REF!)</f>
        <v/>
      </c>
      <c r="G82" s="317"/>
      <c r="H82" s="460" t="str">
        <f>IFERROR(VLOOKUP(Tabla1[[#This Row],[Código_Actividad]],'Formulario PPGR2'!$H$9:$I$1048576,2,FALSE),"")</f>
        <v/>
      </c>
      <c r="I82" s="467" t="str">
        <f>IFERROR(VLOOKUP(Tabla1[[#This Row],[Código_Actividad]],Tabla2[[Código]:[Total de Acciones ]],15,FALSE),"")</f>
        <v/>
      </c>
      <c r="J82" s="462" t="s">
        <v>357</v>
      </c>
      <c r="K82" s="466" t="str">
        <f>IFERROR(VLOOKUP($J82,[3]LSIns!$B$5:$C$45,2,FALSE),"")</f>
        <v>lsProductosdePapel</v>
      </c>
      <c r="L82" s="460" t="s">
        <v>1025</v>
      </c>
      <c r="M82" s="466" t="str">
        <f>IFERROR(VLOOKUP($L82,[4]Insumos!$C$2:$F$517,2,FALSE),"")</f>
        <v>resma</v>
      </c>
      <c r="N82" s="408">
        <v>1</v>
      </c>
      <c r="O82" s="468">
        <f>IFERROR(VLOOKUP($L82,[4]Insumos!$C$2:$F$517,3,FALSE),"")</f>
        <v>139.24</v>
      </c>
      <c r="P82" s="318">
        <f>+Tabla1[[#This Row],[Precio Unitario]]*Tabla1[[#This Row],[Cantidad de Insumos]]</f>
        <v>139.24</v>
      </c>
      <c r="Q82" s="469" t="str">
        <f>IFERROR(VLOOKUP($L82,[4]Insumos!$C$2:$F$517,4,FALSE),"")</f>
        <v>2.3.3.1.01</v>
      </c>
      <c r="R82" s="462"/>
      <c r="S82" s="456"/>
      <c r="T82" s="456"/>
    </row>
    <row r="83" spans="2:20" x14ac:dyDescent="0.25">
      <c r="B83" s="465" t="e">
        <f>IF(Tabla1[[#This Row],[Código_Actividad]]="","",CONCATENATE(Tabla1[[#This Row],[POA]],".",Tabla1[[#This Row],[SRS]],".",Tabla1[[#This Row],[AREA]],".",Tabla1[[#This Row],[TIPO]]))</f>
        <v>#REF!</v>
      </c>
      <c r="C83" s="465" t="e">
        <f>IF(Tabla1[[#This Row],[Código_Actividad]]="","",'Formulario PPGR1'!#REF!)</f>
        <v>#REF!</v>
      </c>
      <c r="D83" s="465" t="e">
        <f>IF(Tabla1[[#This Row],[Código_Actividad]]="","",'Formulario PPGR1'!#REF!)</f>
        <v>#REF!</v>
      </c>
      <c r="E83" s="465" t="e">
        <f>IF(Tabla1[[#This Row],[Código_Actividad]]="","",'Formulario PPGR1'!#REF!)</f>
        <v>#REF!</v>
      </c>
      <c r="F83" s="465" t="e">
        <f>IF(Tabla1[[#This Row],[Código_Actividad]]="","",'Formulario PPGR1'!#REF!)</f>
        <v>#REF!</v>
      </c>
      <c r="G83" s="317" t="s">
        <v>2131</v>
      </c>
      <c r="H83" s="460" t="str">
        <f>IFERROR(VLOOKUP(Tabla1[[#This Row],[Código_Actividad]],'Formulario PPGR2'!$H$9:$I$1048576,2,FALSE),"")</f>
        <v>Supervision de la funcionalidad del programa Mamá Canguro</v>
      </c>
      <c r="I83" s="467">
        <f>IFERROR(VLOOKUP(Tabla1[[#This Row],[Código_Actividad]],Tabla2[[Código]:[Total de Acciones ]],15,FALSE),"")</f>
        <v>4</v>
      </c>
      <c r="J83" s="462" t="s">
        <v>357</v>
      </c>
      <c r="K83" s="466" t="str">
        <f>IFERROR(VLOOKUP($J83,[3]LSIns!$B$5:$C$45,2,FALSE),"")</f>
        <v>lsProductosdePapel</v>
      </c>
      <c r="L83" s="460" t="s">
        <v>1025</v>
      </c>
      <c r="M83" s="466" t="str">
        <f>IFERROR(VLOOKUP($L83,[4]Insumos!$C$2:$F$517,2,FALSE),"")</f>
        <v>resma</v>
      </c>
      <c r="N83" s="408">
        <v>1</v>
      </c>
      <c r="O83" s="468">
        <f>IFERROR(VLOOKUP($L83,[4]Insumos!$C$2:$F$517,3,FALSE),"")</f>
        <v>139.24</v>
      </c>
      <c r="P83" s="318">
        <f>+Tabla1[[#This Row],[Precio Unitario]]*Tabla1[[#This Row],[Cantidad de Insumos]]</f>
        <v>139.24</v>
      </c>
      <c r="Q83" s="469" t="str">
        <f>IFERROR(VLOOKUP($L83,[4]Insumos!$C$2:$F$517,4,FALSE),"")</f>
        <v>2.3.3.1.01</v>
      </c>
      <c r="R83" s="462"/>
      <c r="S83" s="456"/>
      <c r="T83" s="456"/>
    </row>
    <row r="84" spans="2:20" x14ac:dyDescent="0.25">
      <c r="B84" s="465" t="e">
        <f>IF(Tabla1[[#This Row],[Código_Actividad]]="","",CONCATENATE(Tabla1[[#This Row],[POA]],".",Tabla1[[#This Row],[SRS]],".",Tabla1[[#This Row],[AREA]],".",Tabla1[[#This Row],[TIPO]]))</f>
        <v>#REF!</v>
      </c>
      <c r="C84" s="465" t="e">
        <f>IF(Tabla1[[#This Row],[Código_Actividad]]="","",'Formulario PPGR1'!#REF!)</f>
        <v>#REF!</v>
      </c>
      <c r="D84" s="465" t="e">
        <f>IF(Tabla1[[#This Row],[Código_Actividad]]="","",'Formulario PPGR1'!#REF!)</f>
        <v>#REF!</v>
      </c>
      <c r="E84" s="465" t="e">
        <f>IF(Tabla1[[#This Row],[Código_Actividad]]="","",'Formulario PPGR1'!#REF!)</f>
        <v>#REF!</v>
      </c>
      <c r="F84" s="465" t="e">
        <f>IF(Tabla1[[#This Row],[Código_Actividad]]="","",'Formulario PPGR1'!#REF!)</f>
        <v>#REF!</v>
      </c>
      <c r="G84" s="317" t="s">
        <v>2132</v>
      </c>
      <c r="H84" s="460" t="str">
        <f>IFERROR(VLOOKUP(Tabla1[[#This Row],[Código_Actividad]],'Formulario PPGR2'!$H$9:$I$1048576,2,FALSE),"")</f>
        <v>Seguimiento y expansión de la Red de Reanimación Neonatal Avanzada</v>
      </c>
      <c r="I84" s="467">
        <f>IFERROR(VLOOKUP(Tabla1[[#This Row],[Código_Actividad]],Tabla2[[Código]:[Total de Acciones ]],15,FALSE),"")</f>
        <v>4</v>
      </c>
      <c r="J84" s="462" t="s">
        <v>234</v>
      </c>
      <c r="K84" s="466" t="str">
        <f>IFERROR(VLOOKUP($J84,[3]LSIns!$B$5:$C$45,2,FALSE),"")</f>
        <v>lsGasoil</v>
      </c>
      <c r="L84" s="460" t="s">
        <v>842</v>
      </c>
      <c r="M84" s="466" t="str">
        <f>IFERROR(VLOOKUP($L84,[4]Insumos!$C$2:$F$517,2,FALSE),"")</f>
        <v>unidad</v>
      </c>
      <c r="N84" s="408">
        <v>4</v>
      </c>
      <c r="O84" s="468">
        <f>IFERROR(VLOOKUP($L84,[4]Insumos!$C$2:$F$517,3,FALSE),"")</f>
        <v>1000</v>
      </c>
      <c r="P84" s="318">
        <f>+Tabla1[[#This Row],[Precio Unitario]]*Tabla1[[#This Row],[Cantidad de Insumos]]</f>
        <v>4000</v>
      </c>
      <c r="Q84" s="469" t="str">
        <f>IFERROR(VLOOKUP($L84,[4]Insumos!$C$2:$F$517,4,FALSE),"")</f>
        <v xml:space="preserve">2.3.7.1.02 </v>
      </c>
      <c r="R84" s="462"/>
      <c r="S84" s="456"/>
      <c r="T84" s="456"/>
    </row>
    <row r="85" spans="2:20" x14ac:dyDescent="0.25">
      <c r="B85" s="465" t="str">
        <f>IF(Tabla1[[#This Row],[Código_Actividad]]="","",CONCATENATE(Tabla1[[#This Row],[POA]],".",Tabla1[[#This Row],[SRS]],".",Tabla1[[#This Row],[AREA]],".",Tabla1[[#This Row],[TIPO]]))</f>
        <v/>
      </c>
      <c r="C85" s="465" t="str">
        <f>IF(Tabla1[[#This Row],[Código_Actividad]]="","",'Formulario PPGR1'!#REF!)</f>
        <v/>
      </c>
      <c r="D85" s="465" t="str">
        <f>IF(Tabla1[[#This Row],[Código_Actividad]]="","",'Formulario PPGR1'!#REF!)</f>
        <v/>
      </c>
      <c r="E85" s="465" t="str">
        <f>IF(Tabla1[[#This Row],[Código_Actividad]]="","",'Formulario PPGR1'!#REF!)</f>
        <v/>
      </c>
      <c r="F85" s="465" t="str">
        <f>IF(Tabla1[[#This Row],[Código_Actividad]]="","",'Formulario PPGR1'!#REF!)</f>
        <v/>
      </c>
      <c r="G85" s="317"/>
      <c r="H85" s="460" t="str">
        <f>IFERROR(VLOOKUP(Tabla1[[#This Row],[Código_Actividad]],'Formulario PPGR2'!$H$9:$I$1048576,2,FALSE),"")</f>
        <v/>
      </c>
      <c r="I85" s="467" t="str">
        <f>IFERROR(VLOOKUP(Tabla1[[#This Row],[Código_Actividad]],Tabla2[[Código]:[Total de Acciones ]],15,FALSE),"")</f>
        <v/>
      </c>
      <c r="J85" s="462" t="s">
        <v>1122</v>
      </c>
      <c r="K85" s="466" t="str">
        <f>IFERROR(VLOOKUP($J85,[3]LSIns!$B$5:$C$45,2,FALSE),"")</f>
        <v>lsUtilesdeOficina</v>
      </c>
      <c r="L85" s="460" t="s">
        <v>1144</v>
      </c>
      <c r="M85" s="466" t="str">
        <f>IFERROR(VLOOKUP($L85,[4]Insumos!$C$2:$F$517,2,FALSE),"")</f>
        <v>Caja</v>
      </c>
      <c r="N85" s="408">
        <v>2</v>
      </c>
      <c r="O85" s="468">
        <f>IFERROR(VLOOKUP($L85,[4]Insumos!$C$2:$F$517,3,FALSE),"")</f>
        <v>36</v>
      </c>
      <c r="P85" s="318">
        <f>+Tabla1[[#This Row],[Precio Unitario]]*Tabla1[[#This Row],[Cantidad de Insumos]]</f>
        <v>72</v>
      </c>
      <c r="Q85" s="469" t="str">
        <f>IFERROR(VLOOKUP($L85,[4]Insumos!$C$2:$F$517,4,FALSE),"")</f>
        <v xml:space="preserve">2.3.9.2.01 </v>
      </c>
      <c r="R85" s="462"/>
      <c r="S85" s="456"/>
      <c r="T85" s="456"/>
    </row>
    <row r="86" spans="2:20" x14ac:dyDescent="0.25">
      <c r="B86" s="465" t="str">
        <f>IF(Tabla1[[#This Row],[Código_Actividad]]="","",CONCATENATE(Tabla1[[#This Row],[POA]],".",Tabla1[[#This Row],[SRS]],".",Tabla1[[#This Row],[AREA]],".",Tabla1[[#This Row],[TIPO]]))</f>
        <v/>
      </c>
      <c r="C86" s="465" t="str">
        <f>IF(Tabla1[[#This Row],[Código_Actividad]]="","",'Formulario PPGR1'!#REF!)</f>
        <v/>
      </c>
      <c r="D86" s="465" t="str">
        <f>IF(Tabla1[[#This Row],[Código_Actividad]]="","",'Formulario PPGR1'!#REF!)</f>
        <v/>
      </c>
      <c r="E86" s="465" t="str">
        <f>IF(Tabla1[[#This Row],[Código_Actividad]]="","",'Formulario PPGR1'!#REF!)</f>
        <v/>
      </c>
      <c r="F86" s="465" t="str">
        <f>IF(Tabla1[[#This Row],[Código_Actividad]]="","",'Formulario PPGR1'!#REF!)</f>
        <v/>
      </c>
      <c r="G86" s="317"/>
      <c r="H86" s="460" t="str">
        <f>IFERROR(VLOOKUP(Tabla1[[#This Row],[Código_Actividad]],'Formulario PPGR2'!$H$9:$I$1048576,2,FALSE),"")</f>
        <v/>
      </c>
      <c r="I86" s="467" t="str">
        <f>IFERROR(VLOOKUP(Tabla1[[#This Row],[Código_Actividad]],Tabla2[[Código]:[Total de Acciones ]],15,FALSE),"")</f>
        <v/>
      </c>
      <c r="J86" s="462" t="s">
        <v>357</v>
      </c>
      <c r="K86" s="466" t="str">
        <f>IFERROR(VLOOKUP($J86,[3]LSIns!$B$5:$C$45,2,FALSE),"")</f>
        <v>lsProductosdePapel</v>
      </c>
      <c r="L86" s="460" t="s">
        <v>1025</v>
      </c>
      <c r="M86" s="466" t="str">
        <f>IFERROR(VLOOKUP($L86,[4]Insumos!$C$2:$F$517,2,FALSE),"")</f>
        <v>resma</v>
      </c>
      <c r="N86" s="408">
        <v>1</v>
      </c>
      <c r="O86" s="468">
        <f>IFERROR(VLOOKUP($L86,[4]Insumos!$C$2:$F$517,3,FALSE),"")</f>
        <v>139.24</v>
      </c>
      <c r="P86" s="318">
        <f>+Tabla1[[#This Row],[Precio Unitario]]*Tabla1[[#This Row],[Cantidad de Insumos]]</f>
        <v>139.24</v>
      </c>
      <c r="Q86" s="469" t="str">
        <f>IFERROR(VLOOKUP($L86,[4]Insumos!$C$2:$F$517,4,FALSE),"")</f>
        <v>2.3.3.1.01</v>
      </c>
      <c r="R86" s="462"/>
      <c r="S86" s="456"/>
      <c r="T86" s="456"/>
    </row>
    <row r="87" spans="2:20" x14ac:dyDescent="0.25">
      <c r="B87" s="465" t="e">
        <f>IF(Tabla1[[#This Row],[Código_Actividad]]="","",CONCATENATE(Tabla1[[#This Row],[POA]],".",Tabla1[[#This Row],[SRS]],".",Tabla1[[#This Row],[AREA]],".",Tabla1[[#This Row],[TIPO]]))</f>
        <v>#REF!</v>
      </c>
      <c r="C87" s="465" t="e">
        <f>IF(Tabla1[[#This Row],[Código_Actividad]]="","",'Formulario PPGR1'!#REF!)</f>
        <v>#REF!</v>
      </c>
      <c r="D87" s="465" t="e">
        <f>IF(Tabla1[[#This Row],[Código_Actividad]]="","",'Formulario PPGR1'!#REF!)</f>
        <v>#REF!</v>
      </c>
      <c r="E87" s="465" t="e">
        <f>IF(Tabla1[[#This Row],[Código_Actividad]]="","",'Formulario PPGR1'!#REF!)</f>
        <v>#REF!</v>
      </c>
      <c r="F87" s="465" t="e">
        <f>IF(Tabla1[[#This Row],[Código_Actividad]]="","",'Formulario PPGR1'!#REF!)</f>
        <v>#REF!</v>
      </c>
      <c r="G87" s="317" t="s">
        <v>2133</v>
      </c>
      <c r="H87" s="460" t="str">
        <f>IFERROR(VLOOKUP(Tabla1[[#This Row],[Código_Actividad]],'Formulario PPGR2'!$H$9:$I$1048576,2,FALSE),"")</f>
        <v>Seguimiento de vigilancia nutricional y estimulación temprana en CEAS</v>
      </c>
      <c r="I87" s="467">
        <f>IFERROR(VLOOKUP(Tabla1[[#This Row],[Código_Actividad]],Tabla2[[Código]:[Total de Acciones ]],15,FALSE),"")</f>
        <v>2</v>
      </c>
      <c r="J87" s="462" t="s">
        <v>357</v>
      </c>
      <c r="K87" s="466" t="str">
        <f>IFERROR(VLOOKUP($J87,[3]LSIns!$B$5:$C$45,2,FALSE),"")</f>
        <v>lsProductosdePapel</v>
      </c>
      <c r="L87" s="460" t="s">
        <v>1025</v>
      </c>
      <c r="M87" s="466" t="str">
        <f>IFERROR(VLOOKUP($L87,[4]Insumos!$C$2:$F$517,2,FALSE),"")</f>
        <v>resma</v>
      </c>
      <c r="N87" s="408">
        <v>1</v>
      </c>
      <c r="O87" s="468">
        <f>IFERROR(VLOOKUP($L87,[4]Insumos!$C$2:$F$517,3,FALSE),"")</f>
        <v>139.24</v>
      </c>
      <c r="P87" s="318">
        <f>+Tabla1[[#This Row],[Precio Unitario]]*Tabla1[[#This Row],[Cantidad de Insumos]]</f>
        <v>139.24</v>
      </c>
      <c r="Q87" s="469" t="str">
        <f>IFERROR(VLOOKUP($L87,[4]Insumos!$C$2:$F$517,4,FALSE),"")</f>
        <v>2.3.3.1.01</v>
      </c>
      <c r="R87" s="462"/>
      <c r="S87" s="456"/>
      <c r="T87" s="456"/>
    </row>
    <row r="88" spans="2:20" x14ac:dyDescent="0.25">
      <c r="B88" s="465" t="e">
        <f>IF(Tabla1[[#This Row],[Código_Actividad]]="","",CONCATENATE(Tabla1[[#This Row],[POA]],".",Tabla1[[#This Row],[SRS]],".",Tabla1[[#This Row],[AREA]],".",Tabla1[[#This Row],[TIPO]]))</f>
        <v>#REF!</v>
      </c>
      <c r="C88" s="465" t="e">
        <f>IF(Tabla1[[#This Row],[Código_Actividad]]="","",'Formulario PPGR1'!#REF!)</f>
        <v>#REF!</v>
      </c>
      <c r="D88" s="465" t="e">
        <f>IF(Tabla1[[#This Row],[Código_Actividad]]="","",'Formulario PPGR1'!#REF!)</f>
        <v>#REF!</v>
      </c>
      <c r="E88" s="465" t="e">
        <f>IF(Tabla1[[#This Row],[Código_Actividad]]="","",'Formulario PPGR1'!#REF!)</f>
        <v>#REF!</v>
      </c>
      <c r="F88" s="465" t="e">
        <f>IF(Tabla1[[#This Row],[Código_Actividad]]="","",'Formulario PPGR1'!#REF!)</f>
        <v>#REF!</v>
      </c>
      <c r="G88" s="317" t="s">
        <v>2134</v>
      </c>
      <c r="H88" s="460" t="str">
        <f>IFERROR(VLOOKUP(Tabla1[[#This Row],[Código_Actividad]],'Formulario PPGR2'!$H$9:$I$1048576,2,FALSE),"")</f>
        <v>Monitoreo en acciones de promoción de la lactancia materna.</v>
      </c>
      <c r="I88" s="467">
        <f>IFERROR(VLOOKUP(Tabla1[[#This Row],[Código_Actividad]],Tabla2[[Código]:[Total de Acciones ]],15,FALSE),"")</f>
        <v>3</v>
      </c>
      <c r="J88" s="462" t="s">
        <v>357</v>
      </c>
      <c r="K88" s="466" t="str">
        <f>IFERROR(VLOOKUP($J88,[3]LSIns!$B$5:$C$45,2,FALSE),"")</f>
        <v>lsProductosdePapel</v>
      </c>
      <c r="L88" s="460" t="s">
        <v>1025</v>
      </c>
      <c r="M88" s="466" t="str">
        <f>IFERROR(VLOOKUP($L88,[4]Insumos!$C$2:$F$517,2,FALSE),"")</f>
        <v>resma</v>
      </c>
      <c r="N88" s="408">
        <v>1</v>
      </c>
      <c r="O88" s="468">
        <f>IFERROR(VLOOKUP($L88,[4]Insumos!$C$2:$F$517,3,FALSE),"")</f>
        <v>139.24</v>
      </c>
      <c r="P88" s="318">
        <f>+Tabla1[[#This Row],[Precio Unitario]]*Tabla1[[#This Row],[Cantidad de Insumos]]</f>
        <v>139.24</v>
      </c>
      <c r="Q88" s="469" t="str">
        <f>IFERROR(VLOOKUP($L88,[4]Insumos!$C$2:$F$517,4,FALSE),"")</f>
        <v>2.3.3.1.01</v>
      </c>
      <c r="R88" s="462"/>
      <c r="S88" s="456"/>
      <c r="T88" s="456"/>
    </row>
    <row r="89" spans="2:20" x14ac:dyDescent="0.25">
      <c r="B89" s="465" t="str">
        <f>IF(Tabla1[[#This Row],[Código_Actividad]]="","",CONCATENATE(Tabla1[[#This Row],[POA]],".",Tabla1[[#This Row],[SRS]],".",Tabla1[[#This Row],[AREA]],".",Tabla1[[#This Row],[TIPO]]))</f>
        <v/>
      </c>
      <c r="C89" s="465" t="str">
        <f>IF(Tabla1[[#This Row],[Código_Actividad]]="","",'Formulario PPGR1'!#REF!)</f>
        <v/>
      </c>
      <c r="D89" s="465" t="str">
        <f>IF(Tabla1[[#This Row],[Código_Actividad]]="","",'Formulario PPGR1'!#REF!)</f>
        <v/>
      </c>
      <c r="E89" s="465" t="str">
        <f>IF(Tabla1[[#This Row],[Código_Actividad]]="","",'Formulario PPGR1'!#REF!)</f>
        <v/>
      </c>
      <c r="F89" s="465" t="str">
        <f>IF(Tabla1[[#This Row],[Código_Actividad]]="","",'Formulario PPGR1'!#REF!)</f>
        <v/>
      </c>
      <c r="G89" s="317"/>
      <c r="H89" s="460" t="str">
        <f>IFERROR(VLOOKUP(Tabla1[[#This Row],[Código_Actividad]],'Formulario PPGR2'!$H$9:$I$1048576,2,FALSE),"")</f>
        <v/>
      </c>
      <c r="I89" s="467" t="str">
        <f>IFERROR(VLOOKUP(Tabla1[[#This Row],[Código_Actividad]],Tabla2[[Código]:[Total de Acciones ]],15,FALSE),"")</f>
        <v/>
      </c>
      <c r="J89" s="462" t="s">
        <v>1122</v>
      </c>
      <c r="K89" s="466" t="str">
        <f>IFERROR(VLOOKUP($J89,[3]LSIns!$B$5:$C$45,2,FALSE),"")</f>
        <v>lsUtilesdeOficina</v>
      </c>
      <c r="L89" s="460" t="s">
        <v>1134</v>
      </c>
      <c r="M89" s="466" t="str">
        <f>IFERROR(VLOOKUP($L89,[4]Insumos!$C$2:$F$517,2,FALSE),"")</f>
        <v>unidad</v>
      </c>
      <c r="N89" s="408">
        <v>1</v>
      </c>
      <c r="O89" s="468">
        <f>IFERROR(VLOOKUP($L89,[4]Insumos!$C$2:$F$517,3,FALSE),"")</f>
        <v>810.41200000000003</v>
      </c>
      <c r="P89" s="318">
        <f>+Tabla1[[#This Row],[Precio Unitario]]*Tabla1[[#This Row],[Cantidad de Insumos]]</f>
        <v>810.41200000000003</v>
      </c>
      <c r="Q89" s="469" t="str">
        <f>IFERROR(VLOOKUP($L89,[4]Insumos!$C$2:$F$517,4,FALSE),"")</f>
        <v xml:space="preserve">2.3.9.2.01 </v>
      </c>
      <c r="R89" s="462"/>
      <c r="S89" s="456"/>
      <c r="T89" s="456"/>
    </row>
    <row r="90" spans="2:20" ht="25.5" x14ac:dyDescent="0.25">
      <c r="B90" s="465" t="e">
        <f>IF(Tabla1[[#This Row],[Código_Actividad]]="","",CONCATENATE(Tabla1[[#This Row],[POA]],".",Tabla1[[#This Row],[SRS]],".",Tabla1[[#This Row],[AREA]],".",Tabla1[[#This Row],[TIPO]]))</f>
        <v>#REF!</v>
      </c>
      <c r="C90" s="465" t="e">
        <f>IF(Tabla1[[#This Row],[Código_Actividad]]="","",'Formulario PPGR1'!#REF!)</f>
        <v>#REF!</v>
      </c>
      <c r="D90" s="465" t="e">
        <f>IF(Tabla1[[#This Row],[Código_Actividad]]="","",'Formulario PPGR1'!#REF!)</f>
        <v>#REF!</v>
      </c>
      <c r="E90" s="465" t="e">
        <f>IF(Tabla1[[#This Row],[Código_Actividad]]="","",'Formulario PPGR1'!#REF!)</f>
        <v>#REF!</v>
      </c>
      <c r="F90" s="465" t="e">
        <f>IF(Tabla1[[#This Row],[Código_Actividad]]="","",'Formulario PPGR1'!#REF!)</f>
        <v>#REF!</v>
      </c>
      <c r="G90" s="317" t="s">
        <v>2110</v>
      </c>
      <c r="H90" s="460" t="str">
        <f>IFERROR(VLOOKUP(Tabla1[[#This Row],[Código_Actividad]],'Formulario PPGR2'!$H$9:$I$1048576,2,FALSE),"")</f>
        <v>Capacitación a proveedores sobre promoción, consejería y anticoncepción postevento obstétrico, metodos anticonceptivos de largo plazo y de emergencia</v>
      </c>
      <c r="I90" s="467">
        <f>IFERROR(VLOOKUP(Tabla1[[#This Row],[Código_Actividad]],Tabla2[[Código]:[Total de Acciones ]],15,FALSE),"")</f>
        <v>4</v>
      </c>
      <c r="J90" s="462" t="s">
        <v>234</v>
      </c>
      <c r="K90" s="466" t="str">
        <f>IFERROR(VLOOKUP($J90,[3]LSIns!$B$5:$C$45,2,FALSE),"")</f>
        <v>lsGasoil</v>
      </c>
      <c r="L90" s="460" t="s">
        <v>842</v>
      </c>
      <c r="M90" s="466" t="str">
        <f>IFERROR(VLOOKUP($L90,[4]Insumos!$C$2:$F$517,2,FALSE),"")</f>
        <v>unidad</v>
      </c>
      <c r="N90" s="408">
        <v>4</v>
      </c>
      <c r="O90" s="468">
        <f>IFERROR(VLOOKUP($L90,[4]Insumos!$C$2:$F$517,3,FALSE),"")</f>
        <v>1000</v>
      </c>
      <c r="P90" s="318">
        <f>+Tabla1[[#This Row],[Precio Unitario]]*Tabla1[[#This Row],[Cantidad de Insumos]]</f>
        <v>4000</v>
      </c>
      <c r="Q90" s="469" t="str">
        <f>IFERROR(VLOOKUP($L90,[4]Insumos!$C$2:$F$517,4,FALSE),"")</f>
        <v xml:space="preserve">2.3.7.1.02 </v>
      </c>
      <c r="R90" s="462"/>
      <c r="S90" s="456"/>
      <c r="T90" s="456"/>
    </row>
    <row r="91" spans="2:20" ht="38.25" x14ac:dyDescent="0.25">
      <c r="B91" s="465" t="str">
        <f>IF(Tabla1[[#This Row],[Código_Actividad]]="","",CONCATENATE(Tabla1[[#This Row],[POA]],".",Tabla1[[#This Row],[SRS]],".",Tabla1[[#This Row],[AREA]],".",Tabla1[[#This Row],[TIPO]]))</f>
        <v/>
      </c>
      <c r="C91" s="465" t="str">
        <f>IF(Tabla1[[#This Row],[Código_Actividad]]="","",'Formulario PPGR1'!#REF!)</f>
        <v/>
      </c>
      <c r="D91" s="465" t="str">
        <f>IF(Tabla1[[#This Row],[Código_Actividad]]="","",'Formulario PPGR1'!#REF!)</f>
        <v/>
      </c>
      <c r="E91" s="465" t="str">
        <f>IF(Tabla1[[#This Row],[Código_Actividad]]="","",'Formulario PPGR1'!#REF!)</f>
        <v/>
      </c>
      <c r="F91" s="465" t="str">
        <f>IF(Tabla1[[#This Row],[Código_Actividad]]="","",'Formulario PPGR1'!#REF!)</f>
        <v/>
      </c>
      <c r="G91" s="317"/>
      <c r="H91" s="460" t="str">
        <f>IFERROR(VLOOKUP(Tabla1[[#This Row],[Código_Actividad]],'Formulario PPGR2'!$H$9:$I$1048576,2,FALSE),"")</f>
        <v/>
      </c>
      <c r="I91" s="467" t="str">
        <f>IFERROR(VLOOKUP(Tabla1[[#This Row],[Código_Actividad]],Tabla2[[Código]:[Total de Acciones ]],15,FALSE),"")</f>
        <v/>
      </c>
      <c r="J91" s="462" t="s">
        <v>181</v>
      </c>
      <c r="K91" s="466" t="str">
        <f>IFERROR(VLOOKUP($J91,[3]LSIns!$B$5:$C$45,2,FALSE),"")</f>
        <v>lsAlimentosyBebidas</v>
      </c>
      <c r="L91" s="460" t="s">
        <v>699</v>
      </c>
      <c r="M91" s="466" t="str">
        <f>IFERROR(VLOOKUP($L91,[4]Insumos!$C$2:$F$517,2,FALSE),"")</f>
        <v>unidad</v>
      </c>
      <c r="N91" s="408">
        <v>4</v>
      </c>
      <c r="O91" s="468">
        <f>IFERROR(VLOOKUP($L91,[4]Insumos!$C$2:$F$517,3,FALSE),"")</f>
        <v>12626</v>
      </c>
      <c r="P91" s="318">
        <f>+Tabla1[[#This Row],[Precio Unitario]]*Tabla1[[#This Row],[Cantidad de Insumos]]</f>
        <v>50504</v>
      </c>
      <c r="Q91" s="469" t="str">
        <f>IFERROR(VLOOKUP($L91,[4]Insumos!$C$2:$F$517,4,FALSE),"")</f>
        <v>2.3.1.1.01</v>
      </c>
      <c r="R91" s="462"/>
      <c r="S91" s="456"/>
      <c r="T91" s="456"/>
    </row>
    <row r="92" spans="2:20" x14ac:dyDescent="0.25">
      <c r="B92" s="465" t="str">
        <f>IF(Tabla1[[#This Row],[Código_Actividad]]="","",CONCATENATE(Tabla1[[#This Row],[POA]],".",Tabla1[[#This Row],[SRS]],".",Tabla1[[#This Row],[AREA]],".",Tabla1[[#This Row],[TIPO]]))</f>
        <v/>
      </c>
      <c r="C92" s="465" t="str">
        <f>IF(Tabla1[[#This Row],[Código_Actividad]]="","",'Formulario PPGR1'!#REF!)</f>
        <v/>
      </c>
      <c r="D92" s="465" t="str">
        <f>IF(Tabla1[[#This Row],[Código_Actividad]]="","",'Formulario PPGR1'!#REF!)</f>
        <v/>
      </c>
      <c r="E92" s="465" t="str">
        <f>IF(Tabla1[[#This Row],[Código_Actividad]]="","",'Formulario PPGR1'!#REF!)</f>
        <v/>
      </c>
      <c r="F92" s="465" t="str">
        <f>IF(Tabla1[[#This Row],[Código_Actividad]]="","",'Formulario PPGR1'!#REF!)</f>
        <v/>
      </c>
      <c r="G92" s="317"/>
      <c r="H92" s="460" t="str">
        <f>IFERROR(VLOOKUP(Tabla1[[#This Row],[Código_Actividad]],'Formulario PPGR2'!$H$9:$I$1048576,2,FALSE),"")</f>
        <v/>
      </c>
      <c r="I92" s="467" t="str">
        <f>IFERROR(VLOOKUP(Tabla1[[#This Row],[Código_Actividad]],Tabla2[[Código]:[Total de Acciones ]],15,FALSE),"")</f>
        <v/>
      </c>
      <c r="J92" s="462" t="s">
        <v>1122</v>
      </c>
      <c r="K92" s="466" t="str">
        <f>IFERROR(VLOOKUP($J92,[3]LSIns!$B$5:$C$45,2,FALSE),"")</f>
        <v>lsUtilesdeOficina</v>
      </c>
      <c r="L92" s="460" t="s">
        <v>1191</v>
      </c>
      <c r="M92" s="466" t="str">
        <f>IFERROR(VLOOKUP($L92,[4]Insumos!$C$2:$F$517,2,FALSE),"")</f>
        <v>unidad</v>
      </c>
      <c r="N92" s="408">
        <v>8</v>
      </c>
      <c r="O92" s="468">
        <f>IFERROR(VLOOKUP($L92,[4]Insumos!$C$2:$F$517,3,FALSE),"")</f>
        <v>55</v>
      </c>
      <c r="P92" s="318">
        <f>+Tabla1[[#This Row],[Precio Unitario]]*Tabla1[[#This Row],[Cantidad de Insumos]]</f>
        <v>440</v>
      </c>
      <c r="Q92" s="469" t="str">
        <f>IFERROR(VLOOKUP($L92,[4]Insumos!$C$2:$F$517,4,FALSE),"")</f>
        <v xml:space="preserve">2.3.9.2.01 </v>
      </c>
      <c r="R92" s="462"/>
      <c r="S92" s="456"/>
      <c r="T92" s="456"/>
    </row>
    <row r="93" spans="2:20" x14ac:dyDescent="0.25">
      <c r="B93" s="465" t="str">
        <f>IF(Tabla1[[#This Row],[Código_Actividad]]="","",CONCATENATE(Tabla1[[#This Row],[POA]],".",Tabla1[[#This Row],[SRS]],".",Tabla1[[#This Row],[AREA]],".",Tabla1[[#This Row],[TIPO]]))</f>
        <v/>
      </c>
      <c r="C93" s="465" t="str">
        <f>IF(Tabla1[[#This Row],[Código_Actividad]]="","",'Formulario PPGR1'!#REF!)</f>
        <v/>
      </c>
      <c r="D93" s="465" t="str">
        <f>IF(Tabla1[[#This Row],[Código_Actividad]]="","",'Formulario PPGR1'!#REF!)</f>
        <v/>
      </c>
      <c r="E93" s="465" t="str">
        <f>IF(Tabla1[[#This Row],[Código_Actividad]]="","",'Formulario PPGR1'!#REF!)</f>
        <v/>
      </c>
      <c r="F93" s="465" t="str">
        <f>IF(Tabla1[[#This Row],[Código_Actividad]]="","",'Formulario PPGR1'!#REF!)</f>
        <v/>
      </c>
      <c r="G93" s="317"/>
      <c r="H93" s="460" t="str">
        <f>IFERROR(VLOOKUP(Tabla1[[#This Row],[Código_Actividad]],'Formulario PPGR2'!$H$9:$I$1048576,2,FALSE),"")</f>
        <v/>
      </c>
      <c r="I93" s="467" t="str">
        <f>IFERROR(VLOOKUP(Tabla1[[#This Row],[Código_Actividad]],Tabla2[[Código]:[Total de Acciones ]],15,FALSE),"")</f>
        <v/>
      </c>
      <c r="J93" s="462" t="s">
        <v>357</v>
      </c>
      <c r="K93" s="466" t="str">
        <f>IFERROR(VLOOKUP($J93,[3]LSIns!$B$5:$C$45,2,FALSE),"")</f>
        <v>lsProductosdePapel</v>
      </c>
      <c r="L93" s="460" t="s">
        <v>1025</v>
      </c>
      <c r="M93" s="466" t="str">
        <f>IFERROR(VLOOKUP($L93,[4]Insumos!$C$2:$F$517,2,FALSE),"")</f>
        <v>resma</v>
      </c>
      <c r="N93" s="408">
        <v>4</v>
      </c>
      <c r="O93" s="468">
        <f>IFERROR(VLOOKUP($L93,[4]Insumos!$C$2:$F$517,3,FALSE),"")</f>
        <v>139.24</v>
      </c>
      <c r="P93" s="318">
        <f>+Tabla1[[#This Row],[Precio Unitario]]*Tabla1[[#This Row],[Cantidad de Insumos]]</f>
        <v>556.96</v>
      </c>
      <c r="Q93" s="469" t="str">
        <f>IFERROR(VLOOKUP($L93,[4]Insumos!$C$2:$F$517,4,FALSE),"")</f>
        <v>2.3.3.1.01</v>
      </c>
      <c r="R93" s="462"/>
      <c r="S93" s="456"/>
      <c r="T93" s="456"/>
    </row>
    <row r="94" spans="2:20" ht="25.5" x14ac:dyDescent="0.25">
      <c r="B94" s="465" t="e">
        <f>IF(Tabla1[[#This Row],[Código_Actividad]]="","",CONCATENATE(Tabla1[[#This Row],[POA]],".",Tabla1[[#This Row],[SRS]],".",Tabla1[[#This Row],[AREA]],".",Tabla1[[#This Row],[TIPO]]))</f>
        <v>#REF!</v>
      </c>
      <c r="C94" s="465" t="e">
        <f>IF(Tabla1[[#This Row],[Código_Actividad]]="","",'Formulario PPGR1'!#REF!)</f>
        <v>#REF!</v>
      </c>
      <c r="D94" s="465" t="e">
        <f>IF(Tabla1[[#This Row],[Código_Actividad]]="","",'Formulario PPGR1'!#REF!)</f>
        <v>#REF!</v>
      </c>
      <c r="E94" s="465" t="e">
        <f>IF(Tabla1[[#This Row],[Código_Actividad]]="","",'Formulario PPGR1'!#REF!)</f>
        <v>#REF!</v>
      </c>
      <c r="F94" s="465" t="e">
        <f>IF(Tabla1[[#This Row],[Código_Actividad]]="","",'Formulario PPGR1'!#REF!)</f>
        <v>#REF!</v>
      </c>
      <c r="G94" s="317" t="s">
        <v>2111</v>
      </c>
      <c r="H94" s="460" t="str">
        <f>IFERROR(VLOOKUP(Tabla1[[#This Row],[Código_Actividad]],'Formulario PPGR2'!$H$9:$I$1048576,2,FALSE),"")</f>
        <v>Monitoreo en los servicios en la entrega y colocacion intrauterina de metodos anticonceptivos en adolecentes y mujeres con riesgos en el embarazo</v>
      </c>
      <c r="I94" s="467">
        <f>IFERROR(VLOOKUP(Tabla1[[#This Row],[Código_Actividad]],Tabla2[[Código]:[Total de Acciones ]],15,FALSE),"")</f>
        <v>4</v>
      </c>
      <c r="J94" s="462" t="s">
        <v>357</v>
      </c>
      <c r="K94" s="466" t="str">
        <f>IFERROR(VLOOKUP($J94,[3]LSIns!$B$5:$C$45,2,FALSE),"")</f>
        <v>lsProductosdePapel</v>
      </c>
      <c r="L94" s="460" t="s">
        <v>1025</v>
      </c>
      <c r="M94" s="466" t="str">
        <f>IFERROR(VLOOKUP($L94,[4]Insumos!$C$2:$F$517,2,FALSE),"")</f>
        <v>resma</v>
      </c>
      <c r="N94" s="408">
        <v>1</v>
      </c>
      <c r="O94" s="468">
        <f>IFERROR(VLOOKUP($L94,[4]Insumos!$C$2:$F$517,3,FALSE),"")</f>
        <v>139.24</v>
      </c>
      <c r="P94" s="318">
        <f>+Tabla1[[#This Row],[Precio Unitario]]*Tabla1[[#This Row],[Cantidad de Insumos]]</f>
        <v>139.24</v>
      </c>
      <c r="Q94" s="469" t="str">
        <f>IFERROR(VLOOKUP($L94,[4]Insumos!$C$2:$F$517,4,FALSE),"")</f>
        <v>2.3.3.1.01</v>
      </c>
      <c r="R94" s="462"/>
      <c r="S94" s="456"/>
      <c r="T94" s="456"/>
    </row>
    <row r="95" spans="2:20" x14ac:dyDescent="0.25">
      <c r="B95" s="465" t="str">
        <f>IF(Tabla1[[#This Row],[Código_Actividad]]="","",CONCATENATE(Tabla1[[#This Row],[POA]],".",Tabla1[[#This Row],[SRS]],".",Tabla1[[#This Row],[AREA]],".",Tabla1[[#This Row],[TIPO]]))</f>
        <v/>
      </c>
      <c r="C95" s="465" t="str">
        <f>IF(Tabla1[[#This Row],[Código_Actividad]]="","",'Formulario PPGR1'!#REF!)</f>
        <v/>
      </c>
      <c r="D95" s="465" t="str">
        <f>IF(Tabla1[[#This Row],[Código_Actividad]]="","",'Formulario PPGR1'!#REF!)</f>
        <v/>
      </c>
      <c r="E95" s="465" t="str">
        <f>IF(Tabla1[[#This Row],[Código_Actividad]]="","",'Formulario PPGR1'!#REF!)</f>
        <v/>
      </c>
      <c r="F95" s="465" t="str">
        <f>IF(Tabla1[[#This Row],[Código_Actividad]]="","",'Formulario PPGR1'!#REF!)</f>
        <v/>
      </c>
      <c r="G95" s="317"/>
      <c r="H95" s="460" t="str">
        <f>IFERROR(VLOOKUP(Tabla1[[#This Row],[Código_Actividad]],'Formulario PPGR2'!$H$9:$I$1048576,2,FALSE),"")</f>
        <v/>
      </c>
      <c r="I95" s="467" t="str">
        <f>IFERROR(VLOOKUP(Tabla1[[#This Row],[Código_Actividad]],Tabla2[[Código]:[Total de Acciones ]],15,FALSE),"")</f>
        <v/>
      </c>
      <c r="J95" s="462" t="s">
        <v>234</v>
      </c>
      <c r="K95" s="466" t="str">
        <f>IFERROR(VLOOKUP($J95,[3]LSIns!$B$5:$C$45,2,FALSE),"")</f>
        <v>lsGasoil</v>
      </c>
      <c r="L95" s="460" t="s">
        <v>842</v>
      </c>
      <c r="M95" s="466" t="str">
        <f>IFERROR(VLOOKUP($L95,[4]Insumos!$C$2:$F$517,2,FALSE),"")</f>
        <v>unidad</v>
      </c>
      <c r="N95" s="408">
        <v>4</v>
      </c>
      <c r="O95" s="468">
        <f>IFERROR(VLOOKUP($L95,[4]Insumos!$C$2:$F$517,3,FALSE),"")</f>
        <v>1000</v>
      </c>
      <c r="P95" s="318">
        <f>+Tabla1[[#This Row],[Precio Unitario]]*Tabla1[[#This Row],[Cantidad de Insumos]]</f>
        <v>4000</v>
      </c>
      <c r="Q95" s="469" t="str">
        <f>IFERROR(VLOOKUP($L95,[4]Insumos!$C$2:$F$517,4,FALSE),"")</f>
        <v xml:space="preserve">2.3.7.1.02 </v>
      </c>
      <c r="R95" s="462"/>
      <c r="S95" s="456"/>
      <c r="T95" s="456"/>
    </row>
    <row r="96" spans="2:20" x14ac:dyDescent="0.25">
      <c r="B96" s="465" t="str">
        <f>IF(Tabla1[[#This Row],[Código_Actividad]]="","",CONCATENATE(Tabla1[[#This Row],[POA]],".",Tabla1[[#This Row],[SRS]],".",Tabla1[[#This Row],[AREA]],".",Tabla1[[#This Row],[TIPO]]))</f>
        <v/>
      </c>
      <c r="C96" s="465" t="str">
        <f>IF(Tabla1[[#This Row],[Código_Actividad]]="","",'Formulario PPGR1'!#REF!)</f>
        <v/>
      </c>
      <c r="D96" s="465" t="str">
        <f>IF(Tabla1[[#This Row],[Código_Actividad]]="","",'Formulario PPGR1'!#REF!)</f>
        <v/>
      </c>
      <c r="E96" s="465" t="str">
        <f>IF(Tabla1[[#This Row],[Código_Actividad]]="","",'Formulario PPGR1'!#REF!)</f>
        <v/>
      </c>
      <c r="F96" s="465" t="str">
        <f>IF(Tabla1[[#This Row],[Código_Actividad]]="","",'Formulario PPGR1'!#REF!)</f>
        <v/>
      </c>
      <c r="G96" s="317"/>
      <c r="H96" s="460" t="str">
        <f>IFERROR(VLOOKUP(Tabla1[[#This Row],[Código_Actividad]],'Formulario PPGR2'!$H$9:$I$1048576,2,FALSE),"")</f>
        <v/>
      </c>
      <c r="I96" s="467" t="str">
        <f>IFERROR(VLOOKUP(Tabla1[[#This Row],[Código_Actividad]],Tabla2[[Código]:[Total de Acciones ]],15,FALSE),"")</f>
        <v/>
      </c>
      <c r="J96" s="462" t="s">
        <v>1122</v>
      </c>
      <c r="K96" s="466" t="str">
        <f>IFERROR(VLOOKUP($J96,[3]LSIns!$B$5:$C$45,2,FALSE),"")</f>
        <v>lsUtilesdeOficina</v>
      </c>
      <c r="L96" s="460" t="s">
        <v>1144</v>
      </c>
      <c r="M96" s="466" t="str">
        <f>IFERROR(VLOOKUP($L96,[4]Insumos!$C$2:$F$517,2,FALSE),"")</f>
        <v>Caja</v>
      </c>
      <c r="N96" s="408">
        <v>1</v>
      </c>
      <c r="O96" s="468">
        <f>IFERROR(VLOOKUP($L96,[4]Insumos!$C$2:$F$517,3,FALSE),"")</f>
        <v>36</v>
      </c>
      <c r="P96" s="318">
        <f>+Tabla1[[#This Row],[Precio Unitario]]*Tabla1[[#This Row],[Cantidad de Insumos]]</f>
        <v>36</v>
      </c>
      <c r="Q96" s="469" t="str">
        <f>IFERROR(VLOOKUP($L96,[4]Insumos!$C$2:$F$517,4,FALSE),"")</f>
        <v xml:space="preserve">2.3.9.2.01 </v>
      </c>
      <c r="R96" s="462"/>
      <c r="S96" s="456"/>
      <c r="T96" s="456"/>
    </row>
    <row r="97" spans="2:20" x14ac:dyDescent="0.25">
      <c r="B97" s="465" t="e">
        <f>IF(Tabla1[[#This Row],[Código_Actividad]]="","",CONCATENATE(Tabla1[[#This Row],[POA]],".",Tabla1[[#This Row],[SRS]],".",Tabla1[[#This Row],[AREA]],".",Tabla1[[#This Row],[TIPO]]))</f>
        <v>#REF!</v>
      </c>
      <c r="C97" s="465" t="e">
        <f>IF(Tabla1[[#This Row],[Código_Actividad]]="","",'Formulario PPGR1'!#REF!)</f>
        <v>#REF!</v>
      </c>
      <c r="D97" s="465" t="e">
        <f>IF(Tabla1[[#This Row],[Código_Actividad]]="","",'Formulario PPGR1'!#REF!)</f>
        <v>#REF!</v>
      </c>
      <c r="E97" s="465" t="e">
        <f>IF(Tabla1[[#This Row],[Código_Actividad]]="","",'Formulario PPGR1'!#REF!)</f>
        <v>#REF!</v>
      </c>
      <c r="F97" s="465" t="e">
        <f>IF(Tabla1[[#This Row],[Código_Actividad]]="","",'Formulario PPGR1'!#REF!)</f>
        <v>#REF!</v>
      </c>
      <c r="G97" s="317" t="s">
        <v>2112</v>
      </c>
      <c r="H97" s="460" t="str">
        <f>IFERROR(VLOOKUP(Tabla1[[#This Row],[Código_Actividad]],'Formulario PPGR2'!$H$9:$I$1048576,2,FALSE),"")</f>
        <v>Conformación de circulos de Adolescentes en la comunidad</v>
      </c>
      <c r="I97" s="467">
        <f>IFERROR(VLOOKUP(Tabla1[[#This Row],[Código_Actividad]],Tabla2[[Código]:[Total de Acciones ]],15,FALSE),"")</f>
        <v>1</v>
      </c>
      <c r="J97" s="462" t="s">
        <v>234</v>
      </c>
      <c r="K97" s="466" t="str">
        <f>IFERROR(VLOOKUP($J97,[3]LSIns!$B$5:$C$45,2,FALSE),"")</f>
        <v>lsGasoil</v>
      </c>
      <c r="L97" s="460" t="s">
        <v>842</v>
      </c>
      <c r="M97" s="466" t="str">
        <f>IFERROR(VLOOKUP($L97,[4]Insumos!$C$2:$F$517,2,FALSE),"")</f>
        <v>unidad</v>
      </c>
      <c r="N97" s="408">
        <v>1</v>
      </c>
      <c r="O97" s="468">
        <f>IFERROR(VLOOKUP($L97,[4]Insumos!$C$2:$F$517,3,FALSE),"")</f>
        <v>1000</v>
      </c>
      <c r="P97" s="318">
        <f>+Tabla1[[#This Row],[Precio Unitario]]*Tabla1[[#This Row],[Cantidad de Insumos]]</f>
        <v>1000</v>
      </c>
      <c r="Q97" s="469" t="str">
        <f>IFERROR(VLOOKUP($L97,[4]Insumos!$C$2:$F$517,4,FALSE),"")</f>
        <v xml:space="preserve">2.3.7.1.02 </v>
      </c>
      <c r="R97" s="462"/>
      <c r="S97" s="456"/>
      <c r="T97" s="456"/>
    </row>
    <row r="98" spans="2:20" x14ac:dyDescent="0.25">
      <c r="B98" s="465" t="str">
        <f>IF(Tabla1[[#This Row],[Código_Actividad]]="","",CONCATENATE(Tabla1[[#This Row],[POA]],".",Tabla1[[#This Row],[SRS]],".",Tabla1[[#This Row],[AREA]],".",Tabla1[[#This Row],[TIPO]]))</f>
        <v/>
      </c>
      <c r="C98" s="465" t="str">
        <f>IF(Tabla1[[#This Row],[Código_Actividad]]="","",'Formulario PPGR1'!#REF!)</f>
        <v/>
      </c>
      <c r="D98" s="465" t="str">
        <f>IF(Tabla1[[#This Row],[Código_Actividad]]="","",'Formulario PPGR1'!#REF!)</f>
        <v/>
      </c>
      <c r="E98" s="465" t="str">
        <f>IF(Tabla1[[#This Row],[Código_Actividad]]="","",'Formulario PPGR1'!#REF!)</f>
        <v/>
      </c>
      <c r="F98" s="465" t="str">
        <f>IF(Tabla1[[#This Row],[Código_Actividad]]="","",'Formulario PPGR1'!#REF!)</f>
        <v/>
      </c>
      <c r="G98" s="317"/>
      <c r="H98" s="460" t="str">
        <f>IFERROR(VLOOKUP(Tabla1[[#This Row],[Código_Actividad]],'Formulario PPGR2'!$H$9:$I$1048576,2,FALSE),"")</f>
        <v/>
      </c>
      <c r="I98" s="467" t="str">
        <f>IFERROR(VLOOKUP(Tabla1[[#This Row],[Código_Actividad]],Tabla2[[Código]:[Total de Acciones ]],15,FALSE),"")</f>
        <v/>
      </c>
      <c r="J98" s="462" t="s">
        <v>357</v>
      </c>
      <c r="K98" s="466" t="str">
        <f>IFERROR(VLOOKUP($J98,[3]LSIns!$B$5:$C$45,2,FALSE),"")</f>
        <v>lsProductosdePapel</v>
      </c>
      <c r="L98" s="460" t="s">
        <v>1025</v>
      </c>
      <c r="M98" s="466" t="str">
        <f>IFERROR(VLOOKUP($L98,[4]Insumos!$C$2:$F$517,2,FALSE),"")</f>
        <v>resma</v>
      </c>
      <c r="N98" s="408">
        <v>1</v>
      </c>
      <c r="O98" s="468">
        <f>IFERROR(VLOOKUP($L98,[4]Insumos!$C$2:$F$517,3,FALSE),"")</f>
        <v>139.24</v>
      </c>
      <c r="P98" s="318">
        <f>+Tabla1[[#This Row],[Precio Unitario]]*Tabla1[[#This Row],[Cantidad de Insumos]]</f>
        <v>139.24</v>
      </c>
      <c r="Q98" s="469" t="str">
        <f>IFERROR(VLOOKUP($L98,[4]Insumos!$C$2:$F$517,4,FALSE),"")</f>
        <v>2.3.3.1.01</v>
      </c>
      <c r="R98" s="462"/>
      <c r="S98" s="456"/>
      <c r="T98" s="456"/>
    </row>
    <row r="99" spans="2:20" x14ac:dyDescent="0.25">
      <c r="B99" s="465" t="str">
        <f>IF(Tabla1[[#This Row],[Código_Actividad]]="","",CONCATENATE(Tabla1[[#This Row],[POA]],".",Tabla1[[#This Row],[SRS]],".",Tabla1[[#This Row],[AREA]],".",Tabla1[[#This Row],[TIPO]]))</f>
        <v/>
      </c>
      <c r="C99" s="465" t="str">
        <f>IF(Tabla1[[#This Row],[Código_Actividad]]="","",'Formulario PPGR1'!#REF!)</f>
        <v/>
      </c>
      <c r="D99" s="465" t="str">
        <f>IF(Tabla1[[#This Row],[Código_Actividad]]="","",'Formulario PPGR1'!#REF!)</f>
        <v/>
      </c>
      <c r="E99" s="465" t="str">
        <f>IF(Tabla1[[#This Row],[Código_Actividad]]="","",'Formulario PPGR1'!#REF!)</f>
        <v/>
      </c>
      <c r="F99" s="465" t="str">
        <f>IF(Tabla1[[#This Row],[Código_Actividad]]="","",'Formulario PPGR1'!#REF!)</f>
        <v/>
      </c>
      <c r="G99" s="317"/>
      <c r="H99" s="460" t="str">
        <f>IFERROR(VLOOKUP(Tabla1[[#This Row],[Código_Actividad]],'Formulario PPGR2'!$H$9:$I$1048576,2,FALSE),"")</f>
        <v/>
      </c>
      <c r="I99" s="467" t="str">
        <f>IFERROR(VLOOKUP(Tabla1[[#This Row],[Código_Actividad]],Tabla2[[Código]:[Total de Acciones ]],15,FALSE),"")</f>
        <v/>
      </c>
      <c r="J99" s="462" t="s">
        <v>1122</v>
      </c>
      <c r="K99" s="466" t="str">
        <f>IFERROR(VLOOKUP($J99,[3]LSIns!$B$5:$C$45,2,FALSE),"")</f>
        <v>lsUtilesdeOficina</v>
      </c>
      <c r="L99" s="460" t="s">
        <v>1128</v>
      </c>
      <c r="M99" s="466" t="str">
        <f>IFERROR(VLOOKUP($L99,[4]Insumos!$C$2:$F$517,2,FALSE),"")</f>
        <v>unidad</v>
      </c>
      <c r="N99" s="408">
        <v>1</v>
      </c>
      <c r="O99" s="468">
        <f>IFERROR(VLOOKUP($L99,[4]Insumos!$C$2:$F$517,3,FALSE),"")</f>
        <v>420.73</v>
      </c>
      <c r="P99" s="318">
        <f>+Tabla1[[#This Row],[Precio Unitario]]*Tabla1[[#This Row],[Cantidad de Insumos]]</f>
        <v>420.73</v>
      </c>
      <c r="Q99" s="469" t="str">
        <f>IFERROR(VLOOKUP($L99,[4]Insumos!$C$2:$F$517,4,FALSE),"")</f>
        <v xml:space="preserve">2.3.9.2.01 </v>
      </c>
      <c r="R99" s="462"/>
      <c r="S99" s="456"/>
      <c r="T99" s="456"/>
    </row>
    <row r="100" spans="2:20" ht="38.25" x14ac:dyDescent="0.25">
      <c r="B100" s="465" t="str">
        <f>IF(Tabla1[[#This Row],[Código_Actividad]]="","",CONCATENATE(Tabla1[[#This Row],[POA]],".",Tabla1[[#This Row],[SRS]],".",Tabla1[[#This Row],[AREA]],".",Tabla1[[#This Row],[TIPO]]))</f>
        <v/>
      </c>
      <c r="C100" s="465" t="str">
        <f>IF(Tabla1[[#This Row],[Código_Actividad]]="","",'Formulario PPGR1'!#REF!)</f>
        <v/>
      </c>
      <c r="D100" s="465" t="str">
        <f>IF(Tabla1[[#This Row],[Código_Actividad]]="","",'Formulario PPGR1'!#REF!)</f>
        <v/>
      </c>
      <c r="E100" s="465" t="str">
        <f>IF(Tabla1[[#This Row],[Código_Actividad]]="","",'Formulario PPGR1'!#REF!)</f>
        <v/>
      </c>
      <c r="F100" s="465" t="str">
        <f>IF(Tabla1[[#This Row],[Código_Actividad]]="","",'Formulario PPGR1'!#REF!)</f>
        <v/>
      </c>
      <c r="G100" s="317"/>
      <c r="H100" s="460" t="str">
        <f>IFERROR(VLOOKUP(Tabla1[[#This Row],[Código_Actividad]],'Formulario PPGR2'!$H$9:$I$1048576,2,FALSE),"")</f>
        <v/>
      </c>
      <c r="I100" s="467" t="str">
        <f>IFERROR(VLOOKUP(Tabla1[[#This Row],[Código_Actividad]],Tabla2[[Código]:[Total de Acciones ]],15,FALSE),"")</f>
        <v/>
      </c>
      <c r="J100" s="462" t="s">
        <v>181</v>
      </c>
      <c r="K100" s="466" t="str">
        <f>IFERROR(VLOOKUP($J100,[3]LSIns!$B$5:$C$45,2,FALSE),"")</f>
        <v>lsAlimentosyBebidas</v>
      </c>
      <c r="L100" s="460" t="s">
        <v>701</v>
      </c>
      <c r="M100" s="466" t="str">
        <f>IFERROR(VLOOKUP($L100,[4]Insumos!$C$2:$F$517,2,FALSE),"")</f>
        <v>unidad</v>
      </c>
      <c r="N100" s="408">
        <v>1</v>
      </c>
      <c r="O100" s="468">
        <f>IFERROR(VLOOKUP($L100,[4]Insumos!$C$2:$F$517,3,FALSE),"")</f>
        <v>19706</v>
      </c>
      <c r="P100" s="318">
        <f>+Tabla1[[#This Row],[Precio Unitario]]*Tabla1[[#This Row],[Cantidad de Insumos]]</f>
        <v>19706</v>
      </c>
      <c r="Q100" s="469" t="str">
        <f>IFERROR(VLOOKUP($L100,[4]Insumos!$C$2:$F$517,4,FALSE),"")</f>
        <v>2.3.1.1.01</v>
      </c>
      <c r="R100" s="462"/>
      <c r="S100" s="456"/>
      <c r="T100" s="456"/>
    </row>
    <row r="101" spans="2:20" x14ac:dyDescent="0.25">
      <c r="B101" s="465" t="e">
        <f>IF(Tabla1[[#This Row],[Código_Actividad]]="","",CONCATENATE(Tabla1[[#This Row],[POA]],".",Tabla1[[#This Row],[SRS]],".",Tabla1[[#This Row],[AREA]],".",Tabla1[[#This Row],[TIPO]]))</f>
        <v>#REF!</v>
      </c>
      <c r="C101" s="465" t="e">
        <f>IF(Tabla1[[#This Row],[Código_Actividad]]="","",'Formulario PPGR1'!#REF!)</f>
        <v>#REF!</v>
      </c>
      <c r="D101" s="465" t="e">
        <f>IF(Tabla1[[#This Row],[Código_Actividad]]="","",'Formulario PPGR1'!#REF!)</f>
        <v>#REF!</v>
      </c>
      <c r="E101" s="465" t="e">
        <f>IF(Tabla1[[#This Row],[Código_Actividad]]="","",'Formulario PPGR1'!#REF!)</f>
        <v>#REF!</v>
      </c>
      <c r="F101" s="465" t="e">
        <f>IF(Tabla1[[#This Row],[Código_Actividad]]="","",'Formulario PPGR1'!#REF!)</f>
        <v>#REF!</v>
      </c>
      <c r="G101" s="317" t="s">
        <v>2113</v>
      </c>
      <c r="H101" s="460" t="str">
        <f>IFERROR(VLOOKUP(Tabla1[[#This Row],[Código_Actividad]],'Formulario PPGR2'!$H$9:$I$1048576,2,FALSE),"")</f>
        <v xml:space="preserve">Monitoreo y evaluación de la estrategia de Adulto Mayor en el Primer Nivel </v>
      </c>
      <c r="I101" s="467">
        <f>IFERROR(VLOOKUP(Tabla1[[#This Row],[Código_Actividad]],Tabla2[[Código]:[Total de Acciones ]],15,FALSE),"")</f>
        <v>4</v>
      </c>
      <c r="J101" s="462" t="s">
        <v>357</v>
      </c>
      <c r="K101" s="466" t="str">
        <f>IFERROR(VLOOKUP($J101,[3]LSIns!$B$5:$C$45,2,FALSE),"")</f>
        <v>lsProductosdePapel</v>
      </c>
      <c r="L101" s="460" t="s">
        <v>1025</v>
      </c>
      <c r="M101" s="466" t="str">
        <f>IFERROR(VLOOKUP($L101,[4]Insumos!$C$2:$F$517,2,FALSE),"")</f>
        <v>resma</v>
      </c>
      <c r="N101" s="408">
        <v>1</v>
      </c>
      <c r="O101" s="468">
        <f>IFERROR(VLOOKUP($L101,[4]Insumos!$C$2:$F$517,3,FALSE),"")</f>
        <v>139.24</v>
      </c>
      <c r="P101" s="318">
        <f>+Tabla1[[#This Row],[Precio Unitario]]*Tabla1[[#This Row],[Cantidad de Insumos]]</f>
        <v>139.24</v>
      </c>
      <c r="Q101" s="469" t="str">
        <f>IFERROR(VLOOKUP($L101,[4]Insumos!$C$2:$F$517,4,FALSE),"")</f>
        <v>2.3.3.1.01</v>
      </c>
      <c r="R101" s="462"/>
      <c r="S101" s="456"/>
      <c r="T101" s="456"/>
    </row>
    <row r="102" spans="2:20" x14ac:dyDescent="0.25">
      <c r="B102" s="465" t="e">
        <f>IF(Tabla1[[#This Row],[Código_Actividad]]="","",CONCATENATE(Tabla1[[#This Row],[POA]],".",Tabla1[[#This Row],[SRS]],".",Tabla1[[#This Row],[AREA]],".",Tabla1[[#This Row],[TIPO]]))</f>
        <v>#REF!</v>
      </c>
      <c r="C102" s="465" t="e">
        <f>IF(Tabla1[[#This Row],[Código_Actividad]]="","",'Formulario PPGR1'!#REF!)</f>
        <v>#REF!</v>
      </c>
      <c r="D102" s="465" t="e">
        <f>IF(Tabla1[[#This Row],[Código_Actividad]]="","",'Formulario PPGR1'!#REF!)</f>
        <v>#REF!</v>
      </c>
      <c r="E102" s="465" t="e">
        <f>IF(Tabla1[[#This Row],[Código_Actividad]]="","",'Formulario PPGR1'!#REF!)</f>
        <v>#REF!</v>
      </c>
      <c r="F102" s="465" t="e">
        <f>IF(Tabla1[[#This Row],[Código_Actividad]]="","",'Formulario PPGR1'!#REF!)</f>
        <v>#REF!</v>
      </c>
      <c r="G102" s="317" t="s">
        <v>2114</v>
      </c>
      <c r="H102" s="460" t="str">
        <f>IFERROR(VLOOKUP(Tabla1[[#This Row],[Código_Actividad]],'Formulario PPGR2'!$H$9:$I$1048576,2,FALSE),"")</f>
        <v>Seguimiento a la incorporaciòn de usuarios a los Circulos Comunitarios</v>
      </c>
      <c r="I102" s="467">
        <f>IFERROR(VLOOKUP(Tabla1[[#This Row],[Código_Actividad]],Tabla2[[Código]:[Total de Acciones ]],15,FALSE),"")</f>
        <v>4</v>
      </c>
      <c r="J102" s="462" t="s">
        <v>357</v>
      </c>
      <c r="K102" s="466" t="str">
        <f>IFERROR(VLOOKUP($J102,[3]LSIns!$B$5:$C$45,2,FALSE),"")</f>
        <v>lsProductosdePapel</v>
      </c>
      <c r="L102" s="460" t="s">
        <v>1025</v>
      </c>
      <c r="M102" s="466" t="str">
        <f>IFERROR(VLOOKUP($L102,[4]Insumos!$C$2:$F$517,2,FALSE),"")</f>
        <v>resma</v>
      </c>
      <c r="N102" s="408">
        <v>1</v>
      </c>
      <c r="O102" s="468">
        <f>IFERROR(VLOOKUP($L102,[4]Insumos!$C$2:$F$517,3,FALSE),"")</f>
        <v>139.24</v>
      </c>
      <c r="P102" s="318">
        <f>+Tabla1[[#This Row],[Precio Unitario]]*Tabla1[[#This Row],[Cantidad de Insumos]]</f>
        <v>139.24</v>
      </c>
      <c r="Q102" s="469" t="str">
        <f>IFERROR(VLOOKUP($L102,[4]Insumos!$C$2:$F$517,4,FALSE),"")</f>
        <v>2.3.3.1.01</v>
      </c>
      <c r="R102" s="462"/>
      <c r="S102" s="456"/>
      <c r="T102" s="456"/>
    </row>
    <row r="103" spans="2:20" x14ac:dyDescent="0.25">
      <c r="B103" s="465" t="e">
        <f>IF(Tabla1[[#This Row],[Código_Actividad]]="","",CONCATENATE(Tabla1[[#This Row],[POA]],".",Tabla1[[#This Row],[SRS]],".",Tabla1[[#This Row],[AREA]],".",Tabla1[[#This Row],[TIPO]]))</f>
        <v>#REF!</v>
      </c>
      <c r="C103" s="465" t="e">
        <f>IF(Tabla1[[#This Row],[Código_Actividad]]="","",'Formulario PPGR1'!#REF!)</f>
        <v>#REF!</v>
      </c>
      <c r="D103" s="465" t="e">
        <f>IF(Tabla1[[#This Row],[Código_Actividad]]="","",'Formulario PPGR1'!#REF!)</f>
        <v>#REF!</v>
      </c>
      <c r="E103" s="465" t="e">
        <f>IF(Tabla1[[#This Row],[Código_Actividad]]="","",'Formulario PPGR1'!#REF!)</f>
        <v>#REF!</v>
      </c>
      <c r="F103" s="465" t="e">
        <f>IF(Tabla1[[#This Row],[Código_Actividad]]="","",'Formulario PPGR1'!#REF!)</f>
        <v>#REF!</v>
      </c>
      <c r="G103" s="317" t="s">
        <v>2115</v>
      </c>
      <c r="H103" s="460" t="str">
        <f>IFERROR(VLOOKUP(Tabla1[[#This Row],[Código_Actividad]],'Formulario PPGR2'!$H$9:$I$1048576,2,FALSE),"")</f>
        <v>Seguimiento de la implementación de la Estrategia Hearts en el Primer Nivel de Atención</v>
      </c>
      <c r="I103" s="467">
        <f>IFERROR(VLOOKUP(Tabla1[[#This Row],[Código_Actividad]],Tabla2[[Código]:[Total de Acciones ]],15,FALSE),"")</f>
        <v>2</v>
      </c>
      <c r="J103" s="462" t="s">
        <v>357</v>
      </c>
      <c r="K103" s="466" t="str">
        <f>IFERROR(VLOOKUP($J103,[3]LSIns!$B$5:$C$45,2,FALSE),"")</f>
        <v>lsProductosdePapel</v>
      </c>
      <c r="L103" s="460" t="s">
        <v>1025</v>
      </c>
      <c r="M103" s="466" t="str">
        <f>IFERROR(VLOOKUP($L103,[4]Insumos!$C$2:$F$517,2,FALSE),"")</f>
        <v>resma</v>
      </c>
      <c r="N103" s="408">
        <v>1</v>
      </c>
      <c r="O103" s="468">
        <f>IFERROR(VLOOKUP($L103,[4]Insumos!$C$2:$F$517,3,FALSE),"")</f>
        <v>139.24</v>
      </c>
      <c r="P103" s="318">
        <f>+Tabla1[[#This Row],[Precio Unitario]]*Tabla1[[#This Row],[Cantidad de Insumos]]</f>
        <v>139.24</v>
      </c>
      <c r="Q103" s="469" t="str">
        <f>IFERROR(VLOOKUP($L103,[4]Insumos!$C$2:$F$517,4,FALSE),"")</f>
        <v>2.3.3.1.01</v>
      </c>
      <c r="R103" s="462"/>
      <c r="S103" s="456"/>
      <c r="T103" s="456"/>
    </row>
    <row r="104" spans="2:20" x14ac:dyDescent="0.25">
      <c r="B104" s="465" t="str">
        <f>IF(Tabla1[[#This Row],[Código_Actividad]]="","",CONCATENATE(Tabla1[[#This Row],[POA]],".",Tabla1[[#This Row],[SRS]],".",Tabla1[[#This Row],[AREA]],".",Tabla1[[#This Row],[TIPO]]))</f>
        <v/>
      </c>
      <c r="C104" s="465" t="str">
        <f>IF(Tabla1[[#This Row],[Código_Actividad]]="","",'Formulario PPGR1'!#REF!)</f>
        <v/>
      </c>
      <c r="D104" s="465" t="str">
        <f>IF(Tabla1[[#This Row],[Código_Actividad]]="","",'Formulario PPGR1'!#REF!)</f>
        <v/>
      </c>
      <c r="E104" s="465" t="str">
        <f>IF(Tabla1[[#This Row],[Código_Actividad]]="","",'Formulario PPGR1'!#REF!)</f>
        <v/>
      </c>
      <c r="F104" s="465" t="str">
        <f>IF(Tabla1[[#This Row],[Código_Actividad]]="","",'Formulario PPGR1'!#REF!)</f>
        <v/>
      </c>
      <c r="G104" s="317"/>
      <c r="H104" s="460" t="str">
        <f>IFERROR(VLOOKUP(Tabla1[[#This Row],[Código_Actividad]],'Formulario PPGR2'!$H$9:$I$1048576,2,FALSE),"")</f>
        <v/>
      </c>
      <c r="I104" s="467" t="str">
        <f>IFERROR(VLOOKUP(Tabla1[[#This Row],[Código_Actividad]],Tabla2[[Código]:[Total de Acciones ]],15,FALSE),"")</f>
        <v/>
      </c>
      <c r="J104" s="462" t="s">
        <v>1122</v>
      </c>
      <c r="K104" s="466" t="str">
        <f>IFERROR(VLOOKUP($J104,[3]LSIns!$B$5:$C$45,2,FALSE),"")</f>
        <v>lsUtilesdeOficina</v>
      </c>
      <c r="L104" s="460" t="s">
        <v>1144</v>
      </c>
      <c r="M104" s="466" t="str">
        <f>IFERROR(VLOOKUP($L104,[4]Insumos!$C$2:$F$517,2,FALSE),"")</f>
        <v>Caja</v>
      </c>
      <c r="N104" s="408">
        <v>1</v>
      </c>
      <c r="O104" s="468">
        <f>IFERROR(VLOOKUP($L104,[4]Insumos!$C$2:$F$517,3,FALSE),"")</f>
        <v>36</v>
      </c>
      <c r="P104" s="318">
        <f>+Tabla1[[#This Row],[Precio Unitario]]*Tabla1[[#This Row],[Cantidad de Insumos]]</f>
        <v>36</v>
      </c>
      <c r="Q104" s="469" t="str">
        <f>IFERROR(VLOOKUP($L104,[4]Insumos!$C$2:$F$517,4,FALSE),"")</f>
        <v xml:space="preserve">2.3.9.2.01 </v>
      </c>
      <c r="R104" s="462"/>
      <c r="S104" s="456"/>
      <c r="T104" s="456"/>
    </row>
    <row r="105" spans="2:20" ht="38.25" x14ac:dyDescent="0.25">
      <c r="B105" s="465" t="e">
        <f>IF(Tabla1[[#This Row],[Código_Actividad]]="","",CONCATENATE(Tabla1[[#This Row],[POA]],".",Tabla1[[#This Row],[SRS]],".",Tabla1[[#This Row],[AREA]],".",Tabla1[[#This Row],[TIPO]]))</f>
        <v>#REF!</v>
      </c>
      <c r="C105" s="465" t="e">
        <f>IF(Tabla1[[#This Row],[Código_Actividad]]="","",'Formulario PPGR1'!#REF!)</f>
        <v>#REF!</v>
      </c>
      <c r="D105" s="465" t="e">
        <f>IF(Tabla1[[#This Row],[Código_Actividad]]="","",'Formulario PPGR1'!#REF!)</f>
        <v>#REF!</v>
      </c>
      <c r="E105" s="465" t="e">
        <f>IF(Tabla1[[#This Row],[Código_Actividad]]="","",'Formulario PPGR1'!#REF!)</f>
        <v>#REF!</v>
      </c>
      <c r="F105" s="465" t="e">
        <f>IF(Tabla1[[#This Row],[Código_Actividad]]="","",'Formulario PPGR1'!#REF!)</f>
        <v>#REF!</v>
      </c>
      <c r="G105" s="317" t="s">
        <v>2116</v>
      </c>
      <c r="H105" s="460" t="str">
        <f>IFERROR(VLOOKUP(Tabla1[[#This Row],[Código_Actividad]],'Formulario PPGR2'!$H$9:$I$1048576,2,FALSE),"")</f>
        <v>Reunión tecnica con el comité Gestor Regional Hearts para analisis y definir mejoras según hallazgos de supervisiones.</v>
      </c>
      <c r="I105" s="467">
        <f>IFERROR(VLOOKUP(Tabla1[[#This Row],[Código_Actividad]],Tabla2[[Código]:[Total de Acciones ]],15,FALSE),"")</f>
        <v>3</v>
      </c>
      <c r="J105" s="462" t="s">
        <v>181</v>
      </c>
      <c r="K105" s="466" t="str">
        <f>IFERROR(VLOOKUP($J105,[3]LSIns!$B$5:$C$45,2,FALSE),"")</f>
        <v>lsAlimentosyBebidas</v>
      </c>
      <c r="L105" s="460" t="s">
        <v>698</v>
      </c>
      <c r="M105" s="466" t="str">
        <f>IFERROR(VLOOKUP($L105,[4]Insumos!$C$2:$F$517,2,FALSE),"")</f>
        <v>unidad</v>
      </c>
      <c r="N105" s="408">
        <v>3</v>
      </c>
      <c r="O105" s="468">
        <f>IFERROR(VLOOKUP($L105,[4]Insumos!$C$2:$F$517,3,FALSE),"")</f>
        <v>12537.5</v>
      </c>
      <c r="P105" s="318">
        <f>+Tabla1[[#This Row],[Precio Unitario]]*Tabla1[[#This Row],[Cantidad de Insumos]]</f>
        <v>37612.5</v>
      </c>
      <c r="Q105" s="469" t="str">
        <f>IFERROR(VLOOKUP($L105,[4]Insumos!$C$2:$F$517,4,FALSE),"")</f>
        <v>2.3.1.1.01</v>
      </c>
      <c r="R105" s="462"/>
      <c r="S105" s="456"/>
      <c r="T105" s="456"/>
    </row>
    <row r="106" spans="2:20" x14ac:dyDescent="0.25">
      <c r="B106" s="465" t="str">
        <f>IF(Tabla1[[#This Row],[Código_Actividad]]="","",CONCATENATE(Tabla1[[#This Row],[POA]],".",Tabla1[[#This Row],[SRS]],".",Tabla1[[#This Row],[AREA]],".",Tabla1[[#This Row],[TIPO]]))</f>
        <v/>
      </c>
      <c r="C106" s="465" t="str">
        <f>IF(Tabla1[[#This Row],[Código_Actividad]]="","",'Formulario PPGR1'!#REF!)</f>
        <v/>
      </c>
      <c r="D106" s="465" t="str">
        <f>IF(Tabla1[[#This Row],[Código_Actividad]]="","",'Formulario PPGR1'!#REF!)</f>
        <v/>
      </c>
      <c r="E106" s="465" t="str">
        <f>IF(Tabla1[[#This Row],[Código_Actividad]]="","",'Formulario PPGR1'!#REF!)</f>
        <v/>
      </c>
      <c r="F106" s="465" t="str">
        <f>IF(Tabla1[[#This Row],[Código_Actividad]]="","",'Formulario PPGR1'!#REF!)</f>
        <v/>
      </c>
      <c r="G106" s="317"/>
      <c r="H106" s="460" t="str">
        <f>IFERROR(VLOOKUP(Tabla1[[#This Row],[Código_Actividad]],'Formulario PPGR2'!$H$9:$I$1048576,2,FALSE),"")</f>
        <v/>
      </c>
      <c r="I106" s="467" t="str">
        <f>IFERROR(VLOOKUP(Tabla1[[#This Row],[Código_Actividad]],Tabla2[[Código]:[Total de Acciones ]],15,FALSE),"")</f>
        <v/>
      </c>
      <c r="J106" s="462" t="s">
        <v>1122</v>
      </c>
      <c r="K106" s="466" t="str">
        <f>IFERROR(VLOOKUP($J106,[3]LSIns!$B$5:$C$45,2,FALSE),"")</f>
        <v>lsUtilesdeOficina</v>
      </c>
      <c r="L106" s="460" t="s">
        <v>1144</v>
      </c>
      <c r="M106" s="466" t="str">
        <f>IFERROR(VLOOKUP($L106,[4]Insumos!$C$2:$F$517,2,FALSE),"")</f>
        <v>Caja</v>
      </c>
      <c r="N106" s="408">
        <v>3</v>
      </c>
      <c r="O106" s="468">
        <f>IFERROR(VLOOKUP($L106,[4]Insumos!$C$2:$F$517,3,FALSE),"")</f>
        <v>36</v>
      </c>
      <c r="P106" s="318">
        <f>+Tabla1[[#This Row],[Precio Unitario]]*Tabla1[[#This Row],[Cantidad de Insumos]]</f>
        <v>108</v>
      </c>
      <c r="Q106" s="469" t="str">
        <f>IFERROR(VLOOKUP($L106,[4]Insumos!$C$2:$F$517,4,FALSE),"")</f>
        <v xml:space="preserve">2.3.9.2.01 </v>
      </c>
      <c r="R106" s="462"/>
      <c r="S106" s="456"/>
      <c r="T106" s="456"/>
    </row>
    <row r="107" spans="2:20" x14ac:dyDescent="0.25">
      <c r="B107" s="465" t="str">
        <f>IF(Tabla1[[#This Row],[Código_Actividad]]="","",CONCATENATE(Tabla1[[#This Row],[POA]],".",Tabla1[[#This Row],[SRS]],".",Tabla1[[#This Row],[AREA]],".",Tabla1[[#This Row],[TIPO]]))</f>
        <v/>
      </c>
      <c r="C107" s="465" t="str">
        <f>IF(Tabla1[[#This Row],[Código_Actividad]]="","",'Formulario PPGR1'!#REF!)</f>
        <v/>
      </c>
      <c r="D107" s="465" t="str">
        <f>IF(Tabla1[[#This Row],[Código_Actividad]]="","",'Formulario PPGR1'!#REF!)</f>
        <v/>
      </c>
      <c r="E107" s="465" t="str">
        <f>IF(Tabla1[[#This Row],[Código_Actividad]]="","",'Formulario PPGR1'!#REF!)</f>
        <v/>
      </c>
      <c r="F107" s="465" t="str">
        <f>IF(Tabla1[[#This Row],[Código_Actividad]]="","",'Formulario PPGR1'!#REF!)</f>
        <v/>
      </c>
      <c r="G107" s="317"/>
      <c r="H107" s="460" t="str">
        <f>IFERROR(VLOOKUP(Tabla1[[#This Row],[Código_Actividad]],'Formulario PPGR2'!$H$9:$I$1048576,2,FALSE),"")</f>
        <v/>
      </c>
      <c r="I107" s="467" t="str">
        <f>IFERROR(VLOOKUP(Tabla1[[#This Row],[Código_Actividad]],Tabla2[[Código]:[Total de Acciones ]],15,FALSE),"")</f>
        <v/>
      </c>
      <c r="J107" s="462" t="s">
        <v>357</v>
      </c>
      <c r="K107" s="466" t="str">
        <f>IFERROR(VLOOKUP($J107,[3]LSIns!$B$5:$C$45,2,FALSE),"")</f>
        <v>lsProductosdePapel</v>
      </c>
      <c r="L107" s="460" t="s">
        <v>1025</v>
      </c>
      <c r="M107" s="466" t="str">
        <f>IFERROR(VLOOKUP($L107,[4]Insumos!$C$2:$F$517,2,FALSE),"")</f>
        <v>resma</v>
      </c>
      <c r="N107" s="408">
        <v>3</v>
      </c>
      <c r="O107" s="468">
        <f>IFERROR(VLOOKUP($L107,[4]Insumos!$C$2:$F$517,3,FALSE),"")</f>
        <v>139.24</v>
      </c>
      <c r="P107" s="318">
        <f>+Tabla1[[#This Row],[Precio Unitario]]*Tabla1[[#This Row],[Cantidad de Insumos]]</f>
        <v>417.72</v>
      </c>
      <c r="Q107" s="469" t="str">
        <f>IFERROR(VLOOKUP($L107,[4]Insumos!$C$2:$F$517,4,FALSE),"")</f>
        <v>2.3.3.1.01</v>
      </c>
      <c r="R107" s="462"/>
      <c r="S107" s="456"/>
      <c r="T107" s="456"/>
    </row>
    <row r="108" spans="2:20" x14ac:dyDescent="0.25">
      <c r="B108" s="465" t="str">
        <f>IF(Tabla1[[#This Row],[Código_Actividad]]="","",CONCATENATE(Tabla1[[#This Row],[POA]],".",Tabla1[[#This Row],[SRS]],".",Tabla1[[#This Row],[AREA]],".",Tabla1[[#This Row],[TIPO]]))</f>
        <v/>
      </c>
      <c r="C108" s="465" t="str">
        <f>IF(Tabla1[[#This Row],[Código_Actividad]]="","",'Formulario PPGR1'!#REF!)</f>
        <v/>
      </c>
      <c r="D108" s="465" t="str">
        <f>IF(Tabla1[[#This Row],[Código_Actividad]]="","",'Formulario PPGR1'!#REF!)</f>
        <v/>
      </c>
      <c r="E108" s="465" t="str">
        <f>IF(Tabla1[[#This Row],[Código_Actividad]]="","",'Formulario PPGR1'!#REF!)</f>
        <v/>
      </c>
      <c r="F108" s="465" t="str">
        <f>IF(Tabla1[[#This Row],[Código_Actividad]]="","",'Formulario PPGR1'!#REF!)</f>
        <v/>
      </c>
      <c r="G108" s="317"/>
      <c r="H108" s="460" t="str">
        <f>IFERROR(VLOOKUP(Tabla1[[#This Row],[Código_Actividad]],'Formulario PPGR2'!$H$9:$I$1048576,2,FALSE),"")</f>
        <v/>
      </c>
      <c r="I108" s="467" t="str">
        <f>IFERROR(VLOOKUP(Tabla1[[#This Row],[Código_Actividad]],Tabla2[[Código]:[Total de Acciones ]],15,FALSE),"")</f>
        <v/>
      </c>
      <c r="J108" s="462" t="s">
        <v>1122</v>
      </c>
      <c r="K108" s="466" t="str">
        <f>IFERROR(VLOOKUP($J108,[3]LSIns!$B$5:$C$45,2,FALSE),"")</f>
        <v>lsUtilesdeOficina</v>
      </c>
      <c r="L108" s="460" t="s">
        <v>1134</v>
      </c>
      <c r="M108" s="466" t="str">
        <f>IFERROR(VLOOKUP($L108,[4]Insumos!$C$2:$F$517,2,FALSE),"")</f>
        <v>unidad</v>
      </c>
      <c r="N108" s="408">
        <v>1</v>
      </c>
      <c r="O108" s="468">
        <f>IFERROR(VLOOKUP($L108,[4]Insumos!$C$2:$F$517,3,FALSE),"")</f>
        <v>810.41200000000003</v>
      </c>
      <c r="P108" s="318">
        <f>+Tabla1[[#This Row],[Precio Unitario]]*Tabla1[[#This Row],[Cantidad de Insumos]]</f>
        <v>810.41200000000003</v>
      </c>
      <c r="Q108" s="469" t="str">
        <f>IFERROR(VLOOKUP($L108,[4]Insumos!$C$2:$F$517,4,FALSE),"")</f>
        <v xml:space="preserve">2.3.9.2.01 </v>
      </c>
      <c r="R108" s="462"/>
      <c r="S108" s="456"/>
      <c r="T108" s="456"/>
    </row>
    <row r="109" spans="2:20" ht="38.25" x14ac:dyDescent="0.25">
      <c r="B109" s="465" t="e">
        <f>IF(Tabla1[[#This Row],[Código_Actividad]]="","",CONCATENATE(Tabla1[[#This Row],[POA]],".",Tabla1[[#This Row],[SRS]],".",Tabla1[[#This Row],[AREA]],".",Tabla1[[#This Row],[TIPO]]))</f>
        <v>#REF!</v>
      </c>
      <c r="C109" s="465" t="e">
        <f>IF(Tabla1[[#This Row],[Código_Actividad]]="","",'Formulario PPGR1'!#REF!)</f>
        <v>#REF!</v>
      </c>
      <c r="D109" s="465" t="e">
        <f>IF(Tabla1[[#This Row],[Código_Actividad]]="","",'Formulario PPGR1'!#REF!)</f>
        <v>#REF!</v>
      </c>
      <c r="E109" s="465" t="e">
        <f>IF(Tabla1[[#This Row],[Código_Actividad]]="","",'Formulario PPGR1'!#REF!)</f>
        <v>#REF!</v>
      </c>
      <c r="F109" s="465" t="e">
        <f>IF(Tabla1[[#This Row],[Código_Actividad]]="","",'Formulario PPGR1'!#REF!)</f>
        <v>#REF!</v>
      </c>
      <c r="G109" s="317" t="s">
        <v>2117</v>
      </c>
      <c r="H109" s="460" t="str">
        <f>IFERROR(VLOOKUP(Tabla1[[#This Row],[Código_Actividad]],'Formulario PPGR2'!$H$9:$I$1048576,2,FALSE),"")</f>
        <v>Talleres de capacitación salud mental</v>
      </c>
      <c r="I109" s="467">
        <f>IFERROR(VLOOKUP(Tabla1[[#This Row],[Código_Actividad]],Tabla2[[Código]:[Total de Acciones ]],15,FALSE),"")</f>
        <v>2</v>
      </c>
      <c r="J109" s="462" t="s">
        <v>181</v>
      </c>
      <c r="K109" s="466" t="str">
        <f>IFERROR(VLOOKUP($J109,[3]LSIns!$B$5:$C$45,2,FALSE),"")</f>
        <v>lsAlimentosyBebidas</v>
      </c>
      <c r="L109" s="460" t="s">
        <v>688</v>
      </c>
      <c r="M109" s="466" t="str">
        <f>IFERROR(VLOOKUP($L109,[4]Insumos!$C$2:$F$517,2,FALSE),"")</f>
        <v>unidad</v>
      </c>
      <c r="N109" s="408">
        <v>2</v>
      </c>
      <c r="O109" s="468">
        <f>IFERROR(VLOOKUP($L109,[4]Insumos!$C$2:$F$517,3,FALSE),"")</f>
        <v>61419</v>
      </c>
      <c r="P109" s="318">
        <f>+Tabla1[[#This Row],[Precio Unitario]]*Tabla1[[#This Row],[Cantidad de Insumos]]</f>
        <v>122838</v>
      </c>
      <c r="Q109" s="469" t="str">
        <f>IFERROR(VLOOKUP($L109,[4]Insumos!$C$2:$F$517,4,FALSE),"")</f>
        <v>2.3.1.1.01</v>
      </c>
      <c r="R109" s="462"/>
      <c r="S109" s="456"/>
      <c r="T109" s="456"/>
    </row>
    <row r="110" spans="2:20" ht="38.25" x14ac:dyDescent="0.25">
      <c r="B110" s="465" t="str">
        <f>IF(Tabla1[[#This Row],[Código_Actividad]]="","",CONCATENATE(Tabla1[[#This Row],[POA]],".",Tabla1[[#This Row],[SRS]],".",Tabla1[[#This Row],[AREA]],".",Tabla1[[#This Row],[TIPO]]))</f>
        <v/>
      </c>
      <c r="C110" s="465" t="str">
        <f>IF(Tabla1[[#This Row],[Código_Actividad]]="","",'Formulario PPGR1'!#REF!)</f>
        <v/>
      </c>
      <c r="D110" s="465" t="str">
        <f>IF(Tabla1[[#This Row],[Código_Actividad]]="","",'Formulario PPGR1'!#REF!)</f>
        <v/>
      </c>
      <c r="E110" s="465" t="str">
        <f>IF(Tabla1[[#This Row],[Código_Actividad]]="","",'Formulario PPGR1'!#REF!)</f>
        <v/>
      </c>
      <c r="F110" s="465" t="str">
        <f>IF(Tabla1[[#This Row],[Código_Actividad]]="","",'Formulario PPGR1'!#REF!)</f>
        <v/>
      </c>
      <c r="G110" s="317"/>
      <c r="H110" s="460" t="str">
        <f>IFERROR(VLOOKUP(Tabla1[[#This Row],[Código_Actividad]],'Formulario PPGR2'!$H$9:$I$1048576,2,FALSE),"")</f>
        <v/>
      </c>
      <c r="I110" s="467" t="str">
        <f>IFERROR(VLOOKUP(Tabla1[[#This Row],[Código_Actividad]],Tabla2[[Código]:[Total de Acciones ]],15,FALSE),"")</f>
        <v/>
      </c>
      <c r="J110" s="462" t="s">
        <v>181</v>
      </c>
      <c r="K110" s="466" t="str">
        <f>IFERROR(VLOOKUP($J110,[3]LSIns!$B$5:$C$45,2,FALSE),"")</f>
        <v>lsAlimentosyBebidas</v>
      </c>
      <c r="L110" s="460" t="s">
        <v>693</v>
      </c>
      <c r="M110" s="466" t="str">
        <f>IFERROR(VLOOKUP($L110,[4]Insumos!$C$2:$F$517,2,FALSE),"")</f>
        <v>unidad</v>
      </c>
      <c r="N110" s="408">
        <v>2</v>
      </c>
      <c r="O110" s="468">
        <f>IFERROR(VLOOKUP($L110,[4]Insumos!$C$2:$F$517,3,FALSE),"")</f>
        <v>29393.8</v>
      </c>
      <c r="P110" s="318">
        <f>+Tabla1[[#This Row],[Precio Unitario]]*Tabla1[[#This Row],[Cantidad de Insumos]]</f>
        <v>58787.6</v>
      </c>
      <c r="Q110" s="469" t="str">
        <f>IFERROR(VLOOKUP($L110,[4]Insumos!$C$2:$F$517,4,FALSE),"")</f>
        <v>2.3.1.1.01</v>
      </c>
      <c r="R110" s="462"/>
      <c r="S110" s="456"/>
      <c r="T110" s="456"/>
    </row>
    <row r="111" spans="2:20" x14ac:dyDescent="0.25">
      <c r="B111" s="465" t="str">
        <f>IF(Tabla1[[#This Row],[Código_Actividad]]="","",CONCATENATE(Tabla1[[#This Row],[POA]],".",Tabla1[[#This Row],[SRS]],".",Tabla1[[#This Row],[AREA]],".",Tabla1[[#This Row],[TIPO]]))</f>
        <v/>
      </c>
      <c r="C111" s="465" t="str">
        <f>IF(Tabla1[[#This Row],[Código_Actividad]]="","",'Formulario PPGR1'!#REF!)</f>
        <v/>
      </c>
      <c r="D111" s="465" t="str">
        <f>IF(Tabla1[[#This Row],[Código_Actividad]]="","",'Formulario PPGR1'!#REF!)</f>
        <v/>
      </c>
      <c r="E111" s="465" t="str">
        <f>IF(Tabla1[[#This Row],[Código_Actividad]]="","",'Formulario PPGR1'!#REF!)</f>
        <v/>
      </c>
      <c r="F111" s="465" t="str">
        <f>IF(Tabla1[[#This Row],[Código_Actividad]]="","",'Formulario PPGR1'!#REF!)</f>
        <v/>
      </c>
      <c r="G111" s="317"/>
      <c r="H111" s="460" t="str">
        <f>IFERROR(VLOOKUP(Tabla1[[#This Row],[Código_Actividad]],'Formulario PPGR2'!$H$9:$I$1048576,2,FALSE),"")</f>
        <v/>
      </c>
      <c r="I111" s="467" t="str">
        <f>IFERROR(VLOOKUP(Tabla1[[#This Row],[Código_Actividad]],Tabla2[[Código]:[Total de Acciones ]],15,FALSE),"")</f>
        <v/>
      </c>
      <c r="J111" s="462" t="s">
        <v>357</v>
      </c>
      <c r="K111" s="466" t="str">
        <f>IFERROR(VLOOKUP($J111,[3]LSIns!$B$5:$C$45,2,FALSE),"")</f>
        <v>lsProductosdePapel</v>
      </c>
      <c r="L111" s="460" t="s">
        <v>1025</v>
      </c>
      <c r="M111" s="466" t="str">
        <f>IFERROR(VLOOKUP($L111,[4]Insumos!$C$2:$F$517,2,FALSE),"")</f>
        <v>resma</v>
      </c>
      <c r="N111" s="408">
        <v>2</v>
      </c>
      <c r="O111" s="468">
        <f>IFERROR(VLOOKUP($L111,[4]Insumos!$C$2:$F$517,3,FALSE),"")</f>
        <v>139.24</v>
      </c>
      <c r="P111" s="318">
        <f>+Tabla1[[#This Row],[Precio Unitario]]*Tabla1[[#This Row],[Cantidad de Insumos]]</f>
        <v>278.48</v>
      </c>
      <c r="Q111" s="469" t="str">
        <f>IFERROR(VLOOKUP($L111,[4]Insumos!$C$2:$F$517,4,FALSE),"")</f>
        <v>2.3.3.1.01</v>
      </c>
      <c r="R111" s="462"/>
      <c r="S111" s="456"/>
      <c r="T111" s="456"/>
    </row>
    <row r="112" spans="2:20" x14ac:dyDescent="0.25">
      <c r="B112" s="465" t="str">
        <f>IF(Tabla1[[#This Row],[Código_Actividad]]="","",CONCATENATE(Tabla1[[#This Row],[POA]],".",Tabla1[[#This Row],[SRS]],".",Tabla1[[#This Row],[AREA]],".",Tabla1[[#This Row],[TIPO]]))</f>
        <v/>
      </c>
      <c r="C112" s="465" t="str">
        <f>IF(Tabla1[[#This Row],[Código_Actividad]]="","",'Formulario PPGR1'!#REF!)</f>
        <v/>
      </c>
      <c r="D112" s="465" t="str">
        <f>IF(Tabla1[[#This Row],[Código_Actividad]]="","",'Formulario PPGR1'!#REF!)</f>
        <v/>
      </c>
      <c r="E112" s="465" t="str">
        <f>IF(Tabla1[[#This Row],[Código_Actividad]]="","",'Formulario PPGR1'!#REF!)</f>
        <v/>
      </c>
      <c r="F112" s="465" t="str">
        <f>IF(Tabla1[[#This Row],[Código_Actividad]]="","",'Formulario PPGR1'!#REF!)</f>
        <v/>
      </c>
      <c r="G112" s="317"/>
      <c r="H112" s="460" t="str">
        <f>IFERROR(VLOOKUP(Tabla1[[#This Row],[Código_Actividad]],'Formulario PPGR2'!$H$9:$I$1048576,2,FALSE),"")</f>
        <v/>
      </c>
      <c r="I112" s="467" t="str">
        <f>IFERROR(VLOOKUP(Tabla1[[#This Row],[Código_Actividad]],Tabla2[[Código]:[Total de Acciones ]],15,FALSE),"")</f>
        <v/>
      </c>
      <c r="J112" s="462" t="s">
        <v>1122</v>
      </c>
      <c r="K112" s="466" t="str">
        <f>IFERROR(VLOOKUP($J112,[3]LSIns!$B$5:$C$45,2,FALSE),"")</f>
        <v>lsUtilesdeOficina</v>
      </c>
      <c r="L112" s="460" t="s">
        <v>1144</v>
      </c>
      <c r="M112" s="466" t="str">
        <f>IFERROR(VLOOKUP($L112,[4]Insumos!$C$2:$F$517,2,FALSE),"")</f>
        <v>Caja</v>
      </c>
      <c r="N112" s="408">
        <v>8</v>
      </c>
      <c r="O112" s="468">
        <f>IFERROR(VLOOKUP($L112,[4]Insumos!$C$2:$F$517,3,FALSE),"")</f>
        <v>36</v>
      </c>
      <c r="P112" s="318">
        <f>+Tabla1[[#This Row],[Precio Unitario]]*Tabla1[[#This Row],[Cantidad de Insumos]]</f>
        <v>288</v>
      </c>
      <c r="Q112" s="469" t="str">
        <f>IFERROR(VLOOKUP($L112,[4]Insumos!$C$2:$F$517,4,FALSE),"")</f>
        <v xml:space="preserve">2.3.9.2.01 </v>
      </c>
      <c r="R112" s="462"/>
      <c r="S112" s="456"/>
      <c r="T112" s="456"/>
    </row>
    <row r="113" spans="2:20" x14ac:dyDescent="0.25">
      <c r="B113" s="465" t="e">
        <f>IF(Tabla1[[#This Row],[Código_Actividad]]="","",CONCATENATE(Tabla1[[#This Row],[POA]],".",Tabla1[[#This Row],[SRS]],".",Tabla1[[#This Row],[AREA]],".",Tabla1[[#This Row],[TIPO]]))</f>
        <v>#REF!</v>
      </c>
      <c r="C113" s="465" t="e">
        <f>IF(Tabla1[[#This Row],[Código_Actividad]]="","",'Formulario PPGR1'!#REF!)</f>
        <v>#REF!</v>
      </c>
      <c r="D113" s="465" t="e">
        <f>IF(Tabla1[[#This Row],[Código_Actividad]]="","",'Formulario PPGR1'!#REF!)</f>
        <v>#REF!</v>
      </c>
      <c r="E113" s="465" t="e">
        <f>IF(Tabla1[[#This Row],[Código_Actividad]]="","",'Formulario PPGR1'!#REF!)</f>
        <v>#REF!</v>
      </c>
      <c r="F113" s="465" t="e">
        <f>IF(Tabla1[[#This Row],[Código_Actividad]]="","",'Formulario PPGR1'!#REF!)</f>
        <v>#REF!</v>
      </c>
      <c r="G113" s="317" t="s">
        <v>2118</v>
      </c>
      <c r="H113" s="460" t="str">
        <f>IFERROR(VLOOKUP(Tabla1[[#This Row],[Código_Actividad]],'Formulario PPGR2'!$H$9:$I$1048576,2,FALSE),"")</f>
        <v>Seguimiento a la implementación de la estrategia de salud mental comunitaria</v>
      </c>
      <c r="I113" s="467">
        <f>IFERROR(VLOOKUP(Tabla1[[#This Row],[Código_Actividad]],Tabla2[[Código]:[Total de Acciones ]],15,FALSE),"")</f>
        <v>4</v>
      </c>
      <c r="J113" s="462" t="s">
        <v>357</v>
      </c>
      <c r="K113" s="466" t="str">
        <f>IFERROR(VLOOKUP($J113,[3]LSIns!$B$5:$C$45,2,FALSE),"")</f>
        <v>lsProductosdePapel</v>
      </c>
      <c r="L113" s="460" t="s">
        <v>1025</v>
      </c>
      <c r="M113" s="466" t="str">
        <f>IFERROR(VLOOKUP($L113,[4]Insumos!$C$2:$F$517,2,FALSE),"")</f>
        <v>resma</v>
      </c>
      <c r="N113" s="408">
        <v>1</v>
      </c>
      <c r="O113" s="468">
        <f>IFERROR(VLOOKUP($L113,[4]Insumos!$C$2:$F$517,3,FALSE),"")</f>
        <v>139.24</v>
      </c>
      <c r="P113" s="318">
        <f>+Tabla1[[#This Row],[Precio Unitario]]*Tabla1[[#This Row],[Cantidad de Insumos]]</f>
        <v>139.24</v>
      </c>
      <c r="Q113" s="469" t="str">
        <f>IFERROR(VLOOKUP($L113,[4]Insumos!$C$2:$F$517,4,FALSE),"")</f>
        <v>2.3.3.1.01</v>
      </c>
      <c r="R113" s="462"/>
      <c r="S113" s="456"/>
      <c r="T113" s="456"/>
    </row>
    <row r="114" spans="2:20" ht="38.25" x14ac:dyDescent="0.25">
      <c r="B114" s="465" t="e">
        <f>IF(Tabla1[[#This Row],[Código_Actividad]]="","",CONCATENATE(Tabla1[[#This Row],[POA]],".",Tabla1[[#This Row],[SRS]],".",Tabla1[[#This Row],[AREA]],".",Tabla1[[#This Row],[TIPO]]))</f>
        <v>#REF!</v>
      </c>
      <c r="C114" s="465" t="e">
        <f>IF(Tabla1[[#This Row],[Código_Actividad]]="","",'Formulario PPGR1'!#REF!)</f>
        <v>#REF!</v>
      </c>
      <c r="D114" s="465" t="e">
        <f>IF(Tabla1[[#This Row],[Código_Actividad]]="","",'Formulario PPGR1'!#REF!)</f>
        <v>#REF!</v>
      </c>
      <c r="E114" s="465" t="e">
        <f>IF(Tabla1[[#This Row],[Código_Actividad]]="","",'Formulario PPGR1'!#REF!)</f>
        <v>#REF!</v>
      </c>
      <c r="F114" s="465" t="e">
        <f>IF(Tabla1[[#This Row],[Código_Actividad]]="","",'Formulario PPGR1'!#REF!)</f>
        <v>#REF!</v>
      </c>
      <c r="G114" s="317" t="s">
        <v>2138</v>
      </c>
      <c r="H114" s="460" t="str">
        <f>IFERROR(VLOOKUP(Tabla1[[#This Row],[Código_Actividad]],'Formulario PPGR2'!$H$9:$I$1048576,2,FALSE),"")</f>
        <v>Mesas Tecnicas de seguimiento al diagnostico y tratamiento de la Malaria</v>
      </c>
      <c r="I114" s="467">
        <f>IFERROR(VLOOKUP(Tabla1[[#This Row],[Código_Actividad]],Tabla2[[Código]:[Total de Acciones ]],15,FALSE),"")</f>
        <v>4</v>
      </c>
      <c r="J114" s="462" t="s">
        <v>181</v>
      </c>
      <c r="K114" s="466" t="str">
        <f>IFERROR(VLOOKUP($J114,[3]LSIns!$B$5:$C$45,2,FALSE),"")</f>
        <v>lsAlimentosyBebidas</v>
      </c>
      <c r="L114" s="460" t="s">
        <v>699</v>
      </c>
      <c r="M114" s="466" t="str">
        <f>IFERROR(VLOOKUP($L114,[4]Insumos!$C$2:$F$517,2,FALSE),"")</f>
        <v>unidad</v>
      </c>
      <c r="N114" s="408">
        <v>4</v>
      </c>
      <c r="O114" s="468">
        <f>IFERROR(VLOOKUP($L114,[4]Insumos!$C$2:$F$517,3,FALSE),"")</f>
        <v>12626</v>
      </c>
      <c r="P114" s="318">
        <f>+Tabla1[[#This Row],[Precio Unitario]]*Tabla1[[#This Row],[Cantidad de Insumos]]</f>
        <v>50504</v>
      </c>
      <c r="Q114" s="469" t="str">
        <f>IFERROR(VLOOKUP($L114,[4]Insumos!$C$2:$F$517,4,FALSE),"")</f>
        <v>2.3.1.1.01</v>
      </c>
      <c r="R114" s="462"/>
      <c r="S114" s="456"/>
      <c r="T114" s="456"/>
    </row>
    <row r="115" spans="2:20" x14ac:dyDescent="0.25">
      <c r="B115" s="465" t="str">
        <f>IF(Tabla1[[#This Row],[Código_Actividad]]="","",CONCATENATE(Tabla1[[#This Row],[POA]],".",Tabla1[[#This Row],[SRS]],".",Tabla1[[#This Row],[AREA]],".",Tabla1[[#This Row],[TIPO]]))</f>
        <v/>
      </c>
      <c r="C115" s="465" t="str">
        <f>IF(Tabla1[[#This Row],[Código_Actividad]]="","",'Formulario PPGR1'!#REF!)</f>
        <v/>
      </c>
      <c r="D115" s="465" t="str">
        <f>IF(Tabla1[[#This Row],[Código_Actividad]]="","",'Formulario PPGR1'!#REF!)</f>
        <v/>
      </c>
      <c r="E115" s="465" t="str">
        <f>IF(Tabla1[[#This Row],[Código_Actividad]]="","",'Formulario PPGR1'!#REF!)</f>
        <v/>
      </c>
      <c r="F115" s="465" t="str">
        <f>IF(Tabla1[[#This Row],[Código_Actividad]]="","",'Formulario PPGR1'!#REF!)</f>
        <v/>
      </c>
      <c r="G115" s="317"/>
      <c r="H115" s="460" t="str">
        <f>IFERROR(VLOOKUP(Tabla1[[#This Row],[Código_Actividad]],'Formulario PPGR2'!$H$9:$I$1048576,2,FALSE),"")</f>
        <v/>
      </c>
      <c r="I115" s="467" t="str">
        <f>IFERROR(VLOOKUP(Tabla1[[#This Row],[Código_Actividad]],Tabla2[[Código]:[Total de Acciones ]],15,FALSE),"")</f>
        <v/>
      </c>
      <c r="J115" s="462" t="s">
        <v>357</v>
      </c>
      <c r="K115" s="466" t="str">
        <f>IFERROR(VLOOKUP($J115,[3]LSIns!$B$5:$C$45,2,FALSE),"")</f>
        <v>lsProductosdePapel</v>
      </c>
      <c r="L115" s="460" t="s">
        <v>1025</v>
      </c>
      <c r="M115" s="466" t="str">
        <f>IFERROR(VLOOKUP($L115,[4]Insumos!$C$2:$F$517,2,FALSE),"")</f>
        <v>resma</v>
      </c>
      <c r="N115" s="408">
        <v>2</v>
      </c>
      <c r="O115" s="468">
        <f>IFERROR(VLOOKUP($L115,[4]Insumos!$C$2:$F$517,3,FALSE),"")</f>
        <v>139.24</v>
      </c>
      <c r="P115" s="318">
        <f>+Tabla1[[#This Row],[Precio Unitario]]*Tabla1[[#This Row],[Cantidad de Insumos]]</f>
        <v>278.48</v>
      </c>
      <c r="Q115" s="469" t="str">
        <f>IFERROR(VLOOKUP($L115,[4]Insumos!$C$2:$F$517,4,FALSE),"")</f>
        <v>2.3.3.1.01</v>
      </c>
      <c r="R115" s="462"/>
      <c r="S115" s="456"/>
      <c r="T115" s="456"/>
    </row>
    <row r="116" spans="2:20" x14ac:dyDescent="0.25">
      <c r="B116" s="465" t="str">
        <f>IF(Tabla1[[#This Row],[Código_Actividad]]="","",CONCATENATE(Tabla1[[#This Row],[POA]],".",Tabla1[[#This Row],[SRS]],".",Tabla1[[#This Row],[AREA]],".",Tabla1[[#This Row],[TIPO]]))</f>
        <v/>
      </c>
      <c r="C116" s="465" t="str">
        <f>IF(Tabla1[[#This Row],[Código_Actividad]]="","",'Formulario PPGR1'!#REF!)</f>
        <v/>
      </c>
      <c r="D116" s="465" t="str">
        <f>IF(Tabla1[[#This Row],[Código_Actividad]]="","",'Formulario PPGR1'!#REF!)</f>
        <v/>
      </c>
      <c r="E116" s="465" t="str">
        <f>IF(Tabla1[[#This Row],[Código_Actividad]]="","",'Formulario PPGR1'!#REF!)</f>
        <v/>
      </c>
      <c r="F116" s="465" t="str">
        <f>IF(Tabla1[[#This Row],[Código_Actividad]]="","",'Formulario PPGR1'!#REF!)</f>
        <v/>
      </c>
      <c r="G116" s="317"/>
      <c r="H116" s="460" t="str">
        <f>IFERROR(VLOOKUP(Tabla1[[#This Row],[Código_Actividad]],'Formulario PPGR2'!$H$9:$I$1048576,2,FALSE),"")</f>
        <v/>
      </c>
      <c r="I116" s="467" t="str">
        <f>IFERROR(VLOOKUP(Tabla1[[#This Row],[Código_Actividad]],Tabla2[[Código]:[Total de Acciones ]],15,FALSE),"")</f>
        <v/>
      </c>
      <c r="J116" s="462" t="s">
        <v>1122</v>
      </c>
      <c r="K116" s="466" t="str">
        <f>IFERROR(VLOOKUP($J116,[3]LSIns!$B$5:$C$45,2,FALSE),"")</f>
        <v>lsUtilesdeOficina</v>
      </c>
      <c r="L116" s="460" t="s">
        <v>1144</v>
      </c>
      <c r="M116" s="466" t="str">
        <f>IFERROR(VLOOKUP($L116,[4]Insumos!$C$2:$F$517,2,FALSE),"")</f>
        <v>Caja</v>
      </c>
      <c r="N116" s="408">
        <v>4</v>
      </c>
      <c r="O116" s="468">
        <f>IFERROR(VLOOKUP($L116,[4]Insumos!$C$2:$F$517,3,FALSE),"")</f>
        <v>36</v>
      </c>
      <c r="P116" s="318">
        <f>+Tabla1[[#This Row],[Precio Unitario]]*Tabla1[[#This Row],[Cantidad de Insumos]]</f>
        <v>144</v>
      </c>
      <c r="Q116" s="469" t="str">
        <f>IFERROR(VLOOKUP($L116,[4]Insumos!$C$2:$F$517,4,FALSE),"")</f>
        <v xml:space="preserve">2.3.9.2.01 </v>
      </c>
      <c r="R116" s="462"/>
      <c r="S116" s="456"/>
      <c r="T116" s="456"/>
    </row>
    <row r="117" spans="2:20" ht="25.5" x14ac:dyDescent="0.25">
      <c r="B117" s="465" t="e">
        <f>IF(Tabla1[[#This Row],[Código_Actividad]]="","",CONCATENATE(Tabla1[[#This Row],[POA]],".",Tabla1[[#This Row],[SRS]],".",Tabla1[[#This Row],[AREA]],".",Tabla1[[#This Row],[TIPO]]))</f>
        <v>#REF!</v>
      </c>
      <c r="C117" s="465" t="e">
        <f>IF(Tabla1[[#This Row],[Código_Actividad]]="","",'Formulario PPGR1'!#REF!)</f>
        <v>#REF!</v>
      </c>
      <c r="D117" s="465" t="e">
        <f>IF(Tabla1[[#This Row],[Código_Actividad]]="","",'Formulario PPGR1'!#REF!)</f>
        <v>#REF!</v>
      </c>
      <c r="E117" s="465" t="e">
        <f>IF(Tabla1[[#This Row],[Código_Actividad]]="","",'Formulario PPGR1'!#REF!)</f>
        <v>#REF!</v>
      </c>
      <c r="F117" s="465" t="e">
        <f>IF(Tabla1[[#This Row],[Código_Actividad]]="","",'Formulario PPGR1'!#REF!)</f>
        <v>#REF!</v>
      </c>
      <c r="G117" s="317" t="s">
        <v>2139</v>
      </c>
      <c r="H117" s="460" t="str">
        <f>IFERROR(VLOOKUP(Tabla1[[#This Row],[Código_Actividad]],'Formulario PPGR2'!$H$9:$I$1048576,2,FALSE),"")</f>
        <v>Supervisión de la Implementación del plan de fortalecimiento de los sevicios de Malaria en la Red de Establecimiento según guia clinica</v>
      </c>
      <c r="I117" s="467">
        <f>IFERROR(VLOOKUP(Tabla1[[#This Row],[Código_Actividad]],Tabla2[[Código]:[Total de Acciones ]],15,FALSE),"")</f>
        <v>4</v>
      </c>
      <c r="J117" s="462" t="s">
        <v>357</v>
      </c>
      <c r="K117" s="466" t="str">
        <f>IFERROR(VLOOKUP($J117,[3]LSIns!$B$5:$C$45,2,FALSE),"")</f>
        <v>lsProductosdePapel</v>
      </c>
      <c r="L117" s="460" t="s">
        <v>1025</v>
      </c>
      <c r="M117" s="466" t="str">
        <f>IFERROR(VLOOKUP($L117,[4]Insumos!$C$2:$F$517,2,FALSE),"")</f>
        <v>resma</v>
      </c>
      <c r="N117" s="408">
        <v>1</v>
      </c>
      <c r="O117" s="468">
        <f>IFERROR(VLOOKUP($L117,[4]Insumos!$C$2:$F$517,3,FALSE),"")</f>
        <v>139.24</v>
      </c>
      <c r="P117" s="318">
        <f>+Tabla1[[#This Row],[Precio Unitario]]*Tabla1[[#This Row],[Cantidad de Insumos]]</f>
        <v>139.24</v>
      </c>
      <c r="Q117" s="469" t="str">
        <f>IFERROR(VLOOKUP($L117,[4]Insumos!$C$2:$F$517,4,FALSE),"")</f>
        <v>2.3.3.1.01</v>
      </c>
      <c r="R117" s="462"/>
      <c r="S117" s="456"/>
      <c r="T117" s="456"/>
    </row>
    <row r="118" spans="2:20" x14ac:dyDescent="0.25">
      <c r="B118" s="465" t="e">
        <f>IF(Tabla1[[#This Row],[Código_Actividad]]="","",CONCATENATE(Tabla1[[#This Row],[POA]],".",Tabla1[[#This Row],[SRS]],".",Tabla1[[#This Row],[AREA]],".",Tabla1[[#This Row],[TIPO]]))</f>
        <v>#REF!</v>
      </c>
      <c r="C118" s="465" t="e">
        <f>IF(Tabla1[[#This Row],[Código_Actividad]]="","",'Formulario PPGR1'!#REF!)</f>
        <v>#REF!</v>
      </c>
      <c r="D118" s="465" t="e">
        <f>IF(Tabla1[[#This Row],[Código_Actividad]]="","",'Formulario PPGR1'!#REF!)</f>
        <v>#REF!</v>
      </c>
      <c r="E118" s="465" t="e">
        <f>IF(Tabla1[[#This Row],[Código_Actividad]]="","",'Formulario PPGR1'!#REF!)</f>
        <v>#REF!</v>
      </c>
      <c r="F118" s="465" t="e">
        <f>IF(Tabla1[[#This Row],[Código_Actividad]]="","",'Formulario PPGR1'!#REF!)</f>
        <v>#REF!</v>
      </c>
      <c r="G118" s="317" t="s">
        <v>2140</v>
      </c>
      <c r="H118" s="460" t="str">
        <f>IFERROR(VLOOKUP(Tabla1[[#This Row],[Código_Actividad]],'Formulario PPGR2'!$H$9:$I$1048576,2,FALSE),"")</f>
        <v>Visitas de Supervisión de los Servicios de Atencion Integral (SAI) para verificar cumplimiento de la Meta 90-90-90</v>
      </c>
      <c r="I118" s="467">
        <f>IFERROR(VLOOKUP(Tabla1[[#This Row],[Código_Actividad]],Tabla2[[Código]:[Total de Acciones ]],15,FALSE),"")</f>
        <v>4</v>
      </c>
      <c r="J118" s="462" t="s">
        <v>234</v>
      </c>
      <c r="K118" s="466" t="str">
        <f>IFERROR(VLOOKUP($J118,[3]LSIns!$B$5:$C$45,2,FALSE),"")</f>
        <v>lsGasoil</v>
      </c>
      <c r="L118" s="460" t="s">
        <v>842</v>
      </c>
      <c r="M118" s="466" t="str">
        <f>IFERROR(VLOOKUP($L118,[4]Insumos!$C$2:$F$517,2,FALSE),"")</f>
        <v>unidad</v>
      </c>
      <c r="N118" s="408">
        <v>4</v>
      </c>
      <c r="O118" s="468">
        <f>IFERROR(VLOOKUP($L118,[4]Insumos!$C$2:$F$517,3,FALSE),"")</f>
        <v>1000</v>
      </c>
      <c r="P118" s="318">
        <f>+Tabla1[[#This Row],[Precio Unitario]]*Tabla1[[#This Row],[Cantidad de Insumos]]</f>
        <v>4000</v>
      </c>
      <c r="Q118" s="469" t="str">
        <f>IFERROR(VLOOKUP($L118,[4]Insumos!$C$2:$F$517,4,FALSE),"")</f>
        <v xml:space="preserve">2.3.7.1.02 </v>
      </c>
      <c r="R118" s="462"/>
      <c r="S118" s="456"/>
      <c r="T118" s="456"/>
    </row>
    <row r="119" spans="2:20" x14ac:dyDescent="0.25">
      <c r="B119" s="465" t="str">
        <f>IF(Tabla1[[#This Row],[Código_Actividad]]="","",CONCATENATE(Tabla1[[#This Row],[POA]],".",Tabla1[[#This Row],[SRS]],".",Tabla1[[#This Row],[AREA]],".",Tabla1[[#This Row],[TIPO]]))</f>
        <v/>
      </c>
      <c r="C119" s="465" t="str">
        <f>IF(Tabla1[[#This Row],[Código_Actividad]]="","",'Formulario PPGR1'!#REF!)</f>
        <v/>
      </c>
      <c r="D119" s="465" t="str">
        <f>IF(Tabla1[[#This Row],[Código_Actividad]]="","",'Formulario PPGR1'!#REF!)</f>
        <v/>
      </c>
      <c r="E119" s="465" t="str">
        <f>IF(Tabla1[[#This Row],[Código_Actividad]]="","",'Formulario PPGR1'!#REF!)</f>
        <v/>
      </c>
      <c r="F119" s="465" t="str">
        <f>IF(Tabla1[[#This Row],[Código_Actividad]]="","",'Formulario PPGR1'!#REF!)</f>
        <v/>
      </c>
      <c r="G119" s="317"/>
      <c r="H119" s="460" t="str">
        <f>IFERROR(VLOOKUP(Tabla1[[#This Row],[Código_Actividad]],'Formulario PPGR2'!$H$9:$I$1048576,2,FALSE),"")</f>
        <v/>
      </c>
      <c r="I119" s="467" t="str">
        <f>IFERROR(VLOOKUP(Tabla1[[#This Row],[Código_Actividad]],Tabla2[[Código]:[Total de Acciones ]],15,FALSE),"")</f>
        <v/>
      </c>
      <c r="J119" s="462" t="s">
        <v>1122</v>
      </c>
      <c r="K119" s="466" t="str">
        <f>IFERROR(VLOOKUP($J119,[3]LSIns!$B$5:$C$45,2,FALSE),"")</f>
        <v>lsUtilesdeOficina</v>
      </c>
      <c r="L119" s="460" t="s">
        <v>1144</v>
      </c>
      <c r="M119" s="466" t="str">
        <f>IFERROR(VLOOKUP($L119,[4]Insumos!$C$2:$F$517,2,FALSE),"")</f>
        <v>Caja</v>
      </c>
      <c r="N119" s="408">
        <v>1</v>
      </c>
      <c r="O119" s="468">
        <f>IFERROR(VLOOKUP($L119,[4]Insumos!$C$2:$F$517,3,FALSE),"")</f>
        <v>36</v>
      </c>
      <c r="P119" s="318">
        <f>+Tabla1[[#This Row],[Precio Unitario]]*Tabla1[[#This Row],[Cantidad de Insumos]]</f>
        <v>36</v>
      </c>
      <c r="Q119" s="469" t="str">
        <f>IFERROR(VLOOKUP($L119,[4]Insumos!$C$2:$F$517,4,FALSE),"")</f>
        <v xml:space="preserve">2.3.9.2.01 </v>
      </c>
      <c r="R119" s="462"/>
      <c r="S119" s="456"/>
      <c r="T119" s="456"/>
    </row>
    <row r="120" spans="2:20" x14ac:dyDescent="0.25">
      <c r="B120" s="465" t="str">
        <f>IF(Tabla1[[#This Row],[Código_Actividad]]="","",CONCATENATE(Tabla1[[#This Row],[POA]],".",Tabla1[[#This Row],[SRS]],".",Tabla1[[#This Row],[AREA]],".",Tabla1[[#This Row],[TIPO]]))</f>
        <v/>
      </c>
      <c r="C120" s="465" t="str">
        <f>IF(Tabla1[[#This Row],[Código_Actividad]]="","",'Formulario PPGR1'!#REF!)</f>
        <v/>
      </c>
      <c r="D120" s="465" t="str">
        <f>IF(Tabla1[[#This Row],[Código_Actividad]]="","",'Formulario PPGR1'!#REF!)</f>
        <v/>
      </c>
      <c r="E120" s="465" t="str">
        <f>IF(Tabla1[[#This Row],[Código_Actividad]]="","",'Formulario PPGR1'!#REF!)</f>
        <v/>
      </c>
      <c r="F120" s="465" t="str">
        <f>IF(Tabla1[[#This Row],[Código_Actividad]]="","",'Formulario PPGR1'!#REF!)</f>
        <v/>
      </c>
      <c r="G120" s="317"/>
      <c r="H120" s="460" t="str">
        <f>IFERROR(VLOOKUP(Tabla1[[#This Row],[Código_Actividad]],'Formulario PPGR2'!$H$9:$I$1048576,2,FALSE),"")</f>
        <v/>
      </c>
      <c r="I120" s="467" t="str">
        <f>IFERROR(VLOOKUP(Tabla1[[#This Row],[Código_Actividad]],Tabla2[[Código]:[Total de Acciones ]],15,FALSE),"")</f>
        <v/>
      </c>
      <c r="J120" s="462" t="s">
        <v>357</v>
      </c>
      <c r="K120" s="466" t="str">
        <f>IFERROR(VLOOKUP($J120,[3]LSIns!$B$5:$C$45,2,FALSE),"")</f>
        <v>lsProductosdePapel</v>
      </c>
      <c r="L120" s="460" t="s">
        <v>1025</v>
      </c>
      <c r="M120" s="466" t="str">
        <f>IFERROR(VLOOKUP($L120,[4]Insumos!$C$2:$F$517,2,FALSE),"")</f>
        <v>resma</v>
      </c>
      <c r="N120" s="408">
        <v>1</v>
      </c>
      <c r="O120" s="468">
        <f>IFERROR(VLOOKUP($L120,[4]Insumos!$C$2:$F$517,3,FALSE),"")</f>
        <v>139.24</v>
      </c>
      <c r="P120" s="318">
        <f>+Tabla1[[#This Row],[Precio Unitario]]*Tabla1[[#This Row],[Cantidad de Insumos]]</f>
        <v>139.24</v>
      </c>
      <c r="Q120" s="469" t="str">
        <f>IFERROR(VLOOKUP($L120,[4]Insumos!$C$2:$F$517,4,FALSE),"")</f>
        <v>2.3.3.1.01</v>
      </c>
      <c r="R120" s="462"/>
      <c r="S120" s="456"/>
      <c r="T120" s="456"/>
    </row>
    <row r="121" spans="2:20" x14ac:dyDescent="0.25">
      <c r="B121" s="465" t="e">
        <f>IF(Tabla1[[#This Row],[Código_Actividad]]="","",CONCATENATE(Tabla1[[#This Row],[POA]],".",Tabla1[[#This Row],[SRS]],".",Tabla1[[#This Row],[AREA]],".",Tabla1[[#This Row],[TIPO]]))</f>
        <v>#REF!</v>
      </c>
      <c r="C121" s="465" t="e">
        <f>IF(Tabla1[[#This Row],[Código_Actividad]]="","",'Formulario PPGR1'!#REF!)</f>
        <v>#REF!</v>
      </c>
      <c r="D121" s="465" t="e">
        <f>IF(Tabla1[[#This Row],[Código_Actividad]]="","",'Formulario PPGR1'!#REF!)</f>
        <v>#REF!</v>
      </c>
      <c r="E121" s="465" t="e">
        <f>IF(Tabla1[[#This Row],[Código_Actividad]]="","",'Formulario PPGR1'!#REF!)</f>
        <v>#REF!</v>
      </c>
      <c r="F121" s="465" t="e">
        <f>IF(Tabla1[[#This Row],[Código_Actividad]]="","",'Formulario PPGR1'!#REF!)</f>
        <v>#REF!</v>
      </c>
      <c r="G121" s="317" t="s">
        <v>2141</v>
      </c>
      <c r="H121" s="460" t="str">
        <f>IFERROR(VLOOKUP(Tabla1[[#This Row],[Código_Actividad]],'Formulario PPGR2'!$H$9:$I$1048576,2,FALSE),"")</f>
        <v>Monitoreo a indicadores de los Servicios de VIH y coinfección VIH/TB</v>
      </c>
      <c r="I121" s="467">
        <f>IFERROR(VLOOKUP(Tabla1[[#This Row],[Código_Actividad]],Tabla2[[Código]:[Total de Acciones ]],15,FALSE),"")</f>
        <v>4</v>
      </c>
      <c r="J121" s="462" t="s">
        <v>357</v>
      </c>
      <c r="K121" s="466" t="str">
        <f>IFERROR(VLOOKUP($J121,[3]LSIns!$B$5:$C$45,2,FALSE),"")</f>
        <v>lsProductosdePapel</v>
      </c>
      <c r="L121" s="460" t="s">
        <v>1025</v>
      </c>
      <c r="M121" s="466" t="str">
        <f>IFERROR(VLOOKUP($L121,[4]Insumos!$C$2:$F$517,2,FALSE),"")</f>
        <v>resma</v>
      </c>
      <c r="N121" s="408">
        <v>1</v>
      </c>
      <c r="O121" s="468">
        <f>IFERROR(VLOOKUP($L121,[4]Insumos!$C$2:$F$517,3,FALSE),"")</f>
        <v>139.24</v>
      </c>
      <c r="P121" s="318">
        <f>+Tabla1[[#This Row],[Precio Unitario]]*Tabla1[[#This Row],[Cantidad de Insumos]]</f>
        <v>139.24</v>
      </c>
      <c r="Q121" s="469" t="str">
        <f>IFERROR(VLOOKUP($L121,[4]Insumos!$C$2:$F$517,4,FALSE),"")</f>
        <v>2.3.3.1.01</v>
      </c>
      <c r="R121" s="462"/>
      <c r="S121" s="456"/>
      <c r="T121" s="456"/>
    </row>
    <row r="122" spans="2:20" ht="38.25" x14ac:dyDescent="0.25">
      <c r="B122" s="465" t="e">
        <f>IF(Tabla1[[#This Row],[Código_Actividad]]="","",CONCATENATE(Tabla1[[#This Row],[POA]],".",Tabla1[[#This Row],[SRS]],".",Tabla1[[#This Row],[AREA]],".",Tabla1[[#This Row],[TIPO]]))</f>
        <v>#REF!</v>
      </c>
      <c r="C122" s="465" t="e">
        <f>IF(Tabla1[[#This Row],[Código_Actividad]]="","",'Formulario PPGR1'!#REF!)</f>
        <v>#REF!</v>
      </c>
      <c r="D122" s="465" t="e">
        <f>IF(Tabla1[[#This Row],[Código_Actividad]]="","",'Formulario PPGR1'!#REF!)</f>
        <v>#REF!</v>
      </c>
      <c r="E122" s="465" t="e">
        <f>IF(Tabla1[[#This Row],[Código_Actividad]]="","",'Formulario PPGR1'!#REF!)</f>
        <v>#REF!</v>
      </c>
      <c r="F122" s="465" t="e">
        <f>IF(Tabla1[[#This Row],[Código_Actividad]]="","",'Formulario PPGR1'!#REF!)</f>
        <v>#REF!</v>
      </c>
      <c r="G122" s="317" t="s">
        <v>2142</v>
      </c>
      <c r="H122" s="460" t="str">
        <f>IFERROR(VLOOKUP(Tabla1[[#This Row],[Código_Actividad]],'Formulario PPGR2'!$H$9:$I$1048576,2,FALSE),"")</f>
        <v>Mesas de trabajo para seguimiento plan de mejora de acuerdo a los hallazgos encontrados durante las visitas de Supervision</v>
      </c>
      <c r="I122" s="467">
        <f>IFERROR(VLOOKUP(Tabla1[[#This Row],[Código_Actividad]],Tabla2[[Código]:[Total de Acciones ]],15,FALSE),"")</f>
        <v>4</v>
      </c>
      <c r="J122" s="462" t="s">
        <v>181</v>
      </c>
      <c r="K122" s="466" t="str">
        <f>IFERROR(VLOOKUP($J122,[3]LSIns!$B$5:$C$45,2,FALSE),"")</f>
        <v>lsAlimentosyBebidas</v>
      </c>
      <c r="L122" s="460" t="s">
        <v>698</v>
      </c>
      <c r="M122" s="466" t="str">
        <f>IFERROR(VLOOKUP($L122,[4]Insumos!$C$2:$F$517,2,FALSE),"")</f>
        <v>unidad</v>
      </c>
      <c r="N122" s="408">
        <v>4</v>
      </c>
      <c r="O122" s="468">
        <f>IFERROR(VLOOKUP($L122,[4]Insumos!$C$2:$F$517,3,FALSE),"")</f>
        <v>12537.5</v>
      </c>
      <c r="P122" s="318">
        <f>+Tabla1[[#This Row],[Precio Unitario]]*Tabla1[[#This Row],[Cantidad de Insumos]]</f>
        <v>50150</v>
      </c>
      <c r="Q122" s="469" t="str">
        <f>IFERROR(VLOOKUP($L122,[4]Insumos!$C$2:$F$517,4,FALSE),"")</f>
        <v>2.3.1.1.01</v>
      </c>
      <c r="R122" s="462"/>
      <c r="S122" s="456"/>
      <c r="T122" s="456"/>
    </row>
    <row r="123" spans="2:20" x14ac:dyDescent="0.25">
      <c r="B123" s="465" t="str">
        <f>IF(Tabla1[[#This Row],[Código_Actividad]]="","",CONCATENATE(Tabla1[[#This Row],[POA]],".",Tabla1[[#This Row],[SRS]],".",Tabla1[[#This Row],[AREA]],".",Tabla1[[#This Row],[TIPO]]))</f>
        <v/>
      </c>
      <c r="C123" s="465" t="str">
        <f>IF(Tabla1[[#This Row],[Código_Actividad]]="","",'Formulario PPGR1'!#REF!)</f>
        <v/>
      </c>
      <c r="D123" s="465" t="str">
        <f>IF(Tabla1[[#This Row],[Código_Actividad]]="","",'Formulario PPGR1'!#REF!)</f>
        <v/>
      </c>
      <c r="E123" s="465" t="str">
        <f>IF(Tabla1[[#This Row],[Código_Actividad]]="","",'Formulario PPGR1'!#REF!)</f>
        <v/>
      </c>
      <c r="F123" s="465" t="str">
        <f>IF(Tabla1[[#This Row],[Código_Actividad]]="","",'Formulario PPGR1'!#REF!)</f>
        <v/>
      </c>
      <c r="G123" s="317"/>
      <c r="H123" s="460" t="str">
        <f>IFERROR(VLOOKUP(Tabla1[[#This Row],[Código_Actividad]],'Formulario PPGR2'!$H$9:$I$1048576,2,FALSE),"")</f>
        <v/>
      </c>
      <c r="I123" s="467" t="str">
        <f>IFERROR(VLOOKUP(Tabla1[[#This Row],[Código_Actividad]],Tabla2[[Código]:[Total de Acciones ]],15,FALSE),"")</f>
        <v/>
      </c>
      <c r="J123" s="462" t="s">
        <v>357</v>
      </c>
      <c r="K123" s="466" t="str">
        <f>IFERROR(VLOOKUP($J123,[3]LSIns!$B$5:$C$45,2,FALSE),"")</f>
        <v>lsProductosdePapel</v>
      </c>
      <c r="L123" s="460" t="s">
        <v>1025</v>
      </c>
      <c r="M123" s="466" t="str">
        <f>IFERROR(VLOOKUP($L123,[4]Insumos!$C$2:$F$517,2,FALSE),"")</f>
        <v>resma</v>
      </c>
      <c r="N123" s="408">
        <v>1</v>
      </c>
      <c r="O123" s="468">
        <f>IFERROR(VLOOKUP($L123,[4]Insumos!$C$2:$F$517,3,FALSE),"")</f>
        <v>139.24</v>
      </c>
      <c r="P123" s="318">
        <f>+Tabla1[[#This Row],[Precio Unitario]]*Tabla1[[#This Row],[Cantidad de Insumos]]</f>
        <v>139.24</v>
      </c>
      <c r="Q123" s="469" t="str">
        <f>IFERROR(VLOOKUP($L123,[4]Insumos!$C$2:$F$517,4,FALSE),"")</f>
        <v>2.3.3.1.01</v>
      </c>
      <c r="R123" s="462"/>
      <c r="S123" s="456"/>
      <c r="T123" s="456"/>
    </row>
    <row r="124" spans="2:20" x14ac:dyDescent="0.25">
      <c r="B124" s="465" t="str">
        <f>IF(Tabla1[[#This Row],[Código_Actividad]]="","",CONCATENATE(Tabla1[[#This Row],[POA]],".",Tabla1[[#This Row],[SRS]],".",Tabla1[[#This Row],[AREA]],".",Tabla1[[#This Row],[TIPO]]))</f>
        <v/>
      </c>
      <c r="C124" s="465" t="str">
        <f>IF(Tabla1[[#This Row],[Código_Actividad]]="","",'Formulario PPGR1'!#REF!)</f>
        <v/>
      </c>
      <c r="D124" s="465" t="str">
        <f>IF(Tabla1[[#This Row],[Código_Actividad]]="","",'Formulario PPGR1'!#REF!)</f>
        <v/>
      </c>
      <c r="E124" s="465" t="str">
        <f>IF(Tabla1[[#This Row],[Código_Actividad]]="","",'Formulario PPGR1'!#REF!)</f>
        <v/>
      </c>
      <c r="F124" s="465" t="str">
        <f>IF(Tabla1[[#This Row],[Código_Actividad]]="","",'Formulario PPGR1'!#REF!)</f>
        <v/>
      </c>
      <c r="G124" s="317"/>
      <c r="H124" s="460" t="str">
        <f>IFERROR(VLOOKUP(Tabla1[[#This Row],[Código_Actividad]],'Formulario PPGR2'!$H$9:$I$1048576,2,FALSE),"")</f>
        <v/>
      </c>
      <c r="I124" s="467" t="str">
        <f>IFERROR(VLOOKUP(Tabla1[[#This Row],[Código_Actividad]],Tabla2[[Código]:[Total de Acciones ]],15,FALSE),"")</f>
        <v/>
      </c>
      <c r="J124" s="462" t="s">
        <v>1122</v>
      </c>
      <c r="K124" s="466" t="str">
        <f>IFERROR(VLOOKUP($J124,[3]LSIns!$B$5:$C$45,2,FALSE),"")</f>
        <v>lsUtilesdeOficina</v>
      </c>
      <c r="L124" s="460" t="s">
        <v>1144</v>
      </c>
      <c r="M124" s="466" t="str">
        <f>IFERROR(VLOOKUP($L124,[4]Insumos!$C$2:$F$517,2,FALSE),"")</f>
        <v>Caja</v>
      </c>
      <c r="N124" s="408">
        <v>6</v>
      </c>
      <c r="O124" s="468">
        <f>IFERROR(VLOOKUP($L124,[4]Insumos!$C$2:$F$517,3,FALSE),"")</f>
        <v>36</v>
      </c>
      <c r="P124" s="318">
        <f>+Tabla1[[#This Row],[Precio Unitario]]*Tabla1[[#This Row],[Cantidad de Insumos]]</f>
        <v>216</v>
      </c>
      <c r="Q124" s="469" t="str">
        <f>IFERROR(VLOOKUP($L124,[4]Insumos!$C$2:$F$517,4,FALSE),"")</f>
        <v xml:space="preserve">2.3.9.2.01 </v>
      </c>
      <c r="R124" s="462"/>
      <c r="S124" s="456"/>
      <c r="T124" s="456"/>
    </row>
    <row r="125" spans="2:20" x14ac:dyDescent="0.25">
      <c r="B125" s="465" t="str">
        <f>IF(Tabla1[[#This Row],[Código_Actividad]]="","",CONCATENATE(Tabla1[[#This Row],[POA]],".",Tabla1[[#This Row],[SRS]],".",Tabla1[[#This Row],[AREA]],".",Tabla1[[#This Row],[TIPO]]))</f>
        <v/>
      </c>
      <c r="C125" s="465" t="str">
        <f>IF(Tabla1[[#This Row],[Código_Actividad]]="","",'Formulario PPGR1'!#REF!)</f>
        <v/>
      </c>
      <c r="D125" s="465" t="str">
        <f>IF(Tabla1[[#This Row],[Código_Actividad]]="","",'Formulario PPGR1'!#REF!)</f>
        <v/>
      </c>
      <c r="E125" s="465" t="str">
        <f>IF(Tabla1[[#This Row],[Código_Actividad]]="","",'Formulario PPGR1'!#REF!)</f>
        <v/>
      </c>
      <c r="F125" s="465" t="str">
        <f>IF(Tabla1[[#This Row],[Código_Actividad]]="","",'Formulario PPGR1'!#REF!)</f>
        <v/>
      </c>
      <c r="G125" s="317"/>
      <c r="H125" s="460" t="str">
        <f>IFERROR(VLOOKUP(Tabla1[[#This Row],[Código_Actividad]],'Formulario PPGR2'!$H$9:$I$1048576,2,FALSE),"")</f>
        <v/>
      </c>
      <c r="I125" s="467" t="str">
        <f>IFERROR(VLOOKUP(Tabla1[[#This Row],[Código_Actividad]],Tabla2[[Código]:[Total de Acciones ]],15,FALSE),"")</f>
        <v/>
      </c>
      <c r="J125" s="462" t="s">
        <v>1122</v>
      </c>
      <c r="K125" s="466" t="str">
        <f>IFERROR(VLOOKUP($J125,[3]LSIns!$B$5:$C$45,2,FALSE),"")</f>
        <v>lsUtilesdeOficina</v>
      </c>
      <c r="L125" s="460" t="s">
        <v>1134</v>
      </c>
      <c r="M125" s="466" t="str">
        <f>IFERROR(VLOOKUP($L125,[4]Insumos!$C$2:$F$517,2,FALSE),"")</f>
        <v>unidad</v>
      </c>
      <c r="N125" s="408">
        <v>1</v>
      </c>
      <c r="O125" s="468">
        <f>IFERROR(VLOOKUP($L125,[4]Insumos!$C$2:$F$517,3,FALSE),"")</f>
        <v>810.41200000000003</v>
      </c>
      <c r="P125" s="318">
        <f>+Tabla1[[#This Row],[Precio Unitario]]*Tabla1[[#This Row],[Cantidad de Insumos]]</f>
        <v>810.41200000000003</v>
      </c>
      <c r="Q125" s="469" t="str">
        <f>IFERROR(VLOOKUP($L125,[4]Insumos!$C$2:$F$517,4,FALSE),"")</f>
        <v xml:space="preserve">2.3.9.2.01 </v>
      </c>
      <c r="R125" s="462"/>
      <c r="S125" s="456"/>
      <c r="T125" s="456"/>
    </row>
    <row r="126" spans="2:20" x14ac:dyDescent="0.25">
      <c r="B126" s="465" t="e">
        <f>IF(Tabla1[[#This Row],[Código_Actividad]]="","",CONCATENATE(Tabla1[[#This Row],[POA]],".",Tabla1[[#This Row],[SRS]],".",Tabla1[[#This Row],[AREA]],".",Tabla1[[#This Row],[TIPO]]))</f>
        <v>#REF!</v>
      </c>
      <c r="C126" s="465" t="e">
        <f>IF(Tabla1[[#This Row],[Código_Actividad]]="","",'Formulario PPGR1'!#REF!)</f>
        <v>#REF!</v>
      </c>
      <c r="D126" s="465" t="e">
        <f>IF(Tabla1[[#This Row],[Código_Actividad]]="","",'Formulario PPGR1'!#REF!)</f>
        <v>#REF!</v>
      </c>
      <c r="E126" s="465" t="e">
        <f>IF(Tabla1[[#This Row],[Código_Actividad]]="","",'Formulario PPGR1'!#REF!)</f>
        <v>#REF!</v>
      </c>
      <c r="F126" s="465" t="e">
        <f>IF(Tabla1[[#This Row],[Código_Actividad]]="","",'Formulario PPGR1'!#REF!)</f>
        <v>#REF!</v>
      </c>
      <c r="G126" s="317" t="s">
        <v>2143</v>
      </c>
      <c r="H126" s="460" t="str">
        <f>IFERROR(VLOOKUP(Tabla1[[#This Row],[Código_Actividad]],'Formulario PPGR2'!$H$9:$I$1048576,2,FALSE),"")</f>
        <v>Monitoreo al tratamiento ARV en gestantes VIH+</v>
      </c>
      <c r="I126" s="467">
        <f>IFERROR(VLOOKUP(Tabla1[[#This Row],[Código_Actividad]],Tabla2[[Código]:[Total de Acciones ]],15,FALSE),"")</f>
        <v>4</v>
      </c>
      <c r="J126" s="462" t="s">
        <v>234</v>
      </c>
      <c r="K126" s="466" t="str">
        <f>IFERROR(VLOOKUP($J126,[3]LSIns!$B$5:$C$45,2,FALSE),"")</f>
        <v>lsGasoil</v>
      </c>
      <c r="L126" s="460" t="s">
        <v>842</v>
      </c>
      <c r="M126" s="466" t="str">
        <f>IFERROR(VLOOKUP($L126,[4]Insumos!$C$2:$F$517,2,FALSE),"")</f>
        <v>unidad</v>
      </c>
      <c r="N126" s="408">
        <v>4</v>
      </c>
      <c r="O126" s="468">
        <f>IFERROR(VLOOKUP($L126,[4]Insumos!$C$2:$F$517,3,FALSE),"")</f>
        <v>1000</v>
      </c>
      <c r="P126" s="318">
        <f>+Tabla1[[#This Row],[Precio Unitario]]*Tabla1[[#This Row],[Cantidad de Insumos]]</f>
        <v>4000</v>
      </c>
      <c r="Q126" s="469" t="str">
        <f>IFERROR(VLOOKUP($L126,[4]Insumos!$C$2:$F$517,4,FALSE),"")</f>
        <v xml:space="preserve">2.3.7.1.02 </v>
      </c>
      <c r="R126" s="462"/>
      <c r="S126" s="456"/>
      <c r="T126" s="456"/>
    </row>
    <row r="127" spans="2:20" x14ac:dyDescent="0.25">
      <c r="B127" s="465" t="str">
        <f>IF(Tabla1[[#This Row],[Código_Actividad]]="","",CONCATENATE(Tabla1[[#This Row],[POA]],".",Tabla1[[#This Row],[SRS]],".",Tabla1[[#This Row],[AREA]],".",Tabla1[[#This Row],[TIPO]]))</f>
        <v/>
      </c>
      <c r="C127" s="465" t="str">
        <f>IF(Tabla1[[#This Row],[Código_Actividad]]="","",'Formulario PPGR1'!#REF!)</f>
        <v/>
      </c>
      <c r="D127" s="465" t="str">
        <f>IF(Tabla1[[#This Row],[Código_Actividad]]="","",'Formulario PPGR1'!#REF!)</f>
        <v/>
      </c>
      <c r="E127" s="465" t="str">
        <f>IF(Tabla1[[#This Row],[Código_Actividad]]="","",'Formulario PPGR1'!#REF!)</f>
        <v/>
      </c>
      <c r="F127" s="465" t="str">
        <f>IF(Tabla1[[#This Row],[Código_Actividad]]="","",'Formulario PPGR1'!#REF!)</f>
        <v/>
      </c>
      <c r="G127" s="317"/>
      <c r="H127" s="460" t="str">
        <f>IFERROR(VLOOKUP(Tabla1[[#This Row],[Código_Actividad]],'Formulario PPGR2'!$H$9:$I$1048576,2,FALSE),"")</f>
        <v/>
      </c>
      <c r="I127" s="467" t="str">
        <f>IFERROR(VLOOKUP(Tabla1[[#This Row],[Código_Actividad]],Tabla2[[Código]:[Total de Acciones ]],15,FALSE),"")</f>
        <v/>
      </c>
      <c r="J127" s="462" t="s">
        <v>1122</v>
      </c>
      <c r="K127" s="466" t="str">
        <f>IFERROR(VLOOKUP($J127,[3]LSIns!$B$5:$C$45,2,FALSE),"")</f>
        <v>lsUtilesdeOficina</v>
      </c>
      <c r="L127" s="460" t="s">
        <v>1144</v>
      </c>
      <c r="M127" s="466" t="str">
        <f>IFERROR(VLOOKUP($L127,[4]Insumos!$C$2:$F$517,2,FALSE),"")</f>
        <v>Caja</v>
      </c>
      <c r="N127" s="408">
        <v>1</v>
      </c>
      <c r="O127" s="468">
        <f>IFERROR(VLOOKUP($L127,[4]Insumos!$C$2:$F$517,3,FALSE),"")</f>
        <v>36</v>
      </c>
      <c r="P127" s="318">
        <f>+Tabla1[[#This Row],[Precio Unitario]]*Tabla1[[#This Row],[Cantidad de Insumos]]</f>
        <v>36</v>
      </c>
      <c r="Q127" s="469" t="str">
        <f>IFERROR(VLOOKUP($L127,[4]Insumos!$C$2:$F$517,4,FALSE),"")</f>
        <v xml:space="preserve">2.3.9.2.01 </v>
      </c>
      <c r="R127" s="462"/>
      <c r="S127" s="456"/>
      <c r="T127" s="456"/>
    </row>
    <row r="128" spans="2:20" x14ac:dyDescent="0.25">
      <c r="B128" s="465" t="e">
        <f>IF(Tabla1[[#This Row],[Código_Actividad]]="","",CONCATENATE(Tabla1[[#This Row],[POA]],".",Tabla1[[#This Row],[SRS]],".",Tabla1[[#This Row],[AREA]],".",Tabla1[[#This Row],[TIPO]]))</f>
        <v>#REF!</v>
      </c>
      <c r="C128" s="465" t="e">
        <f>IF(Tabla1[[#This Row],[Código_Actividad]]="","",'Formulario PPGR1'!#REF!)</f>
        <v>#REF!</v>
      </c>
      <c r="D128" s="465" t="e">
        <f>IF(Tabla1[[#This Row],[Código_Actividad]]="","",'Formulario PPGR1'!#REF!)</f>
        <v>#REF!</v>
      </c>
      <c r="E128" s="465" t="e">
        <f>IF(Tabla1[[#This Row],[Código_Actividad]]="","",'Formulario PPGR1'!#REF!)</f>
        <v>#REF!</v>
      </c>
      <c r="F128" s="465" t="e">
        <f>IF(Tabla1[[#This Row],[Código_Actividad]]="","",'Formulario PPGR1'!#REF!)</f>
        <v>#REF!</v>
      </c>
      <c r="G128" s="317" t="s">
        <v>2144</v>
      </c>
      <c r="H128" s="460" t="str">
        <f>IFERROR(VLOOKUP(Tabla1[[#This Row],[Código_Actividad]],'Formulario PPGR2'!$H$9:$I$1048576,2,FALSE),"")</f>
        <v>Auditoria del FAPPS</v>
      </c>
      <c r="I128" s="467">
        <f>IFERROR(VLOOKUP(Tabla1[[#This Row],[Código_Actividad]],Tabla2[[Código]:[Total de Acciones ]],15,FALSE),"")</f>
        <v>4</v>
      </c>
      <c r="J128" s="462" t="s">
        <v>234</v>
      </c>
      <c r="K128" s="466" t="str">
        <f>IFERROR(VLOOKUP($J128,[3]LSIns!$B$5:$C$45,2,FALSE),"")</f>
        <v>lsGasoil</v>
      </c>
      <c r="L128" s="460" t="s">
        <v>842</v>
      </c>
      <c r="M128" s="466" t="str">
        <f>IFERROR(VLOOKUP($L128,[4]Insumos!$C$2:$F$517,2,FALSE),"")</f>
        <v>unidad</v>
      </c>
      <c r="N128" s="408">
        <v>4</v>
      </c>
      <c r="O128" s="468">
        <f>IFERROR(VLOOKUP($L128,[4]Insumos!$C$2:$F$517,3,FALSE),"")</f>
        <v>1000</v>
      </c>
      <c r="P128" s="318">
        <f>+Tabla1[[#This Row],[Precio Unitario]]*Tabla1[[#This Row],[Cantidad de Insumos]]</f>
        <v>4000</v>
      </c>
      <c r="Q128" s="469" t="str">
        <f>IFERROR(VLOOKUP($L128,[4]Insumos!$C$2:$F$517,4,FALSE),"")</f>
        <v xml:space="preserve">2.3.7.1.02 </v>
      </c>
      <c r="R128" s="462"/>
      <c r="S128" s="456"/>
      <c r="T128" s="456"/>
    </row>
    <row r="129" spans="2:20" x14ac:dyDescent="0.25">
      <c r="B129" s="465" t="str">
        <f>IF(Tabla1[[#This Row],[Código_Actividad]]="","",CONCATENATE(Tabla1[[#This Row],[POA]],".",Tabla1[[#This Row],[SRS]],".",Tabla1[[#This Row],[AREA]],".",Tabla1[[#This Row],[TIPO]]))</f>
        <v/>
      </c>
      <c r="C129" s="465" t="str">
        <f>IF(Tabla1[[#This Row],[Código_Actividad]]="","",'Formulario PPGR1'!#REF!)</f>
        <v/>
      </c>
      <c r="D129" s="465" t="str">
        <f>IF(Tabla1[[#This Row],[Código_Actividad]]="","",'Formulario PPGR1'!#REF!)</f>
        <v/>
      </c>
      <c r="E129" s="465" t="str">
        <f>IF(Tabla1[[#This Row],[Código_Actividad]]="","",'Formulario PPGR1'!#REF!)</f>
        <v/>
      </c>
      <c r="F129" s="465" t="str">
        <f>IF(Tabla1[[#This Row],[Código_Actividad]]="","",'Formulario PPGR1'!#REF!)</f>
        <v/>
      </c>
      <c r="G129" s="317"/>
      <c r="H129" s="460" t="str">
        <f>IFERROR(VLOOKUP(Tabla1[[#This Row],[Código_Actividad]],'Formulario PPGR2'!$H$9:$I$1048576,2,FALSE),"")</f>
        <v/>
      </c>
      <c r="I129" s="467" t="str">
        <f>IFERROR(VLOOKUP(Tabla1[[#This Row],[Código_Actividad]],Tabla2[[Código]:[Total de Acciones ]],15,FALSE),"")</f>
        <v/>
      </c>
      <c r="J129" s="462" t="s">
        <v>357</v>
      </c>
      <c r="K129" s="466" t="str">
        <f>IFERROR(VLOOKUP($J129,[3]LSIns!$B$5:$C$45,2,FALSE),"")</f>
        <v>lsProductosdePapel</v>
      </c>
      <c r="L129" s="460" t="s">
        <v>1025</v>
      </c>
      <c r="M129" s="466" t="str">
        <f>IFERROR(VLOOKUP($L129,[4]Insumos!$C$2:$F$517,2,FALSE),"")</f>
        <v>resma</v>
      </c>
      <c r="N129" s="408">
        <v>4</v>
      </c>
      <c r="O129" s="468">
        <f>IFERROR(VLOOKUP($L129,[4]Insumos!$C$2:$F$517,3,FALSE),"")</f>
        <v>139.24</v>
      </c>
      <c r="P129" s="318">
        <f>+Tabla1[[#This Row],[Precio Unitario]]*Tabla1[[#This Row],[Cantidad de Insumos]]</f>
        <v>556.96</v>
      </c>
      <c r="Q129" s="469" t="str">
        <f>IFERROR(VLOOKUP($L129,[4]Insumos!$C$2:$F$517,4,FALSE),"")</f>
        <v>2.3.3.1.01</v>
      </c>
      <c r="R129" s="462"/>
      <c r="S129" s="456"/>
      <c r="T129" s="456"/>
    </row>
    <row r="130" spans="2:20" x14ac:dyDescent="0.25">
      <c r="B130" s="465" t="str">
        <f>IF(Tabla1[[#This Row],[Código_Actividad]]="","",CONCATENATE(Tabla1[[#This Row],[POA]],".",Tabla1[[#This Row],[SRS]],".",Tabla1[[#This Row],[AREA]],".",Tabla1[[#This Row],[TIPO]]))</f>
        <v/>
      </c>
      <c r="C130" s="465" t="str">
        <f>IF(Tabla1[[#This Row],[Código_Actividad]]="","",'Formulario PPGR1'!#REF!)</f>
        <v/>
      </c>
      <c r="D130" s="465" t="str">
        <f>IF(Tabla1[[#This Row],[Código_Actividad]]="","",'Formulario PPGR1'!#REF!)</f>
        <v/>
      </c>
      <c r="E130" s="465" t="str">
        <f>IF(Tabla1[[#This Row],[Código_Actividad]]="","",'Formulario PPGR1'!#REF!)</f>
        <v/>
      </c>
      <c r="F130" s="465" t="str">
        <f>IF(Tabla1[[#This Row],[Código_Actividad]]="","",'Formulario PPGR1'!#REF!)</f>
        <v/>
      </c>
      <c r="G130" s="317"/>
      <c r="H130" s="460" t="str">
        <f>IFERROR(VLOOKUP(Tabla1[[#This Row],[Código_Actividad]],'Formulario PPGR2'!$H$9:$I$1048576,2,FALSE),"")</f>
        <v/>
      </c>
      <c r="I130" s="467" t="str">
        <f>IFERROR(VLOOKUP(Tabla1[[#This Row],[Código_Actividad]],Tabla2[[Código]:[Total de Acciones ]],15,FALSE),"")</f>
        <v/>
      </c>
      <c r="J130" s="462" t="s">
        <v>1122</v>
      </c>
      <c r="K130" s="466" t="str">
        <f>IFERROR(VLOOKUP($J130,[3]LSIns!$B$5:$C$45,2,FALSE),"")</f>
        <v>lsUtilesdeOficina</v>
      </c>
      <c r="L130" s="460" t="s">
        <v>1144</v>
      </c>
      <c r="M130" s="466" t="str">
        <f>IFERROR(VLOOKUP($L130,[4]Insumos!$C$2:$F$517,2,FALSE),"")</f>
        <v>Caja</v>
      </c>
      <c r="N130" s="408">
        <v>4</v>
      </c>
      <c r="O130" s="468">
        <f>IFERROR(VLOOKUP($L130,[4]Insumos!$C$2:$F$517,3,FALSE),"")</f>
        <v>36</v>
      </c>
      <c r="P130" s="318">
        <f>+Tabla1[[#This Row],[Precio Unitario]]*Tabla1[[#This Row],[Cantidad de Insumos]]</f>
        <v>144</v>
      </c>
      <c r="Q130" s="469" t="str">
        <f>IFERROR(VLOOKUP($L130,[4]Insumos!$C$2:$F$517,4,FALSE),"")</f>
        <v xml:space="preserve">2.3.9.2.01 </v>
      </c>
      <c r="R130" s="462"/>
      <c r="S130" s="456"/>
      <c r="T130" s="456"/>
    </row>
    <row r="131" spans="2:20" x14ac:dyDescent="0.25">
      <c r="B131" s="465" t="str">
        <f>IF(Tabla1[[#This Row],[Código_Actividad]]="","",CONCATENATE(Tabla1[[#This Row],[POA]],".",Tabla1[[#This Row],[SRS]],".",Tabla1[[#This Row],[AREA]],".",Tabla1[[#This Row],[TIPO]]))</f>
        <v/>
      </c>
      <c r="C131" s="465" t="str">
        <f>IF(Tabla1[[#This Row],[Código_Actividad]]="","",'Formulario PPGR1'!#REF!)</f>
        <v/>
      </c>
      <c r="D131" s="465" t="str">
        <f>IF(Tabla1[[#This Row],[Código_Actividad]]="","",'Formulario PPGR1'!#REF!)</f>
        <v/>
      </c>
      <c r="E131" s="465" t="str">
        <f>IF(Tabla1[[#This Row],[Código_Actividad]]="","",'Formulario PPGR1'!#REF!)</f>
        <v/>
      </c>
      <c r="F131" s="465" t="str">
        <f>IF(Tabla1[[#This Row],[Código_Actividad]]="","",'Formulario PPGR1'!#REF!)</f>
        <v/>
      </c>
      <c r="G131" s="317"/>
      <c r="H131" s="460" t="str">
        <f>IFERROR(VLOOKUP(Tabla1[[#This Row],[Código_Actividad]],'Formulario PPGR2'!$H$9:$I$1048576,2,FALSE),"")</f>
        <v/>
      </c>
      <c r="I131" s="467" t="str">
        <f>IFERROR(VLOOKUP(Tabla1[[#This Row],[Código_Actividad]],Tabla2[[Código]:[Total de Acciones ]],15,FALSE),"")</f>
        <v/>
      </c>
      <c r="J131" s="462" t="s">
        <v>1122</v>
      </c>
      <c r="K131" s="466" t="str">
        <f>IFERROR(VLOOKUP($J131,[3]LSIns!$B$5:$C$45,2,FALSE),"")</f>
        <v>lsUtilesdeOficina</v>
      </c>
      <c r="L131" s="460" t="s">
        <v>1134</v>
      </c>
      <c r="M131" s="466" t="str">
        <f>IFERROR(VLOOKUP($L131,[4]Insumos!$C$2:$F$517,2,FALSE),"")</f>
        <v>unidad</v>
      </c>
      <c r="N131" s="408">
        <v>1</v>
      </c>
      <c r="O131" s="468">
        <f>IFERROR(VLOOKUP($L131,[4]Insumos!$C$2:$F$517,3,FALSE),"")</f>
        <v>810.41200000000003</v>
      </c>
      <c r="P131" s="318">
        <f>+Tabla1[[#This Row],[Precio Unitario]]*Tabla1[[#This Row],[Cantidad de Insumos]]</f>
        <v>810.41200000000003</v>
      </c>
      <c r="Q131" s="469" t="str">
        <f>IFERROR(VLOOKUP($L131,[4]Insumos!$C$2:$F$517,4,FALSE),"")</f>
        <v xml:space="preserve">2.3.9.2.01 </v>
      </c>
      <c r="R131" s="462"/>
      <c r="S131" s="456"/>
      <c r="T131" s="456"/>
    </row>
    <row r="132" spans="2:20" ht="25.5" x14ac:dyDescent="0.25">
      <c r="B132" s="465" t="e">
        <f>IF(Tabla1[[#This Row],[Código_Actividad]]="","",CONCATENATE(Tabla1[[#This Row],[POA]],".",Tabla1[[#This Row],[SRS]],".",Tabla1[[#This Row],[AREA]],".",Tabla1[[#This Row],[TIPO]]))</f>
        <v>#REF!</v>
      </c>
      <c r="C132" s="465" t="e">
        <f>IF(Tabla1[[#This Row],[Código_Actividad]]="","",'Formulario PPGR1'!#REF!)</f>
        <v>#REF!</v>
      </c>
      <c r="D132" s="465" t="e">
        <f>IF(Tabla1[[#This Row],[Código_Actividad]]="","",'Formulario PPGR1'!#REF!)</f>
        <v>#REF!</v>
      </c>
      <c r="E132" s="465" t="e">
        <f>IF(Tabla1[[#This Row],[Código_Actividad]]="","",'Formulario PPGR1'!#REF!)</f>
        <v>#REF!</v>
      </c>
      <c r="F132" s="465" t="e">
        <f>IF(Tabla1[[#This Row],[Código_Actividad]]="","",'Formulario PPGR1'!#REF!)</f>
        <v>#REF!</v>
      </c>
      <c r="G132" s="317" t="s">
        <v>2145</v>
      </c>
      <c r="H132" s="460" t="str">
        <f>IFERROR(VLOOKUP(Tabla1[[#This Row],[Código_Actividad]],'Formulario PPGR2'!$H$9:$I$1048576,2,FALSE),"")</f>
        <v>Visitas de Supervicion a los EESS que cuentan con los servicios de TB para el fortalecimiento del seguimiento deteccion, diagnostico y tratamiento</v>
      </c>
      <c r="I132" s="467">
        <f>IFERROR(VLOOKUP(Tabla1[[#This Row],[Código_Actividad]],Tabla2[[Código]:[Total de Acciones ]],15,FALSE),"")</f>
        <v>4</v>
      </c>
      <c r="J132" s="462" t="s">
        <v>234</v>
      </c>
      <c r="K132" s="466" t="str">
        <f>IFERROR(VLOOKUP($J132,[3]LSIns!$B$5:$C$45,2,FALSE),"")</f>
        <v>lsGasoil</v>
      </c>
      <c r="L132" s="460" t="s">
        <v>842</v>
      </c>
      <c r="M132" s="466" t="str">
        <f>IFERROR(VLOOKUP($L132,[4]Insumos!$C$2:$F$517,2,FALSE),"")</f>
        <v>unidad</v>
      </c>
      <c r="N132" s="408">
        <v>4</v>
      </c>
      <c r="O132" s="468">
        <f>IFERROR(VLOOKUP($L132,[4]Insumos!$C$2:$F$517,3,FALSE),"")</f>
        <v>1000</v>
      </c>
      <c r="P132" s="318">
        <f>+Tabla1[[#This Row],[Precio Unitario]]*Tabla1[[#This Row],[Cantidad de Insumos]]</f>
        <v>4000</v>
      </c>
      <c r="Q132" s="469" t="str">
        <f>IFERROR(VLOOKUP($L132,[4]Insumos!$C$2:$F$517,4,FALSE),"")</f>
        <v xml:space="preserve">2.3.7.1.02 </v>
      </c>
      <c r="R132" s="462"/>
      <c r="S132" s="456"/>
      <c r="T132" s="456"/>
    </row>
    <row r="133" spans="2:20" x14ac:dyDescent="0.25">
      <c r="B133" s="465" t="str">
        <f>IF(Tabla1[[#This Row],[Código_Actividad]]="","",CONCATENATE(Tabla1[[#This Row],[POA]],".",Tabla1[[#This Row],[SRS]],".",Tabla1[[#This Row],[AREA]],".",Tabla1[[#This Row],[TIPO]]))</f>
        <v/>
      </c>
      <c r="C133" s="465" t="str">
        <f>IF(Tabla1[[#This Row],[Código_Actividad]]="","",'Formulario PPGR1'!#REF!)</f>
        <v/>
      </c>
      <c r="D133" s="465" t="str">
        <f>IF(Tabla1[[#This Row],[Código_Actividad]]="","",'Formulario PPGR1'!#REF!)</f>
        <v/>
      </c>
      <c r="E133" s="465" t="str">
        <f>IF(Tabla1[[#This Row],[Código_Actividad]]="","",'Formulario PPGR1'!#REF!)</f>
        <v/>
      </c>
      <c r="F133" s="465" t="str">
        <f>IF(Tabla1[[#This Row],[Código_Actividad]]="","",'Formulario PPGR1'!#REF!)</f>
        <v/>
      </c>
      <c r="G133" s="317"/>
      <c r="H133" s="460" t="str">
        <f>IFERROR(VLOOKUP(Tabla1[[#This Row],[Código_Actividad]],'Formulario PPGR2'!$H$9:$I$1048576,2,FALSE),"")</f>
        <v/>
      </c>
      <c r="I133" s="467" t="str">
        <f>IFERROR(VLOOKUP(Tabla1[[#This Row],[Código_Actividad]],Tabla2[[Código]:[Total de Acciones ]],15,FALSE),"")</f>
        <v/>
      </c>
      <c r="J133" s="462" t="s">
        <v>1122</v>
      </c>
      <c r="K133" s="466" t="str">
        <f>IFERROR(VLOOKUP($J133,[3]LSIns!$B$5:$C$45,2,FALSE),"")</f>
        <v>lsUtilesdeOficina</v>
      </c>
      <c r="L133" s="460" t="s">
        <v>1144</v>
      </c>
      <c r="M133" s="466" t="str">
        <f>IFERROR(VLOOKUP($L133,[4]Insumos!$C$2:$F$517,2,FALSE),"")</f>
        <v>Caja</v>
      </c>
      <c r="N133" s="408">
        <v>4</v>
      </c>
      <c r="O133" s="468">
        <f>IFERROR(VLOOKUP($L133,[4]Insumos!$C$2:$F$517,3,FALSE),"")</f>
        <v>36</v>
      </c>
      <c r="P133" s="318">
        <f>+Tabla1[[#This Row],[Precio Unitario]]*Tabla1[[#This Row],[Cantidad de Insumos]]</f>
        <v>144</v>
      </c>
      <c r="Q133" s="469" t="str">
        <f>IFERROR(VLOOKUP($L133,[4]Insumos!$C$2:$F$517,4,FALSE),"")</f>
        <v xml:space="preserve">2.3.9.2.01 </v>
      </c>
      <c r="R133" s="462"/>
      <c r="S133" s="456"/>
      <c r="T133" s="456"/>
    </row>
    <row r="134" spans="2:20" x14ac:dyDescent="0.25">
      <c r="B134" s="465" t="str">
        <f>IF(Tabla1[[#This Row],[Código_Actividad]]="","",CONCATENATE(Tabla1[[#This Row],[POA]],".",Tabla1[[#This Row],[SRS]],".",Tabla1[[#This Row],[AREA]],".",Tabla1[[#This Row],[TIPO]]))</f>
        <v/>
      </c>
      <c r="C134" s="465" t="str">
        <f>IF(Tabla1[[#This Row],[Código_Actividad]]="","",'Formulario PPGR1'!#REF!)</f>
        <v/>
      </c>
      <c r="D134" s="465" t="str">
        <f>IF(Tabla1[[#This Row],[Código_Actividad]]="","",'Formulario PPGR1'!#REF!)</f>
        <v/>
      </c>
      <c r="E134" s="465" t="str">
        <f>IF(Tabla1[[#This Row],[Código_Actividad]]="","",'Formulario PPGR1'!#REF!)</f>
        <v/>
      </c>
      <c r="F134" s="465" t="str">
        <f>IF(Tabla1[[#This Row],[Código_Actividad]]="","",'Formulario PPGR1'!#REF!)</f>
        <v/>
      </c>
      <c r="G134" s="317"/>
      <c r="H134" s="460" t="str">
        <f>IFERROR(VLOOKUP(Tabla1[[#This Row],[Código_Actividad]],'Formulario PPGR2'!$H$9:$I$1048576,2,FALSE),"")</f>
        <v/>
      </c>
      <c r="I134" s="467" t="str">
        <f>IFERROR(VLOOKUP(Tabla1[[#This Row],[Código_Actividad]],Tabla2[[Código]:[Total de Acciones ]],15,FALSE),"")</f>
        <v/>
      </c>
      <c r="J134" s="462" t="s">
        <v>357</v>
      </c>
      <c r="K134" s="466" t="str">
        <f>IFERROR(VLOOKUP($J134,[3]LSIns!$B$5:$C$45,2,FALSE),"")</f>
        <v>lsProductosdePapel</v>
      </c>
      <c r="L134" s="460" t="s">
        <v>1025</v>
      </c>
      <c r="M134" s="466" t="str">
        <f>IFERROR(VLOOKUP($L134,[4]Insumos!$C$2:$F$517,2,FALSE),"")</f>
        <v>resma</v>
      </c>
      <c r="N134" s="408">
        <v>2</v>
      </c>
      <c r="O134" s="468">
        <f>IFERROR(VLOOKUP($L134,[4]Insumos!$C$2:$F$517,3,FALSE),"")</f>
        <v>139.24</v>
      </c>
      <c r="P134" s="318">
        <f>+Tabla1[[#This Row],[Precio Unitario]]*Tabla1[[#This Row],[Cantidad de Insumos]]</f>
        <v>278.48</v>
      </c>
      <c r="Q134" s="469" t="str">
        <f>IFERROR(VLOOKUP($L134,[4]Insumos!$C$2:$F$517,4,FALSE),"")</f>
        <v>2.3.3.1.01</v>
      </c>
      <c r="R134" s="462"/>
      <c r="S134" s="456"/>
      <c r="T134" s="456"/>
    </row>
    <row r="135" spans="2:20" x14ac:dyDescent="0.25">
      <c r="B135" s="465" t="str">
        <f>IF(Tabla1[[#This Row],[Código_Actividad]]="","",CONCATENATE(Tabla1[[#This Row],[POA]],".",Tabla1[[#This Row],[SRS]],".",Tabla1[[#This Row],[AREA]],".",Tabla1[[#This Row],[TIPO]]))</f>
        <v/>
      </c>
      <c r="C135" s="465" t="str">
        <f>IF(Tabla1[[#This Row],[Código_Actividad]]="","",'Formulario PPGR1'!#REF!)</f>
        <v/>
      </c>
      <c r="D135" s="465" t="str">
        <f>IF(Tabla1[[#This Row],[Código_Actividad]]="","",'Formulario PPGR1'!#REF!)</f>
        <v/>
      </c>
      <c r="E135" s="465" t="str">
        <f>IF(Tabla1[[#This Row],[Código_Actividad]]="","",'Formulario PPGR1'!#REF!)</f>
        <v/>
      </c>
      <c r="F135" s="465" t="str">
        <f>IF(Tabla1[[#This Row],[Código_Actividad]]="","",'Formulario PPGR1'!#REF!)</f>
        <v/>
      </c>
      <c r="G135" s="317"/>
      <c r="H135" s="460" t="str">
        <f>IFERROR(VLOOKUP(Tabla1[[#This Row],[Código_Actividad]],'Formulario PPGR2'!$H$9:$I$1048576,2,FALSE),"")</f>
        <v/>
      </c>
      <c r="I135" s="467" t="str">
        <f>IFERROR(VLOOKUP(Tabla1[[#This Row],[Código_Actividad]],Tabla2[[Código]:[Total de Acciones ]],15,FALSE),"")</f>
        <v/>
      </c>
      <c r="J135" s="462" t="s">
        <v>1122</v>
      </c>
      <c r="K135" s="466" t="str">
        <f>IFERROR(VLOOKUP($J135,[3]LSIns!$B$5:$C$45,2,FALSE),"")</f>
        <v>lsUtilesdeOficina</v>
      </c>
      <c r="L135" s="460" t="s">
        <v>1134</v>
      </c>
      <c r="M135" s="466" t="str">
        <f>IFERROR(VLOOKUP($L135,[4]Insumos!$C$2:$F$517,2,FALSE),"")</f>
        <v>unidad</v>
      </c>
      <c r="N135" s="408">
        <v>1</v>
      </c>
      <c r="O135" s="468">
        <f>IFERROR(VLOOKUP($L135,[4]Insumos!$C$2:$F$517,3,FALSE),"")</f>
        <v>810.41200000000003</v>
      </c>
      <c r="P135" s="318">
        <f>+Tabla1[[#This Row],[Precio Unitario]]*Tabla1[[#This Row],[Cantidad de Insumos]]</f>
        <v>810.41200000000003</v>
      </c>
      <c r="Q135" s="469" t="str">
        <f>IFERROR(VLOOKUP($L135,[4]Insumos!$C$2:$F$517,4,FALSE),"")</f>
        <v xml:space="preserve">2.3.9.2.01 </v>
      </c>
      <c r="R135" s="462"/>
      <c r="S135" s="456"/>
      <c r="T135" s="456"/>
    </row>
    <row r="136" spans="2:20" x14ac:dyDescent="0.25">
      <c r="B136" s="465" t="e">
        <f>IF(Tabla1[[#This Row],[Código_Actividad]]="","",CONCATENATE(Tabla1[[#This Row],[POA]],".",Tabla1[[#This Row],[SRS]],".",Tabla1[[#This Row],[AREA]],".",Tabla1[[#This Row],[TIPO]]))</f>
        <v>#REF!</v>
      </c>
      <c r="C136" s="465" t="e">
        <f>IF(Tabla1[[#This Row],[Código_Actividad]]="","",'Formulario PPGR1'!#REF!)</f>
        <v>#REF!</v>
      </c>
      <c r="D136" s="465" t="e">
        <f>IF(Tabla1[[#This Row],[Código_Actividad]]="","",'Formulario PPGR1'!#REF!)</f>
        <v>#REF!</v>
      </c>
      <c r="E136" s="465" t="e">
        <f>IF(Tabla1[[#This Row],[Código_Actividad]]="","",'Formulario PPGR1'!#REF!)</f>
        <v>#REF!</v>
      </c>
      <c r="F136" s="465" t="e">
        <f>IF(Tabla1[[#This Row],[Código_Actividad]]="","",'Formulario PPGR1'!#REF!)</f>
        <v>#REF!</v>
      </c>
      <c r="G136" s="317" t="s">
        <v>2146</v>
      </c>
      <c r="H136" s="460" t="str">
        <f>IFERROR(VLOOKUP(Tabla1[[#This Row],[Código_Actividad]],'Formulario PPGR2'!$H$9:$I$1048576,2,FALSE),"")</f>
        <v>Seguimiento captación a población sintomaticos respiratorios</v>
      </c>
      <c r="I136" s="467">
        <f>IFERROR(VLOOKUP(Tabla1[[#This Row],[Código_Actividad]],Tabla2[[Código]:[Total de Acciones ]],15,FALSE),"")</f>
        <v>4</v>
      </c>
      <c r="J136" s="462" t="s">
        <v>357</v>
      </c>
      <c r="K136" s="466" t="str">
        <f>IFERROR(VLOOKUP($J136,[3]LSIns!$B$5:$C$45,2,FALSE),"")</f>
        <v>lsProductosdePapel</v>
      </c>
      <c r="L136" s="460" t="s">
        <v>1025</v>
      </c>
      <c r="M136" s="466" t="str">
        <f>IFERROR(VLOOKUP($L136,[4]Insumos!$C$2:$F$517,2,FALSE),"")</f>
        <v>resma</v>
      </c>
      <c r="N136" s="408">
        <v>2</v>
      </c>
      <c r="O136" s="468">
        <f>IFERROR(VLOOKUP($L136,[4]Insumos!$C$2:$F$517,3,FALSE),"")</f>
        <v>139.24</v>
      </c>
      <c r="P136" s="318">
        <f>+Tabla1[[#This Row],[Precio Unitario]]*Tabla1[[#This Row],[Cantidad de Insumos]]</f>
        <v>278.48</v>
      </c>
      <c r="Q136" s="469" t="str">
        <f>IFERROR(VLOOKUP($L136,[4]Insumos!$C$2:$F$517,4,FALSE),"")</f>
        <v>2.3.3.1.01</v>
      </c>
      <c r="R136" s="462"/>
      <c r="S136" s="456"/>
      <c r="T136" s="456"/>
    </row>
    <row r="137" spans="2:20" x14ac:dyDescent="0.25">
      <c r="B137" s="465" t="str">
        <f>IF(Tabla1[[#This Row],[Código_Actividad]]="","",CONCATENATE(Tabla1[[#This Row],[POA]],".",Tabla1[[#This Row],[SRS]],".",Tabla1[[#This Row],[AREA]],".",Tabla1[[#This Row],[TIPO]]))</f>
        <v/>
      </c>
      <c r="C137" s="465" t="str">
        <f>IF(Tabla1[[#This Row],[Código_Actividad]]="","",'Formulario PPGR1'!#REF!)</f>
        <v/>
      </c>
      <c r="D137" s="465" t="str">
        <f>IF(Tabla1[[#This Row],[Código_Actividad]]="","",'Formulario PPGR1'!#REF!)</f>
        <v/>
      </c>
      <c r="E137" s="465" t="str">
        <f>IF(Tabla1[[#This Row],[Código_Actividad]]="","",'Formulario PPGR1'!#REF!)</f>
        <v/>
      </c>
      <c r="F137" s="465" t="str">
        <f>IF(Tabla1[[#This Row],[Código_Actividad]]="","",'Formulario PPGR1'!#REF!)</f>
        <v/>
      </c>
      <c r="G137" s="317"/>
      <c r="H137" s="460" t="str">
        <f>IFERROR(VLOOKUP(Tabla1[[#This Row],[Código_Actividad]],'Formulario PPGR2'!$H$9:$I$1048576,2,FALSE),"")</f>
        <v/>
      </c>
      <c r="I137" s="467" t="str">
        <f>IFERROR(VLOOKUP(Tabla1[[#This Row],[Código_Actividad]],Tabla2[[Código]:[Total de Acciones ]],15,FALSE),"")</f>
        <v/>
      </c>
      <c r="J137" s="462" t="s">
        <v>1122</v>
      </c>
      <c r="K137" s="466" t="str">
        <f>IFERROR(VLOOKUP($J137,[3]LSIns!$B$5:$C$45,2,FALSE),"")</f>
        <v>lsUtilesdeOficina</v>
      </c>
      <c r="L137" s="460" t="s">
        <v>1144</v>
      </c>
      <c r="M137" s="466" t="str">
        <f>IFERROR(VLOOKUP($L137,[4]Insumos!$C$2:$F$517,2,FALSE),"")</f>
        <v>Caja</v>
      </c>
      <c r="N137" s="408">
        <v>2</v>
      </c>
      <c r="O137" s="468">
        <f>IFERROR(VLOOKUP($L137,[4]Insumos!$C$2:$F$517,3,FALSE),"")</f>
        <v>36</v>
      </c>
      <c r="P137" s="318">
        <f>+Tabla1[[#This Row],[Precio Unitario]]*Tabla1[[#This Row],[Cantidad de Insumos]]</f>
        <v>72</v>
      </c>
      <c r="Q137" s="469" t="str">
        <f>IFERROR(VLOOKUP($L137,[4]Insumos!$C$2:$F$517,4,FALSE),"")</f>
        <v xml:space="preserve">2.3.9.2.01 </v>
      </c>
      <c r="R137" s="462"/>
      <c r="S137" s="456"/>
      <c r="T137" s="456"/>
    </row>
    <row r="138" spans="2:20" x14ac:dyDescent="0.25">
      <c r="B138" s="465" t="e">
        <f>IF(Tabla1[[#This Row],[Código_Actividad]]="","",CONCATENATE(Tabla1[[#This Row],[POA]],".",Tabla1[[#This Row],[SRS]],".",Tabla1[[#This Row],[AREA]],".",Tabla1[[#This Row],[TIPO]]))</f>
        <v>#REF!</v>
      </c>
      <c r="C138" s="465" t="e">
        <f>IF(Tabla1[[#This Row],[Código_Actividad]]="","",'Formulario PPGR1'!#REF!)</f>
        <v>#REF!</v>
      </c>
      <c r="D138" s="465" t="e">
        <f>IF(Tabla1[[#This Row],[Código_Actividad]]="","",'Formulario PPGR1'!#REF!)</f>
        <v>#REF!</v>
      </c>
      <c r="E138" s="465" t="e">
        <f>IF(Tabla1[[#This Row],[Código_Actividad]]="","",'Formulario PPGR1'!#REF!)</f>
        <v>#REF!</v>
      </c>
      <c r="F138" s="465" t="e">
        <f>IF(Tabla1[[#This Row],[Código_Actividad]]="","",'Formulario PPGR1'!#REF!)</f>
        <v>#REF!</v>
      </c>
      <c r="G138" s="317" t="s">
        <v>2147</v>
      </c>
      <c r="H138" s="460" t="str">
        <f>IFERROR(VLOOKUP(Tabla1[[#This Row],[Código_Actividad]],'Formulario PPGR2'!$H$9:$I$1048576,2,FALSE),"")</f>
        <v>Auditoria en la Calidad del dato al Sistema de Información SI-TB</v>
      </c>
      <c r="I138" s="467">
        <f>IFERROR(VLOOKUP(Tabla1[[#This Row],[Código_Actividad]],Tabla2[[Código]:[Total de Acciones ]],15,FALSE),"")</f>
        <v>4</v>
      </c>
      <c r="J138" s="462" t="s">
        <v>234</v>
      </c>
      <c r="K138" s="466" t="str">
        <f>IFERROR(VLOOKUP($J138,[3]LSIns!$B$5:$C$45,2,FALSE),"")</f>
        <v>lsGasoil</v>
      </c>
      <c r="L138" s="460" t="s">
        <v>842</v>
      </c>
      <c r="M138" s="466" t="str">
        <f>IFERROR(VLOOKUP($L138,[4]Insumos!$C$2:$F$517,2,FALSE),"")</f>
        <v>unidad</v>
      </c>
      <c r="N138" s="408">
        <v>4</v>
      </c>
      <c r="O138" s="468">
        <f>IFERROR(VLOOKUP($L138,[4]Insumos!$C$2:$F$517,3,FALSE),"")</f>
        <v>1000</v>
      </c>
      <c r="P138" s="318">
        <f>+Tabla1[[#This Row],[Precio Unitario]]*Tabla1[[#This Row],[Cantidad de Insumos]]</f>
        <v>4000</v>
      </c>
      <c r="Q138" s="469" t="str">
        <f>IFERROR(VLOOKUP($L138,[4]Insumos!$C$2:$F$517,4,FALSE),"")</f>
        <v xml:space="preserve">2.3.7.1.02 </v>
      </c>
      <c r="R138" s="462"/>
      <c r="S138" s="456"/>
      <c r="T138" s="456"/>
    </row>
    <row r="139" spans="2:20" x14ac:dyDescent="0.25">
      <c r="B139" s="465" t="str">
        <f>IF(Tabla1[[#This Row],[Código_Actividad]]="","",CONCATENATE(Tabla1[[#This Row],[POA]],".",Tabla1[[#This Row],[SRS]],".",Tabla1[[#This Row],[AREA]],".",Tabla1[[#This Row],[TIPO]]))</f>
        <v/>
      </c>
      <c r="C139" s="465" t="str">
        <f>IF(Tabla1[[#This Row],[Código_Actividad]]="","",'Formulario PPGR1'!#REF!)</f>
        <v/>
      </c>
      <c r="D139" s="465" t="str">
        <f>IF(Tabla1[[#This Row],[Código_Actividad]]="","",'Formulario PPGR1'!#REF!)</f>
        <v/>
      </c>
      <c r="E139" s="465" t="str">
        <f>IF(Tabla1[[#This Row],[Código_Actividad]]="","",'Formulario PPGR1'!#REF!)</f>
        <v/>
      </c>
      <c r="F139" s="465" t="str">
        <f>IF(Tabla1[[#This Row],[Código_Actividad]]="","",'Formulario PPGR1'!#REF!)</f>
        <v/>
      </c>
      <c r="G139" s="317"/>
      <c r="H139" s="460" t="str">
        <f>IFERROR(VLOOKUP(Tabla1[[#This Row],[Código_Actividad]],'Formulario PPGR2'!$H$9:$I$1048576,2,FALSE),"")</f>
        <v/>
      </c>
      <c r="I139" s="467" t="str">
        <f>IFERROR(VLOOKUP(Tabla1[[#This Row],[Código_Actividad]],Tabla2[[Código]:[Total de Acciones ]],15,FALSE),"")</f>
        <v/>
      </c>
      <c r="J139" s="462" t="s">
        <v>1122</v>
      </c>
      <c r="K139" s="466" t="str">
        <f>IFERROR(VLOOKUP($J139,[3]LSIns!$B$5:$C$45,2,FALSE),"")</f>
        <v>lsUtilesdeOficina</v>
      </c>
      <c r="L139" s="460" t="s">
        <v>1144</v>
      </c>
      <c r="M139" s="466" t="str">
        <f>IFERROR(VLOOKUP($L139,[4]Insumos!$C$2:$F$517,2,FALSE),"")</f>
        <v>Caja</v>
      </c>
      <c r="N139" s="408">
        <v>2</v>
      </c>
      <c r="O139" s="468">
        <f>IFERROR(VLOOKUP($L139,[4]Insumos!$C$2:$F$517,3,FALSE),"")</f>
        <v>36</v>
      </c>
      <c r="P139" s="318">
        <f>+Tabla1[[#This Row],[Precio Unitario]]*Tabla1[[#This Row],[Cantidad de Insumos]]</f>
        <v>72</v>
      </c>
      <c r="Q139" s="469" t="str">
        <f>IFERROR(VLOOKUP($L139,[4]Insumos!$C$2:$F$517,4,FALSE),"")</f>
        <v xml:space="preserve">2.3.9.2.01 </v>
      </c>
      <c r="R139" s="462"/>
      <c r="S139" s="456"/>
      <c r="T139" s="456"/>
    </row>
    <row r="140" spans="2:20" x14ac:dyDescent="0.25">
      <c r="B140" s="465" t="str">
        <f>IF(Tabla1[[#This Row],[Código_Actividad]]="","",CONCATENATE(Tabla1[[#This Row],[POA]],".",Tabla1[[#This Row],[SRS]],".",Tabla1[[#This Row],[AREA]],".",Tabla1[[#This Row],[TIPO]]))</f>
        <v/>
      </c>
      <c r="C140" s="465" t="str">
        <f>IF(Tabla1[[#This Row],[Código_Actividad]]="","",'Formulario PPGR1'!#REF!)</f>
        <v/>
      </c>
      <c r="D140" s="465" t="str">
        <f>IF(Tabla1[[#This Row],[Código_Actividad]]="","",'Formulario PPGR1'!#REF!)</f>
        <v/>
      </c>
      <c r="E140" s="465" t="str">
        <f>IF(Tabla1[[#This Row],[Código_Actividad]]="","",'Formulario PPGR1'!#REF!)</f>
        <v/>
      </c>
      <c r="F140" s="465" t="str">
        <f>IF(Tabla1[[#This Row],[Código_Actividad]]="","",'Formulario PPGR1'!#REF!)</f>
        <v/>
      </c>
      <c r="G140" s="317"/>
      <c r="H140" s="460" t="str">
        <f>IFERROR(VLOOKUP(Tabla1[[#This Row],[Código_Actividad]],'Formulario PPGR2'!$H$9:$I$1048576,2,FALSE),"")</f>
        <v/>
      </c>
      <c r="I140" s="467" t="str">
        <f>IFERROR(VLOOKUP(Tabla1[[#This Row],[Código_Actividad]],Tabla2[[Código]:[Total de Acciones ]],15,FALSE),"")</f>
        <v/>
      </c>
      <c r="J140" s="462" t="s">
        <v>357</v>
      </c>
      <c r="K140" s="466" t="str">
        <f>IFERROR(VLOOKUP($J140,[3]LSIns!$B$5:$C$45,2,FALSE),"")</f>
        <v>lsProductosdePapel</v>
      </c>
      <c r="L140" s="460" t="s">
        <v>1025</v>
      </c>
      <c r="M140" s="466" t="str">
        <f>IFERROR(VLOOKUP($L140,[4]Insumos!$C$2:$F$517,2,FALSE),"")</f>
        <v>resma</v>
      </c>
      <c r="N140" s="408">
        <v>2</v>
      </c>
      <c r="O140" s="468">
        <f>IFERROR(VLOOKUP($L140,[4]Insumos!$C$2:$F$517,3,FALSE),"")</f>
        <v>139.24</v>
      </c>
      <c r="P140" s="318">
        <f>+Tabla1[[#This Row],[Precio Unitario]]*Tabla1[[#This Row],[Cantidad de Insumos]]</f>
        <v>278.48</v>
      </c>
      <c r="Q140" s="469" t="str">
        <f>IFERROR(VLOOKUP($L140,[4]Insumos!$C$2:$F$517,4,FALSE),"")</f>
        <v>2.3.3.1.01</v>
      </c>
      <c r="R140" s="462"/>
      <c r="S140" s="456"/>
      <c r="T140" s="456"/>
    </row>
    <row r="141" spans="2:20" ht="25.5" x14ac:dyDescent="0.25">
      <c r="B141" s="465" t="e">
        <f>IF(Tabla1[[#This Row],[Código_Actividad]]="","",CONCATENATE(Tabla1[[#This Row],[POA]],".",Tabla1[[#This Row],[SRS]],".",Tabla1[[#This Row],[AREA]],".",Tabla1[[#This Row],[TIPO]]))</f>
        <v>#REF!</v>
      </c>
      <c r="C141" s="465" t="e">
        <f>IF(Tabla1[[#This Row],[Código_Actividad]]="","",'Formulario PPGR1'!#REF!)</f>
        <v>#REF!</v>
      </c>
      <c r="D141" s="465" t="e">
        <f>IF(Tabla1[[#This Row],[Código_Actividad]]="","",'Formulario PPGR1'!#REF!)</f>
        <v>#REF!</v>
      </c>
      <c r="E141" s="465" t="e">
        <f>IF(Tabla1[[#This Row],[Código_Actividad]]="","",'Formulario PPGR1'!#REF!)</f>
        <v>#REF!</v>
      </c>
      <c r="F141" s="465" t="e">
        <f>IF(Tabla1[[#This Row],[Código_Actividad]]="","",'Formulario PPGR1'!#REF!)</f>
        <v>#REF!</v>
      </c>
      <c r="G141" s="317" t="s">
        <v>2148</v>
      </c>
      <c r="H141" s="460" t="str">
        <f>IFERROR(VLOOKUP(Tabla1[[#This Row],[Código_Actividad]],'Formulario PPGR2'!$H$9:$I$1048576,2,FALSE),"")</f>
        <v>Mesas de trabajo para implementar plan de mejora de acuerdo a los hallazgos encontrados durante las visitas de Supervisión y monitoreo TB</v>
      </c>
      <c r="I141" s="467">
        <f>IFERROR(VLOOKUP(Tabla1[[#This Row],[Código_Actividad]],Tabla2[[Código]:[Total de Acciones ]],15,FALSE),"")</f>
        <v>4</v>
      </c>
      <c r="J141" s="462" t="s">
        <v>181</v>
      </c>
      <c r="K141" s="466" t="str">
        <f>IFERROR(VLOOKUP($J141,[3]LSIns!$B$5:$C$45,2,FALSE),"")</f>
        <v>lsAlimentosyBebidas</v>
      </c>
      <c r="L141" s="460" t="s">
        <v>686</v>
      </c>
      <c r="M141" s="466" t="str">
        <f>IFERROR(VLOOKUP($L141,[4]Insumos!$C$2:$F$517,2,FALSE),"")</f>
        <v>unidad</v>
      </c>
      <c r="N141" s="408">
        <v>4</v>
      </c>
      <c r="O141" s="468">
        <f>IFERROR(VLOOKUP($L141,[4]Insumos!$C$2:$F$517,3,FALSE),"")</f>
        <v>10133.5</v>
      </c>
      <c r="P141" s="318">
        <f>+Tabla1[[#This Row],[Precio Unitario]]*Tabla1[[#This Row],[Cantidad de Insumos]]</f>
        <v>40534</v>
      </c>
      <c r="Q141" s="469" t="str">
        <f>IFERROR(VLOOKUP($L141,[4]Insumos!$C$2:$F$517,4,FALSE),"")</f>
        <v>2.3.1.1.01</v>
      </c>
      <c r="R141" s="462"/>
      <c r="S141" s="456"/>
      <c r="T141" s="456"/>
    </row>
    <row r="142" spans="2:20" ht="38.25" x14ac:dyDescent="0.25">
      <c r="B142" s="465" t="str">
        <f>IF(Tabla1[[#This Row],[Código_Actividad]]="","",CONCATENATE(Tabla1[[#This Row],[POA]],".",Tabla1[[#This Row],[SRS]],".",Tabla1[[#This Row],[AREA]],".",Tabla1[[#This Row],[TIPO]]))</f>
        <v/>
      </c>
      <c r="C142" s="465" t="str">
        <f>IF(Tabla1[[#This Row],[Código_Actividad]]="","",'Formulario PPGR1'!#REF!)</f>
        <v/>
      </c>
      <c r="D142" s="465" t="str">
        <f>IF(Tabla1[[#This Row],[Código_Actividad]]="","",'Formulario PPGR1'!#REF!)</f>
        <v/>
      </c>
      <c r="E142" s="465" t="str">
        <f>IF(Tabla1[[#This Row],[Código_Actividad]]="","",'Formulario PPGR1'!#REF!)</f>
        <v/>
      </c>
      <c r="F142" s="465" t="str">
        <f>IF(Tabla1[[#This Row],[Código_Actividad]]="","",'Formulario PPGR1'!#REF!)</f>
        <v/>
      </c>
      <c r="G142" s="317"/>
      <c r="H142" s="460" t="str">
        <f>IFERROR(VLOOKUP(Tabla1[[#This Row],[Código_Actividad]],'Formulario PPGR2'!$H$9:$I$1048576,2,FALSE),"")</f>
        <v/>
      </c>
      <c r="I142" s="467" t="str">
        <f>IFERROR(VLOOKUP(Tabla1[[#This Row],[Código_Actividad]],Tabla2[[Código]:[Total de Acciones ]],15,FALSE),"")</f>
        <v/>
      </c>
      <c r="J142" s="462" t="s">
        <v>181</v>
      </c>
      <c r="K142" s="466" t="str">
        <f>IFERROR(VLOOKUP($J142,[3]LSIns!$B$5:$C$45,2,FALSE),"")</f>
        <v>lsAlimentosyBebidas</v>
      </c>
      <c r="L142" s="460" t="s">
        <v>698</v>
      </c>
      <c r="M142" s="466" t="str">
        <f>IFERROR(VLOOKUP($L142,[4]Insumos!$C$2:$F$517,2,FALSE),"")</f>
        <v>unidad</v>
      </c>
      <c r="N142" s="408">
        <v>4</v>
      </c>
      <c r="O142" s="468">
        <f>IFERROR(VLOOKUP($L142,[4]Insumos!$C$2:$F$517,3,FALSE),"")</f>
        <v>12537.5</v>
      </c>
      <c r="P142" s="318">
        <f>+Tabla1[[#This Row],[Precio Unitario]]*Tabla1[[#This Row],[Cantidad de Insumos]]</f>
        <v>50150</v>
      </c>
      <c r="Q142" s="469" t="str">
        <f>IFERROR(VLOOKUP($L142,[4]Insumos!$C$2:$F$517,4,FALSE),"")</f>
        <v>2.3.1.1.01</v>
      </c>
      <c r="R142" s="462"/>
      <c r="S142" s="456"/>
      <c r="T142" s="456"/>
    </row>
    <row r="143" spans="2:20" x14ac:dyDescent="0.25">
      <c r="B143" s="465" t="str">
        <f>IF(Tabla1[[#This Row],[Código_Actividad]]="","",CONCATENATE(Tabla1[[#This Row],[POA]],".",Tabla1[[#This Row],[SRS]],".",Tabla1[[#This Row],[AREA]],".",Tabla1[[#This Row],[TIPO]]))</f>
        <v/>
      </c>
      <c r="C143" s="465" t="str">
        <f>IF(Tabla1[[#This Row],[Código_Actividad]]="","",'Formulario PPGR1'!#REF!)</f>
        <v/>
      </c>
      <c r="D143" s="465" t="str">
        <f>IF(Tabla1[[#This Row],[Código_Actividad]]="","",'Formulario PPGR1'!#REF!)</f>
        <v/>
      </c>
      <c r="E143" s="465" t="str">
        <f>IF(Tabla1[[#This Row],[Código_Actividad]]="","",'Formulario PPGR1'!#REF!)</f>
        <v/>
      </c>
      <c r="F143" s="465" t="str">
        <f>IF(Tabla1[[#This Row],[Código_Actividad]]="","",'Formulario PPGR1'!#REF!)</f>
        <v/>
      </c>
      <c r="G143" s="317"/>
      <c r="H143" s="460" t="str">
        <f>IFERROR(VLOOKUP(Tabla1[[#This Row],[Código_Actividad]],'Formulario PPGR2'!$H$9:$I$1048576,2,FALSE),"")</f>
        <v/>
      </c>
      <c r="I143" s="467" t="str">
        <f>IFERROR(VLOOKUP(Tabla1[[#This Row],[Código_Actividad]],Tabla2[[Código]:[Total de Acciones ]],15,FALSE),"")</f>
        <v/>
      </c>
      <c r="J143" s="462" t="s">
        <v>1122</v>
      </c>
      <c r="K143" s="466" t="str">
        <f>IFERROR(VLOOKUP($J143,[3]LSIns!$B$5:$C$45,2,FALSE),"")</f>
        <v>lsUtilesdeOficina</v>
      </c>
      <c r="L143" s="460" t="s">
        <v>1144</v>
      </c>
      <c r="M143" s="466" t="str">
        <f>IFERROR(VLOOKUP($L143,[4]Insumos!$C$2:$F$517,2,FALSE),"")</f>
        <v>Caja</v>
      </c>
      <c r="N143" s="408">
        <v>12</v>
      </c>
      <c r="O143" s="468">
        <f>IFERROR(VLOOKUP($L143,[4]Insumos!$C$2:$F$517,3,FALSE),"")</f>
        <v>36</v>
      </c>
      <c r="P143" s="318">
        <f>+Tabla1[[#This Row],[Precio Unitario]]*Tabla1[[#This Row],[Cantidad de Insumos]]</f>
        <v>432</v>
      </c>
      <c r="Q143" s="469" t="str">
        <f>IFERROR(VLOOKUP($L143,[4]Insumos!$C$2:$F$517,4,FALSE),"")</f>
        <v xml:space="preserve">2.3.9.2.01 </v>
      </c>
      <c r="R143" s="462"/>
      <c r="S143" s="456"/>
      <c r="T143" s="456"/>
    </row>
    <row r="144" spans="2:20" x14ac:dyDescent="0.25">
      <c r="B144" s="465" t="str">
        <f>IF(Tabla1[[#This Row],[Código_Actividad]]="","",CONCATENATE(Tabla1[[#This Row],[POA]],".",Tabla1[[#This Row],[SRS]],".",Tabla1[[#This Row],[AREA]],".",Tabla1[[#This Row],[TIPO]]))</f>
        <v/>
      </c>
      <c r="C144" s="465" t="str">
        <f>IF(Tabla1[[#This Row],[Código_Actividad]]="","",'Formulario PPGR1'!#REF!)</f>
        <v/>
      </c>
      <c r="D144" s="465" t="str">
        <f>IF(Tabla1[[#This Row],[Código_Actividad]]="","",'Formulario PPGR1'!#REF!)</f>
        <v/>
      </c>
      <c r="E144" s="465" t="str">
        <f>IF(Tabla1[[#This Row],[Código_Actividad]]="","",'Formulario PPGR1'!#REF!)</f>
        <v/>
      </c>
      <c r="F144" s="465" t="str">
        <f>IF(Tabla1[[#This Row],[Código_Actividad]]="","",'Formulario PPGR1'!#REF!)</f>
        <v/>
      </c>
      <c r="G144" s="317"/>
      <c r="H144" s="460" t="str">
        <f>IFERROR(VLOOKUP(Tabla1[[#This Row],[Código_Actividad]],'Formulario PPGR2'!$H$9:$I$1048576,2,FALSE),"")</f>
        <v/>
      </c>
      <c r="I144" s="467" t="str">
        <f>IFERROR(VLOOKUP(Tabla1[[#This Row],[Código_Actividad]],Tabla2[[Código]:[Total de Acciones ]],15,FALSE),"")</f>
        <v/>
      </c>
      <c r="J144" s="462" t="s">
        <v>357</v>
      </c>
      <c r="K144" s="466" t="str">
        <f>IFERROR(VLOOKUP($J144,[3]LSIns!$B$5:$C$45,2,FALSE),"")</f>
        <v>lsProductosdePapel</v>
      </c>
      <c r="L144" s="460" t="s">
        <v>1025</v>
      </c>
      <c r="M144" s="466" t="str">
        <f>IFERROR(VLOOKUP($L144,[4]Insumos!$C$2:$F$517,2,FALSE),"")</f>
        <v>resma</v>
      </c>
      <c r="N144" s="408">
        <v>4</v>
      </c>
      <c r="O144" s="468">
        <f>IFERROR(VLOOKUP($L144,[4]Insumos!$C$2:$F$517,3,FALSE),"")</f>
        <v>139.24</v>
      </c>
      <c r="P144" s="318">
        <f>+Tabla1[[#This Row],[Precio Unitario]]*Tabla1[[#This Row],[Cantidad de Insumos]]</f>
        <v>556.96</v>
      </c>
      <c r="Q144" s="469" t="str">
        <f>IFERROR(VLOOKUP($L144,[4]Insumos!$C$2:$F$517,4,FALSE),"")</f>
        <v>2.3.3.1.01</v>
      </c>
      <c r="R144" s="462"/>
      <c r="S144" s="456"/>
      <c r="T144" s="456"/>
    </row>
    <row r="145" spans="2:20" x14ac:dyDescent="0.25">
      <c r="B145" s="465" t="str">
        <f>IF(Tabla1[[#This Row],[Código_Actividad]]="","",CONCATENATE(Tabla1[[#This Row],[POA]],".",Tabla1[[#This Row],[SRS]],".",Tabla1[[#This Row],[AREA]],".",Tabla1[[#This Row],[TIPO]]))</f>
        <v/>
      </c>
      <c r="C145" s="465" t="str">
        <f>IF(Tabla1[[#This Row],[Código_Actividad]]="","",'Formulario PPGR1'!#REF!)</f>
        <v/>
      </c>
      <c r="D145" s="465" t="str">
        <f>IF(Tabla1[[#This Row],[Código_Actividad]]="","",'Formulario PPGR1'!#REF!)</f>
        <v/>
      </c>
      <c r="E145" s="465" t="str">
        <f>IF(Tabla1[[#This Row],[Código_Actividad]]="","",'Formulario PPGR1'!#REF!)</f>
        <v/>
      </c>
      <c r="F145" s="465" t="str">
        <f>IF(Tabla1[[#This Row],[Código_Actividad]]="","",'Formulario PPGR1'!#REF!)</f>
        <v/>
      </c>
      <c r="G145" s="317"/>
      <c r="H145" s="460" t="str">
        <f>IFERROR(VLOOKUP(Tabla1[[#This Row],[Código_Actividad]],'Formulario PPGR2'!$H$9:$I$1048576,2,FALSE),"")</f>
        <v/>
      </c>
      <c r="I145" s="467" t="str">
        <f>IFERROR(VLOOKUP(Tabla1[[#This Row],[Código_Actividad]],Tabla2[[Código]:[Total de Acciones ]],15,FALSE),"")</f>
        <v/>
      </c>
      <c r="J145" s="462" t="s">
        <v>1122</v>
      </c>
      <c r="K145" s="466" t="str">
        <f>IFERROR(VLOOKUP($J145,[3]LSIns!$B$5:$C$45,2,FALSE),"")</f>
        <v>lsUtilesdeOficina</v>
      </c>
      <c r="L145" s="460" t="s">
        <v>1134</v>
      </c>
      <c r="M145" s="466" t="str">
        <f>IFERROR(VLOOKUP($L145,[4]Insumos!$C$2:$F$517,2,FALSE),"")</f>
        <v>unidad</v>
      </c>
      <c r="N145" s="408">
        <v>1</v>
      </c>
      <c r="O145" s="468">
        <f>IFERROR(VLOOKUP($L145,[4]Insumos!$C$2:$F$517,3,FALSE),"")</f>
        <v>810.41200000000003</v>
      </c>
      <c r="P145" s="318">
        <f>+Tabla1[[#This Row],[Precio Unitario]]*Tabla1[[#This Row],[Cantidad de Insumos]]</f>
        <v>810.41200000000003</v>
      </c>
      <c r="Q145" s="469" t="str">
        <f>IFERROR(VLOOKUP($L145,[4]Insumos!$C$2:$F$517,4,FALSE),"")</f>
        <v xml:space="preserve">2.3.9.2.01 </v>
      </c>
      <c r="R145" s="462"/>
      <c r="S145" s="456"/>
      <c r="T145" s="456"/>
    </row>
    <row r="146" spans="2:20" ht="25.5" x14ac:dyDescent="0.25">
      <c r="B146" s="465" t="e">
        <f>IF(Tabla1[[#This Row],[Código_Actividad]]="","",CONCATENATE(Tabla1[[#This Row],[POA]],".",Tabla1[[#This Row],[SRS]],".",Tabla1[[#This Row],[AREA]],".",Tabla1[[#This Row],[TIPO]]))</f>
        <v>#REF!</v>
      </c>
      <c r="C146" s="465" t="e">
        <f>IF(Tabla1[[#This Row],[Código_Actividad]]="","",'Formulario PPGR1'!#REF!)</f>
        <v>#REF!</v>
      </c>
      <c r="D146" s="465" t="e">
        <f>IF(Tabla1[[#This Row],[Código_Actividad]]="","",'Formulario PPGR1'!#REF!)</f>
        <v>#REF!</v>
      </c>
      <c r="E146" s="465" t="e">
        <f>IF(Tabla1[[#This Row],[Código_Actividad]]="","",'Formulario PPGR1'!#REF!)</f>
        <v>#REF!</v>
      </c>
      <c r="F146" s="465" t="e">
        <f>IF(Tabla1[[#This Row],[Código_Actividad]]="","",'Formulario PPGR1'!#REF!)</f>
        <v>#REF!</v>
      </c>
      <c r="G146" s="317" t="s">
        <v>2149</v>
      </c>
      <c r="H146" s="460" t="str">
        <f>IFERROR(VLOOKUP(Tabla1[[#This Row],[Código_Actividad]],'Formulario PPGR2'!$H$9:$I$1048576,2,FALSE),"")</f>
        <v xml:space="preserve">Supervisión a la Implementación del Plan de mejora del Indice de seguridad hospitalario comites de emergencias Regionales </v>
      </c>
      <c r="I146" s="467">
        <f>IFERROR(VLOOKUP(Tabla1[[#This Row],[Código_Actividad]],Tabla2[[Código]:[Total de Acciones ]],15,FALSE),"")</f>
        <v>4</v>
      </c>
      <c r="J146" s="462" t="s">
        <v>234</v>
      </c>
      <c r="K146" s="466" t="str">
        <f>IFERROR(VLOOKUP($J146,[3]LSIns!$B$5:$C$45,2,FALSE),"")</f>
        <v>lsGasoil</v>
      </c>
      <c r="L146" s="460" t="s">
        <v>842</v>
      </c>
      <c r="M146" s="466" t="str">
        <f>IFERROR(VLOOKUP($L146,[4]Insumos!$C$2:$F$517,2,FALSE),"")</f>
        <v>unidad</v>
      </c>
      <c r="N146" s="408">
        <v>4</v>
      </c>
      <c r="O146" s="468">
        <f>IFERROR(VLOOKUP($L146,[4]Insumos!$C$2:$F$517,3,FALSE),"")</f>
        <v>1000</v>
      </c>
      <c r="P146" s="318">
        <f>+Tabla1[[#This Row],[Precio Unitario]]*Tabla1[[#This Row],[Cantidad de Insumos]]</f>
        <v>4000</v>
      </c>
      <c r="Q146" s="469" t="str">
        <f>IFERROR(VLOOKUP($L146,[4]Insumos!$C$2:$F$517,4,FALSE),"")</f>
        <v xml:space="preserve">2.3.7.1.02 </v>
      </c>
      <c r="R146" s="462"/>
      <c r="S146" s="456"/>
      <c r="T146" s="456"/>
    </row>
    <row r="147" spans="2:20" x14ac:dyDescent="0.25">
      <c r="B147" s="465" t="str">
        <f>IF(Tabla1[[#This Row],[Código_Actividad]]="","",CONCATENATE(Tabla1[[#This Row],[POA]],".",Tabla1[[#This Row],[SRS]],".",Tabla1[[#This Row],[AREA]],".",Tabla1[[#This Row],[TIPO]]))</f>
        <v/>
      </c>
      <c r="C147" s="465" t="str">
        <f>IF(Tabla1[[#This Row],[Código_Actividad]]="","",'Formulario PPGR1'!#REF!)</f>
        <v/>
      </c>
      <c r="D147" s="465" t="str">
        <f>IF(Tabla1[[#This Row],[Código_Actividad]]="","",'Formulario PPGR1'!#REF!)</f>
        <v/>
      </c>
      <c r="E147" s="465" t="str">
        <f>IF(Tabla1[[#This Row],[Código_Actividad]]="","",'Formulario PPGR1'!#REF!)</f>
        <v/>
      </c>
      <c r="F147" s="465" t="str">
        <f>IF(Tabla1[[#This Row],[Código_Actividad]]="","",'Formulario PPGR1'!#REF!)</f>
        <v/>
      </c>
      <c r="G147" s="317"/>
      <c r="H147" s="460" t="str">
        <f>IFERROR(VLOOKUP(Tabla1[[#This Row],[Código_Actividad]],'Formulario PPGR2'!$H$9:$I$1048576,2,FALSE),"")</f>
        <v/>
      </c>
      <c r="I147" s="467" t="str">
        <f>IFERROR(VLOOKUP(Tabla1[[#This Row],[Código_Actividad]],Tabla2[[Código]:[Total de Acciones ]],15,FALSE),"")</f>
        <v/>
      </c>
      <c r="J147" s="462" t="s">
        <v>1122</v>
      </c>
      <c r="K147" s="466" t="str">
        <f>IFERROR(VLOOKUP($J147,[3]LSIns!$B$5:$C$45,2,FALSE),"")</f>
        <v>lsUtilesdeOficina</v>
      </c>
      <c r="L147" s="460" t="s">
        <v>1144</v>
      </c>
      <c r="M147" s="466" t="str">
        <f>IFERROR(VLOOKUP($L147,[4]Insumos!$C$2:$F$517,2,FALSE),"")</f>
        <v>Caja</v>
      </c>
      <c r="N147" s="408">
        <v>2</v>
      </c>
      <c r="O147" s="468">
        <f>IFERROR(VLOOKUP($L147,[4]Insumos!$C$2:$F$517,3,FALSE),"")</f>
        <v>36</v>
      </c>
      <c r="P147" s="318">
        <f>+Tabla1[[#This Row],[Precio Unitario]]*Tabla1[[#This Row],[Cantidad de Insumos]]</f>
        <v>72</v>
      </c>
      <c r="Q147" s="469" t="str">
        <f>IFERROR(VLOOKUP($L147,[4]Insumos!$C$2:$F$517,4,FALSE),"")</f>
        <v xml:space="preserve">2.3.9.2.01 </v>
      </c>
      <c r="R147" s="462"/>
      <c r="S147" s="456"/>
      <c r="T147" s="456"/>
    </row>
    <row r="148" spans="2:20" x14ac:dyDescent="0.25">
      <c r="B148" s="465" t="str">
        <f>IF(Tabla1[[#This Row],[Código_Actividad]]="","",CONCATENATE(Tabla1[[#This Row],[POA]],".",Tabla1[[#This Row],[SRS]],".",Tabla1[[#This Row],[AREA]],".",Tabla1[[#This Row],[TIPO]]))</f>
        <v/>
      </c>
      <c r="C148" s="465" t="str">
        <f>IF(Tabla1[[#This Row],[Código_Actividad]]="","",'Formulario PPGR1'!#REF!)</f>
        <v/>
      </c>
      <c r="D148" s="465" t="str">
        <f>IF(Tabla1[[#This Row],[Código_Actividad]]="","",'Formulario PPGR1'!#REF!)</f>
        <v/>
      </c>
      <c r="E148" s="465" t="str">
        <f>IF(Tabla1[[#This Row],[Código_Actividad]]="","",'Formulario PPGR1'!#REF!)</f>
        <v/>
      </c>
      <c r="F148" s="465" t="str">
        <f>IF(Tabla1[[#This Row],[Código_Actividad]]="","",'Formulario PPGR1'!#REF!)</f>
        <v/>
      </c>
      <c r="G148" s="317"/>
      <c r="H148" s="460" t="str">
        <f>IFERROR(VLOOKUP(Tabla1[[#This Row],[Código_Actividad]],'Formulario PPGR2'!$H$9:$I$1048576,2,FALSE),"")</f>
        <v/>
      </c>
      <c r="I148" s="467" t="str">
        <f>IFERROR(VLOOKUP(Tabla1[[#This Row],[Código_Actividad]],Tabla2[[Código]:[Total de Acciones ]],15,FALSE),"")</f>
        <v/>
      </c>
      <c r="J148" s="462" t="s">
        <v>357</v>
      </c>
      <c r="K148" s="466" t="str">
        <f>IFERROR(VLOOKUP($J148,[3]LSIns!$B$5:$C$45,2,FALSE),"")</f>
        <v>lsProductosdePapel</v>
      </c>
      <c r="L148" s="460" t="s">
        <v>1025</v>
      </c>
      <c r="M148" s="466" t="str">
        <f>IFERROR(VLOOKUP($L148,[4]Insumos!$C$2:$F$517,2,FALSE),"")</f>
        <v>resma</v>
      </c>
      <c r="N148" s="408">
        <v>1</v>
      </c>
      <c r="O148" s="468">
        <f>IFERROR(VLOOKUP($L148,[4]Insumos!$C$2:$F$517,3,FALSE),"")</f>
        <v>139.24</v>
      </c>
      <c r="P148" s="318">
        <f>+Tabla1[[#This Row],[Precio Unitario]]*Tabla1[[#This Row],[Cantidad de Insumos]]</f>
        <v>139.24</v>
      </c>
      <c r="Q148" s="469" t="str">
        <f>IFERROR(VLOOKUP($L148,[4]Insumos!$C$2:$F$517,4,FALSE),"")</f>
        <v>2.3.3.1.01</v>
      </c>
      <c r="R148" s="462"/>
      <c r="S148" s="456"/>
      <c r="T148" s="456"/>
    </row>
    <row r="149" spans="2:20" x14ac:dyDescent="0.25">
      <c r="B149" s="465" t="e">
        <f>IF(Tabla1[[#This Row],[Código_Actividad]]="","",CONCATENATE(Tabla1[[#This Row],[POA]],".",Tabla1[[#This Row],[SRS]],".",Tabla1[[#This Row],[AREA]],".",Tabla1[[#This Row],[TIPO]]))</f>
        <v>#REF!</v>
      </c>
      <c r="C149" s="465" t="e">
        <f>IF(Tabla1[[#This Row],[Código_Actividad]]="","",'Formulario PPGR1'!#REF!)</f>
        <v>#REF!</v>
      </c>
      <c r="D149" s="465" t="e">
        <f>IF(Tabla1[[#This Row],[Código_Actividad]]="","",'Formulario PPGR1'!#REF!)</f>
        <v>#REF!</v>
      </c>
      <c r="E149" s="465" t="e">
        <f>IF(Tabla1[[#This Row],[Código_Actividad]]="","",'Formulario PPGR1'!#REF!)</f>
        <v>#REF!</v>
      </c>
      <c r="F149" s="465" t="e">
        <f>IF(Tabla1[[#This Row],[Código_Actividad]]="","",'Formulario PPGR1'!#REF!)</f>
        <v>#REF!</v>
      </c>
      <c r="G149" s="317" t="s">
        <v>2150</v>
      </c>
      <c r="H149" s="460" t="str">
        <f>IFERROR(VLOOKUP(Tabla1[[#This Row],[Código_Actividad]],'Formulario PPGR2'!$H$9:$I$1048576,2,FALSE),"")</f>
        <v>Supervisión del Seguimiento a la  Elaboración Planes de Emergencias y Desastres Hospitalarios</v>
      </c>
      <c r="I149" s="467">
        <f>IFERROR(VLOOKUP(Tabla1[[#This Row],[Código_Actividad]],Tabla2[[Código]:[Total de Acciones ]],15,FALSE),"")</f>
        <v>4</v>
      </c>
      <c r="J149" s="462" t="s">
        <v>234</v>
      </c>
      <c r="K149" s="466" t="str">
        <f>IFERROR(VLOOKUP($J149,[3]LSIns!$B$5:$C$45,2,FALSE),"")</f>
        <v>lsGasoil</v>
      </c>
      <c r="L149" s="460" t="s">
        <v>842</v>
      </c>
      <c r="M149" s="466" t="str">
        <f>IFERROR(VLOOKUP($L149,[4]Insumos!$C$2:$F$517,2,FALSE),"")</f>
        <v>unidad</v>
      </c>
      <c r="N149" s="408">
        <v>4</v>
      </c>
      <c r="O149" s="468">
        <f>IFERROR(VLOOKUP($L149,[4]Insumos!$C$2:$F$517,3,FALSE),"")</f>
        <v>1000</v>
      </c>
      <c r="P149" s="318">
        <f>+Tabla1[[#This Row],[Precio Unitario]]*Tabla1[[#This Row],[Cantidad de Insumos]]</f>
        <v>4000</v>
      </c>
      <c r="Q149" s="469" t="str">
        <f>IFERROR(VLOOKUP($L149,[4]Insumos!$C$2:$F$517,4,FALSE),"")</f>
        <v xml:space="preserve">2.3.7.1.02 </v>
      </c>
      <c r="R149" s="462"/>
      <c r="S149" s="456"/>
      <c r="T149" s="456"/>
    </row>
    <row r="150" spans="2:20" x14ac:dyDescent="0.25">
      <c r="B150" s="465" t="str">
        <f>IF(Tabla1[[#This Row],[Código_Actividad]]="","",CONCATENATE(Tabla1[[#This Row],[POA]],".",Tabla1[[#This Row],[SRS]],".",Tabla1[[#This Row],[AREA]],".",Tabla1[[#This Row],[TIPO]]))</f>
        <v/>
      </c>
      <c r="C150" s="465" t="str">
        <f>IF(Tabla1[[#This Row],[Código_Actividad]]="","",'Formulario PPGR1'!#REF!)</f>
        <v/>
      </c>
      <c r="D150" s="465" t="str">
        <f>IF(Tabla1[[#This Row],[Código_Actividad]]="","",'Formulario PPGR1'!#REF!)</f>
        <v/>
      </c>
      <c r="E150" s="465" t="str">
        <f>IF(Tabla1[[#This Row],[Código_Actividad]]="","",'Formulario PPGR1'!#REF!)</f>
        <v/>
      </c>
      <c r="F150" s="465" t="str">
        <f>IF(Tabla1[[#This Row],[Código_Actividad]]="","",'Formulario PPGR1'!#REF!)</f>
        <v/>
      </c>
      <c r="G150" s="317"/>
      <c r="H150" s="460" t="str">
        <f>IFERROR(VLOOKUP(Tabla1[[#This Row],[Código_Actividad]],'Formulario PPGR2'!$H$9:$I$1048576,2,FALSE),"")</f>
        <v/>
      </c>
      <c r="I150" s="467" t="str">
        <f>IFERROR(VLOOKUP(Tabla1[[#This Row],[Código_Actividad]],Tabla2[[Código]:[Total de Acciones ]],15,FALSE),"")</f>
        <v/>
      </c>
      <c r="J150" s="462" t="s">
        <v>1122</v>
      </c>
      <c r="K150" s="466" t="str">
        <f>IFERROR(VLOOKUP($J150,[3]LSIns!$B$5:$C$45,2,FALSE),"")</f>
        <v>lsUtilesdeOficina</v>
      </c>
      <c r="L150" s="460" t="s">
        <v>1144</v>
      </c>
      <c r="M150" s="466" t="str">
        <f>IFERROR(VLOOKUP($L150,[4]Insumos!$C$2:$F$517,2,FALSE),"")</f>
        <v>Caja</v>
      </c>
      <c r="N150" s="408">
        <v>1</v>
      </c>
      <c r="O150" s="468">
        <f>IFERROR(VLOOKUP($L150,[4]Insumos!$C$2:$F$517,3,FALSE),"")</f>
        <v>36</v>
      </c>
      <c r="P150" s="318">
        <f>+Tabla1[[#This Row],[Precio Unitario]]*Tabla1[[#This Row],[Cantidad de Insumos]]</f>
        <v>36</v>
      </c>
      <c r="Q150" s="469" t="str">
        <f>IFERROR(VLOOKUP($L150,[4]Insumos!$C$2:$F$517,4,FALSE),"")</f>
        <v xml:space="preserve">2.3.9.2.01 </v>
      </c>
      <c r="R150" s="462"/>
      <c r="S150" s="456"/>
      <c r="T150" s="456"/>
    </row>
    <row r="151" spans="2:20" x14ac:dyDescent="0.25">
      <c r="B151" s="465" t="str">
        <f>IF(Tabla1[[#This Row],[Código_Actividad]]="","",CONCATENATE(Tabla1[[#This Row],[POA]],".",Tabla1[[#This Row],[SRS]],".",Tabla1[[#This Row],[AREA]],".",Tabla1[[#This Row],[TIPO]]))</f>
        <v/>
      </c>
      <c r="C151" s="465" t="str">
        <f>IF(Tabla1[[#This Row],[Código_Actividad]]="","",'Formulario PPGR1'!#REF!)</f>
        <v/>
      </c>
      <c r="D151" s="465" t="str">
        <f>IF(Tabla1[[#This Row],[Código_Actividad]]="","",'Formulario PPGR1'!#REF!)</f>
        <v/>
      </c>
      <c r="E151" s="465" t="str">
        <f>IF(Tabla1[[#This Row],[Código_Actividad]]="","",'Formulario PPGR1'!#REF!)</f>
        <v/>
      </c>
      <c r="F151" s="465" t="str">
        <f>IF(Tabla1[[#This Row],[Código_Actividad]]="","",'Formulario PPGR1'!#REF!)</f>
        <v/>
      </c>
      <c r="G151" s="317"/>
      <c r="H151" s="460" t="str">
        <f>IFERROR(VLOOKUP(Tabla1[[#This Row],[Código_Actividad]],'Formulario PPGR2'!$H$9:$I$1048576,2,FALSE),"")</f>
        <v/>
      </c>
      <c r="I151" s="467" t="str">
        <f>IFERROR(VLOOKUP(Tabla1[[#This Row],[Código_Actividad]],Tabla2[[Código]:[Total de Acciones ]],15,FALSE),"")</f>
        <v/>
      </c>
      <c r="J151" s="462" t="s">
        <v>357</v>
      </c>
      <c r="K151" s="466" t="str">
        <f>IFERROR(VLOOKUP($J151,[3]LSIns!$B$5:$C$45,2,FALSE),"")</f>
        <v>lsProductosdePapel</v>
      </c>
      <c r="L151" s="460" t="s">
        <v>1025</v>
      </c>
      <c r="M151" s="466" t="str">
        <f>IFERROR(VLOOKUP($L151,[4]Insumos!$C$2:$F$517,2,FALSE),"")</f>
        <v>resma</v>
      </c>
      <c r="N151" s="408">
        <v>1</v>
      </c>
      <c r="O151" s="468">
        <f>IFERROR(VLOOKUP($L151,[4]Insumos!$C$2:$F$517,3,FALSE),"")</f>
        <v>139.24</v>
      </c>
      <c r="P151" s="318">
        <f>+Tabla1[[#This Row],[Precio Unitario]]*Tabla1[[#This Row],[Cantidad de Insumos]]</f>
        <v>139.24</v>
      </c>
      <c r="Q151" s="469" t="str">
        <f>IFERROR(VLOOKUP($L151,[4]Insumos!$C$2:$F$517,4,FALSE),"")</f>
        <v>2.3.3.1.01</v>
      </c>
      <c r="R151" s="462"/>
      <c r="S151" s="456"/>
      <c r="T151" s="456"/>
    </row>
    <row r="152" spans="2:20" ht="25.5" x14ac:dyDescent="0.25">
      <c r="B152" s="465" t="e">
        <f>IF(Tabla1[[#This Row],[Código_Actividad]]="","",CONCATENATE(Tabla1[[#This Row],[POA]],".",Tabla1[[#This Row],[SRS]],".",Tabla1[[#This Row],[AREA]],".",Tabla1[[#This Row],[TIPO]]))</f>
        <v>#REF!</v>
      </c>
      <c r="C152" s="465" t="e">
        <f>IF(Tabla1[[#This Row],[Código_Actividad]]="","",'Formulario PPGR1'!#REF!)</f>
        <v>#REF!</v>
      </c>
      <c r="D152" s="465" t="e">
        <f>IF(Tabla1[[#This Row],[Código_Actividad]]="","",'Formulario PPGR1'!#REF!)</f>
        <v>#REF!</v>
      </c>
      <c r="E152" s="465" t="e">
        <f>IF(Tabla1[[#This Row],[Código_Actividad]]="","",'Formulario PPGR1'!#REF!)</f>
        <v>#REF!</v>
      </c>
      <c r="F152" s="465" t="e">
        <f>IF(Tabla1[[#This Row],[Código_Actividad]]="","",'Formulario PPGR1'!#REF!)</f>
        <v>#REF!</v>
      </c>
      <c r="G152" s="317" t="s">
        <v>2151</v>
      </c>
      <c r="H152" s="460" t="str">
        <f>IFERROR(VLOOKUP(Tabla1[[#This Row],[Código_Actividad]],'Formulario PPGR2'!$H$9:$I$1048576,2,FALSE),"")</f>
        <v>Supervisión y Seguimiento a la funcionabilidad  de los  Planes de  Emergencias y Desastres Hospitalarios a traves de los simulacros.</v>
      </c>
      <c r="I152" s="467">
        <f>IFERROR(VLOOKUP(Tabla1[[#This Row],[Código_Actividad]],Tabla2[[Código]:[Total de Acciones ]],15,FALSE),"")</f>
        <v>3</v>
      </c>
      <c r="J152" s="462" t="s">
        <v>234</v>
      </c>
      <c r="K152" s="466" t="str">
        <f>IFERROR(VLOOKUP($J152,[3]LSIns!$B$5:$C$45,2,FALSE),"")</f>
        <v>lsGasoil</v>
      </c>
      <c r="L152" s="460" t="s">
        <v>842</v>
      </c>
      <c r="M152" s="466" t="str">
        <f>IFERROR(VLOOKUP($L152,[4]Insumos!$C$2:$F$517,2,FALSE),"")</f>
        <v>unidad</v>
      </c>
      <c r="N152" s="408">
        <v>3</v>
      </c>
      <c r="O152" s="468">
        <f>IFERROR(VLOOKUP($L152,[4]Insumos!$C$2:$F$517,3,FALSE),"")</f>
        <v>1000</v>
      </c>
      <c r="P152" s="318">
        <f>+Tabla1[[#This Row],[Precio Unitario]]*Tabla1[[#This Row],[Cantidad de Insumos]]</f>
        <v>3000</v>
      </c>
      <c r="Q152" s="469" t="str">
        <f>IFERROR(VLOOKUP($L152,[4]Insumos!$C$2:$F$517,4,FALSE),"")</f>
        <v xml:space="preserve">2.3.7.1.02 </v>
      </c>
      <c r="R152" s="462"/>
      <c r="S152" s="456"/>
      <c r="T152" s="456"/>
    </row>
    <row r="153" spans="2:20" x14ac:dyDescent="0.25">
      <c r="B153" s="465" t="str">
        <f>IF(Tabla1[[#This Row],[Código_Actividad]]="","",CONCATENATE(Tabla1[[#This Row],[POA]],".",Tabla1[[#This Row],[SRS]],".",Tabla1[[#This Row],[AREA]],".",Tabla1[[#This Row],[TIPO]]))</f>
        <v/>
      </c>
      <c r="C153" s="465" t="str">
        <f>IF(Tabla1[[#This Row],[Código_Actividad]]="","",'Formulario PPGR1'!#REF!)</f>
        <v/>
      </c>
      <c r="D153" s="465" t="str">
        <f>IF(Tabla1[[#This Row],[Código_Actividad]]="","",'Formulario PPGR1'!#REF!)</f>
        <v/>
      </c>
      <c r="E153" s="465" t="str">
        <f>IF(Tabla1[[#This Row],[Código_Actividad]]="","",'Formulario PPGR1'!#REF!)</f>
        <v/>
      </c>
      <c r="F153" s="465" t="str">
        <f>IF(Tabla1[[#This Row],[Código_Actividad]]="","",'Formulario PPGR1'!#REF!)</f>
        <v/>
      </c>
      <c r="G153" s="317"/>
      <c r="H153" s="460" t="str">
        <f>IFERROR(VLOOKUP(Tabla1[[#This Row],[Código_Actividad]],'Formulario PPGR2'!$H$9:$I$1048576,2,FALSE),"")</f>
        <v/>
      </c>
      <c r="I153" s="467" t="str">
        <f>IFERROR(VLOOKUP(Tabla1[[#This Row],[Código_Actividad]],Tabla2[[Código]:[Total de Acciones ]],15,FALSE),"")</f>
        <v/>
      </c>
      <c r="J153" s="462" t="s">
        <v>1122</v>
      </c>
      <c r="K153" s="466" t="str">
        <f>IFERROR(VLOOKUP($J153,[3]LSIns!$B$5:$C$45,2,FALSE),"")</f>
        <v>lsUtilesdeOficina</v>
      </c>
      <c r="L153" s="460" t="s">
        <v>1144</v>
      </c>
      <c r="M153" s="466" t="str">
        <f>IFERROR(VLOOKUP($L153,[4]Insumos!$C$2:$F$517,2,FALSE),"")</f>
        <v>Caja</v>
      </c>
      <c r="N153" s="408">
        <v>1</v>
      </c>
      <c r="O153" s="468">
        <f>IFERROR(VLOOKUP($L153,[4]Insumos!$C$2:$F$517,3,FALSE),"")</f>
        <v>36</v>
      </c>
      <c r="P153" s="318">
        <f>+Tabla1[[#This Row],[Precio Unitario]]*Tabla1[[#This Row],[Cantidad de Insumos]]</f>
        <v>36</v>
      </c>
      <c r="Q153" s="469" t="str">
        <f>IFERROR(VLOOKUP($L153,[4]Insumos!$C$2:$F$517,4,FALSE),"")</f>
        <v xml:space="preserve">2.3.9.2.01 </v>
      </c>
      <c r="R153" s="462"/>
      <c r="S153" s="456"/>
      <c r="T153" s="456"/>
    </row>
    <row r="154" spans="2:20" x14ac:dyDescent="0.25">
      <c r="B154" s="465" t="str">
        <f>IF(Tabla1[[#This Row],[Código_Actividad]]="","",CONCATENATE(Tabla1[[#This Row],[POA]],".",Tabla1[[#This Row],[SRS]],".",Tabla1[[#This Row],[AREA]],".",Tabla1[[#This Row],[TIPO]]))</f>
        <v/>
      </c>
      <c r="C154" s="465" t="str">
        <f>IF(Tabla1[[#This Row],[Código_Actividad]]="","",'Formulario PPGR1'!#REF!)</f>
        <v/>
      </c>
      <c r="D154" s="465" t="str">
        <f>IF(Tabla1[[#This Row],[Código_Actividad]]="","",'Formulario PPGR1'!#REF!)</f>
        <v/>
      </c>
      <c r="E154" s="465" t="str">
        <f>IF(Tabla1[[#This Row],[Código_Actividad]]="","",'Formulario PPGR1'!#REF!)</f>
        <v/>
      </c>
      <c r="F154" s="465" t="str">
        <f>IF(Tabla1[[#This Row],[Código_Actividad]]="","",'Formulario PPGR1'!#REF!)</f>
        <v/>
      </c>
      <c r="G154" s="317"/>
      <c r="H154" s="460" t="str">
        <f>IFERROR(VLOOKUP(Tabla1[[#This Row],[Código_Actividad]],'Formulario PPGR2'!$H$9:$I$1048576,2,FALSE),"")</f>
        <v/>
      </c>
      <c r="I154" s="467" t="str">
        <f>IFERROR(VLOOKUP(Tabla1[[#This Row],[Código_Actividad]],Tabla2[[Código]:[Total de Acciones ]],15,FALSE),"")</f>
        <v/>
      </c>
      <c r="J154" s="462" t="s">
        <v>357</v>
      </c>
      <c r="K154" s="466" t="str">
        <f>IFERROR(VLOOKUP($J154,[3]LSIns!$B$5:$C$45,2,FALSE),"")</f>
        <v>lsProductosdePapel</v>
      </c>
      <c r="L154" s="460" t="s">
        <v>1025</v>
      </c>
      <c r="M154" s="466" t="str">
        <f>IFERROR(VLOOKUP($L154,[4]Insumos!$C$2:$F$517,2,FALSE),"")</f>
        <v>resma</v>
      </c>
      <c r="N154" s="408">
        <v>1</v>
      </c>
      <c r="O154" s="468">
        <f>IFERROR(VLOOKUP($L154,[4]Insumos!$C$2:$F$517,3,FALSE),"")</f>
        <v>139.24</v>
      </c>
      <c r="P154" s="318">
        <f>+Tabla1[[#This Row],[Precio Unitario]]*Tabla1[[#This Row],[Cantidad de Insumos]]</f>
        <v>139.24</v>
      </c>
      <c r="Q154" s="469" t="str">
        <f>IFERROR(VLOOKUP($L154,[4]Insumos!$C$2:$F$517,4,FALSE),"")</f>
        <v>2.3.3.1.01</v>
      </c>
      <c r="R154" s="462"/>
      <c r="S154" s="456"/>
      <c r="T154" s="456"/>
    </row>
    <row r="155" spans="2:20" x14ac:dyDescent="0.25">
      <c r="B155" s="465" t="e">
        <f>IF(Tabla1[[#This Row],[Código_Actividad]]="","",CONCATENATE(Tabla1[[#This Row],[POA]],".",Tabla1[[#This Row],[SRS]],".",Tabla1[[#This Row],[AREA]],".",Tabla1[[#This Row],[TIPO]]))</f>
        <v>#REF!</v>
      </c>
      <c r="C155" s="465" t="e">
        <f>IF(Tabla1[[#This Row],[Código_Actividad]]="","",'Formulario PPGR1'!#REF!)</f>
        <v>#REF!</v>
      </c>
      <c r="D155" s="465" t="e">
        <f>IF(Tabla1[[#This Row],[Código_Actividad]]="","",'Formulario PPGR1'!#REF!)</f>
        <v>#REF!</v>
      </c>
      <c r="E155" s="465" t="e">
        <f>IF(Tabla1[[#This Row],[Código_Actividad]]="","",'Formulario PPGR1'!#REF!)</f>
        <v>#REF!</v>
      </c>
      <c r="F155" s="465" t="e">
        <f>IF(Tabla1[[#This Row],[Código_Actividad]]="","",'Formulario PPGR1'!#REF!)</f>
        <v>#REF!</v>
      </c>
      <c r="G155" s="317" t="s">
        <v>2152</v>
      </c>
      <c r="H155" s="460" t="str">
        <f>IFERROR(VLOOKUP(Tabla1[[#This Row],[Código_Actividad]],'Formulario PPGR2'!$H$9:$I$1048576,2,FALSE),"")</f>
        <v>Coordinación de la Implementación del Modelo Integrado de Atención de Emergencias y Urgencias</v>
      </c>
      <c r="I155" s="467">
        <f>IFERROR(VLOOKUP(Tabla1[[#This Row],[Código_Actividad]],Tabla2[[Código]:[Total de Acciones ]],15,FALSE),"")</f>
        <v>1</v>
      </c>
      <c r="J155" s="462" t="s">
        <v>1122</v>
      </c>
      <c r="K155" s="466" t="str">
        <f>IFERROR(VLOOKUP($J155,[3]LSIns!$B$5:$C$45,2,FALSE),"")</f>
        <v>lsUtilesdeOficina</v>
      </c>
      <c r="L155" s="460" t="s">
        <v>1144</v>
      </c>
      <c r="M155" s="466" t="str">
        <f>IFERROR(VLOOKUP($L155,[4]Insumos!$C$2:$F$517,2,FALSE),"")</f>
        <v>Caja</v>
      </c>
      <c r="N155" s="408">
        <v>1</v>
      </c>
      <c r="O155" s="468">
        <f>IFERROR(VLOOKUP($L155,[4]Insumos!$C$2:$F$517,3,FALSE),"")</f>
        <v>36</v>
      </c>
      <c r="P155" s="318">
        <f>+Tabla1[[#This Row],[Precio Unitario]]*Tabla1[[#This Row],[Cantidad de Insumos]]</f>
        <v>36</v>
      </c>
      <c r="Q155" s="469" t="str">
        <f>IFERROR(VLOOKUP($L155,[4]Insumos!$C$2:$F$517,4,FALSE),"")</f>
        <v xml:space="preserve">2.3.9.2.01 </v>
      </c>
      <c r="R155" s="462"/>
      <c r="S155" s="456"/>
      <c r="T155" s="456"/>
    </row>
    <row r="156" spans="2:20" x14ac:dyDescent="0.25">
      <c r="B156" s="465" t="str">
        <f>IF(Tabla1[[#This Row],[Código_Actividad]]="","",CONCATENATE(Tabla1[[#This Row],[POA]],".",Tabla1[[#This Row],[SRS]],".",Tabla1[[#This Row],[AREA]],".",Tabla1[[#This Row],[TIPO]]))</f>
        <v/>
      </c>
      <c r="C156" s="465" t="str">
        <f>IF(Tabla1[[#This Row],[Código_Actividad]]="","",'Formulario PPGR1'!#REF!)</f>
        <v/>
      </c>
      <c r="D156" s="465" t="str">
        <f>IF(Tabla1[[#This Row],[Código_Actividad]]="","",'Formulario PPGR1'!#REF!)</f>
        <v/>
      </c>
      <c r="E156" s="465" t="str">
        <f>IF(Tabla1[[#This Row],[Código_Actividad]]="","",'Formulario PPGR1'!#REF!)</f>
        <v/>
      </c>
      <c r="F156" s="465" t="str">
        <f>IF(Tabla1[[#This Row],[Código_Actividad]]="","",'Formulario PPGR1'!#REF!)</f>
        <v/>
      </c>
      <c r="G156" s="317"/>
      <c r="H156" s="460" t="str">
        <f>IFERROR(VLOOKUP(Tabla1[[#This Row],[Código_Actividad]],'Formulario PPGR2'!$H$9:$I$1048576,2,FALSE),"")</f>
        <v/>
      </c>
      <c r="I156" s="467" t="str">
        <f>IFERROR(VLOOKUP(Tabla1[[#This Row],[Código_Actividad]],Tabla2[[Código]:[Total de Acciones ]],15,FALSE),"")</f>
        <v/>
      </c>
      <c r="J156" s="462" t="s">
        <v>357</v>
      </c>
      <c r="K156" s="466" t="str">
        <f>IFERROR(VLOOKUP($J156,[3]LSIns!$B$5:$C$45,2,FALSE),"")</f>
        <v>lsProductosdePapel</v>
      </c>
      <c r="L156" s="460" t="s">
        <v>1025</v>
      </c>
      <c r="M156" s="466" t="str">
        <f>IFERROR(VLOOKUP($L156,[4]Insumos!$C$2:$F$517,2,FALSE),"")</f>
        <v>resma</v>
      </c>
      <c r="N156" s="408">
        <v>1</v>
      </c>
      <c r="O156" s="468">
        <f>IFERROR(VLOOKUP($L156,[4]Insumos!$C$2:$F$517,3,FALSE),"")</f>
        <v>139.24</v>
      </c>
      <c r="P156" s="318">
        <f>+Tabla1[[#This Row],[Precio Unitario]]*Tabla1[[#This Row],[Cantidad de Insumos]]</f>
        <v>139.24</v>
      </c>
      <c r="Q156" s="469" t="str">
        <f>IFERROR(VLOOKUP($L156,[4]Insumos!$C$2:$F$517,4,FALSE),"")</f>
        <v>2.3.3.1.01</v>
      </c>
      <c r="R156" s="462"/>
      <c r="S156" s="456"/>
      <c r="T156" s="456"/>
    </row>
    <row r="157" spans="2:20" ht="38.25" x14ac:dyDescent="0.25">
      <c r="B157" s="465" t="str">
        <f>IF(Tabla1[[#This Row],[Código_Actividad]]="","",CONCATENATE(Tabla1[[#This Row],[POA]],".",Tabla1[[#This Row],[SRS]],".",Tabla1[[#This Row],[AREA]],".",Tabla1[[#This Row],[TIPO]]))</f>
        <v/>
      </c>
      <c r="C157" s="465" t="str">
        <f>IF(Tabla1[[#This Row],[Código_Actividad]]="","",'Formulario PPGR1'!#REF!)</f>
        <v/>
      </c>
      <c r="D157" s="465" t="str">
        <f>IF(Tabla1[[#This Row],[Código_Actividad]]="","",'Formulario PPGR1'!#REF!)</f>
        <v/>
      </c>
      <c r="E157" s="465" t="str">
        <f>IF(Tabla1[[#This Row],[Código_Actividad]]="","",'Formulario PPGR1'!#REF!)</f>
        <v/>
      </c>
      <c r="F157" s="465" t="str">
        <f>IF(Tabla1[[#This Row],[Código_Actividad]]="","",'Formulario PPGR1'!#REF!)</f>
        <v/>
      </c>
      <c r="G157" s="317"/>
      <c r="H157" s="460" t="str">
        <f>IFERROR(VLOOKUP(Tabla1[[#This Row],[Código_Actividad]],'Formulario PPGR2'!$H$9:$I$1048576,2,FALSE),"")</f>
        <v/>
      </c>
      <c r="I157" s="467" t="str">
        <f>IFERROR(VLOOKUP(Tabla1[[#This Row],[Código_Actividad]],Tabla2[[Código]:[Total de Acciones ]],15,FALSE),"")</f>
        <v/>
      </c>
      <c r="J157" s="462" t="s">
        <v>181</v>
      </c>
      <c r="K157" s="466" t="str">
        <f>IFERROR(VLOOKUP($J157,[3]LSIns!$B$5:$C$45,2,FALSE),"")</f>
        <v>lsAlimentosyBebidas</v>
      </c>
      <c r="L157" s="460" t="s">
        <v>699</v>
      </c>
      <c r="M157" s="466" t="str">
        <f>IFERROR(VLOOKUP($L157,[4]Insumos!$C$2:$F$517,2,FALSE),"")</f>
        <v>unidad</v>
      </c>
      <c r="N157" s="408">
        <v>1</v>
      </c>
      <c r="O157" s="468">
        <f>IFERROR(VLOOKUP($L157,[4]Insumos!$C$2:$F$517,3,FALSE),"")</f>
        <v>12626</v>
      </c>
      <c r="P157" s="318">
        <f>+Tabla1[[#This Row],[Precio Unitario]]*Tabla1[[#This Row],[Cantidad de Insumos]]</f>
        <v>12626</v>
      </c>
      <c r="Q157" s="469" t="str">
        <f>IFERROR(VLOOKUP($L157,[4]Insumos!$C$2:$F$517,4,FALSE),"")</f>
        <v>2.3.1.1.01</v>
      </c>
      <c r="R157" s="462"/>
      <c r="S157" s="456"/>
      <c r="T157" s="456"/>
    </row>
    <row r="158" spans="2:20" x14ac:dyDescent="0.25">
      <c r="B158" s="465" t="e">
        <f>IF(Tabla1[[#This Row],[Código_Actividad]]="","",CONCATENATE(Tabla1[[#This Row],[POA]],".",Tabla1[[#This Row],[SRS]],".",Tabla1[[#This Row],[AREA]],".",Tabla1[[#This Row],[TIPO]]))</f>
        <v>#REF!</v>
      </c>
      <c r="C158" s="465" t="e">
        <f>IF(Tabla1[[#This Row],[Código_Actividad]]="","",'Formulario PPGR1'!#REF!)</f>
        <v>#REF!</v>
      </c>
      <c r="D158" s="465" t="e">
        <f>IF(Tabla1[[#This Row],[Código_Actividad]]="","",'Formulario PPGR1'!#REF!)</f>
        <v>#REF!</v>
      </c>
      <c r="E158" s="465" t="e">
        <f>IF(Tabla1[[#This Row],[Código_Actividad]]="","",'Formulario PPGR1'!#REF!)</f>
        <v>#REF!</v>
      </c>
      <c r="F158" s="465" t="e">
        <f>IF(Tabla1[[#This Row],[Código_Actividad]]="","",'Formulario PPGR1'!#REF!)</f>
        <v>#REF!</v>
      </c>
      <c r="G158" s="317" t="s">
        <v>2153</v>
      </c>
      <c r="H158" s="460" t="str">
        <f>IFERROR(VLOOKUP(Tabla1[[#This Row],[Código_Actividad]],'Formulario PPGR2'!$H$9:$I$1048576,2,FALSE),"")</f>
        <v>Coordinación Implementación de RAC-Triaje en sala de emergencias </v>
      </c>
      <c r="I158" s="467">
        <f>IFERROR(VLOOKUP(Tabla1[[#This Row],[Código_Actividad]],Tabla2[[Código]:[Total de Acciones ]],15,FALSE),"")</f>
        <v>3</v>
      </c>
      <c r="J158" s="462" t="s">
        <v>357</v>
      </c>
      <c r="K158" s="466" t="str">
        <f>IFERROR(VLOOKUP($J158,[3]LSIns!$B$5:$C$45,2,FALSE),"")</f>
        <v>lsProductosdePapel</v>
      </c>
      <c r="L158" s="460" t="s">
        <v>1025</v>
      </c>
      <c r="M158" s="466" t="str">
        <f>IFERROR(VLOOKUP($L158,[4]Insumos!$C$2:$F$517,2,FALSE),"")</f>
        <v>resma</v>
      </c>
      <c r="N158" s="408">
        <v>1</v>
      </c>
      <c r="O158" s="468">
        <f>IFERROR(VLOOKUP($L158,[4]Insumos!$C$2:$F$517,3,FALSE),"")</f>
        <v>139.24</v>
      </c>
      <c r="P158" s="318">
        <f>+Tabla1[[#This Row],[Precio Unitario]]*Tabla1[[#This Row],[Cantidad de Insumos]]</f>
        <v>139.24</v>
      </c>
      <c r="Q158" s="469" t="str">
        <f>IFERROR(VLOOKUP($L158,[4]Insumos!$C$2:$F$517,4,FALSE),"")</f>
        <v>2.3.3.1.01</v>
      </c>
      <c r="R158" s="462"/>
      <c r="S158" s="456"/>
      <c r="T158" s="456"/>
    </row>
    <row r="159" spans="2:20" ht="38.25" x14ac:dyDescent="0.25">
      <c r="B159" s="465" t="str">
        <f>IF(Tabla1[[#This Row],[Código_Actividad]]="","",CONCATENATE(Tabla1[[#This Row],[POA]],".",Tabla1[[#This Row],[SRS]],".",Tabla1[[#This Row],[AREA]],".",Tabla1[[#This Row],[TIPO]]))</f>
        <v/>
      </c>
      <c r="C159" s="465" t="str">
        <f>IF(Tabla1[[#This Row],[Código_Actividad]]="","",'Formulario PPGR1'!#REF!)</f>
        <v/>
      </c>
      <c r="D159" s="465" t="str">
        <f>IF(Tabla1[[#This Row],[Código_Actividad]]="","",'Formulario PPGR1'!#REF!)</f>
        <v/>
      </c>
      <c r="E159" s="465" t="str">
        <f>IF(Tabla1[[#This Row],[Código_Actividad]]="","",'Formulario PPGR1'!#REF!)</f>
        <v/>
      </c>
      <c r="F159" s="465" t="str">
        <f>IF(Tabla1[[#This Row],[Código_Actividad]]="","",'Formulario PPGR1'!#REF!)</f>
        <v/>
      </c>
      <c r="G159" s="317"/>
      <c r="H159" s="460" t="str">
        <f>IFERROR(VLOOKUP(Tabla1[[#This Row],[Código_Actividad]],'Formulario PPGR2'!$H$9:$I$1048576,2,FALSE),"")</f>
        <v/>
      </c>
      <c r="I159" s="467" t="str">
        <f>IFERROR(VLOOKUP(Tabla1[[#This Row],[Código_Actividad]],Tabla2[[Código]:[Total de Acciones ]],15,FALSE),"")</f>
        <v/>
      </c>
      <c r="J159" s="462" t="s">
        <v>181</v>
      </c>
      <c r="K159" s="466" t="str">
        <f>IFERROR(VLOOKUP($J159,[3]LSIns!$B$5:$C$45,2,FALSE),"")</f>
        <v>lsAlimentosyBebidas</v>
      </c>
      <c r="L159" s="460" t="s">
        <v>699</v>
      </c>
      <c r="M159" s="466" t="str">
        <f>IFERROR(VLOOKUP($L159,[4]Insumos!$C$2:$F$517,2,FALSE),"")</f>
        <v>unidad</v>
      </c>
      <c r="N159" s="408">
        <v>1</v>
      </c>
      <c r="O159" s="468">
        <f>IFERROR(VLOOKUP($L159,[4]Insumos!$C$2:$F$517,3,FALSE),"")</f>
        <v>12626</v>
      </c>
      <c r="P159" s="318">
        <f>+Tabla1[[#This Row],[Precio Unitario]]*Tabla1[[#This Row],[Cantidad de Insumos]]</f>
        <v>12626</v>
      </c>
      <c r="Q159" s="469" t="str">
        <f>IFERROR(VLOOKUP($L159,[4]Insumos!$C$2:$F$517,4,FALSE),"")</f>
        <v>2.3.1.1.01</v>
      </c>
      <c r="R159" s="462"/>
      <c r="S159" s="456"/>
      <c r="T159" s="456"/>
    </row>
    <row r="160" spans="2:20" x14ac:dyDescent="0.25">
      <c r="B160" s="465" t="str">
        <f>IF(Tabla1[[#This Row],[Código_Actividad]]="","",CONCATENATE(Tabla1[[#This Row],[POA]],".",Tabla1[[#This Row],[SRS]],".",Tabla1[[#This Row],[AREA]],".",Tabla1[[#This Row],[TIPO]]))</f>
        <v/>
      </c>
      <c r="C160" s="465" t="str">
        <f>IF(Tabla1[[#This Row],[Código_Actividad]]="","",'Formulario PPGR1'!#REF!)</f>
        <v/>
      </c>
      <c r="D160" s="465" t="str">
        <f>IF(Tabla1[[#This Row],[Código_Actividad]]="","",'Formulario PPGR1'!#REF!)</f>
        <v/>
      </c>
      <c r="E160" s="465" t="str">
        <f>IF(Tabla1[[#This Row],[Código_Actividad]]="","",'Formulario PPGR1'!#REF!)</f>
        <v/>
      </c>
      <c r="F160" s="465" t="str">
        <f>IF(Tabla1[[#This Row],[Código_Actividad]]="","",'Formulario PPGR1'!#REF!)</f>
        <v/>
      </c>
      <c r="G160" s="317"/>
      <c r="H160" s="460" t="str">
        <f>IFERROR(VLOOKUP(Tabla1[[#This Row],[Código_Actividad]],'Formulario PPGR2'!$H$9:$I$1048576,2,FALSE),"")</f>
        <v/>
      </c>
      <c r="I160" s="467" t="str">
        <f>IFERROR(VLOOKUP(Tabla1[[#This Row],[Código_Actividad]],Tabla2[[Código]:[Total de Acciones ]],15,FALSE),"")</f>
        <v/>
      </c>
      <c r="J160" s="462" t="s">
        <v>1122</v>
      </c>
      <c r="K160" s="466" t="str">
        <f>IFERROR(VLOOKUP($J160,[3]LSIns!$B$5:$C$45,2,FALSE),"")</f>
        <v>lsUtilesdeOficina</v>
      </c>
      <c r="L160" s="460" t="s">
        <v>1144</v>
      </c>
      <c r="M160" s="466" t="str">
        <f>IFERROR(VLOOKUP($L160,[4]Insumos!$C$2:$F$517,2,FALSE),"")</f>
        <v>Caja</v>
      </c>
      <c r="N160" s="408">
        <v>2</v>
      </c>
      <c r="O160" s="468">
        <f>IFERROR(VLOOKUP($L160,[4]Insumos!$C$2:$F$517,3,FALSE),"")</f>
        <v>36</v>
      </c>
      <c r="P160" s="318">
        <f>+Tabla1[[#This Row],[Precio Unitario]]*Tabla1[[#This Row],[Cantidad de Insumos]]</f>
        <v>72</v>
      </c>
      <c r="Q160" s="469" t="str">
        <f>IFERROR(VLOOKUP($L160,[4]Insumos!$C$2:$F$517,4,FALSE),"")</f>
        <v xml:space="preserve">2.3.9.2.01 </v>
      </c>
      <c r="R160" s="462"/>
      <c r="S160" s="456"/>
      <c r="T160" s="456"/>
    </row>
    <row r="161" spans="2:20" ht="38.25" x14ac:dyDescent="0.25">
      <c r="B161" s="465" t="e">
        <f>IF(Tabla1[[#This Row],[Código_Actividad]]="","",CONCATENATE(Tabla1[[#This Row],[POA]],".",Tabla1[[#This Row],[SRS]],".",Tabla1[[#This Row],[AREA]],".",Tabla1[[#This Row],[TIPO]]))</f>
        <v>#REF!</v>
      </c>
      <c r="C161" s="465" t="e">
        <f>IF(Tabla1[[#This Row],[Código_Actividad]]="","",'Formulario PPGR1'!#REF!)</f>
        <v>#REF!</v>
      </c>
      <c r="D161" s="465" t="e">
        <f>IF(Tabla1[[#This Row],[Código_Actividad]]="","",'Formulario PPGR1'!#REF!)</f>
        <v>#REF!</v>
      </c>
      <c r="E161" s="465" t="e">
        <f>IF(Tabla1[[#This Row],[Código_Actividad]]="","",'Formulario PPGR1'!#REF!)</f>
        <v>#REF!</v>
      </c>
      <c r="F161" s="465" t="e">
        <f>IF(Tabla1[[#This Row],[Código_Actividad]]="","",'Formulario PPGR1'!#REF!)</f>
        <v>#REF!</v>
      </c>
      <c r="G161" s="317" t="s">
        <v>2154</v>
      </c>
      <c r="H161" s="460" t="str">
        <f>IFERROR(VLOOKUP(Tabla1[[#This Row],[Código_Actividad]],'Formulario PPGR2'!$H$9:$I$1048576,2,FALSE),"")</f>
        <v xml:space="preserve">Supervisión de la capacitación de salud del Soporte Vital Basico y Soporte Vital Avanzado </v>
      </c>
      <c r="I161" s="467">
        <f>IFERROR(VLOOKUP(Tabla1[[#This Row],[Código_Actividad]],Tabla2[[Código]:[Total de Acciones ]],15,FALSE),"")</f>
        <v>2</v>
      </c>
      <c r="J161" s="462" t="s">
        <v>181</v>
      </c>
      <c r="K161" s="466" t="str">
        <f>IFERROR(VLOOKUP($J161,[3]LSIns!$B$5:$C$45,2,FALSE),"")</f>
        <v>lsAlimentosyBebidas</v>
      </c>
      <c r="L161" s="460" t="s">
        <v>698</v>
      </c>
      <c r="M161" s="466" t="str">
        <f>IFERROR(VLOOKUP($L161,[4]Insumos!$C$2:$F$517,2,FALSE),"")</f>
        <v>unidad</v>
      </c>
      <c r="N161" s="408">
        <v>2</v>
      </c>
      <c r="O161" s="468">
        <f>IFERROR(VLOOKUP($L161,[4]Insumos!$C$2:$F$517,3,FALSE),"")</f>
        <v>12537.5</v>
      </c>
      <c r="P161" s="318">
        <f>+Tabla1[[#This Row],[Precio Unitario]]*Tabla1[[#This Row],[Cantidad de Insumos]]</f>
        <v>25075</v>
      </c>
      <c r="Q161" s="469" t="str">
        <f>IFERROR(VLOOKUP($L161,[4]Insumos!$C$2:$F$517,4,FALSE),"")</f>
        <v>2.3.1.1.01</v>
      </c>
      <c r="R161" s="462"/>
      <c r="S161" s="456"/>
      <c r="T161" s="456"/>
    </row>
    <row r="162" spans="2:20" x14ac:dyDescent="0.25">
      <c r="B162" s="465" t="str">
        <f>IF(Tabla1[[#This Row],[Código_Actividad]]="","",CONCATENATE(Tabla1[[#This Row],[POA]],".",Tabla1[[#This Row],[SRS]],".",Tabla1[[#This Row],[AREA]],".",Tabla1[[#This Row],[TIPO]]))</f>
        <v/>
      </c>
      <c r="C162" s="465" t="str">
        <f>IF(Tabla1[[#This Row],[Código_Actividad]]="","",'Formulario PPGR1'!#REF!)</f>
        <v/>
      </c>
      <c r="D162" s="465" t="str">
        <f>IF(Tabla1[[#This Row],[Código_Actividad]]="","",'Formulario PPGR1'!#REF!)</f>
        <v/>
      </c>
      <c r="E162" s="465" t="str">
        <f>IF(Tabla1[[#This Row],[Código_Actividad]]="","",'Formulario PPGR1'!#REF!)</f>
        <v/>
      </c>
      <c r="F162" s="465" t="str">
        <f>IF(Tabla1[[#This Row],[Código_Actividad]]="","",'Formulario PPGR1'!#REF!)</f>
        <v/>
      </c>
      <c r="G162" s="317"/>
      <c r="H162" s="460" t="str">
        <f>IFERROR(VLOOKUP(Tabla1[[#This Row],[Código_Actividad]],'Formulario PPGR2'!$H$9:$I$1048576,2,FALSE),"")</f>
        <v/>
      </c>
      <c r="I162" s="467" t="str">
        <f>IFERROR(VLOOKUP(Tabla1[[#This Row],[Código_Actividad]],Tabla2[[Código]:[Total de Acciones ]],15,FALSE),"")</f>
        <v/>
      </c>
      <c r="J162" s="462" t="s">
        <v>357</v>
      </c>
      <c r="K162" s="466" t="str">
        <f>IFERROR(VLOOKUP($J162,[3]LSIns!$B$5:$C$45,2,FALSE),"")</f>
        <v>lsProductosdePapel</v>
      </c>
      <c r="L162" s="460" t="s">
        <v>1025</v>
      </c>
      <c r="M162" s="466" t="str">
        <f>IFERROR(VLOOKUP($L162,[4]Insumos!$C$2:$F$517,2,FALSE),"")</f>
        <v>resma</v>
      </c>
      <c r="N162" s="408">
        <v>2</v>
      </c>
      <c r="O162" s="468">
        <f>IFERROR(VLOOKUP($L162,[4]Insumos!$C$2:$F$517,3,FALSE),"")</f>
        <v>139.24</v>
      </c>
      <c r="P162" s="318">
        <f>+Tabla1[[#This Row],[Precio Unitario]]*Tabla1[[#This Row],[Cantidad de Insumos]]</f>
        <v>278.48</v>
      </c>
      <c r="Q162" s="469" t="str">
        <f>IFERROR(VLOOKUP($L162,[4]Insumos!$C$2:$F$517,4,FALSE),"")</f>
        <v>2.3.3.1.01</v>
      </c>
      <c r="R162" s="462"/>
      <c r="S162" s="456"/>
      <c r="T162" s="456"/>
    </row>
    <row r="163" spans="2:20" x14ac:dyDescent="0.25">
      <c r="B163" s="465" t="str">
        <f>IF(Tabla1[[#This Row],[Código_Actividad]]="","",CONCATENATE(Tabla1[[#This Row],[POA]],".",Tabla1[[#This Row],[SRS]],".",Tabla1[[#This Row],[AREA]],".",Tabla1[[#This Row],[TIPO]]))</f>
        <v/>
      </c>
      <c r="C163" s="465" t="str">
        <f>IF(Tabla1[[#This Row],[Código_Actividad]]="","",'Formulario PPGR1'!#REF!)</f>
        <v/>
      </c>
      <c r="D163" s="465" t="str">
        <f>IF(Tabla1[[#This Row],[Código_Actividad]]="","",'Formulario PPGR1'!#REF!)</f>
        <v/>
      </c>
      <c r="E163" s="465" t="str">
        <f>IF(Tabla1[[#This Row],[Código_Actividad]]="","",'Formulario PPGR1'!#REF!)</f>
        <v/>
      </c>
      <c r="F163" s="465" t="str">
        <f>IF(Tabla1[[#This Row],[Código_Actividad]]="","",'Formulario PPGR1'!#REF!)</f>
        <v/>
      </c>
      <c r="G163" s="317"/>
      <c r="H163" s="460" t="str">
        <f>IFERROR(VLOOKUP(Tabla1[[#This Row],[Código_Actividad]],'Formulario PPGR2'!$H$9:$I$1048576,2,FALSE),"")</f>
        <v/>
      </c>
      <c r="I163" s="467" t="str">
        <f>IFERROR(VLOOKUP(Tabla1[[#This Row],[Código_Actividad]],Tabla2[[Código]:[Total de Acciones ]],15,FALSE),"")</f>
        <v/>
      </c>
      <c r="J163" s="462" t="s">
        <v>1122</v>
      </c>
      <c r="K163" s="466" t="str">
        <f>IFERROR(VLOOKUP($J163,[3]LSIns!$B$5:$C$45,2,FALSE),"")</f>
        <v>lsUtilesdeOficina</v>
      </c>
      <c r="L163" s="460" t="s">
        <v>1144</v>
      </c>
      <c r="M163" s="466" t="str">
        <f>IFERROR(VLOOKUP($L163,[4]Insumos!$C$2:$F$517,2,FALSE),"")</f>
        <v>Caja</v>
      </c>
      <c r="N163" s="408">
        <v>2</v>
      </c>
      <c r="O163" s="468">
        <f>IFERROR(VLOOKUP($L163,[4]Insumos!$C$2:$F$517,3,FALSE),"")</f>
        <v>36</v>
      </c>
      <c r="P163" s="318">
        <f>+Tabla1[[#This Row],[Precio Unitario]]*Tabla1[[#This Row],[Cantidad de Insumos]]</f>
        <v>72</v>
      </c>
      <c r="Q163" s="469" t="str">
        <f>IFERROR(VLOOKUP($L163,[4]Insumos!$C$2:$F$517,4,FALSE),"")</f>
        <v xml:space="preserve">2.3.9.2.01 </v>
      </c>
      <c r="R163" s="462"/>
      <c r="S163" s="456"/>
      <c r="T163" s="456"/>
    </row>
    <row r="164" spans="2:20" ht="38.25" x14ac:dyDescent="0.25">
      <c r="B164" s="465" t="e">
        <f>IF(Tabla1[[#This Row],[Código_Actividad]]="","",CONCATENATE(Tabla1[[#This Row],[POA]],".",Tabla1[[#This Row],[SRS]],".",Tabla1[[#This Row],[AREA]],".",Tabla1[[#This Row],[TIPO]]))</f>
        <v>#REF!</v>
      </c>
      <c r="C164" s="465" t="e">
        <f>IF(Tabla1[[#This Row],[Código_Actividad]]="","",'Formulario PPGR1'!#REF!)</f>
        <v>#REF!</v>
      </c>
      <c r="D164" s="465" t="e">
        <f>IF(Tabla1[[#This Row],[Código_Actividad]]="","",'Formulario PPGR1'!#REF!)</f>
        <v>#REF!</v>
      </c>
      <c r="E164" s="465" t="e">
        <f>IF(Tabla1[[#This Row],[Código_Actividad]]="","",'Formulario PPGR1'!#REF!)</f>
        <v>#REF!</v>
      </c>
      <c r="F164" s="465" t="e">
        <f>IF(Tabla1[[#This Row],[Código_Actividad]]="","",'Formulario PPGR1'!#REF!)</f>
        <v>#REF!</v>
      </c>
      <c r="G164" s="317" t="s">
        <v>2155</v>
      </c>
      <c r="H164" s="460" t="str">
        <f>IFERROR(VLOOKUP(Tabla1[[#This Row],[Código_Actividad]],'Formulario PPGR2'!$H$9:$I$1048576,2,FALSE),"")</f>
        <v>Supervisión de la Capacitación del personal de las Ambulancias en los manuales asistenciales, Soporte vital Básico y soporte Vital Avanzado</v>
      </c>
      <c r="I164" s="467">
        <f>IFERROR(VLOOKUP(Tabla1[[#This Row],[Código_Actividad]],Tabla2[[Código]:[Total de Acciones ]],15,FALSE),"")</f>
        <v>2</v>
      </c>
      <c r="J164" s="462" t="s">
        <v>181</v>
      </c>
      <c r="K164" s="466" t="str">
        <f>IFERROR(VLOOKUP($J164,[3]LSIns!$B$5:$C$45,2,FALSE),"")</f>
        <v>lsAlimentosyBebidas</v>
      </c>
      <c r="L164" s="460" t="s">
        <v>698</v>
      </c>
      <c r="M164" s="466" t="str">
        <f>IFERROR(VLOOKUP($L164,[4]Insumos!$C$2:$F$517,2,FALSE),"")</f>
        <v>unidad</v>
      </c>
      <c r="N164" s="408">
        <v>2</v>
      </c>
      <c r="O164" s="468">
        <f>IFERROR(VLOOKUP($L164,[4]Insumos!$C$2:$F$517,3,FALSE),"")</f>
        <v>12537.5</v>
      </c>
      <c r="P164" s="318">
        <f>+Tabla1[[#This Row],[Precio Unitario]]*Tabla1[[#This Row],[Cantidad de Insumos]]</f>
        <v>25075</v>
      </c>
      <c r="Q164" s="469" t="str">
        <f>IFERROR(VLOOKUP($L164,[4]Insumos!$C$2:$F$517,4,FALSE),"")</f>
        <v>2.3.1.1.01</v>
      </c>
      <c r="R164" s="462"/>
      <c r="S164" s="456"/>
      <c r="T164" s="456"/>
    </row>
    <row r="165" spans="2:20" x14ac:dyDescent="0.25">
      <c r="B165" s="465" t="str">
        <f>IF(Tabla1[[#This Row],[Código_Actividad]]="","",CONCATENATE(Tabla1[[#This Row],[POA]],".",Tabla1[[#This Row],[SRS]],".",Tabla1[[#This Row],[AREA]],".",Tabla1[[#This Row],[TIPO]]))</f>
        <v/>
      </c>
      <c r="C165" s="465" t="str">
        <f>IF(Tabla1[[#This Row],[Código_Actividad]]="","",'Formulario PPGR1'!#REF!)</f>
        <v/>
      </c>
      <c r="D165" s="465" t="str">
        <f>IF(Tabla1[[#This Row],[Código_Actividad]]="","",'Formulario PPGR1'!#REF!)</f>
        <v/>
      </c>
      <c r="E165" s="465" t="str">
        <f>IF(Tabla1[[#This Row],[Código_Actividad]]="","",'Formulario PPGR1'!#REF!)</f>
        <v/>
      </c>
      <c r="F165" s="465" t="str">
        <f>IF(Tabla1[[#This Row],[Código_Actividad]]="","",'Formulario PPGR1'!#REF!)</f>
        <v/>
      </c>
      <c r="G165" s="317"/>
      <c r="H165" s="460" t="str">
        <f>IFERROR(VLOOKUP(Tabla1[[#This Row],[Código_Actividad]],'Formulario PPGR2'!$H$9:$I$1048576,2,FALSE),"")</f>
        <v/>
      </c>
      <c r="I165" s="467" t="str">
        <f>IFERROR(VLOOKUP(Tabla1[[#This Row],[Código_Actividad]],Tabla2[[Código]:[Total de Acciones ]],15,FALSE),"")</f>
        <v/>
      </c>
      <c r="J165" s="462" t="s">
        <v>1122</v>
      </c>
      <c r="K165" s="466" t="str">
        <f>IFERROR(VLOOKUP($J165,[3]LSIns!$B$5:$C$45,2,FALSE),"")</f>
        <v>lsUtilesdeOficina</v>
      </c>
      <c r="L165" s="460" t="s">
        <v>1144</v>
      </c>
      <c r="M165" s="466" t="str">
        <f>IFERROR(VLOOKUP($L165,[4]Insumos!$C$2:$F$517,2,FALSE),"")</f>
        <v>Caja</v>
      </c>
      <c r="N165" s="408">
        <v>2</v>
      </c>
      <c r="O165" s="468">
        <f>IFERROR(VLOOKUP($L165,[4]Insumos!$C$2:$F$517,3,FALSE),"")</f>
        <v>36</v>
      </c>
      <c r="P165" s="318">
        <f>+Tabla1[[#This Row],[Precio Unitario]]*Tabla1[[#This Row],[Cantidad de Insumos]]</f>
        <v>72</v>
      </c>
      <c r="Q165" s="469" t="str">
        <f>IFERROR(VLOOKUP($L165,[4]Insumos!$C$2:$F$517,4,FALSE),"")</f>
        <v xml:space="preserve">2.3.9.2.01 </v>
      </c>
      <c r="R165" s="462"/>
      <c r="S165" s="456"/>
      <c r="T165" s="456"/>
    </row>
    <row r="166" spans="2:20" x14ac:dyDescent="0.25">
      <c r="B166" s="465" t="str">
        <f>IF(Tabla1[[#This Row],[Código_Actividad]]="","",CONCATENATE(Tabla1[[#This Row],[POA]],".",Tabla1[[#This Row],[SRS]],".",Tabla1[[#This Row],[AREA]],".",Tabla1[[#This Row],[TIPO]]))</f>
        <v/>
      </c>
      <c r="C166" s="465" t="str">
        <f>IF(Tabla1[[#This Row],[Código_Actividad]]="","",'Formulario PPGR1'!#REF!)</f>
        <v/>
      </c>
      <c r="D166" s="465" t="str">
        <f>IF(Tabla1[[#This Row],[Código_Actividad]]="","",'Formulario PPGR1'!#REF!)</f>
        <v/>
      </c>
      <c r="E166" s="465" t="str">
        <f>IF(Tabla1[[#This Row],[Código_Actividad]]="","",'Formulario PPGR1'!#REF!)</f>
        <v/>
      </c>
      <c r="F166" s="465" t="str">
        <f>IF(Tabla1[[#This Row],[Código_Actividad]]="","",'Formulario PPGR1'!#REF!)</f>
        <v/>
      </c>
      <c r="G166" s="317"/>
      <c r="H166" s="460" t="str">
        <f>IFERROR(VLOOKUP(Tabla1[[#This Row],[Código_Actividad]],'Formulario PPGR2'!$H$9:$I$1048576,2,FALSE),"")</f>
        <v/>
      </c>
      <c r="I166" s="467" t="str">
        <f>IFERROR(VLOOKUP(Tabla1[[#This Row],[Código_Actividad]],Tabla2[[Código]:[Total de Acciones ]],15,FALSE),"")</f>
        <v/>
      </c>
      <c r="J166" s="462" t="s">
        <v>357</v>
      </c>
      <c r="K166" s="466" t="str">
        <f>IFERROR(VLOOKUP($J166,[3]LSIns!$B$5:$C$45,2,FALSE),"")</f>
        <v>lsProductosdePapel</v>
      </c>
      <c r="L166" s="460" t="s">
        <v>1025</v>
      </c>
      <c r="M166" s="466" t="str">
        <f>IFERROR(VLOOKUP($L166,[4]Insumos!$C$2:$F$517,2,FALSE),"")</f>
        <v>resma</v>
      </c>
      <c r="N166" s="408">
        <v>1</v>
      </c>
      <c r="O166" s="468">
        <f>IFERROR(VLOOKUP($L166,[4]Insumos!$C$2:$F$517,3,FALSE),"")</f>
        <v>139.24</v>
      </c>
      <c r="P166" s="318">
        <f>+Tabla1[[#This Row],[Precio Unitario]]*Tabla1[[#This Row],[Cantidad de Insumos]]</f>
        <v>139.24</v>
      </c>
      <c r="Q166" s="469" t="str">
        <f>IFERROR(VLOOKUP($L166,[4]Insumos!$C$2:$F$517,4,FALSE),"")</f>
        <v>2.3.3.1.01</v>
      </c>
      <c r="R166" s="462"/>
      <c r="S166" s="456"/>
      <c r="T166" s="456"/>
    </row>
    <row r="167" spans="2:20" x14ac:dyDescent="0.25">
      <c r="B167" s="465" t="e">
        <f>IF(Tabla1[[#This Row],[Código_Actividad]]="","",CONCATENATE(Tabla1[[#This Row],[POA]],".",Tabla1[[#This Row],[SRS]],".",Tabla1[[#This Row],[AREA]],".",Tabla1[[#This Row],[TIPO]]))</f>
        <v>#REF!</v>
      </c>
      <c r="C167" s="465" t="e">
        <f>IF(Tabla1[[#This Row],[Código_Actividad]]="","",'Formulario PPGR1'!#REF!)</f>
        <v>#REF!</v>
      </c>
      <c r="D167" s="465" t="e">
        <f>IF(Tabla1[[#This Row],[Código_Actividad]]="","",'Formulario PPGR1'!#REF!)</f>
        <v>#REF!</v>
      </c>
      <c r="E167" s="465" t="e">
        <f>IF(Tabla1[[#This Row],[Código_Actividad]]="","",'Formulario PPGR1'!#REF!)</f>
        <v>#REF!</v>
      </c>
      <c r="F167" s="465" t="e">
        <f>IF(Tabla1[[#This Row],[Código_Actividad]]="","",'Formulario PPGR1'!#REF!)</f>
        <v>#REF!</v>
      </c>
      <c r="G167" s="317" t="s">
        <v>2156</v>
      </c>
      <c r="H167" s="460" t="str">
        <f>IFERROR(VLOOKUP(Tabla1[[#This Row],[Código_Actividad]],'Formulario PPGR2'!$H$9:$I$1048576,2,FALSE),"")</f>
        <v>Visitas de Coordinación y de supervisión de la sala de emergencias  (carro de paro)</v>
      </c>
      <c r="I167" s="467">
        <f>IFERROR(VLOOKUP(Tabla1[[#This Row],[Código_Actividad]],Tabla2[[Código]:[Total de Acciones ]],15,FALSE),"")</f>
        <v>4</v>
      </c>
      <c r="J167" s="462" t="s">
        <v>1122</v>
      </c>
      <c r="K167" s="466" t="str">
        <f>IFERROR(VLOOKUP($J167,[3]LSIns!$B$5:$C$45,2,FALSE),"")</f>
        <v>lsUtilesdeOficina</v>
      </c>
      <c r="L167" s="460" t="s">
        <v>1144</v>
      </c>
      <c r="M167" s="466" t="str">
        <f>IFERROR(VLOOKUP($L167,[4]Insumos!$C$2:$F$517,2,FALSE),"")</f>
        <v>Caja</v>
      </c>
      <c r="N167" s="408">
        <v>2</v>
      </c>
      <c r="O167" s="468">
        <f>IFERROR(VLOOKUP($L167,[4]Insumos!$C$2:$F$517,3,FALSE),"")</f>
        <v>36</v>
      </c>
      <c r="P167" s="318">
        <f>+Tabla1[[#This Row],[Precio Unitario]]*Tabla1[[#This Row],[Cantidad de Insumos]]</f>
        <v>72</v>
      </c>
      <c r="Q167" s="469" t="str">
        <f>IFERROR(VLOOKUP($L167,[4]Insumos!$C$2:$F$517,4,FALSE),"")</f>
        <v xml:space="preserve">2.3.9.2.01 </v>
      </c>
      <c r="R167" s="462"/>
      <c r="S167" s="456"/>
      <c r="T167" s="456"/>
    </row>
    <row r="168" spans="2:20" x14ac:dyDescent="0.25">
      <c r="B168" s="465" t="str">
        <f>IF(Tabla1[[#This Row],[Código_Actividad]]="","",CONCATENATE(Tabla1[[#This Row],[POA]],".",Tabla1[[#This Row],[SRS]],".",Tabla1[[#This Row],[AREA]],".",Tabla1[[#This Row],[TIPO]]))</f>
        <v/>
      </c>
      <c r="C168" s="465" t="str">
        <f>IF(Tabla1[[#This Row],[Código_Actividad]]="","",'Formulario PPGR1'!#REF!)</f>
        <v/>
      </c>
      <c r="D168" s="465" t="str">
        <f>IF(Tabla1[[#This Row],[Código_Actividad]]="","",'Formulario PPGR1'!#REF!)</f>
        <v/>
      </c>
      <c r="E168" s="465" t="str">
        <f>IF(Tabla1[[#This Row],[Código_Actividad]]="","",'Formulario PPGR1'!#REF!)</f>
        <v/>
      </c>
      <c r="F168" s="465" t="str">
        <f>IF(Tabla1[[#This Row],[Código_Actividad]]="","",'Formulario PPGR1'!#REF!)</f>
        <v/>
      </c>
      <c r="G168" s="317"/>
      <c r="H168" s="460" t="str">
        <f>IFERROR(VLOOKUP(Tabla1[[#This Row],[Código_Actividad]],'Formulario PPGR2'!$H$9:$I$1048576,2,FALSE),"")</f>
        <v/>
      </c>
      <c r="I168" s="467" t="str">
        <f>IFERROR(VLOOKUP(Tabla1[[#This Row],[Código_Actividad]],Tabla2[[Código]:[Total de Acciones ]],15,FALSE),"")</f>
        <v/>
      </c>
      <c r="J168" s="462" t="s">
        <v>357</v>
      </c>
      <c r="K168" s="466" t="str">
        <f>IFERROR(VLOOKUP($J168,[3]LSIns!$B$5:$C$45,2,FALSE),"")</f>
        <v>lsProductosdePapel</v>
      </c>
      <c r="L168" s="460" t="s">
        <v>1025</v>
      </c>
      <c r="M168" s="466" t="str">
        <f>IFERROR(VLOOKUP($L168,[4]Insumos!$C$2:$F$517,2,FALSE),"")</f>
        <v>resma</v>
      </c>
      <c r="N168" s="408">
        <v>1</v>
      </c>
      <c r="O168" s="468">
        <f>IFERROR(VLOOKUP($L168,[4]Insumos!$C$2:$F$517,3,FALSE),"")</f>
        <v>139.24</v>
      </c>
      <c r="P168" s="318">
        <f>+Tabla1[[#This Row],[Precio Unitario]]*Tabla1[[#This Row],[Cantidad de Insumos]]</f>
        <v>139.24</v>
      </c>
      <c r="Q168" s="469" t="str">
        <f>IFERROR(VLOOKUP($L168,[4]Insumos!$C$2:$F$517,4,FALSE),"")</f>
        <v>2.3.3.1.01</v>
      </c>
      <c r="R168" s="462"/>
      <c r="S168" s="456"/>
      <c r="T168" s="456"/>
    </row>
    <row r="169" spans="2:20" ht="38.25" x14ac:dyDescent="0.25">
      <c r="B169" s="465" t="e">
        <f>IF(Tabla1[[#This Row],[Código_Actividad]]="","",CONCATENATE(Tabla1[[#This Row],[POA]],".",Tabla1[[#This Row],[SRS]],".",Tabla1[[#This Row],[AREA]],".",Tabla1[[#This Row],[TIPO]]))</f>
        <v>#REF!</v>
      </c>
      <c r="C169" s="465" t="e">
        <f>IF(Tabla1[[#This Row],[Código_Actividad]]="","",'Formulario PPGR1'!#REF!)</f>
        <v>#REF!</v>
      </c>
      <c r="D169" s="465" t="e">
        <f>IF(Tabla1[[#This Row],[Código_Actividad]]="","",'Formulario PPGR1'!#REF!)</f>
        <v>#REF!</v>
      </c>
      <c r="E169" s="465" t="e">
        <f>IF(Tabla1[[#This Row],[Código_Actividad]]="","",'Formulario PPGR1'!#REF!)</f>
        <v>#REF!</v>
      </c>
      <c r="F169" s="465" t="e">
        <f>IF(Tabla1[[#This Row],[Código_Actividad]]="","",'Formulario PPGR1'!#REF!)</f>
        <v>#REF!</v>
      </c>
      <c r="G169" s="317" t="s">
        <v>2157</v>
      </c>
      <c r="H169" s="460" t="str">
        <f>IFERROR(VLOOKUP(Tabla1[[#This Row],[Código_Actividad]],'Formulario PPGR2'!$H$9:$I$1048576,2,FALSE),"")</f>
        <v>Coordinación del Procedimiento de Traslado Inter-hospitalario de Pacientes Emergentes y Urgentes</v>
      </c>
      <c r="I169" s="467">
        <f>IFERROR(VLOOKUP(Tabla1[[#This Row],[Código_Actividad]],Tabla2[[Código]:[Total de Acciones ]],15,FALSE),"")</f>
        <v>1</v>
      </c>
      <c r="J169" s="462" t="s">
        <v>181</v>
      </c>
      <c r="K169" s="466" t="str">
        <f>IFERROR(VLOOKUP($J169,[3]LSIns!$B$5:$C$45,2,FALSE),"")</f>
        <v>lsAlimentosyBebidas</v>
      </c>
      <c r="L169" s="460" t="s">
        <v>693</v>
      </c>
      <c r="M169" s="466" t="str">
        <f>IFERROR(VLOOKUP($L169,[4]Insumos!$C$2:$F$517,2,FALSE),"")</f>
        <v>unidad</v>
      </c>
      <c r="N169" s="408">
        <v>1</v>
      </c>
      <c r="O169" s="468">
        <f>IFERROR(VLOOKUP($L169,[4]Insumos!$C$2:$F$517,3,FALSE),"")</f>
        <v>29393.8</v>
      </c>
      <c r="P169" s="318">
        <f>+Tabla1[[#This Row],[Precio Unitario]]*Tabla1[[#This Row],[Cantidad de Insumos]]</f>
        <v>29393.8</v>
      </c>
      <c r="Q169" s="469" t="str">
        <f>IFERROR(VLOOKUP($L169,[4]Insumos!$C$2:$F$517,4,FALSE),"")</f>
        <v>2.3.1.1.01</v>
      </c>
      <c r="R169" s="462"/>
      <c r="S169" s="456"/>
      <c r="T169" s="456"/>
    </row>
    <row r="170" spans="2:20" x14ac:dyDescent="0.25">
      <c r="B170" s="465" t="str">
        <f>IF(Tabla1[[#This Row],[Código_Actividad]]="","",CONCATENATE(Tabla1[[#This Row],[POA]],".",Tabla1[[#This Row],[SRS]],".",Tabla1[[#This Row],[AREA]],".",Tabla1[[#This Row],[TIPO]]))</f>
        <v/>
      </c>
      <c r="C170" s="465" t="str">
        <f>IF(Tabla1[[#This Row],[Código_Actividad]]="","",'Formulario PPGR1'!#REF!)</f>
        <v/>
      </c>
      <c r="D170" s="465" t="str">
        <f>IF(Tabla1[[#This Row],[Código_Actividad]]="","",'Formulario PPGR1'!#REF!)</f>
        <v/>
      </c>
      <c r="E170" s="465" t="str">
        <f>IF(Tabla1[[#This Row],[Código_Actividad]]="","",'Formulario PPGR1'!#REF!)</f>
        <v/>
      </c>
      <c r="F170" s="465" t="str">
        <f>IF(Tabla1[[#This Row],[Código_Actividad]]="","",'Formulario PPGR1'!#REF!)</f>
        <v/>
      </c>
      <c r="G170" s="317"/>
      <c r="H170" s="460" t="str">
        <f>IFERROR(VLOOKUP(Tabla1[[#This Row],[Código_Actividad]],'Formulario PPGR2'!$H$9:$I$1048576,2,FALSE),"")</f>
        <v/>
      </c>
      <c r="I170" s="467" t="str">
        <f>IFERROR(VLOOKUP(Tabla1[[#This Row],[Código_Actividad]],Tabla2[[Código]:[Total de Acciones ]],15,FALSE),"")</f>
        <v/>
      </c>
      <c r="J170" s="462" t="s">
        <v>357</v>
      </c>
      <c r="K170" s="466" t="str">
        <f>IFERROR(VLOOKUP($J170,[3]LSIns!$B$5:$C$45,2,FALSE),"")</f>
        <v>lsProductosdePapel</v>
      </c>
      <c r="L170" s="460" t="s">
        <v>1025</v>
      </c>
      <c r="M170" s="466" t="str">
        <f>IFERROR(VLOOKUP($L170,[4]Insumos!$C$2:$F$517,2,FALSE),"")</f>
        <v>resma</v>
      </c>
      <c r="N170" s="408">
        <v>1</v>
      </c>
      <c r="O170" s="468">
        <f>IFERROR(VLOOKUP($L170,[4]Insumos!$C$2:$F$517,3,FALSE),"")</f>
        <v>139.24</v>
      </c>
      <c r="P170" s="318">
        <f>+Tabla1[[#This Row],[Precio Unitario]]*Tabla1[[#This Row],[Cantidad de Insumos]]</f>
        <v>139.24</v>
      </c>
      <c r="Q170" s="469" t="str">
        <f>IFERROR(VLOOKUP($L170,[4]Insumos!$C$2:$F$517,4,FALSE),"")</f>
        <v>2.3.3.1.01</v>
      </c>
      <c r="R170" s="462"/>
      <c r="S170" s="456"/>
      <c r="T170" s="456"/>
    </row>
    <row r="171" spans="2:20" x14ac:dyDescent="0.25">
      <c r="B171" s="465" t="str">
        <f>IF(Tabla1[[#This Row],[Código_Actividad]]="","",CONCATENATE(Tabla1[[#This Row],[POA]],".",Tabla1[[#This Row],[SRS]],".",Tabla1[[#This Row],[AREA]],".",Tabla1[[#This Row],[TIPO]]))</f>
        <v/>
      </c>
      <c r="C171" s="465" t="str">
        <f>IF(Tabla1[[#This Row],[Código_Actividad]]="","",'Formulario PPGR1'!#REF!)</f>
        <v/>
      </c>
      <c r="D171" s="465" t="str">
        <f>IF(Tabla1[[#This Row],[Código_Actividad]]="","",'Formulario PPGR1'!#REF!)</f>
        <v/>
      </c>
      <c r="E171" s="465" t="str">
        <f>IF(Tabla1[[#This Row],[Código_Actividad]]="","",'Formulario PPGR1'!#REF!)</f>
        <v/>
      </c>
      <c r="F171" s="465" t="str">
        <f>IF(Tabla1[[#This Row],[Código_Actividad]]="","",'Formulario PPGR1'!#REF!)</f>
        <v/>
      </c>
      <c r="G171" s="317"/>
      <c r="H171" s="460" t="str">
        <f>IFERROR(VLOOKUP(Tabla1[[#This Row],[Código_Actividad]],'Formulario PPGR2'!$H$9:$I$1048576,2,FALSE),"")</f>
        <v/>
      </c>
      <c r="I171" s="467" t="str">
        <f>IFERROR(VLOOKUP(Tabla1[[#This Row],[Código_Actividad]],Tabla2[[Código]:[Total de Acciones ]],15,FALSE),"")</f>
        <v/>
      </c>
      <c r="J171" s="462" t="s">
        <v>1122</v>
      </c>
      <c r="K171" s="466" t="str">
        <f>IFERROR(VLOOKUP($J171,[3]LSIns!$B$5:$C$45,2,FALSE),"")</f>
        <v>lsUtilesdeOficina</v>
      </c>
      <c r="L171" s="460" t="s">
        <v>1144</v>
      </c>
      <c r="M171" s="466" t="str">
        <f>IFERROR(VLOOKUP($L171,[4]Insumos!$C$2:$F$517,2,FALSE),"")</f>
        <v>Caja</v>
      </c>
      <c r="N171" s="408">
        <v>4</v>
      </c>
      <c r="O171" s="468">
        <f>IFERROR(VLOOKUP($L171,[4]Insumos!$C$2:$F$517,3,FALSE),"")</f>
        <v>36</v>
      </c>
      <c r="P171" s="318">
        <f>+Tabla1[[#This Row],[Precio Unitario]]*Tabla1[[#This Row],[Cantidad de Insumos]]</f>
        <v>144</v>
      </c>
      <c r="Q171" s="469" t="str">
        <f>IFERROR(VLOOKUP($L171,[4]Insumos!$C$2:$F$517,4,FALSE),"")</f>
        <v xml:space="preserve">2.3.9.2.01 </v>
      </c>
      <c r="R171" s="462"/>
      <c r="S171" s="456"/>
      <c r="T171" s="456"/>
    </row>
    <row r="172" spans="2:20" x14ac:dyDescent="0.25">
      <c r="B172" s="465" t="str">
        <f>IF(Tabla1[[#This Row],[Código_Actividad]]="","",CONCATENATE(Tabla1[[#This Row],[POA]],".",Tabla1[[#This Row],[SRS]],".",Tabla1[[#This Row],[AREA]],".",Tabla1[[#This Row],[TIPO]]))</f>
        <v/>
      </c>
      <c r="C172" s="465" t="str">
        <f>IF(Tabla1[[#This Row],[Código_Actividad]]="","",'Formulario PPGR1'!#REF!)</f>
        <v/>
      </c>
      <c r="D172" s="465" t="str">
        <f>IF(Tabla1[[#This Row],[Código_Actividad]]="","",'Formulario PPGR1'!#REF!)</f>
        <v/>
      </c>
      <c r="E172" s="465" t="str">
        <f>IF(Tabla1[[#This Row],[Código_Actividad]]="","",'Formulario PPGR1'!#REF!)</f>
        <v/>
      </c>
      <c r="F172" s="465" t="str">
        <f>IF(Tabla1[[#This Row],[Código_Actividad]]="","",'Formulario PPGR1'!#REF!)</f>
        <v/>
      </c>
      <c r="G172" s="317"/>
      <c r="H172" s="460" t="str">
        <f>IFERROR(VLOOKUP(Tabla1[[#This Row],[Código_Actividad]],'Formulario PPGR2'!$H$9:$I$1048576,2,FALSE),"")</f>
        <v/>
      </c>
      <c r="I172" s="467" t="str">
        <f>IFERROR(VLOOKUP(Tabla1[[#This Row],[Código_Actividad]],Tabla2[[Código]:[Total de Acciones ]],15,FALSE),"")</f>
        <v/>
      </c>
      <c r="J172" s="462" t="s">
        <v>1122</v>
      </c>
      <c r="K172" s="466" t="str">
        <f>IFERROR(VLOOKUP($J172,[3]LSIns!$B$5:$C$45,2,FALSE),"")</f>
        <v>lsUtilesdeOficina</v>
      </c>
      <c r="L172" s="460" t="s">
        <v>1155</v>
      </c>
      <c r="M172" s="466" t="str">
        <f>IFERROR(VLOOKUP($L172,[4]Insumos!$C$2:$F$517,2,FALSE),"")</f>
        <v>unidad</v>
      </c>
      <c r="N172" s="408">
        <v>1</v>
      </c>
      <c r="O172" s="468">
        <f>IFERROR(VLOOKUP($L172,[4]Insumos!$C$2:$F$517,3,FALSE),"")</f>
        <v>835.00300000000004</v>
      </c>
      <c r="P172" s="318">
        <f>+Tabla1[[#This Row],[Precio Unitario]]*Tabla1[[#This Row],[Cantidad de Insumos]]</f>
        <v>835.00300000000004</v>
      </c>
      <c r="Q172" s="469" t="str">
        <f>IFERROR(VLOOKUP($L172,[4]Insumos!$C$2:$F$517,4,FALSE),"")</f>
        <v xml:space="preserve">2.3.9.2.01 </v>
      </c>
      <c r="R172" s="462"/>
      <c r="S172" s="456"/>
      <c r="T172" s="456"/>
    </row>
    <row r="173" spans="2:20" ht="38.25" x14ac:dyDescent="0.25">
      <c r="B173" s="465" t="e">
        <f>IF(Tabla1[[#This Row],[Código_Actividad]]="","",CONCATENATE(Tabla1[[#This Row],[POA]],".",Tabla1[[#This Row],[SRS]],".",Tabla1[[#This Row],[AREA]],".",Tabla1[[#This Row],[TIPO]]))</f>
        <v>#REF!</v>
      </c>
      <c r="C173" s="465" t="e">
        <f>IF(Tabla1[[#This Row],[Código_Actividad]]="","",'Formulario PPGR1'!#REF!)</f>
        <v>#REF!</v>
      </c>
      <c r="D173" s="465" t="e">
        <f>IF(Tabla1[[#This Row],[Código_Actividad]]="","",'Formulario PPGR1'!#REF!)</f>
        <v>#REF!</v>
      </c>
      <c r="E173" s="465" t="e">
        <f>IF(Tabla1[[#This Row],[Código_Actividad]]="","",'Formulario PPGR1'!#REF!)</f>
        <v>#REF!</v>
      </c>
      <c r="F173" s="465" t="e">
        <f>IF(Tabla1[[#This Row],[Código_Actividad]]="","",'Formulario PPGR1'!#REF!)</f>
        <v>#REF!</v>
      </c>
      <c r="G173" s="317" t="s">
        <v>2158</v>
      </c>
      <c r="H173" s="460" t="str">
        <f>IFERROR(VLOOKUP(Tabla1[[#This Row],[Código_Actividad]],'Formulario PPGR2'!$H$9:$I$1048576,2,FALSE),"")</f>
        <v>Coordinación de simulacros de la Red asistencial</v>
      </c>
      <c r="I173" s="467">
        <f>IFERROR(VLOOKUP(Tabla1[[#This Row],[Código_Actividad]],Tabla2[[Código]:[Total de Acciones ]],15,FALSE),"")</f>
        <v>1</v>
      </c>
      <c r="J173" s="462" t="s">
        <v>181</v>
      </c>
      <c r="K173" s="466" t="str">
        <f>IFERROR(VLOOKUP($J173,[3]LSIns!$B$5:$C$45,2,FALSE),"")</f>
        <v>lsAlimentosyBebidas</v>
      </c>
      <c r="L173" s="460" t="s">
        <v>699</v>
      </c>
      <c r="M173" s="466" t="str">
        <f>IFERROR(VLOOKUP($L173,[4]Insumos!$C$2:$F$517,2,FALSE),"")</f>
        <v>unidad</v>
      </c>
      <c r="N173" s="408">
        <v>1</v>
      </c>
      <c r="O173" s="468">
        <f>IFERROR(VLOOKUP($L173,[4]Insumos!$C$2:$F$517,3,FALSE),"")</f>
        <v>12626</v>
      </c>
      <c r="P173" s="318">
        <f>+Tabla1[[#This Row],[Precio Unitario]]*Tabla1[[#This Row],[Cantidad de Insumos]]</f>
        <v>12626</v>
      </c>
      <c r="Q173" s="469" t="str">
        <f>IFERROR(VLOOKUP($L173,[4]Insumos!$C$2:$F$517,4,FALSE),"")</f>
        <v>2.3.1.1.01</v>
      </c>
      <c r="R173" s="462"/>
      <c r="S173" s="456"/>
      <c r="T173" s="456"/>
    </row>
    <row r="174" spans="2:20" x14ac:dyDescent="0.25">
      <c r="B174" s="465" t="str">
        <f>IF(Tabla1[[#This Row],[Código_Actividad]]="","",CONCATENATE(Tabla1[[#This Row],[POA]],".",Tabla1[[#This Row],[SRS]],".",Tabla1[[#This Row],[AREA]],".",Tabla1[[#This Row],[TIPO]]))</f>
        <v/>
      </c>
      <c r="C174" s="465" t="str">
        <f>IF(Tabla1[[#This Row],[Código_Actividad]]="","",'Formulario PPGR1'!#REF!)</f>
        <v/>
      </c>
      <c r="D174" s="465" t="str">
        <f>IF(Tabla1[[#This Row],[Código_Actividad]]="","",'Formulario PPGR1'!#REF!)</f>
        <v/>
      </c>
      <c r="E174" s="465" t="str">
        <f>IF(Tabla1[[#This Row],[Código_Actividad]]="","",'Formulario PPGR1'!#REF!)</f>
        <v/>
      </c>
      <c r="F174" s="465" t="str">
        <f>IF(Tabla1[[#This Row],[Código_Actividad]]="","",'Formulario PPGR1'!#REF!)</f>
        <v/>
      </c>
      <c r="G174" s="317"/>
      <c r="H174" s="460" t="str">
        <f>IFERROR(VLOOKUP(Tabla1[[#This Row],[Código_Actividad]],'Formulario PPGR2'!$H$9:$I$1048576,2,FALSE),"")</f>
        <v/>
      </c>
      <c r="I174" s="467" t="str">
        <f>IFERROR(VLOOKUP(Tabla1[[#This Row],[Código_Actividad]],Tabla2[[Código]:[Total de Acciones ]],15,FALSE),"")</f>
        <v/>
      </c>
      <c r="J174" s="462" t="s">
        <v>357</v>
      </c>
      <c r="K174" s="466" t="str">
        <f>IFERROR(VLOOKUP($J174,[3]LSIns!$B$5:$C$45,2,FALSE),"")</f>
        <v>lsProductosdePapel</v>
      </c>
      <c r="L174" s="460" t="s">
        <v>1025</v>
      </c>
      <c r="M174" s="466" t="str">
        <f>IFERROR(VLOOKUP($L174,[4]Insumos!$C$2:$F$517,2,FALSE),"")</f>
        <v>resma</v>
      </c>
      <c r="N174" s="408">
        <v>1</v>
      </c>
      <c r="O174" s="468">
        <f>IFERROR(VLOOKUP($L174,[4]Insumos!$C$2:$F$517,3,FALSE),"")</f>
        <v>139.24</v>
      </c>
      <c r="P174" s="318">
        <f>+Tabla1[[#This Row],[Precio Unitario]]*Tabla1[[#This Row],[Cantidad de Insumos]]</f>
        <v>139.24</v>
      </c>
      <c r="Q174" s="469" t="str">
        <f>IFERROR(VLOOKUP($L174,[4]Insumos!$C$2:$F$517,4,FALSE),"")</f>
        <v>2.3.3.1.01</v>
      </c>
      <c r="R174" s="462"/>
      <c r="S174" s="456"/>
      <c r="T174" s="456"/>
    </row>
    <row r="175" spans="2:20" x14ac:dyDescent="0.25">
      <c r="B175" s="465" t="str">
        <f>IF(Tabla1[[#This Row],[Código_Actividad]]="","",CONCATENATE(Tabla1[[#This Row],[POA]],".",Tabla1[[#This Row],[SRS]],".",Tabla1[[#This Row],[AREA]],".",Tabla1[[#This Row],[TIPO]]))</f>
        <v/>
      </c>
      <c r="C175" s="465" t="str">
        <f>IF(Tabla1[[#This Row],[Código_Actividad]]="","",'Formulario PPGR1'!#REF!)</f>
        <v/>
      </c>
      <c r="D175" s="465" t="str">
        <f>IF(Tabla1[[#This Row],[Código_Actividad]]="","",'Formulario PPGR1'!#REF!)</f>
        <v/>
      </c>
      <c r="E175" s="465" t="str">
        <f>IF(Tabla1[[#This Row],[Código_Actividad]]="","",'Formulario PPGR1'!#REF!)</f>
        <v/>
      </c>
      <c r="F175" s="465" t="str">
        <f>IF(Tabla1[[#This Row],[Código_Actividad]]="","",'Formulario PPGR1'!#REF!)</f>
        <v/>
      </c>
      <c r="G175" s="317"/>
      <c r="H175" s="460" t="str">
        <f>IFERROR(VLOOKUP(Tabla1[[#This Row],[Código_Actividad]],'Formulario PPGR2'!$H$9:$I$1048576,2,FALSE),"")</f>
        <v/>
      </c>
      <c r="I175" s="467" t="str">
        <f>IFERROR(VLOOKUP(Tabla1[[#This Row],[Código_Actividad]],Tabla2[[Código]:[Total de Acciones ]],15,FALSE),"")</f>
        <v/>
      </c>
      <c r="J175" s="462" t="s">
        <v>1122</v>
      </c>
      <c r="K175" s="466" t="str">
        <f>IFERROR(VLOOKUP($J175,[3]LSIns!$B$5:$C$45,2,FALSE),"")</f>
        <v>lsUtilesdeOficina</v>
      </c>
      <c r="L175" s="460" t="s">
        <v>1144</v>
      </c>
      <c r="M175" s="466" t="str">
        <f>IFERROR(VLOOKUP($L175,[4]Insumos!$C$2:$F$517,2,FALSE),"")</f>
        <v>Caja</v>
      </c>
      <c r="N175" s="408">
        <v>2</v>
      </c>
      <c r="O175" s="468">
        <f>IFERROR(VLOOKUP($L175,[4]Insumos!$C$2:$F$517,3,FALSE),"")</f>
        <v>36</v>
      </c>
      <c r="P175" s="318">
        <f>+Tabla1[[#This Row],[Precio Unitario]]*Tabla1[[#This Row],[Cantidad de Insumos]]</f>
        <v>72</v>
      </c>
      <c r="Q175" s="469" t="str">
        <f>IFERROR(VLOOKUP($L175,[4]Insumos!$C$2:$F$517,4,FALSE),"")</f>
        <v xml:space="preserve">2.3.9.2.01 </v>
      </c>
      <c r="R175" s="462"/>
      <c r="S175" s="456"/>
      <c r="T175" s="456"/>
    </row>
    <row r="176" spans="2:20" ht="38.25" x14ac:dyDescent="0.25">
      <c r="B176" s="465" t="e">
        <f>IF(Tabla1[[#This Row],[Código_Actividad]]="","",CONCATENATE(Tabla1[[#This Row],[POA]],".",Tabla1[[#This Row],[SRS]],".",Tabla1[[#This Row],[AREA]],".",Tabla1[[#This Row],[TIPO]]))</f>
        <v>#REF!</v>
      </c>
      <c r="C176" s="465" t="e">
        <f>IF(Tabla1[[#This Row],[Código_Actividad]]="","",'Formulario PPGR1'!#REF!)</f>
        <v>#REF!</v>
      </c>
      <c r="D176" s="465" t="e">
        <f>IF(Tabla1[[#This Row],[Código_Actividad]]="","",'Formulario PPGR1'!#REF!)</f>
        <v>#REF!</v>
      </c>
      <c r="E176" s="465" t="e">
        <f>IF(Tabla1[[#This Row],[Código_Actividad]]="","",'Formulario PPGR1'!#REF!)</f>
        <v>#REF!</v>
      </c>
      <c r="F176" s="465" t="e">
        <f>IF(Tabla1[[#This Row],[Código_Actividad]]="","",'Formulario PPGR1'!#REF!)</f>
        <v>#REF!</v>
      </c>
      <c r="G176" s="317" t="s">
        <v>2159</v>
      </c>
      <c r="H176" s="460" t="str">
        <f>IFERROR(VLOOKUP(Tabla1[[#This Row],[Código_Actividad]],'Formulario PPGR2'!$H$9:$I$1048576,2,FALSE),"")</f>
        <v xml:space="preserve">Coordinación de preparacion Operativo  feriado Navidad y Año Nuevo </v>
      </c>
      <c r="I176" s="467">
        <f>IFERROR(VLOOKUP(Tabla1[[#This Row],[Código_Actividad]],Tabla2[[Código]:[Total de Acciones ]],15,FALSE),"")</f>
        <v>2</v>
      </c>
      <c r="J176" s="462" t="s">
        <v>181</v>
      </c>
      <c r="K176" s="466" t="str">
        <f>IFERROR(VLOOKUP($J176,[3]LSIns!$B$5:$C$45,2,FALSE),"")</f>
        <v>lsAlimentosyBebidas</v>
      </c>
      <c r="L176" s="460" t="s">
        <v>691</v>
      </c>
      <c r="M176" s="466" t="str">
        <f>IFERROR(VLOOKUP($L176,[4]Insumos!$C$2:$F$517,2,FALSE),"")</f>
        <v>unidad</v>
      </c>
      <c r="N176" s="408">
        <v>2</v>
      </c>
      <c r="O176" s="468">
        <f>IFERROR(VLOOKUP($L176,[4]Insumos!$C$2:$F$517,3,FALSE),"")</f>
        <v>5929.5</v>
      </c>
      <c r="P176" s="318">
        <f>+Tabla1[[#This Row],[Precio Unitario]]*Tabla1[[#This Row],[Cantidad de Insumos]]</f>
        <v>11859</v>
      </c>
      <c r="Q176" s="469" t="str">
        <f>IFERROR(VLOOKUP($L176,[4]Insumos!$C$2:$F$517,4,FALSE),"")</f>
        <v>2.3.1.1.01</v>
      </c>
      <c r="R176" s="462"/>
      <c r="S176" s="456"/>
      <c r="T176" s="456"/>
    </row>
    <row r="177" spans="2:20" x14ac:dyDescent="0.25">
      <c r="B177" s="465" t="str">
        <f>IF(Tabla1[[#This Row],[Código_Actividad]]="","",CONCATENATE(Tabla1[[#This Row],[POA]],".",Tabla1[[#This Row],[SRS]],".",Tabla1[[#This Row],[AREA]],".",Tabla1[[#This Row],[TIPO]]))</f>
        <v/>
      </c>
      <c r="C177" s="465" t="str">
        <f>IF(Tabla1[[#This Row],[Código_Actividad]]="","",'Formulario PPGR1'!#REF!)</f>
        <v/>
      </c>
      <c r="D177" s="465" t="str">
        <f>IF(Tabla1[[#This Row],[Código_Actividad]]="","",'Formulario PPGR1'!#REF!)</f>
        <v/>
      </c>
      <c r="E177" s="465" t="str">
        <f>IF(Tabla1[[#This Row],[Código_Actividad]]="","",'Formulario PPGR1'!#REF!)</f>
        <v/>
      </c>
      <c r="F177" s="465" t="str">
        <f>IF(Tabla1[[#This Row],[Código_Actividad]]="","",'Formulario PPGR1'!#REF!)</f>
        <v/>
      </c>
      <c r="G177" s="317"/>
      <c r="H177" s="460" t="str">
        <f>IFERROR(VLOOKUP(Tabla1[[#This Row],[Código_Actividad]],'Formulario PPGR2'!$H$9:$I$1048576,2,FALSE),"")</f>
        <v/>
      </c>
      <c r="I177" s="467" t="str">
        <f>IFERROR(VLOOKUP(Tabla1[[#This Row],[Código_Actividad]],Tabla2[[Código]:[Total de Acciones ]],15,FALSE),"")</f>
        <v/>
      </c>
      <c r="J177" s="462" t="s">
        <v>1122</v>
      </c>
      <c r="K177" s="466" t="str">
        <f>IFERROR(VLOOKUP($J177,[3]LSIns!$B$5:$C$45,2,FALSE),"")</f>
        <v>lsUtilesdeOficina</v>
      </c>
      <c r="L177" s="460" t="s">
        <v>1144</v>
      </c>
      <c r="M177" s="466" t="str">
        <f>IFERROR(VLOOKUP($L177,[4]Insumos!$C$2:$F$517,2,FALSE),"")</f>
        <v>Caja</v>
      </c>
      <c r="N177" s="408">
        <v>2</v>
      </c>
      <c r="O177" s="468">
        <f>IFERROR(VLOOKUP($L177,[4]Insumos!$C$2:$F$517,3,FALSE),"")</f>
        <v>36</v>
      </c>
      <c r="P177" s="318">
        <f>+Tabla1[[#This Row],[Precio Unitario]]*Tabla1[[#This Row],[Cantidad de Insumos]]</f>
        <v>72</v>
      </c>
      <c r="Q177" s="469" t="str">
        <f>IFERROR(VLOOKUP($L177,[4]Insumos!$C$2:$F$517,4,FALSE),"")</f>
        <v xml:space="preserve">2.3.9.2.01 </v>
      </c>
      <c r="R177" s="462"/>
      <c r="S177" s="456"/>
      <c r="T177" s="456"/>
    </row>
    <row r="178" spans="2:20" x14ac:dyDescent="0.25">
      <c r="B178" s="465" t="str">
        <f>IF(Tabla1[[#This Row],[Código_Actividad]]="","",CONCATENATE(Tabla1[[#This Row],[POA]],".",Tabla1[[#This Row],[SRS]],".",Tabla1[[#This Row],[AREA]],".",Tabla1[[#This Row],[TIPO]]))</f>
        <v/>
      </c>
      <c r="C178" s="465" t="str">
        <f>IF(Tabla1[[#This Row],[Código_Actividad]]="","",'Formulario PPGR1'!#REF!)</f>
        <v/>
      </c>
      <c r="D178" s="465" t="str">
        <f>IF(Tabla1[[#This Row],[Código_Actividad]]="","",'Formulario PPGR1'!#REF!)</f>
        <v/>
      </c>
      <c r="E178" s="465" t="str">
        <f>IF(Tabla1[[#This Row],[Código_Actividad]]="","",'Formulario PPGR1'!#REF!)</f>
        <v/>
      </c>
      <c r="F178" s="465" t="str">
        <f>IF(Tabla1[[#This Row],[Código_Actividad]]="","",'Formulario PPGR1'!#REF!)</f>
        <v/>
      </c>
      <c r="G178" s="317"/>
      <c r="H178" s="460" t="str">
        <f>IFERROR(VLOOKUP(Tabla1[[#This Row],[Código_Actividad]],'Formulario PPGR2'!$H$9:$I$1048576,2,FALSE),"")</f>
        <v/>
      </c>
      <c r="I178" s="467" t="str">
        <f>IFERROR(VLOOKUP(Tabla1[[#This Row],[Código_Actividad]],Tabla2[[Código]:[Total de Acciones ]],15,FALSE),"")</f>
        <v/>
      </c>
      <c r="J178" s="462" t="s">
        <v>357</v>
      </c>
      <c r="K178" s="466" t="str">
        <f>IFERROR(VLOOKUP($J178,[3]LSIns!$B$5:$C$45,2,FALSE),"")</f>
        <v>lsProductosdePapel</v>
      </c>
      <c r="L178" s="460" t="s">
        <v>1025</v>
      </c>
      <c r="M178" s="466" t="str">
        <f>IFERROR(VLOOKUP($L178,[4]Insumos!$C$2:$F$517,2,FALSE),"")</f>
        <v>resma</v>
      </c>
      <c r="N178" s="408">
        <v>1</v>
      </c>
      <c r="O178" s="468">
        <f>IFERROR(VLOOKUP($L178,[4]Insumos!$C$2:$F$517,3,FALSE),"")</f>
        <v>139.24</v>
      </c>
      <c r="P178" s="318">
        <f>+Tabla1[[#This Row],[Precio Unitario]]*Tabla1[[#This Row],[Cantidad de Insumos]]</f>
        <v>139.24</v>
      </c>
      <c r="Q178" s="469" t="str">
        <f>IFERROR(VLOOKUP($L178,[4]Insumos!$C$2:$F$517,4,FALSE),"")</f>
        <v>2.3.3.1.01</v>
      </c>
      <c r="R178" s="462"/>
      <c r="S178" s="456"/>
      <c r="T178" s="456"/>
    </row>
    <row r="179" spans="2:20" ht="38.25" x14ac:dyDescent="0.25">
      <c r="B179" s="465" t="e">
        <f>IF(Tabla1[[#This Row],[Código_Actividad]]="","",CONCATENATE(Tabla1[[#This Row],[POA]],".",Tabla1[[#This Row],[SRS]],".",Tabla1[[#This Row],[AREA]],".",Tabla1[[#This Row],[TIPO]]))</f>
        <v>#REF!</v>
      </c>
      <c r="C179" s="465" t="e">
        <f>IF(Tabla1[[#This Row],[Código_Actividad]]="","",'Formulario PPGR1'!#REF!)</f>
        <v>#REF!</v>
      </c>
      <c r="D179" s="465" t="e">
        <f>IF(Tabla1[[#This Row],[Código_Actividad]]="","",'Formulario PPGR1'!#REF!)</f>
        <v>#REF!</v>
      </c>
      <c r="E179" s="465" t="e">
        <f>IF(Tabla1[[#This Row],[Código_Actividad]]="","",'Formulario PPGR1'!#REF!)</f>
        <v>#REF!</v>
      </c>
      <c r="F179" s="465" t="e">
        <f>IF(Tabla1[[#This Row],[Código_Actividad]]="","",'Formulario PPGR1'!#REF!)</f>
        <v>#REF!</v>
      </c>
      <c r="G179" s="317" t="s">
        <v>2160</v>
      </c>
      <c r="H179" s="460" t="str">
        <f>IFERROR(VLOOKUP(Tabla1[[#This Row],[Código_Actividad]],'Formulario PPGR2'!$H$9:$I$1048576,2,FALSE),"")</f>
        <v xml:space="preserve">Coordinación de preparacion Operativo  Semana Santa </v>
      </c>
      <c r="I179" s="467">
        <f>IFERROR(VLOOKUP(Tabla1[[#This Row],[Código_Actividad]],Tabla2[[Código]:[Total de Acciones ]],15,FALSE),"")</f>
        <v>2</v>
      </c>
      <c r="J179" s="462" t="s">
        <v>181</v>
      </c>
      <c r="K179" s="466" t="str">
        <f>IFERROR(VLOOKUP($J179,[3]LSIns!$B$5:$C$45,2,FALSE),"")</f>
        <v>lsAlimentosyBebidas</v>
      </c>
      <c r="L179" s="460" t="s">
        <v>691</v>
      </c>
      <c r="M179" s="466" t="str">
        <f>IFERROR(VLOOKUP($L179,[4]Insumos!$C$2:$F$517,2,FALSE),"")</f>
        <v>unidad</v>
      </c>
      <c r="N179" s="408">
        <v>2</v>
      </c>
      <c r="O179" s="468">
        <f>IFERROR(VLOOKUP($L179,[4]Insumos!$C$2:$F$517,3,FALSE),"")</f>
        <v>5929.5</v>
      </c>
      <c r="P179" s="318">
        <f>+Tabla1[[#This Row],[Precio Unitario]]*Tabla1[[#This Row],[Cantidad de Insumos]]</f>
        <v>11859</v>
      </c>
      <c r="Q179" s="469" t="str">
        <f>IFERROR(VLOOKUP($L179,[4]Insumos!$C$2:$F$517,4,FALSE),"")</f>
        <v>2.3.1.1.01</v>
      </c>
      <c r="R179" s="462"/>
      <c r="S179" s="456"/>
      <c r="T179" s="456"/>
    </row>
    <row r="180" spans="2:20" x14ac:dyDescent="0.25">
      <c r="B180" s="465" t="str">
        <f>IF(Tabla1[[#This Row],[Código_Actividad]]="","",CONCATENATE(Tabla1[[#This Row],[POA]],".",Tabla1[[#This Row],[SRS]],".",Tabla1[[#This Row],[AREA]],".",Tabla1[[#This Row],[TIPO]]))</f>
        <v/>
      </c>
      <c r="C180" s="465" t="str">
        <f>IF(Tabla1[[#This Row],[Código_Actividad]]="","",'Formulario PPGR1'!#REF!)</f>
        <v/>
      </c>
      <c r="D180" s="465" t="str">
        <f>IF(Tabla1[[#This Row],[Código_Actividad]]="","",'Formulario PPGR1'!#REF!)</f>
        <v/>
      </c>
      <c r="E180" s="465" t="str">
        <f>IF(Tabla1[[#This Row],[Código_Actividad]]="","",'Formulario PPGR1'!#REF!)</f>
        <v/>
      </c>
      <c r="F180" s="465" t="str">
        <f>IF(Tabla1[[#This Row],[Código_Actividad]]="","",'Formulario PPGR1'!#REF!)</f>
        <v/>
      </c>
      <c r="G180" s="317"/>
      <c r="H180" s="460" t="str">
        <f>IFERROR(VLOOKUP(Tabla1[[#This Row],[Código_Actividad]],'Formulario PPGR2'!$H$9:$I$1048576,2,FALSE),"")</f>
        <v/>
      </c>
      <c r="I180" s="467" t="str">
        <f>IFERROR(VLOOKUP(Tabla1[[#This Row],[Código_Actividad]],Tabla2[[Código]:[Total de Acciones ]],15,FALSE),"")</f>
        <v/>
      </c>
      <c r="J180" s="462" t="s">
        <v>1122</v>
      </c>
      <c r="K180" s="466" t="str">
        <f>IFERROR(VLOOKUP($J180,[3]LSIns!$B$5:$C$45,2,FALSE),"")</f>
        <v>lsUtilesdeOficina</v>
      </c>
      <c r="L180" s="460" t="s">
        <v>1144</v>
      </c>
      <c r="M180" s="466" t="str">
        <f>IFERROR(VLOOKUP($L180,[4]Insumos!$C$2:$F$517,2,FALSE),"")</f>
        <v>Caja</v>
      </c>
      <c r="N180" s="408">
        <v>2</v>
      </c>
      <c r="O180" s="468">
        <f>IFERROR(VLOOKUP($L180,[4]Insumos!$C$2:$F$517,3,FALSE),"")</f>
        <v>36</v>
      </c>
      <c r="P180" s="318">
        <f>+Tabla1[[#This Row],[Precio Unitario]]*Tabla1[[#This Row],[Cantidad de Insumos]]</f>
        <v>72</v>
      </c>
      <c r="Q180" s="469" t="str">
        <f>IFERROR(VLOOKUP($L180,[4]Insumos!$C$2:$F$517,4,FALSE),"")</f>
        <v xml:space="preserve">2.3.9.2.01 </v>
      </c>
      <c r="R180" s="462"/>
      <c r="S180" s="456"/>
      <c r="T180" s="456"/>
    </row>
    <row r="181" spans="2:20" x14ac:dyDescent="0.25">
      <c r="B181" s="465" t="str">
        <f>IF(Tabla1[[#This Row],[Código_Actividad]]="","",CONCATENATE(Tabla1[[#This Row],[POA]],".",Tabla1[[#This Row],[SRS]],".",Tabla1[[#This Row],[AREA]],".",Tabla1[[#This Row],[TIPO]]))</f>
        <v/>
      </c>
      <c r="C181" s="465" t="str">
        <f>IF(Tabla1[[#This Row],[Código_Actividad]]="","",'Formulario PPGR1'!#REF!)</f>
        <v/>
      </c>
      <c r="D181" s="465" t="str">
        <f>IF(Tabla1[[#This Row],[Código_Actividad]]="","",'Formulario PPGR1'!#REF!)</f>
        <v/>
      </c>
      <c r="E181" s="465" t="str">
        <f>IF(Tabla1[[#This Row],[Código_Actividad]]="","",'Formulario PPGR1'!#REF!)</f>
        <v/>
      </c>
      <c r="F181" s="465" t="str">
        <f>IF(Tabla1[[#This Row],[Código_Actividad]]="","",'Formulario PPGR1'!#REF!)</f>
        <v/>
      </c>
      <c r="G181" s="317"/>
      <c r="H181" s="460" t="str">
        <f>IFERROR(VLOOKUP(Tabla1[[#This Row],[Código_Actividad]],'Formulario PPGR2'!$H$9:$I$1048576,2,FALSE),"")</f>
        <v/>
      </c>
      <c r="I181" s="467" t="str">
        <f>IFERROR(VLOOKUP(Tabla1[[#This Row],[Código_Actividad]],Tabla2[[Código]:[Total de Acciones ]],15,FALSE),"")</f>
        <v/>
      </c>
      <c r="J181" s="462" t="s">
        <v>357</v>
      </c>
      <c r="K181" s="466" t="str">
        <f>IFERROR(VLOOKUP($J181,[3]LSIns!$B$5:$C$45,2,FALSE),"")</f>
        <v>lsProductosdePapel</v>
      </c>
      <c r="L181" s="460" t="s">
        <v>1025</v>
      </c>
      <c r="M181" s="466" t="str">
        <f>IFERROR(VLOOKUP($L181,[4]Insumos!$C$2:$F$517,2,FALSE),"")</f>
        <v>resma</v>
      </c>
      <c r="N181" s="408">
        <v>1</v>
      </c>
      <c r="O181" s="468">
        <f>IFERROR(VLOOKUP($L181,[4]Insumos!$C$2:$F$517,3,FALSE),"")</f>
        <v>139.24</v>
      </c>
      <c r="P181" s="318">
        <f>+Tabla1[[#This Row],[Precio Unitario]]*Tabla1[[#This Row],[Cantidad de Insumos]]</f>
        <v>139.24</v>
      </c>
      <c r="Q181" s="469" t="str">
        <f>IFERROR(VLOOKUP($L181,[4]Insumos!$C$2:$F$517,4,FALSE),"")</f>
        <v>2.3.3.1.01</v>
      </c>
      <c r="R181" s="462"/>
      <c r="S181" s="456"/>
      <c r="T181" s="456"/>
    </row>
    <row r="182" spans="2:20" ht="38.25" x14ac:dyDescent="0.25">
      <c r="B182" s="465" t="e">
        <f>IF(Tabla1[[#This Row],[Código_Actividad]]="","",CONCATENATE(Tabla1[[#This Row],[POA]],".",Tabla1[[#This Row],[SRS]],".",Tabla1[[#This Row],[AREA]],".",Tabla1[[#This Row],[TIPO]]))</f>
        <v>#REF!</v>
      </c>
      <c r="C182" s="465" t="e">
        <f>IF(Tabla1[[#This Row],[Código_Actividad]]="","",'Formulario PPGR1'!#REF!)</f>
        <v>#REF!</v>
      </c>
      <c r="D182" s="465" t="e">
        <f>IF(Tabla1[[#This Row],[Código_Actividad]]="","",'Formulario PPGR1'!#REF!)</f>
        <v>#REF!</v>
      </c>
      <c r="E182" s="465" t="e">
        <f>IF(Tabla1[[#This Row],[Código_Actividad]]="","",'Formulario PPGR1'!#REF!)</f>
        <v>#REF!</v>
      </c>
      <c r="F182" s="465" t="e">
        <f>IF(Tabla1[[#This Row],[Código_Actividad]]="","",'Formulario PPGR1'!#REF!)</f>
        <v>#REF!</v>
      </c>
      <c r="G182" s="317" t="s">
        <v>2161</v>
      </c>
      <c r="H182" s="460" t="str">
        <f>IFERROR(VLOOKUP(Tabla1[[#This Row],[Código_Actividad]],'Formulario PPGR2'!$H$9:$I$1048576,2,FALSE),"")</f>
        <v xml:space="preserve">Coordinación de preparacion Operativo  Patronales y Festividades locales </v>
      </c>
      <c r="I182" s="467">
        <f>IFERROR(VLOOKUP(Tabla1[[#This Row],[Código_Actividad]],Tabla2[[Código]:[Total de Acciones ]],15,FALSE),"")</f>
        <v>1</v>
      </c>
      <c r="J182" s="462" t="s">
        <v>181</v>
      </c>
      <c r="K182" s="466" t="str">
        <f>IFERROR(VLOOKUP($J182,[3]LSIns!$B$5:$C$45,2,FALSE),"")</f>
        <v>lsAlimentosyBebidas</v>
      </c>
      <c r="L182" s="460" t="s">
        <v>693</v>
      </c>
      <c r="M182" s="466" t="str">
        <f>IFERROR(VLOOKUP($L182,[4]Insumos!$C$2:$F$517,2,FALSE),"")</f>
        <v>unidad</v>
      </c>
      <c r="N182" s="408">
        <v>1</v>
      </c>
      <c r="O182" s="468">
        <f>IFERROR(VLOOKUP($L182,[4]Insumos!$C$2:$F$517,3,FALSE),"")</f>
        <v>29393.8</v>
      </c>
      <c r="P182" s="318">
        <f>+Tabla1[[#This Row],[Precio Unitario]]*Tabla1[[#This Row],[Cantidad de Insumos]]</f>
        <v>29393.8</v>
      </c>
      <c r="Q182" s="469" t="str">
        <f>IFERROR(VLOOKUP($L182,[4]Insumos!$C$2:$F$517,4,FALSE),"")</f>
        <v>2.3.1.1.01</v>
      </c>
      <c r="R182" s="462"/>
      <c r="S182" s="456"/>
      <c r="T182" s="456"/>
    </row>
    <row r="183" spans="2:20" x14ac:dyDescent="0.25">
      <c r="B183" s="465" t="str">
        <f>IF(Tabla1[[#This Row],[Código_Actividad]]="","",CONCATENATE(Tabla1[[#This Row],[POA]],".",Tabla1[[#This Row],[SRS]],".",Tabla1[[#This Row],[AREA]],".",Tabla1[[#This Row],[TIPO]]))</f>
        <v/>
      </c>
      <c r="C183" s="465" t="str">
        <f>IF(Tabla1[[#This Row],[Código_Actividad]]="","",'Formulario PPGR1'!#REF!)</f>
        <v/>
      </c>
      <c r="D183" s="465" t="str">
        <f>IF(Tabla1[[#This Row],[Código_Actividad]]="","",'Formulario PPGR1'!#REF!)</f>
        <v/>
      </c>
      <c r="E183" s="465" t="str">
        <f>IF(Tabla1[[#This Row],[Código_Actividad]]="","",'Formulario PPGR1'!#REF!)</f>
        <v/>
      </c>
      <c r="F183" s="465" t="str">
        <f>IF(Tabla1[[#This Row],[Código_Actividad]]="","",'Formulario PPGR1'!#REF!)</f>
        <v/>
      </c>
      <c r="G183" s="317"/>
      <c r="H183" s="460" t="str">
        <f>IFERROR(VLOOKUP(Tabla1[[#This Row],[Código_Actividad]],'Formulario PPGR2'!$H$9:$I$1048576,2,FALSE),"")</f>
        <v/>
      </c>
      <c r="I183" s="467" t="str">
        <f>IFERROR(VLOOKUP(Tabla1[[#This Row],[Código_Actividad]],Tabla2[[Código]:[Total de Acciones ]],15,FALSE),"")</f>
        <v/>
      </c>
      <c r="J183" s="462" t="s">
        <v>1122</v>
      </c>
      <c r="K183" s="466" t="str">
        <f>IFERROR(VLOOKUP($J183,[3]LSIns!$B$5:$C$45,2,FALSE),"")</f>
        <v>lsUtilesdeOficina</v>
      </c>
      <c r="L183" s="460" t="s">
        <v>1144</v>
      </c>
      <c r="M183" s="466" t="str">
        <f>IFERROR(VLOOKUP($L183,[4]Insumos!$C$2:$F$517,2,FALSE),"")</f>
        <v>Caja</v>
      </c>
      <c r="N183" s="408">
        <v>4</v>
      </c>
      <c r="O183" s="468">
        <f>IFERROR(VLOOKUP($L183,[4]Insumos!$C$2:$F$517,3,FALSE),"")</f>
        <v>36</v>
      </c>
      <c r="P183" s="318">
        <f>+Tabla1[[#This Row],[Precio Unitario]]*Tabla1[[#This Row],[Cantidad de Insumos]]</f>
        <v>144</v>
      </c>
      <c r="Q183" s="469" t="str">
        <f>IFERROR(VLOOKUP($L183,[4]Insumos!$C$2:$F$517,4,FALSE),"")</f>
        <v xml:space="preserve">2.3.9.2.01 </v>
      </c>
      <c r="R183" s="462"/>
      <c r="S183" s="456"/>
      <c r="T183" s="456"/>
    </row>
    <row r="184" spans="2:20" x14ac:dyDescent="0.25">
      <c r="B184" s="465" t="str">
        <f>IF(Tabla1[[#This Row],[Código_Actividad]]="","",CONCATENATE(Tabla1[[#This Row],[POA]],".",Tabla1[[#This Row],[SRS]],".",Tabla1[[#This Row],[AREA]],".",Tabla1[[#This Row],[TIPO]]))</f>
        <v/>
      </c>
      <c r="C184" s="465" t="str">
        <f>IF(Tabla1[[#This Row],[Código_Actividad]]="","",'Formulario PPGR1'!#REF!)</f>
        <v/>
      </c>
      <c r="D184" s="465" t="str">
        <f>IF(Tabla1[[#This Row],[Código_Actividad]]="","",'Formulario PPGR1'!#REF!)</f>
        <v/>
      </c>
      <c r="E184" s="465" t="str">
        <f>IF(Tabla1[[#This Row],[Código_Actividad]]="","",'Formulario PPGR1'!#REF!)</f>
        <v/>
      </c>
      <c r="F184" s="465" t="str">
        <f>IF(Tabla1[[#This Row],[Código_Actividad]]="","",'Formulario PPGR1'!#REF!)</f>
        <v/>
      </c>
      <c r="G184" s="317"/>
      <c r="H184" s="460" t="str">
        <f>IFERROR(VLOOKUP(Tabla1[[#This Row],[Código_Actividad]],'Formulario PPGR2'!$H$9:$I$1048576,2,FALSE),"")</f>
        <v/>
      </c>
      <c r="I184" s="467" t="str">
        <f>IFERROR(VLOOKUP(Tabla1[[#This Row],[Código_Actividad]],Tabla2[[Código]:[Total de Acciones ]],15,FALSE),"")</f>
        <v/>
      </c>
      <c r="J184" s="462" t="s">
        <v>357</v>
      </c>
      <c r="K184" s="466" t="str">
        <f>IFERROR(VLOOKUP($J184,[3]LSIns!$B$5:$C$45,2,FALSE),"")</f>
        <v>lsProductosdePapel</v>
      </c>
      <c r="L184" s="460" t="s">
        <v>1025</v>
      </c>
      <c r="M184" s="466" t="str">
        <f>IFERROR(VLOOKUP($L184,[4]Insumos!$C$2:$F$517,2,FALSE),"")</f>
        <v>resma</v>
      </c>
      <c r="N184" s="408">
        <v>1</v>
      </c>
      <c r="O184" s="468">
        <f>IFERROR(VLOOKUP($L184,[4]Insumos!$C$2:$F$517,3,FALSE),"")</f>
        <v>139.24</v>
      </c>
      <c r="P184" s="318">
        <f>+Tabla1[[#This Row],[Precio Unitario]]*Tabla1[[#This Row],[Cantidad de Insumos]]</f>
        <v>139.24</v>
      </c>
      <c r="Q184" s="469" t="str">
        <f>IFERROR(VLOOKUP($L184,[4]Insumos!$C$2:$F$517,4,FALSE),"")</f>
        <v>2.3.3.1.01</v>
      </c>
      <c r="R184" s="462"/>
      <c r="S184" s="456"/>
      <c r="T184" s="456"/>
    </row>
    <row r="185" spans="2:20" ht="38.25" x14ac:dyDescent="0.25">
      <c r="B185" s="465" t="e">
        <f>IF(Tabla1[[#This Row],[Código_Actividad]]="","",CONCATENATE(Tabla1[[#This Row],[POA]],".",Tabla1[[#This Row],[SRS]],".",Tabla1[[#This Row],[AREA]],".",Tabla1[[#This Row],[TIPO]]))</f>
        <v>#REF!</v>
      </c>
      <c r="C185" s="465" t="e">
        <f>IF(Tabla1[[#This Row],[Código_Actividad]]="","",'Formulario PPGR1'!#REF!)</f>
        <v>#REF!</v>
      </c>
      <c r="D185" s="465" t="e">
        <f>IF(Tabla1[[#This Row],[Código_Actividad]]="","",'Formulario PPGR1'!#REF!)</f>
        <v>#REF!</v>
      </c>
      <c r="E185" s="465" t="e">
        <f>IF(Tabla1[[#This Row],[Código_Actividad]]="","",'Formulario PPGR1'!#REF!)</f>
        <v>#REF!</v>
      </c>
      <c r="F185" s="465" t="e">
        <f>IF(Tabla1[[#This Row],[Código_Actividad]]="","",'Formulario PPGR1'!#REF!)</f>
        <v>#REF!</v>
      </c>
      <c r="G185" s="317" t="s">
        <v>2162</v>
      </c>
      <c r="H185" s="460" t="str">
        <f>IFERROR(VLOOKUP(Tabla1[[#This Row],[Código_Actividad]],'Formulario PPGR2'!$H$9:$I$1048576,2,FALSE),"")</f>
        <v>Coordinación  Preparativos y Respuesta a Temporada Ciclónica y Eventos de Salud Publica consecuentes</v>
      </c>
      <c r="I185" s="467">
        <f>IFERROR(VLOOKUP(Tabla1[[#This Row],[Código_Actividad]],Tabla2[[Código]:[Total de Acciones ]],15,FALSE),"")</f>
        <v>2</v>
      </c>
      <c r="J185" s="462" t="s">
        <v>181</v>
      </c>
      <c r="K185" s="466" t="str">
        <f>IFERROR(VLOOKUP($J185,[3]LSIns!$B$5:$C$45,2,FALSE),"")</f>
        <v>lsAlimentosyBebidas</v>
      </c>
      <c r="L185" s="460" t="s">
        <v>693</v>
      </c>
      <c r="M185" s="466" t="str">
        <f>IFERROR(VLOOKUP($L185,[4]Insumos!$C$2:$F$517,2,FALSE),"")</f>
        <v>unidad</v>
      </c>
      <c r="N185" s="408">
        <v>2</v>
      </c>
      <c r="O185" s="468">
        <f>IFERROR(VLOOKUP($L185,[4]Insumos!$C$2:$F$517,3,FALSE),"")</f>
        <v>29393.8</v>
      </c>
      <c r="P185" s="318">
        <f>+Tabla1[[#This Row],[Precio Unitario]]*Tabla1[[#This Row],[Cantidad de Insumos]]</f>
        <v>58787.6</v>
      </c>
      <c r="Q185" s="469" t="str">
        <f>IFERROR(VLOOKUP($L185,[4]Insumos!$C$2:$F$517,4,FALSE),"")</f>
        <v>2.3.1.1.01</v>
      </c>
      <c r="R185" s="462"/>
      <c r="S185" s="456"/>
      <c r="T185" s="456"/>
    </row>
    <row r="186" spans="2:20" x14ac:dyDescent="0.25">
      <c r="B186" s="465" t="str">
        <f>IF(Tabla1[[#This Row],[Código_Actividad]]="","",CONCATENATE(Tabla1[[#This Row],[POA]],".",Tabla1[[#This Row],[SRS]],".",Tabla1[[#This Row],[AREA]],".",Tabla1[[#This Row],[TIPO]]))</f>
        <v/>
      </c>
      <c r="C186" s="465" t="str">
        <f>IF(Tabla1[[#This Row],[Código_Actividad]]="","",'Formulario PPGR1'!#REF!)</f>
        <v/>
      </c>
      <c r="D186" s="465" t="str">
        <f>IF(Tabla1[[#This Row],[Código_Actividad]]="","",'Formulario PPGR1'!#REF!)</f>
        <v/>
      </c>
      <c r="E186" s="465" t="str">
        <f>IF(Tabla1[[#This Row],[Código_Actividad]]="","",'Formulario PPGR1'!#REF!)</f>
        <v/>
      </c>
      <c r="F186" s="465" t="str">
        <f>IF(Tabla1[[#This Row],[Código_Actividad]]="","",'Formulario PPGR1'!#REF!)</f>
        <v/>
      </c>
      <c r="G186" s="317"/>
      <c r="H186" s="460" t="str">
        <f>IFERROR(VLOOKUP(Tabla1[[#This Row],[Código_Actividad]],'Formulario PPGR2'!$H$9:$I$1048576,2,FALSE),"")</f>
        <v/>
      </c>
      <c r="I186" s="467" t="str">
        <f>IFERROR(VLOOKUP(Tabla1[[#This Row],[Código_Actividad]],Tabla2[[Código]:[Total de Acciones ]],15,FALSE),"")</f>
        <v/>
      </c>
      <c r="J186" s="462" t="s">
        <v>1122</v>
      </c>
      <c r="K186" s="466" t="str">
        <f>IFERROR(VLOOKUP($J186,[3]LSIns!$B$5:$C$45,2,FALSE),"")</f>
        <v>lsUtilesdeOficina</v>
      </c>
      <c r="L186" s="460" t="s">
        <v>1144</v>
      </c>
      <c r="M186" s="466" t="str">
        <f>IFERROR(VLOOKUP($L186,[4]Insumos!$C$2:$F$517,2,FALSE),"")</f>
        <v>Caja</v>
      </c>
      <c r="N186" s="408">
        <v>4</v>
      </c>
      <c r="O186" s="468">
        <f>IFERROR(VLOOKUP($L186,[4]Insumos!$C$2:$F$517,3,FALSE),"")</f>
        <v>36</v>
      </c>
      <c r="P186" s="318">
        <f>+Tabla1[[#This Row],[Precio Unitario]]*Tabla1[[#This Row],[Cantidad de Insumos]]</f>
        <v>144</v>
      </c>
      <c r="Q186" s="469" t="str">
        <f>IFERROR(VLOOKUP($L186,[4]Insumos!$C$2:$F$517,4,FALSE),"")</f>
        <v xml:space="preserve">2.3.9.2.01 </v>
      </c>
      <c r="R186" s="462"/>
      <c r="S186" s="456"/>
      <c r="T186" s="456"/>
    </row>
    <row r="187" spans="2:20" x14ac:dyDescent="0.25">
      <c r="B187" s="465" t="str">
        <f>IF(Tabla1[[#This Row],[Código_Actividad]]="","",CONCATENATE(Tabla1[[#This Row],[POA]],".",Tabla1[[#This Row],[SRS]],".",Tabla1[[#This Row],[AREA]],".",Tabla1[[#This Row],[TIPO]]))</f>
        <v/>
      </c>
      <c r="C187" s="465" t="str">
        <f>IF(Tabla1[[#This Row],[Código_Actividad]]="","",'Formulario PPGR1'!#REF!)</f>
        <v/>
      </c>
      <c r="D187" s="465" t="str">
        <f>IF(Tabla1[[#This Row],[Código_Actividad]]="","",'Formulario PPGR1'!#REF!)</f>
        <v/>
      </c>
      <c r="E187" s="465" t="str">
        <f>IF(Tabla1[[#This Row],[Código_Actividad]]="","",'Formulario PPGR1'!#REF!)</f>
        <v/>
      </c>
      <c r="F187" s="465" t="str">
        <f>IF(Tabla1[[#This Row],[Código_Actividad]]="","",'Formulario PPGR1'!#REF!)</f>
        <v/>
      </c>
      <c r="G187" s="317"/>
      <c r="H187" s="460" t="str">
        <f>IFERROR(VLOOKUP(Tabla1[[#This Row],[Código_Actividad]],'Formulario PPGR2'!$H$9:$I$1048576,2,FALSE),"")</f>
        <v/>
      </c>
      <c r="I187" s="467" t="str">
        <f>IFERROR(VLOOKUP(Tabla1[[#This Row],[Código_Actividad]],Tabla2[[Código]:[Total de Acciones ]],15,FALSE),"")</f>
        <v/>
      </c>
      <c r="J187" s="462" t="s">
        <v>357</v>
      </c>
      <c r="K187" s="466" t="str">
        <f>IFERROR(VLOOKUP($J187,[3]LSIns!$B$5:$C$45,2,FALSE),"")</f>
        <v>lsProductosdePapel</v>
      </c>
      <c r="L187" s="460" t="s">
        <v>1025</v>
      </c>
      <c r="M187" s="466" t="str">
        <f>IFERROR(VLOOKUP($L187,[4]Insumos!$C$2:$F$517,2,FALSE),"")</f>
        <v>resma</v>
      </c>
      <c r="N187" s="408">
        <v>1</v>
      </c>
      <c r="O187" s="468">
        <f>IFERROR(VLOOKUP($L187,[4]Insumos!$C$2:$F$517,3,FALSE),"")</f>
        <v>139.24</v>
      </c>
      <c r="P187" s="318">
        <f>+Tabla1[[#This Row],[Precio Unitario]]*Tabla1[[#This Row],[Cantidad de Insumos]]</f>
        <v>139.24</v>
      </c>
      <c r="Q187" s="469" t="str">
        <f>IFERROR(VLOOKUP($L187,[4]Insumos!$C$2:$F$517,4,FALSE),"")</f>
        <v>2.3.3.1.01</v>
      </c>
      <c r="R187" s="462"/>
      <c r="S187" s="456"/>
      <c r="T187" s="456"/>
    </row>
    <row r="188" spans="2:20" ht="38.25" x14ac:dyDescent="0.25">
      <c r="B188" s="465" t="e">
        <f>IF(Tabla1[[#This Row],[Código_Actividad]]="","",CONCATENATE(Tabla1[[#This Row],[POA]],".",Tabla1[[#This Row],[SRS]],".",Tabla1[[#This Row],[AREA]],".",Tabla1[[#This Row],[TIPO]]))</f>
        <v>#REF!</v>
      </c>
      <c r="C188" s="465" t="e">
        <f>IF(Tabla1[[#This Row],[Código_Actividad]]="","",'Formulario PPGR1'!#REF!)</f>
        <v>#REF!</v>
      </c>
      <c r="D188" s="465" t="e">
        <f>IF(Tabla1[[#This Row],[Código_Actividad]]="","",'Formulario PPGR1'!#REF!)</f>
        <v>#REF!</v>
      </c>
      <c r="E188" s="465" t="e">
        <f>IF(Tabla1[[#This Row],[Código_Actividad]]="","",'Formulario PPGR1'!#REF!)</f>
        <v>#REF!</v>
      </c>
      <c r="F188" s="465" t="e">
        <f>IF(Tabla1[[#This Row],[Código_Actividad]]="","",'Formulario PPGR1'!#REF!)</f>
        <v>#REF!</v>
      </c>
      <c r="G188" s="317" t="s">
        <v>2163</v>
      </c>
      <c r="H188" s="460" t="str">
        <f>IFERROR(VLOOKUP(Tabla1[[#This Row],[Código_Actividad]],'Formulario PPGR2'!$H$9:$I$1048576,2,FALSE),"")</f>
        <v>Coordinación  Plan de Preparación y Respuesta a Brotes Epidemiologicos</v>
      </c>
      <c r="I188" s="467">
        <f>IFERROR(VLOOKUP(Tabla1[[#This Row],[Código_Actividad]],Tabla2[[Código]:[Total de Acciones ]],15,FALSE),"")</f>
        <v>2</v>
      </c>
      <c r="J188" s="462" t="s">
        <v>181</v>
      </c>
      <c r="K188" s="466" t="str">
        <f>IFERROR(VLOOKUP($J188,[3]LSIns!$B$5:$C$45,2,FALSE),"")</f>
        <v>lsAlimentosyBebidas</v>
      </c>
      <c r="L188" s="460" t="s">
        <v>691</v>
      </c>
      <c r="M188" s="466" t="str">
        <f>IFERROR(VLOOKUP($L188,[4]Insumos!$C$2:$F$517,2,FALSE),"")</f>
        <v>unidad</v>
      </c>
      <c r="N188" s="408">
        <v>2</v>
      </c>
      <c r="O188" s="468">
        <f>IFERROR(VLOOKUP($L188,[4]Insumos!$C$2:$F$517,3,FALSE),"")</f>
        <v>5929.5</v>
      </c>
      <c r="P188" s="318">
        <f>+Tabla1[[#This Row],[Precio Unitario]]*Tabla1[[#This Row],[Cantidad de Insumos]]</f>
        <v>11859</v>
      </c>
      <c r="Q188" s="469" t="str">
        <f>IFERROR(VLOOKUP($L188,[4]Insumos!$C$2:$F$517,4,FALSE),"")</f>
        <v>2.3.1.1.01</v>
      </c>
      <c r="R188" s="462"/>
      <c r="S188" s="456"/>
      <c r="T188" s="456"/>
    </row>
    <row r="189" spans="2:20" x14ac:dyDescent="0.25">
      <c r="B189" s="465" t="str">
        <f>IF(Tabla1[[#This Row],[Código_Actividad]]="","",CONCATENATE(Tabla1[[#This Row],[POA]],".",Tabla1[[#This Row],[SRS]],".",Tabla1[[#This Row],[AREA]],".",Tabla1[[#This Row],[TIPO]]))</f>
        <v/>
      </c>
      <c r="C189" s="465" t="str">
        <f>IF(Tabla1[[#This Row],[Código_Actividad]]="","",'Formulario PPGR1'!#REF!)</f>
        <v/>
      </c>
      <c r="D189" s="465" t="str">
        <f>IF(Tabla1[[#This Row],[Código_Actividad]]="","",'Formulario PPGR1'!#REF!)</f>
        <v/>
      </c>
      <c r="E189" s="465" t="str">
        <f>IF(Tabla1[[#This Row],[Código_Actividad]]="","",'Formulario PPGR1'!#REF!)</f>
        <v/>
      </c>
      <c r="F189" s="465" t="str">
        <f>IF(Tabla1[[#This Row],[Código_Actividad]]="","",'Formulario PPGR1'!#REF!)</f>
        <v/>
      </c>
      <c r="G189" s="317"/>
      <c r="H189" s="460" t="str">
        <f>IFERROR(VLOOKUP(Tabla1[[#This Row],[Código_Actividad]],'Formulario PPGR2'!$H$9:$I$1048576,2,FALSE),"")</f>
        <v/>
      </c>
      <c r="I189" s="467" t="str">
        <f>IFERROR(VLOOKUP(Tabla1[[#This Row],[Código_Actividad]],Tabla2[[Código]:[Total de Acciones ]],15,FALSE),"")</f>
        <v/>
      </c>
      <c r="J189" s="462" t="s">
        <v>1122</v>
      </c>
      <c r="K189" s="466" t="str">
        <f>IFERROR(VLOOKUP($J189,[3]LSIns!$B$5:$C$45,2,FALSE),"")</f>
        <v>lsUtilesdeOficina</v>
      </c>
      <c r="L189" s="460" t="s">
        <v>1144</v>
      </c>
      <c r="M189" s="466" t="str">
        <f>IFERROR(VLOOKUP($L189,[4]Insumos!$C$2:$F$517,2,FALSE),"")</f>
        <v>Caja</v>
      </c>
      <c r="N189" s="408">
        <v>2</v>
      </c>
      <c r="O189" s="468">
        <f>IFERROR(VLOOKUP($L189,[4]Insumos!$C$2:$F$517,3,FALSE),"")</f>
        <v>36</v>
      </c>
      <c r="P189" s="318">
        <f>+Tabla1[[#This Row],[Precio Unitario]]*Tabla1[[#This Row],[Cantidad de Insumos]]</f>
        <v>72</v>
      </c>
      <c r="Q189" s="469" t="str">
        <f>IFERROR(VLOOKUP($L189,[4]Insumos!$C$2:$F$517,4,FALSE),"")</f>
        <v xml:space="preserve">2.3.9.2.01 </v>
      </c>
      <c r="R189" s="462"/>
      <c r="S189" s="456"/>
      <c r="T189" s="456"/>
    </row>
    <row r="190" spans="2:20" x14ac:dyDescent="0.25">
      <c r="B190" s="465" t="str">
        <f>IF(Tabla1[[#This Row],[Código_Actividad]]="","",CONCATENATE(Tabla1[[#This Row],[POA]],".",Tabla1[[#This Row],[SRS]],".",Tabla1[[#This Row],[AREA]],".",Tabla1[[#This Row],[TIPO]]))</f>
        <v/>
      </c>
      <c r="C190" s="465" t="str">
        <f>IF(Tabla1[[#This Row],[Código_Actividad]]="","",'Formulario PPGR1'!#REF!)</f>
        <v/>
      </c>
      <c r="D190" s="465" t="str">
        <f>IF(Tabla1[[#This Row],[Código_Actividad]]="","",'Formulario PPGR1'!#REF!)</f>
        <v/>
      </c>
      <c r="E190" s="465" t="str">
        <f>IF(Tabla1[[#This Row],[Código_Actividad]]="","",'Formulario PPGR1'!#REF!)</f>
        <v/>
      </c>
      <c r="F190" s="465" t="str">
        <f>IF(Tabla1[[#This Row],[Código_Actividad]]="","",'Formulario PPGR1'!#REF!)</f>
        <v/>
      </c>
      <c r="G190" s="317"/>
      <c r="H190" s="460" t="str">
        <f>IFERROR(VLOOKUP(Tabla1[[#This Row],[Código_Actividad]],'Formulario PPGR2'!$H$9:$I$1048576,2,FALSE),"")</f>
        <v/>
      </c>
      <c r="I190" s="467" t="str">
        <f>IFERROR(VLOOKUP(Tabla1[[#This Row],[Código_Actividad]],Tabla2[[Código]:[Total de Acciones ]],15,FALSE),"")</f>
        <v/>
      </c>
      <c r="J190" s="462" t="s">
        <v>357</v>
      </c>
      <c r="K190" s="466" t="str">
        <f>IFERROR(VLOOKUP($J190,[3]LSIns!$B$5:$C$45,2,FALSE),"")</f>
        <v>lsProductosdePapel</v>
      </c>
      <c r="L190" s="460" t="s">
        <v>1025</v>
      </c>
      <c r="M190" s="466" t="str">
        <f>IFERROR(VLOOKUP($L190,[4]Insumos!$C$2:$F$517,2,FALSE),"")</f>
        <v>resma</v>
      </c>
      <c r="N190" s="408">
        <v>1</v>
      </c>
      <c r="O190" s="468">
        <f>IFERROR(VLOOKUP($L190,[4]Insumos!$C$2:$F$517,3,FALSE),"")</f>
        <v>139.24</v>
      </c>
      <c r="P190" s="318">
        <f>+Tabla1[[#This Row],[Precio Unitario]]*Tabla1[[#This Row],[Cantidad de Insumos]]</f>
        <v>139.24</v>
      </c>
      <c r="Q190" s="469" t="str">
        <f>IFERROR(VLOOKUP($L190,[4]Insumos!$C$2:$F$517,4,FALSE),"")</f>
        <v>2.3.3.1.01</v>
      </c>
      <c r="R190" s="462"/>
      <c r="S190" s="456"/>
      <c r="T190" s="456"/>
    </row>
    <row r="191" spans="2:20" x14ac:dyDescent="0.25">
      <c r="B191" s="465" t="e">
        <f>IF(Tabla1[[#This Row],[Código_Actividad]]="","",CONCATENATE(Tabla1[[#This Row],[POA]],".",Tabla1[[#This Row],[SRS]],".",Tabla1[[#This Row],[AREA]],".",Tabla1[[#This Row],[TIPO]]))</f>
        <v>#REF!</v>
      </c>
      <c r="C191" s="465" t="e">
        <f>IF(Tabla1[[#This Row],[Código_Actividad]]="","",'Formulario PPGR1'!#REF!)</f>
        <v>#REF!</v>
      </c>
      <c r="D191" s="465" t="e">
        <f>IF(Tabla1[[#This Row],[Código_Actividad]]="","",'Formulario PPGR1'!#REF!)</f>
        <v>#REF!</v>
      </c>
      <c r="E191" s="465" t="e">
        <f>IF(Tabla1[[#This Row],[Código_Actividad]]="","",'Formulario PPGR1'!#REF!)</f>
        <v>#REF!</v>
      </c>
      <c r="F191" s="465" t="e">
        <f>IF(Tabla1[[#This Row],[Código_Actividad]]="","",'Formulario PPGR1'!#REF!)</f>
        <v>#REF!</v>
      </c>
      <c r="G191" s="317" t="s">
        <v>2164</v>
      </c>
      <c r="H191" s="460" t="str">
        <f>IFERROR(VLOOKUP(Tabla1[[#This Row],[Código_Actividad]],'Formulario PPGR2'!$H$9:$I$1048576,2,FALSE),"")</f>
        <v>Supervisión  a la implementaciòn de la cartera de servicios en la UNAP</v>
      </c>
      <c r="I191" s="467">
        <f>IFERROR(VLOOKUP(Tabla1[[#This Row],[Código_Actividad]],Tabla2[[Código]:[Total de Acciones ]],15,FALSE),"")</f>
        <v>4</v>
      </c>
      <c r="J191" s="462" t="s">
        <v>234</v>
      </c>
      <c r="K191" s="466" t="str">
        <f>IFERROR(VLOOKUP($J191,[3]LSIns!$B$5:$C$45,2,FALSE),"")</f>
        <v>lsGasoil</v>
      </c>
      <c r="L191" s="460" t="s">
        <v>842</v>
      </c>
      <c r="M191" s="466" t="str">
        <f>IFERROR(VLOOKUP($L191,[4]Insumos!$C$2:$F$517,2,FALSE),"")</f>
        <v>unidad</v>
      </c>
      <c r="N191" s="408">
        <v>4</v>
      </c>
      <c r="O191" s="468">
        <f>IFERROR(VLOOKUP($L191,[4]Insumos!$C$2:$F$517,3,FALSE),"")</f>
        <v>1000</v>
      </c>
      <c r="P191" s="318">
        <f>+Tabla1[[#This Row],[Precio Unitario]]*Tabla1[[#This Row],[Cantidad de Insumos]]</f>
        <v>4000</v>
      </c>
      <c r="Q191" s="469" t="str">
        <f>IFERROR(VLOOKUP($L191,[4]Insumos!$C$2:$F$517,4,FALSE),"")</f>
        <v xml:space="preserve">2.3.7.1.02 </v>
      </c>
      <c r="R191" s="462"/>
      <c r="S191" s="456"/>
      <c r="T191" s="456"/>
    </row>
    <row r="192" spans="2:20" x14ac:dyDescent="0.25">
      <c r="B192" s="465" t="str">
        <f>IF(Tabla1[[#This Row],[Código_Actividad]]="","",CONCATENATE(Tabla1[[#This Row],[POA]],".",Tabla1[[#This Row],[SRS]],".",Tabla1[[#This Row],[AREA]],".",Tabla1[[#This Row],[TIPO]]))</f>
        <v/>
      </c>
      <c r="C192" s="465" t="str">
        <f>IF(Tabla1[[#This Row],[Código_Actividad]]="","",'Formulario PPGR1'!#REF!)</f>
        <v/>
      </c>
      <c r="D192" s="465" t="str">
        <f>IF(Tabla1[[#This Row],[Código_Actividad]]="","",'Formulario PPGR1'!#REF!)</f>
        <v/>
      </c>
      <c r="E192" s="465" t="str">
        <f>IF(Tabla1[[#This Row],[Código_Actividad]]="","",'Formulario PPGR1'!#REF!)</f>
        <v/>
      </c>
      <c r="F192" s="465" t="str">
        <f>IF(Tabla1[[#This Row],[Código_Actividad]]="","",'Formulario PPGR1'!#REF!)</f>
        <v/>
      </c>
      <c r="G192" s="317"/>
      <c r="H192" s="460" t="str">
        <f>IFERROR(VLOOKUP(Tabla1[[#This Row],[Código_Actividad]],'Formulario PPGR2'!$H$9:$I$1048576,2,FALSE),"")</f>
        <v/>
      </c>
      <c r="I192" s="467" t="str">
        <f>IFERROR(VLOOKUP(Tabla1[[#This Row],[Código_Actividad]],Tabla2[[Código]:[Total de Acciones ]],15,FALSE),"")</f>
        <v/>
      </c>
      <c r="J192" s="462" t="s">
        <v>1122</v>
      </c>
      <c r="K192" s="466" t="str">
        <f>IFERROR(VLOOKUP($J192,[3]LSIns!$B$5:$C$45,2,FALSE),"")</f>
        <v>lsUtilesdeOficina</v>
      </c>
      <c r="L192" s="460" t="s">
        <v>1144</v>
      </c>
      <c r="M192" s="466" t="str">
        <f>IFERROR(VLOOKUP($L192,[4]Insumos!$C$2:$F$517,2,FALSE),"")</f>
        <v>Caja</v>
      </c>
      <c r="N192" s="408">
        <v>1</v>
      </c>
      <c r="O192" s="468">
        <f>IFERROR(VLOOKUP($L192,[4]Insumos!$C$2:$F$517,3,FALSE),"")</f>
        <v>36</v>
      </c>
      <c r="P192" s="318">
        <f>+Tabla1[[#This Row],[Precio Unitario]]*Tabla1[[#This Row],[Cantidad de Insumos]]</f>
        <v>36</v>
      </c>
      <c r="Q192" s="469" t="str">
        <f>IFERROR(VLOOKUP($L192,[4]Insumos!$C$2:$F$517,4,FALSE),"")</f>
        <v xml:space="preserve">2.3.9.2.01 </v>
      </c>
      <c r="R192" s="462"/>
      <c r="S192" s="456"/>
      <c r="T192" s="456"/>
    </row>
    <row r="193" spans="2:20" x14ac:dyDescent="0.25">
      <c r="B193" s="465" t="str">
        <f>IF(Tabla1[[#This Row],[Código_Actividad]]="","",CONCATENATE(Tabla1[[#This Row],[POA]],".",Tabla1[[#This Row],[SRS]],".",Tabla1[[#This Row],[AREA]],".",Tabla1[[#This Row],[TIPO]]))</f>
        <v/>
      </c>
      <c r="C193" s="465" t="str">
        <f>IF(Tabla1[[#This Row],[Código_Actividad]]="","",'Formulario PPGR1'!#REF!)</f>
        <v/>
      </c>
      <c r="D193" s="465" t="str">
        <f>IF(Tabla1[[#This Row],[Código_Actividad]]="","",'Formulario PPGR1'!#REF!)</f>
        <v/>
      </c>
      <c r="E193" s="465" t="str">
        <f>IF(Tabla1[[#This Row],[Código_Actividad]]="","",'Formulario PPGR1'!#REF!)</f>
        <v/>
      </c>
      <c r="F193" s="465" t="str">
        <f>IF(Tabla1[[#This Row],[Código_Actividad]]="","",'Formulario PPGR1'!#REF!)</f>
        <v/>
      </c>
      <c r="G193" s="317"/>
      <c r="H193" s="460" t="str">
        <f>IFERROR(VLOOKUP(Tabla1[[#This Row],[Código_Actividad]],'Formulario PPGR2'!$H$9:$I$1048576,2,FALSE),"")</f>
        <v/>
      </c>
      <c r="I193" s="467" t="str">
        <f>IFERROR(VLOOKUP(Tabla1[[#This Row],[Código_Actividad]],Tabla2[[Código]:[Total de Acciones ]],15,FALSE),"")</f>
        <v/>
      </c>
      <c r="J193" s="462" t="s">
        <v>357</v>
      </c>
      <c r="K193" s="466" t="str">
        <f>IFERROR(VLOOKUP($J193,[3]LSIns!$B$5:$C$45,2,FALSE),"")</f>
        <v>lsProductosdePapel</v>
      </c>
      <c r="L193" s="460" t="s">
        <v>1025</v>
      </c>
      <c r="M193" s="466" t="str">
        <f>IFERROR(VLOOKUP($L193,[4]Insumos!$C$2:$F$517,2,FALSE),"")</f>
        <v>resma</v>
      </c>
      <c r="N193" s="408">
        <v>1</v>
      </c>
      <c r="O193" s="468">
        <f>IFERROR(VLOOKUP($L193,[4]Insumos!$C$2:$F$517,3,FALSE),"")</f>
        <v>139.24</v>
      </c>
      <c r="P193" s="318">
        <f>+Tabla1[[#This Row],[Precio Unitario]]*Tabla1[[#This Row],[Cantidad de Insumos]]</f>
        <v>139.24</v>
      </c>
      <c r="Q193" s="469" t="str">
        <f>IFERROR(VLOOKUP($L193,[4]Insumos!$C$2:$F$517,4,FALSE),"")</f>
        <v>2.3.3.1.01</v>
      </c>
      <c r="R193" s="462"/>
      <c r="S193" s="456"/>
      <c r="T193" s="456"/>
    </row>
    <row r="194" spans="2:20" ht="25.5" x14ac:dyDescent="0.25">
      <c r="B194" s="465" t="e">
        <f>IF(Tabla1[[#This Row],[Código_Actividad]]="","",CONCATENATE(Tabla1[[#This Row],[POA]],".",Tabla1[[#This Row],[SRS]],".",Tabla1[[#This Row],[AREA]],".",Tabla1[[#This Row],[TIPO]]))</f>
        <v>#REF!</v>
      </c>
      <c r="C194" s="465" t="e">
        <f>IF(Tabla1[[#This Row],[Código_Actividad]]="","",'Formulario PPGR1'!#REF!)</f>
        <v>#REF!</v>
      </c>
      <c r="D194" s="465" t="e">
        <f>IF(Tabla1[[#This Row],[Código_Actividad]]="","",'Formulario PPGR1'!#REF!)</f>
        <v>#REF!</v>
      </c>
      <c r="E194" s="465" t="e">
        <f>IF(Tabla1[[#This Row],[Código_Actividad]]="","",'Formulario PPGR1'!#REF!)</f>
        <v>#REF!</v>
      </c>
      <c r="F194" s="465" t="e">
        <f>IF(Tabla1[[#This Row],[Código_Actividad]]="","",'Formulario PPGR1'!#REF!)</f>
        <v>#REF!</v>
      </c>
      <c r="G194" s="317" t="s">
        <v>2165</v>
      </c>
      <c r="H194" s="460" t="str">
        <f>IFERROR(VLOOKUP(Tabla1[[#This Row],[Código_Actividad]],'Formulario PPGR2'!$H$9:$I$1048576,2,FALSE),"")</f>
        <v>Visitas de acompañamiento a los EESS sobre el  cumplimiento de los procesos de gestión de usuarios (afiches de deberes y derechos, cartera de servicios, señalización interna).</v>
      </c>
      <c r="I194" s="467">
        <f>IFERROR(VLOOKUP(Tabla1[[#This Row],[Código_Actividad]],Tabla2[[Código]:[Total de Acciones ]],15,FALSE),"")</f>
        <v>4</v>
      </c>
      <c r="J194" s="462" t="s">
        <v>234</v>
      </c>
      <c r="K194" s="466" t="str">
        <f>IFERROR(VLOOKUP($J194,[3]LSIns!$B$5:$C$45,2,FALSE),"")</f>
        <v>lsGasoil</v>
      </c>
      <c r="L194" s="460" t="s">
        <v>842</v>
      </c>
      <c r="M194" s="466" t="str">
        <f>IFERROR(VLOOKUP($L194,[4]Insumos!$C$2:$F$517,2,FALSE),"")</f>
        <v>unidad</v>
      </c>
      <c r="N194" s="408">
        <v>4</v>
      </c>
      <c r="O194" s="468">
        <f>IFERROR(VLOOKUP($L194,[4]Insumos!$C$2:$F$517,3,FALSE),"")</f>
        <v>1000</v>
      </c>
      <c r="P194" s="318">
        <f>+Tabla1[[#This Row],[Precio Unitario]]*Tabla1[[#This Row],[Cantidad de Insumos]]</f>
        <v>4000</v>
      </c>
      <c r="Q194" s="469" t="str">
        <f>IFERROR(VLOOKUP($L194,[4]Insumos!$C$2:$F$517,4,FALSE),"")</f>
        <v xml:space="preserve">2.3.7.1.02 </v>
      </c>
      <c r="R194" s="462"/>
      <c r="S194" s="456"/>
      <c r="T194" s="456"/>
    </row>
    <row r="195" spans="2:20" x14ac:dyDescent="0.25">
      <c r="B195" s="465" t="str">
        <f>IF(Tabla1[[#This Row],[Código_Actividad]]="","",CONCATENATE(Tabla1[[#This Row],[POA]],".",Tabla1[[#This Row],[SRS]],".",Tabla1[[#This Row],[AREA]],".",Tabla1[[#This Row],[TIPO]]))</f>
        <v/>
      </c>
      <c r="C195" s="465" t="str">
        <f>IF(Tabla1[[#This Row],[Código_Actividad]]="","",'Formulario PPGR1'!#REF!)</f>
        <v/>
      </c>
      <c r="D195" s="465" t="str">
        <f>IF(Tabla1[[#This Row],[Código_Actividad]]="","",'Formulario PPGR1'!#REF!)</f>
        <v/>
      </c>
      <c r="E195" s="465" t="str">
        <f>IF(Tabla1[[#This Row],[Código_Actividad]]="","",'Formulario PPGR1'!#REF!)</f>
        <v/>
      </c>
      <c r="F195" s="465" t="str">
        <f>IF(Tabla1[[#This Row],[Código_Actividad]]="","",'Formulario PPGR1'!#REF!)</f>
        <v/>
      </c>
      <c r="G195" s="317"/>
      <c r="H195" s="460" t="str">
        <f>IFERROR(VLOOKUP(Tabla1[[#This Row],[Código_Actividad]],'Formulario PPGR2'!$H$9:$I$1048576,2,FALSE),"")</f>
        <v/>
      </c>
      <c r="I195" s="467" t="str">
        <f>IFERROR(VLOOKUP(Tabla1[[#This Row],[Código_Actividad]],Tabla2[[Código]:[Total de Acciones ]],15,FALSE),"")</f>
        <v/>
      </c>
      <c r="J195" s="462" t="s">
        <v>1122</v>
      </c>
      <c r="K195" s="466" t="str">
        <f>IFERROR(VLOOKUP($J195,[3]LSIns!$B$5:$C$45,2,FALSE),"")</f>
        <v>lsUtilesdeOficina</v>
      </c>
      <c r="L195" s="460" t="s">
        <v>1144</v>
      </c>
      <c r="M195" s="466" t="str">
        <f>IFERROR(VLOOKUP($L195,[4]Insumos!$C$2:$F$517,2,FALSE),"")</f>
        <v>Caja</v>
      </c>
      <c r="N195" s="408">
        <v>1</v>
      </c>
      <c r="O195" s="468">
        <f>IFERROR(VLOOKUP($L195,[4]Insumos!$C$2:$F$517,3,FALSE),"")</f>
        <v>36</v>
      </c>
      <c r="P195" s="318">
        <f>+Tabla1[[#This Row],[Precio Unitario]]*Tabla1[[#This Row],[Cantidad de Insumos]]</f>
        <v>36</v>
      </c>
      <c r="Q195" s="469" t="str">
        <f>IFERROR(VLOOKUP($L195,[4]Insumos!$C$2:$F$517,4,FALSE),"")</f>
        <v xml:space="preserve">2.3.9.2.01 </v>
      </c>
      <c r="R195" s="462"/>
      <c r="S195" s="456"/>
      <c r="T195" s="456"/>
    </row>
    <row r="196" spans="2:20" x14ac:dyDescent="0.25">
      <c r="B196" s="465" t="str">
        <f>IF(Tabla1[[#This Row],[Código_Actividad]]="","",CONCATENATE(Tabla1[[#This Row],[POA]],".",Tabla1[[#This Row],[SRS]],".",Tabla1[[#This Row],[AREA]],".",Tabla1[[#This Row],[TIPO]]))</f>
        <v/>
      </c>
      <c r="C196" s="465" t="str">
        <f>IF(Tabla1[[#This Row],[Código_Actividad]]="","",'Formulario PPGR1'!#REF!)</f>
        <v/>
      </c>
      <c r="D196" s="465" t="str">
        <f>IF(Tabla1[[#This Row],[Código_Actividad]]="","",'Formulario PPGR1'!#REF!)</f>
        <v/>
      </c>
      <c r="E196" s="465" t="str">
        <f>IF(Tabla1[[#This Row],[Código_Actividad]]="","",'Formulario PPGR1'!#REF!)</f>
        <v/>
      </c>
      <c r="F196" s="465" t="str">
        <f>IF(Tabla1[[#This Row],[Código_Actividad]]="","",'Formulario PPGR1'!#REF!)</f>
        <v/>
      </c>
      <c r="G196" s="317"/>
      <c r="H196" s="460" t="str">
        <f>IFERROR(VLOOKUP(Tabla1[[#This Row],[Código_Actividad]],'Formulario PPGR2'!$H$9:$I$1048576,2,FALSE),"")</f>
        <v/>
      </c>
      <c r="I196" s="467" t="str">
        <f>IFERROR(VLOOKUP(Tabla1[[#This Row],[Código_Actividad]],Tabla2[[Código]:[Total de Acciones ]],15,FALSE),"")</f>
        <v/>
      </c>
      <c r="J196" s="462" t="s">
        <v>357</v>
      </c>
      <c r="K196" s="466" t="str">
        <f>IFERROR(VLOOKUP($J196,[3]LSIns!$B$5:$C$45,2,FALSE),"")</f>
        <v>lsProductosdePapel</v>
      </c>
      <c r="L196" s="460" t="s">
        <v>1025</v>
      </c>
      <c r="M196" s="466" t="str">
        <f>IFERROR(VLOOKUP($L196,[4]Insumos!$C$2:$F$517,2,FALSE),"")</f>
        <v>resma</v>
      </c>
      <c r="N196" s="408">
        <v>1</v>
      </c>
      <c r="O196" s="468">
        <f>IFERROR(VLOOKUP($L196,[4]Insumos!$C$2:$F$517,3,FALSE),"")</f>
        <v>139.24</v>
      </c>
      <c r="P196" s="318">
        <f>+Tabla1[[#This Row],[Precio Unitario]]*Tabla1[[#This Row],[Cantidad de Insumos]]</f>
        <v>139.24</v>
      </c>
      <c r="Q196" s="469" t="str">
        <f>IFERROR(VLOOKUP($L196,[4]Insumos!$C$2:$F$517,4,FALSE),"")</f>
        <v>2.3.3.1.01</v>
      </c>
      <c r="R196" s="462"/>
      <c r="S196" s="456"/>
      <c r="T196" s="456"/>
    </row>
    <row r="197" spans="2:20" ht="38.25" x14ac:dyDescent="0.25">
      <c r="B197" s="465" t="e">
        <f>IF(Tabla1[[#This Row],[Código_Actividad]]="","",CONCATENATE(Tabla1[[#This Row],[POA]],".",Tabla1[[#This Row],[SRS]],".",Tabla1[[#This Row],[AREA]],".",Tabla1[[#This Row],[TIPO]]))</f>
        <v>#REF!</v>
      </c>
      <c r="C197" s="465" t="e">
        <f>IF(Tabla1[[#This Row],[Código_Actividad]]="","",'Formulario PPGR1'!#REF!)</f>
        <v>#REF!</v>
      </c>
      <c r="D197" s="465" t="e">
        <f>IF(Tabla1[[#This Row],[Código_Actividad]]="","",'Formulario PPGR1'!#REF!)</f>
        <v>#REF!</v>
      </c>
      <c r="E197" s="465" t="e">
        <f>IF(Tabla1[[#This Row],[Código_Actividad]]="","",'Formulario PPGR1'!#REF!)</f>
        <v>#REF!</v>
      </c>
      <c r="F197" s="465" t="e">
        <f>IF(Tabla1[[#This Row],[Código_Actividad]]="","",'Formulario PPGR1'!#REF!)</f>
        <v>#REF!</v>
      </c>
      <c r="G197" s="317" t="s">
        <v>2166</v>
      </c>
      <c r="H197" s="460" t="str">
        <f>IFERROR(VLOOKUP(Tabla1[[#This Row],[Código_Actividad]],'Formulario PPGR2'!$H$9:$I$1048576,2,FALSE),"")</f>
        <v>Seguimiento al programa de gestión de citas en la sincerizacion de las agendas medicas  en los hospitales</v>
      </c>
      <c r="I197" s="467">
        <f>IFERROR(VLOOKUP(Tabla1[[#This Row],[Código_Actividad]],Tabla2[[Código]:[Total de Acciones ]],15,FALSE),"")</f>
        <v>4</v>
      </c>
      <c r="J197" s="462" t="s">
        <v>181</v>
      </c>
      <c r="K197" s="466" t="str">
        <f>IFERROR(VLOOKUP($J197,[3]LSIns!$B$5:$C$45,2,FALSE),"")</f>
        <v>lsAlimentosyBebidas</v>
      </c>
      <c r="L197" s="460" t="s">
        <v>691</v>
      </c>
      <c r="M197" s="466" t="str">
        <f>IFERROR(VLOOKUP($L197,[4]Insumos!$C$2:$F$517,2,FALSE),"")</f>
        <v>unidad</v>
      </c>
      <c r="N197" s="408">
        <v>4</v>
      </c>
      <c r="O197" s="468">
        <f>IFERROR(VLOOKUP($L197,[4]Insumos!$C$2:$F$517,3,FALSE),"")</f>
        <v>5929.5</v>
      </c>
      <c r="P197" s="318">
        <f>+Tabla1[[#This Row],[Precio Unitario]]*Tabla1[[#This Row],[Cantidad de Insumos]]</f>
        <v>23718</v>
      </c>
      <c r="Q197" s="469" t="str">
        <f>IFERROR(VLOOKUP($L197,[4]Insumos!$C$2:$F$517,4,FALSE),"")</f>
        <v>2.3.1.1.01</v>
      </c>
      <c r="R197" s="462"/>
      <c r="S197" s="456"/>
      <c r="T197" s="456"/>
    </row>
    <row r="198" spans="2:20" x14ac:dyDescent="0.25">
      <c r="B198" s="465" t="str">
        <f>IF(Tabla1[[#This Row],[Código_Actividad]]="","",CONCATENATE(Tabla1[[#This Row],[POA]],".",Tabla1[[#This Row],[SRS]],".",Tabla1[[#This Row],[AREA]],".",Tabla1[[#This Row],[TIPO]]))</f>
        <v/>
      </c>
      <c r="C198" s="465" t="str">
        <f>IF(Tabla1[[#This Row],[Código_Actividad]]="","",'Formulario PPGR1'!#REF!)</f>
        <v/>
      </c>
      <c r="D198" s="465" t="str">
        <f>IF(Tabla1[[#This Row],[Código_Actividad]]="","",'Formulario PPGR1'!#REF!)</f>
        <v/>
      </c>
      <c r="E198" s="465" t="str">
        <f>IF(Tabla1[[#This Row],[Código_Actividad]]="","",'Formulario PPGR1'!#REF!)</f>
        <v/>
      </c>
      <c r="F198" s="465" t="str">
        <f>IF(Tabla1[[#This Row],[Código_Actividad]]="","",'Formulario PPGR1'!#REF!)</f>
        <v/>
      </c>
      <c r="G198" s="317"/>
      <c r="H198" s="460" t="str">
        <f>IFERROR(VLOOKUP(Tabla1[[#This Row],[Código_Actividad]],'Formulario PPGR2'!$H$9:$I$1048576,2,FALSE),"")</f>
        <v/>
      </c>
      <c r="I198" s="467" t="str">
        <f>IFERROR(VLOOKUP(Tabla1[[#This Row],[Código_Actividad]],Tabla2[[Código]:[Total de Acciones ]],15,FALSE),"")</f>
        <v/>
      </c>
      <c r="J198" s="462" t="s">
        <v>1122</v>
      </c>
      <c r="K198" s="466" t="str">
        <f>IFERROR(VLOOKUP($J198,[3]LSIns!$B$5:$C$45,2,FALSE),"")</f>
        <v>lsUtilesdeOficina</v>
      </c>
      <c r="L198" s="460" t="s">
        <v>1144</v>
      </c>
      <c r="M198" s="466" t="str">
        <f>IFERROR(VLOOKUP($L198,[4]Insumos!$C$2:$F$517,2,FALSE),"")</f>
        <v>Caja</v>
      </c>
      <c r="N198" s="408">
        <v>2</v>
      </c>
      <c r="O198" s="468">
        <f>IFERROR(VLOOKUP($L198,[4]Insumos!$C$2:$F$517,3,FALSE),"")</f>
        <v>36</v>
      </c>
      <c r="P198" s="318">
        <f>+Tabla1[[#This Row],[Precio Unitario]]*Tabla1[[#This Row],[Cantidad de Insumos]]</f>
        <v>72</v>
      </c>
      <c r="Q198" s="469" t="str">
        <f>IFERROR(VLOOKUP($L198,[4]Insumos!$C$2:$F$517,4,FALSE),"")</f>
        <v xml:space="preserve">2.3.9.2.01 </v>
      </c>
      <c r="R198" s="462"/>
      <c r="S198" s="456"/>
      <c r="T198" s="456"/>
    </row>
    <row r="199" spans="2:20" x14ac:dyDescent="0.25">
      <c r="B199" s="465" t="str">
        <f>IF(Tabla1[[#This Row],[Código_Actividad]]="","",CONCATENATE(Tabla1[[#This Row],[POA]],".",Tabla1[[#This Row],[SRS]],".",Tabla1[[#This Row],[AREA]],".",Tabla1[[#This Row],[TIPO]]))</f>
        <v/>
      </c>
      <c r="C199" s="465" t="str">
        <f>IF(Tabla1[[#This Row],[Código_Actividad]]="","",'Formulario PPGR1'!#REF!)</f>
        <v/>
      </c>
      <c r="D199" s="465" t="str">
        <f>IF(Tabla1[[#This Row],[Código_Actividad]]="","",'Formulario PPGR1'!#REF!)</f>
        <v/>
      </c>
      <c r="E199" s="465" t="str">
        <f>IF(Tabla1[[#This Row],[Código_Actividad]]="","",'Formulario PPGR1'!#REF!)</f>
        <v/>
      </c>
      <c r="F199" s="465" t="str">
        <f>IF(Tabla1[[#This Row],[Código_Actividad]]="","",'Formulario PPGR1'!#REF!)</f>
        <v/>
      </c>
      <c r="G199" s="317"/>
      <c r="H199" s="460" t="str">
        <f>IFERROR(VLOOKUP(Tabla1[[#This Row],[Código_Actividad]],'Formulario PPGR2'!$H$9:$I$1048576,2,FALSE),"")</f>
        <v/>
      </c>
      <c r="I199" s="467" t="str">
        <f>IFERROR(VLOOKUP(Tabla1[[#This Row],[Código_Actividad]],Tabla2[[Código]:[Total de Acciones ]],15,FALSE),"")</f>
        <v/>
      </c>
      <c r="J199" s="462" t="s">
        <v>357</v>
      </c>
      <c r="K199" s="466" t="str">
        <f>IFERROR(VLOOKUP($J199,[3]LSIns!$B$5:$C$45,2,FALSE),"")</f>
        <v>lsProductosdePapel</v>
      </c>
      <c r="L199" s="460" t="s">
        <v>1025</v>
      </c>
      <c r="M199" s="466" t="str">
        <f>IFERROR(VLOOKUP($L199,[4]Insumos!$C$2:$F$517,2,FALSE),"")</f>
        <v>resma</v>
      </c>
      <c r="N199" s="408">
        <v>1</v>
      </c>
      <c r="O199" s="468">
        <f>IFERROR(VLOOKUP($L199,[4]Insumos!$C$2:$F$517,3,FALSE),"")</f>
        <v>139.24</v>
      </c>
      <c r="P199" s="318">
        <f>+Tabla1[[#This Row],[Precio Unitario]]*Tabla1[[#This Row],[Cantidad de Insumos]]</f>
        <v>139.24</v>
      </c>
      <c r="Q199" s="469" t="str">
        <f>IFERROR(VLOOKUP($L199,[4]Insumos!$C$2:$F$517,4,FALSE),"")</f>
        <v>2.3.3.1.01</v>
      </c>
      <c r="R199" s="462"/>
      <c r="S199" s="456"/>
      <c r="T199" s="456"/>
    </row>
    <row r="200" spans="2:20" x14ac:dyDescent="0.25">
      <c r="B200" s="465" t="str">
        <f>IF(Tabla1[[#This Row],[Código_Actividad]]="","",CONCATENATE(Tabla1[[#This Row],[POA]],".",Tabla1[[#This Row],[SRS]],".",Tabla1[[#This Row],[AREA]],".",Tabla1[[#This Row],[TIPO]]))</f>
        <v/>
      </c>
      <c r="C200" s="465" t="str">
        <f>IF(Tabla1[[#This Row],[Código_Actividad]]="","",'Formulario PPGR1'!#REF!)</f>
        <v/>
      </c>
      <c r="D200" s="465" t="str">
        <f>IF(Tabla1[[#This Row],[Código_Actividad]]="","",'Formulario PPGR1'!#REF!)</f>
        <v/>
      </c>
      <c r="E200" s="465" t="str">
        <f>IF(Tabla1[[#This Row],[Código_Actividad]]="","",'Formulario PPGR1'!#REF!)</f>
        <v/>
      </c>
      <c r="F200" s="465" t="str">
        <f>IF(Tabla1[[#This Row],[Código_Actividad]]="","",'Formulario PPGR1'!#REF!)</f>
        <v/>
      </c>
      <c r="G200" s="317"/>
      <c r="H200" s="460" t="str">
        <f>IFERROR(VLOOKUP(Tabla1[[#This Row],[Código_Actividad]],'Formulario PPGR2'!$H$9:$I$1048576,2,FALSE),"")</f>
        <v/>
      </c>
      <c r="I200" s="467" t="str">
        <f>IFERROR(VLOOKUP(Tabla1[[#This Row],[Código_Actividad]],Tabla2[[Código]:[Total de Acciones ]],15,FALSE),"")</f>
        <v/>
      </c>
      <c r="J200" s="462" t="s">
        <v>1122</v>
      </c>
      <c r="K200" s="466" t="str">
        <f>IFERROR(VLOOKUP($J200,[3]LSIns!$B$5:$C$45,2,FALSE),"")</f>
        <v>lsUtilesdeOficina</v>
      </c>
      <c r="L200" s="460" t="s">
        <v>1134</v>
      </c>
      <c r="M200" s="466" t="str">
        <f>IFERROR(VLOOKUP($L200,[4]Insumos!$C$2:$F$517,2,FALSE),"")</f>
        <v>unidad</v>
      </c>
      <c r="N200" s="408">
        <v>1</v>
      </c>
      <c r="O200" s="468">
        <f>IFERROR(VLOOKUP($L200,[4]Insumos!$C$2:$F$517,3,FALSE),"")</f>
        <v>810.41200000000003</v>
      </c>
      <c r="P200" s="318">
        <f>+Tabla1[[#This Row],[Precio Unitario]]*Tabla1[[#This Row],[Cantidad de Insumos]]</f>
        <v>810.41200000000003</v>
      </c>
      <c r="Q200" s="469" t="str">
        <f>IFERROR(VLOOKUP($L200,[4]Insumos!$C$2:$F$517,4,FALSE),"")</f>
        <v xml:space="preserve">2.3.9.2.01 </v>
      </c>
      <c r="R200" s="462"/>
      <c r="S200" s="456"/>
      <c r="T200" s="456"/>
    </row>
    <row r="201" spans="2:20" x14ac:dyDescent="0.25">
      <c r="B201" s="465" t="e">
        <f>IF(Tabla1[[#This Row],[Código_Actividad]]="","",CONCATENATE(Tabla1[[#This Row],[POA]],".",Tabla1[[#This Row],[SRS]],".",Tabla1[[#This Row],[AREA]],".",Tabla1[[#This Row],[TIPO]]))</f>
        <v>#REF!</v>
      </c>
      <c r="C201" s="465" t="e">
        <f>IF(Tabla1[[#This Row],[Código_Actividad]]="","",'Formulario PPGR1'!#REF!)</f>
        <v>#REF!</v>
      </c>
      <c r="D201" s="465" t="e">
        <f>IF(Tabla1[[#This Row],[Código_Actividad]]="","",'Formulario PPGR1'!#REF!)</f>
        <v>#REF!</v>
      </c>
      <c r="E201" s="465" t="e">
        <f>IF(Tabla1[[#This Row],[Código_Actividad]]="","",'Formulario PPGR1'!#REF!)</f>
        <v>#REF!</v>
      </c>
      <c r="F201" s="465" t="e">
        <f>IF(Tabla1[[#This Row],[Código_Actividad]]="","",'Formulario PPGR1'!#REF!)</f>
        <v>#REF!</v>
      </c>
      <c r="G201" s="317" t="s">
        <v>2167</v>
      </c>
      <c r="H201" s="460" t="str">
        <f>IFERROR(VLOOKUP(Tabla1[[#This Row],[Código_Actividad]],'Formulario PPGR2'!$H$9:$I$1048576,2,FALSE),"")</f>
        <v>Aplicaciòn de encuestra de satisfacción de usuarios</v>
      </c>
      <c r="I201" s="467">
        <f>IFERROR(VLOOKUP(Tabla1[[#This Row],[Código_Actividad]],Tabla2[[Código]:[Total de Acciones ]],15,FALSE),"")</f>
        <v>2</v>
      </c>
      <c r="J201" s="462" t="s">
        <v>234</v>
      </c>
      <c r="K201" s="466" t="str">
        <f>IFERROR(VLOOKUP($J201,[3]LSIns!$B$5:$C$45,2,FALSE),"")</f>
        <v>lsGasoil</v>
      </c>
      <c r="L201" s="460" t="s">
        <v>842</v>
      </c>
      <c r="M201" s="466" t="str">
        <f>IFERROR(VLOOKUP($L201,[4]Insumos!$C$2:$F$517,2,FALSE),"")</f>
        <v>unidad</v>
      </c>
      <c r="N201" s="408">
        <v>2</v>
      </c>
      <c r="O201" s="468">
        <f>IFERROR(VLOOKUP($L201,[4]Insumos!$C$2:$F$517,3,FALSE),"")</f>
        <v>1000</v>
      </c>
      <c r="P201" s="318">
        <f>+Tabla1[[#This Row],[Precio Unitario]]*Tabla1[[#This Row],[Cantidad de Insumos]]</f>
        <v>2000</v>
      </c>
      <c r="Q201" s="469" t="str">
        <f>IFERROR(VLOOKUP($L201,[4]Insumos!$C$2:$F$517,4,FALSE),"")</f>
        <v xml:space="preserve">2.3.7.1.02 </v>
      </c>
      <c r="R201" s="462"/>
      <c r="S201" s="456"/>
      <c r="T201" s="456"/>
    </row>
    <row r="202" spans="2:20" x14ac:dyDescent="0.25">
      <c r="B202" s="465" t="str">
        <f>IF(Tabla1[[#This Row],[Código_Actividad]]="","",CONCATENATE(Tabla1[[#This Row],[POA]],".",Tabla1[[#This Row],[SRS]],".",Tabla1[[#This Row],[AREA]],".",Tabla1[[#This Row],[TIPO]]))</f>
        <v/>
      </c>
      <c r="C202" s="465" t="str">
        <f>IF(Tabla1[[#This Row],[Código_Actividad]]="","",'Formulario PPGR1'!#REF!)</f>
        <v/>
      </c>
      <c r="D202" s="465" t="str">
        <f>IF(Tabla1[[#This Row],[Código_Actividad]]="","",'Formulario PPGR1'!#REF!)</f>
        <v/>
      </c>
      <c r="E202" s="465" t="str">
        <f>IF(Tabla1[[#This Row],[Código_Actividad]]="","",'Formulario PPGR1'!#REF!)</f>
        <v/>
      </c>
      <c r="F202" s="465" t="str">
        <f>IF(Tabla1[[#This Row],[Código_Actividad]]="","",'Formulario PPGR1'!#REF!)</f>
        <v/>
      </c>
      <c r="G202" s="317"/>
      <c r="H202" s="460" t="str">
        <f>IFERROR(VLOOKUP(Tabla1[[#This Row],[Código_Actividad]],'Formulario PPGR2'!$H$9:$I$1048576,2,FALSE),"")</f>
        <v/>
      </c>
      <c r="I202" s="467" t="str">
        <f>IFERROR(VLOOKUP(Tabla1[[#This Row],[Código_Actividad]],Tabla2[[Código]:[Total de Acciones ]],15,FALSE),"")</f>
        <v/>
      </c>
      <c r="J202" s="462" t="s">
        <v>1122</v>
      </c>
      <c r="K202" s="466" t="str">
        <f>IFERROR(VLOOKUP($J202,[3]LSIns!$B$5:$C$45,2,FALSE),"")</f>
        <v>lsUtilesdeOficina</v>
      </c>
      <c r="L202" s="460" t="s">
        <v>1144</v>
      </c>
      <c r="M202" s="466" t="str">
        <f>IFERROR(VLOOKUP($L202,[4]Insumos!$C$2:$F$517,2,FALSE),"")</f>
        <v>Caja</v>
      </c>
      <c r="N202" s="408">
        <v>2</v>
      </c>
      <c r="O202" s="468">
        <f>IFERROR(VLOOKUP($L202,[4]Insumos!$C$2:$F$517,3,FALSE),"")</f>
        <v>36</v>
      </c>
      <c r="P202" s="318">
        <f>+Tabla1[[#This Row],[Precio Unitario]]*Tabla1[[#This Row],[Cantidad de Insumos]]</f>
        <v>72</v>
      </c>
      <c r="Q202" s="469" t="str">
        <f>IFERROR(VLOOKUP($L202,[4]Insumos!$C$2:$F$517,4,FALSE),"")</f>
        <v xml:space="preserve">2.3.9.2.01 </v>
      </c>
      <c r="R202" s="462"/>
      <c r="S202" s="456"/>
      <c r="T202" s="456"/>
    </row>
    <row r="203" spans="2:20" x14ac:dyDescent="0.25">
      <c r="B203" s="465" t="str">
        <f>IF(Tabla1[[#This Row],[Código_Actividad]]="","",CONCATENATE(Tabla1[[#This Row],[POA]],".",Tabla1[[#This Row],[SRS]],".",Tabla1[[#This Row],[AREA]],".",Tabla1[[#This Row],[TIPO]]))</f>
        <v/>
      </c>
      <c r="C203" s="465" t="str">
        <f>IF(Tabla1[[#This Row],[Código_Actividad]]="","",'Formulario PPGR1'!#REF!)</f>
        <v/>
      </c>
      <c r="D203" s="465" t="str">
        <f>IF(Tabla1[[#This Row],[Código_Actividad]]="","",'Formulario PPGR1'!#REF!)</f>
        <v/>
      </c>
      <c r="E203" s="465" t="str">
        <f>IF(Tabla1[[#This Row],[Código_Actividad]]="","",'Formulario PPGR1'!#REF!)</f>
        <v/>
      </c>
      <c r="F203" s="465" t="str">
        <f>IF(Tabla1[[#This Row],[Código_Actividad]]="","",'Formulario PPGR1'!#REF!)</f>
        <v/>
      </c>
      <c r="G203" s="317"/>
      <c r="H203" s="460" t="str">
        <f>IFERROR(VLOOKUP(Tabla1[[#This Row],[Código_Actividad]],'Formulario PPGR2'!$H$9:$I$1048576,2,FALSE),"")</f>
        <v/>
      </c>
      <c r="I203" s="467" t="str">
        <f>IFERROR(VLOOKUP(Tabla1[[#This Row],[Código_Actividad]],Tabla2[[Código]:[Total de Acciones ]],15,FALSE),"")</f>
        <v/>
      </c>
      <c r="J203" s="462" t="s">
        <v>357</v>
      </c>
      <c r="K203" s="466" t="str">
        <f>IFERROR(VLOOKUP($J203,[3]LSIns!$B$5:$C$45,2,FALSE),"")</f>
        <v>lsProductosdePapel</v>
      </c>
      <c r="L203" s="460" t="s">
        <v>1025</v>
      </c>
      <c r="M203" s="466" t="str">
        <f>IFERROR(VLOOKUP($L203,[4]Insumos!$C$2:$F$517,2,FALSE),"")</f>
        <v>resma</v>
      </c>
      <c r="N203" s="408">
        <v>2</v>
      </c>
      <c r="O203" s="468">
        <f>IFERROR(VLOOKUP($L203,[4]Insumos!$C$2:$F$517,3,FALSE),"")</f>
        <v>139.24</v>
      </c>
      <c r="P203" s="318">
        <f>+Tabla1[[#This Row],[Precio Unitario]]*Tabla1[[#This Row],[Cantidad de Insumos]]</f>
        <v>278.48</v>
      </c>
      <c r="Q203" s="469" t="str">
        <f>IFERROR(VLOOKUP($L203,[4]Insumos!$C$2:$F$517,4,FALSE),"")</f>
        <v>2.3.3.1.01</v>
      </c>
      <c r="R203" s="462"/>
      <c r="S203" s="456"/>
      <c r="T203" s="456"/>
    </row>
    <row r="204" spans="2:20" ht="38.25" x14ac:dyDescent="0.25">
      <c r="B204" s="465" t="str">
        <f>IF(Tabla1[[#This Row],[Código_Actividad]]="","",CONCATENATE(Tabla1[[#This Row],[POA]],".",Tabla1[[#This Row],[SRS]],".",Tabla1[[#This Row],[AREA]],".",Tabla1[[#This Row],[TIPO]]))</f>
        <v/>
      </c>
      <c r="C204" s="465" t="str">
        <f>IF(Tabla1[[#This Row],[Código_Actividad]]="","",'Formulario PPGR1'!#REF!)</f>
        <v/>
      </c>
      <c r="D204" s="465" t="str">
        <f>IF(Tabla1[[#This Row],[Código_Actividad]]="","",'Formulario PPGR1'!#REF!)</f>
        <v/>
      </c>
      <c r="E204" s="465" t="str">
        <f>IF(Tabla1[[#This Row],[Código_Actividad]]="","",'Formulario PPGR1'!#REF!)</f>
        <v/>
      </c>
      <c r="F204" s="465" t="str">
        <f>IF(Tabla1[[#This Row],[Código_Actividad]]="","",'Formulario PPGR1'!#REF!)</f>
        <v/>
      </c>
      <c r="G204" s="317"/>
      <c r="H204" s="460" t="str">
        <f>IFERROR(VLOOKUP(Tabla1[[#This Row],[Código_Actividad]],'Formulario PPGR2'!$H$9:$I$1048576,2,FALSE),"")</f>
        <v/>
      </c>
      <c r="I204" s="467" t="str">
        <f>IFERROR(VLOOKUP(Tabla1[[#This Row],[Código_Actividad]],Tabla2[[Código]:[Total de Acciones ]],15,FALSE),"")</f>
        <v/>
      </c>
      <c r="J204" s="462" t="s">
        <v>181</v>
      </c>
      <c r="K204" s="466" t="str">
        <f>IFERROR(VLOOKUP($J204,[3]LSIns!$B$5:$C$45,2,FALSE),"")</f>
        <v>lsAlimentosyBebidas</v>
      </c>
      <c r="L204" s="460" t="s">
        <v>693</v>
      </c>
      <c r="M204" s="466" t="str">
        <f>IFERROR(VLOOKUP($L204,[4]Insumos!$C$2:$F$517,2,FALSE),"")</f>
        <v>unidad</v>
      </c>
      <c r="N204" s="408">
        <v>2</v>
      </c>
      <c r="O204" s="468">
        <f>IFERROR(VLOOKUP($L204,[4]Insumos!$C$2:$F$517,3,FALSE),"")</f>
        <v>29393.8</v>
      </c>
      <c r="P204" s="318">
        <f>+Tabla1[[#This Row],[Precio Unitario]]*Tabla1[[#This Row],[Cantidad de Insumos]]</f>
        <v>58787.6</v>
      </c>
      <c r="Q204" s="469" t="str">
        <f>IFERROR(VLOOKUP($L204,[4]Insumos!$C$2:$F$517,4,FALSE),"")</f>
        <v>2.3.1.1.01</v>
      </c>
      <c r="R204" s="462"/>
      <c r="S204" s="456"/>
      <c r="T204" s="456"/>
    </row>
    <row r="205" spans="2:20" ht="38.25" x14ac:dyDescent="0.25">
      <c r="B205" s="465" t="e">
        <f>IF(Tabla1[[#This Row],[Código_Actividad]]="","",CONCATENATE(Tabla1[[#This Row],[POA]],".",Tabla1[[#This Row],[SRS]],".",Tabla1[[#This Row],[AREA]],".",Tabla1[[#This Row],[TIPO]]))</f>
        <v>#REF!</v>
      </c>
      <c r="C205" s="465" t="e">
        <f>IF(Tabla1[[#This Row],[Código_Actividad]]="","",'Formulario PPGR1'!#REF!)</f>
        <v>#REF!</v>
      </c>
      <c r="D205" s="465" t="e">
        <f>IF(Tabla1[[#This Row],[Código_Actividad]]="","",'Formulario PPGR1'!#REF!)</f>
        <v>#REF!</v>
      </c>
      <c r="E205" s="465" t="e">
        <f>IF(Tabla1[[#This Row],[Código_Actividad]]="","",'Formulario PPGR1'!#REF!)</f>
        <v>#REF!</v>
      </c>
      <c r="F205" s="465" t="e">
        <f>IF(Tabla1[[#This Row],[Código_Actividad]]="","",'Formulario PPGR1'!#REF!)</f>
        <v>#REF!</v>
      </c>
      <c r="G205" s="317" t="s">
        <v>2168</v>
      </c>
      <c r="H205" s="460" t="str">
        <f>IFERROR(VLOOKUP(Tabla1[[#This Row],[Código_Actividad]],'Formulario PPGR2'!$H$9:$I$1048576,2,FALSE),"")</f>
        <v>Elaboraciòn del Plan de mejora acorde al resultado obtenido de la encuesta de satisfacción</v>
      </c>
      <c r="I205" s="467">
        <f>IFERROR(VLOOKUP(Tabla1[[#This Row],[Código_Actividad]],Tabla2[[Código]:[Total de Acciones ]],15,FALSE),"")</f>
        <v>2</v>
      </c>
      <c r="J205" s="462" t="s">
        <v>181</v>
      </c>
      <c r="K205" s="466" t="str">
        <f>IFERROR(VLOOKUP($J205,[3]LSIns!$B$5:$C$45,2,FALSE),"")</f>
        <v>lsAlimentosyBebidas</v>
      </c>
      <c r="L205" s="460" t="s">
        <v>691</v>
      </c>
      <c r="M205" s="466" t="str">
        <f>IFERROR(VLOOKUP($L205,[4]Insumos!$C$2:$F$517,2,FALSE),"")</f>
        <v>unidad</v>
      </c>
      <c r="N205" s="408">
        <v>2</v>
      </c>
      <c r="O205" s="468">
        <f>IFERROR(VLOOKUP($L205,[4]Insumos!$C$2:$F$517,3,FALSE),"")</f>
        <v>5929.5</v>
      </c>
      <c r="P205" s="318">
        <f>+Tabla1[[#This Row],[Precio Unitario]]*Tabla1[[#This Row],[Cantidad de Insumos]]</f>
        <v>11859</v>
      </c>
      <c r="Q205" s="469" t="str">
        <f>IFERROR(VLOOKUP($L205,[4]Insumos!$C$2:$F$517,4,FALSE),"")</f>
        <v>2.3.1.1.01</v>
      </c>
      <c r="R205" s="462"/>
      <c r="S205" s="456"/>
      <c r="T205" s="456"/>
    </row>
    <row r="206" spans="2:20" x14ac:dyDescent="0.25">
      <c r="B206" s="465" t="str">
        <f>IF(Tabla1[[#This Row],[Código_Actividad]]="","",CONCATENATE(Tabla1[[#This Row],[POA]],".",Tabla1[[#This Row],[SRS]],".",Tabla1[[#This Row],[AREA]],".",Tabla1[[#This Row],[TIPO]]))</f>
        <v/>
      </c>
      <c r="C206" s="465" t="str">
        <f>IF(Tabla1[[#This Row],[Código_Actividad]]="","",'Formulario PPGR1'!#REF!)</f>
        <v/>
      </c>
      <c r="D206" s="465" t="str">
        <f>IF(Tabla1[[#This Row],[Código_Actividad]]="","",'Formulario PPGR1'!#REF!)</f>
        <v/>
      </c>
      <c r="E206" s="465" t="str">
        <f>IF(Tabla1[[#This Row],[Código_Actividad]]="","",'Formulario PPGR1'!#REF!)</f>
        <v/>
      </c>
      <c r="F206" s="465" t="str">
        <f>IF(Tabla1[[#This Row],[Código_Actividad]]="","",'Formulario PPGR1'!#REF!)</f>
        <v/>
      </c>
      <c r="G206" s="317"/>
      <c r="H206" s="460" t="str">
        <f>IFERROR(VLOOKUP(Tabla1[[#This Row],[Código_Actividad]],'Formulario PPGR2'!$H$9:$I$1048576,2,FALSE),"")</f>
        <v/>
      </c>
      <c r="I206" s="467" t="str">
        <f>IFERROR(VLOOKUP(Tabla1[[#This Row],[Código_Actividad]],Tabla2[[Código]:[Total de Acciones ]],15,FALSE),"")</f>
        <v/>
      </c>
      <c r="J206" s="462" t="s">
        <v>357</v>
      </c>
      <c r="K206" s="466" t="str">
        <f>IFERROR(VLOOKUP($J206,[3]LSIns!$B$5:$C$45,2,FALSE),"")</f>
        <v>lsProductosdePapel</v>
      </c>
      <c r="L206" s="460" t="s">
        <v>1025</v>
      </c>
      <c r="M206" s="466" t="str">
        <f>IFERROR(VLOOKUP($L206,[4]Insumos!$C$2:$F$517,2,FALSE),"")</f>
        <v>resma</v>
      </c>
      <c r="N206" s="408">
        <v>2</v>
      </c>
      <c r="O206" s="468">
        <f>IFERROR(VLOOKUP($L206,[4]Insumos!$C$2:$F$517,3,FALSE),"")</f>
        <v>139.24</v>
      </c>
      <c r="P206" s="318">
        <f>+Tabla1[[#This Row],[Precio Unitario]]*Tabla1[[#This Row],[Cantidad de Insumos]]</f>
        <v>278.48</v>
      </c>
      <c r="Q206" s="469" t="str">
        <f>IFERROR(VLOOKUP($L206,[4]Insumos!$C$2:$F$517,4,FALSE),"")</f>
        <v>2.3.3.1.01</v>
      </c>
      <c r="R206" s="462"/>
      <c r="S206" s="456"/>
      <c r="T206" s="456"/>
    </row>
    <row r="207" spans="2:20" x14ac:dyDescent="0.25">
      <c r="B207" s="465" t="str">
        <f>IF(Tabla1[[#This Row],[Código_Actividad]]="","",CONCATENATE(Tabla1[[#This Row],[POA]],".",Tabla1[[#This Row],[SRS]],".",Tabla1[[#This Row],[AREA]],".",Tabla1[[#This Row],[TIPO]]))</f>
        <v/>
      </c>
      <c r="C207" s="465" t="str">
        <f>IF(Tabla1[[#This Row],[Código_Actividad]]="","",'Formulario PPGR1'!#REF!)</f>
        <v/>
      </c>
      <c r="D207" s="465" t="str">
        <f>IF(Tabla1[[#This Row],[Código_Actividad]]="","",'Formulario PPGR1'!#REF!)</f>
        <v/>
      </c>
      <c r="E207" s="465" t="str">
        <f>IF(Tabla1[[#This Row],[Código_Actividad]]="","",'Formulario PPGR1'!#REF!)</f>
        <v/>
      </c>
      <c r="F207" s="465" t="str">
        <f>IF(Tabla1[[#This Row],[Código_Actividad]]="","",'Formulario PPGR1'!#REF!)</f>
        <v/>
      </c>
      <c r="G207" s="317"/>
      <c r="H207" s="460" t="str">
        <f>IFERROR(VLOOKUP(Tabla1[[#This Row],[Código_Actividad]],'Formulario PPGR2'!$H$9:$I$1048576,2,FALSE),"")</f>
        <v/>
      </c>
      <c r="I207" s="467" t="str">
        <f>IFERROR(VLOOKUP(Tabla1[[#This Row],[Código_Actividad]],Tabla2[[Código]:[Total de Acciones ]],15,FALSE),"")</f>
        <v/>
      </c>
      <c r="J207" s="462" t="s">
        <v>1122</v>
      </c>
      <c r="K207" s="466" t="str">
        <f>IFERROR(VLOOKUP($J207,[3]LSIns!$B$5:$C$45,2,FALSE),"")</f>
        <v>lsUtilesdeOficina</v>
      </c>
      <c r="L207" s="460" t="s">
        <v>1144</v>
      </c>
      <c r="M207" s="466" t="str">
        <f>IFERROR(VLOOKUP($L207,[4]Insumos!$C$2:$F$517,2,FALSE),"")</f>
        <v>Caja</v>
      </c>
      <c r="N207" s="408">
        <v>3</v>
      </c>
      <c r="O207" s="468">
        <f>IFERROR(VLOOKUP($L207,[4]Insumos!$C$2:$F$517,3,FALSE),"")</f>
        <v>36</v>
      </c>
      <c r="P207" s="318">
        <f>+Tabla1[[#This Row],[Precio Unitario]]*Tabla1[[#This Row],[Cantidad de Insumos]]</f>
        <v>108</v>
      </c>
      <c r="Q207" s="469" t="str">
        <f>IFERROR(VLOOKUP($L207,[4]Insumos!$C$2:$F$517,4,FALSE),"")</f>
        <v xml:space="preserve">2.3.9.2.01 </v>
      </c>
      <c r="R207" s="462"/>
      <c r="S207" s="456"/>
      <c r="T207" s="456"/>
    </row>
    <row r="208" spans="2:20" x14ac:dyDescent="0.25">
      <c r="B208" s="465" t="str">
        <f>IF(Tabla1[[#This Row],[Código_Actividad]]="","",CONCATENATE(Tabla1[[#This Row],[POA]],".",Tabla1[[#This Row],[SRS]],".",Tabla1[[#This Row],[AREA]],".",Tabla1[[#This Row],[TIPO]]))</f>
        <v/>
      </c>
      <c r="C208" s="465" t="str">
        <f>IF(Tabla1[[#This Row],[Código_Actividad]]="","",'Formulario PPGR1'!#REF!)</f>
        <v/>
      </c>
      <c r="D208" s="465" t="str">
        <f>IF(Tabla1[[#This Row],[Código_Actividad]]="","",'Formulario PPGR1'!#REF!)</f>
        <v/>
      </c>
      <c r="E208" s="465" t="str">
        <f>IF(Tabla1[[#This Row],[Código_Actividad]]="","",'Formulario PPGR1'!#REF!)</f>
        <v/>
      </c>
      <c r="F208" s="465" t="str">
        <f>IF(Tabla1[[#This Row],[Código_Actividad]]="","",'Formulario PPGR1'!#REF!)</f>
        <v/>
      </c>
      <c r="G208" s="317"/>
      <c r="H208" s="460" t="str">
        <f>IFERROR(VLOOKUP(Tabla1[[#This Row],[Código_Actividad]],'Formulario PPGR2'!$H$9:$I$1048576,2,FALSE),"")</f>
        <v/>
      </c>
      <c r="I208" s="467" t="str">
        <f>IFERROR(VLOOKUP(Tabla1[[#This Row],[Código_Actividad]],Tabla2[[Código]:[Total de Acciones ]],15,FALSE),"")</f>
        <v/>
      </c>
      <c r="J208" s="462" t="s">
        <v>1122</v>
      </c>
      <c r="K208" s="466" t="str">
        <f>IFERROR(VLOOKUP($J208,[3]LSIns!$B$5:$C$45,2,FALSE),"")</f>
        <v>lsUtilesdeOficina</v>
      </c>
      <c r="L208" s="460" t="s">
        <v>1134</v>
      </c>
      <c r="M208" s="466" t="str">
        <f>IFERROR(VLOOKUP($L208,[4]Insumos!$C$2:$F$517,2,FALSE),"")</f>
        <v>unidad</v>
      </c>
      <c r="N208" s="408">
        <v>1</v>
      </c>
      <c r="O208" s="468">
        <f>IFERROR(VLOOKUP($L208,[4]Insumos!$C$2:$F$517,3,FALSE),"")</f>
        <v>810.41200000000003</v>
      </c>
      <c r="P208" s="318">
        <f>+Tabla1[[#This Row],[Precio Unitario]]*Tabla1[[#This Row],[Cantidad de Insumos]]</f>
        <v>810.41200000000003</v>
      </c>
      <c r="Q208" s="469" t="str">
        <f>IFERROR(VLOOKUP($L208,[4]Insumos!$C$2:$F$517,4,FALSE),"")</f>
        <v xml:space="preserve">2.3.9.2.01 </v>
      </c>
      <c r="R208" s="462"/>
      <c r="S208" s="456"/>
      <c r="T208" s="456"/>
    </row>
    <row r="209" spans="2:20" x14ac:dyDescent="0.25">
      <c r="B209" s="465" t="e">
        <f>IF(Tabla1[[#This Row],[Código_Actividad]]="","",CONCATENATE(Tabla1[[#This Row],[POA]],".",Tabla1[[#This Row],[SRS]],".",Tabla1[[#This Row],[AREA]],".",Tabla1[[#This Row],[TIPO]]))</f>
        <v>#REF!</v>
      </c>
      <c r="C209" s="465" t="e">
        <f>IF(Tabla1[[#This Row],[Código_Actividad]]="","",'Formulario PPGR1'!#REF!)</f>
        <v>#REF!</v>
      </c>
      <c r="D209" s="465" t="e">
        <f>IF(Tabla1[[#This Row],[Código_Actividad]]="","",'Formulario PPGR1'!#REF!)</f>
        <v>#REF!</v>
      </c>
      <c r="E209" s="465" t="e">
        <f>IF(Tabla1[[#This Row],[Código_Actividad]]="","",'Formulario PPGR1'!#REF!)</f>
        <v>#REF!</v>
      </c>
      <c r="F209" s="465" t="e">
        <f>IF(Tabla1[[#This Row],[Código_Actividad]]="","",'Formulario PPGR1'!#REF!)</f>
        <v>#REF!</v>
      </c>
      <c r="G209" s="317" t="s">
        <v>2169</v>
      </c>
      <c r="H209" s="460" t="str">
        <f>IFERROR(VLOOKUP(Tabla1[[#This Row],[Código_Actividad]],'Formulario PPGR2'!$H$9:$I$1048576,2,FALSE),"")</f>
        <v>Supervisión a a implementación del plan de mejora producto de la encuesta de satisfacción</v>
      </c>
      <c r="I209" s="467">
        <f>IFERROR(VLOOKUP(Tabla1[[#This Row],[Código_Actividad]],Tabla2[[Código]:[Total de Acciones ]],15,FALSE),"")</f>
        <v>3</v>
      </c>
      <c r="J209" s="462" t="s">
        <v>357</v>
      </c>
      <c r="K209" s="466" t="str">
        <f>IFERROR(VLOOKUP($J209,[3]LSIns!$B$5:$C$45,2,FALSE),"")</f>
        <v>lsProductosdePapel</v>
      </c>
      <c r="L209" s="460" t="s">
        <v>1025</v>
      </c>
      <c r="M209" s="466" t="str">
        <f>IFERROR(VLOOKUP($L209,[4]Insumos!$C$2:$F$517,2,FALSE),"")</f>
        <v>resma</v>
      </c>
      <c r="N209" s="408">
        <v>1</v>
      </c>
      <c r="O209" s="468">
        <f>IFERROR(VLOOKUP($L209,[4]Insumos!$C$2:$F$517,3,FALSE),"")</f>
        <v>139.24</v>
      </c>
      <c r="P209" s="318">
        <f>+Tabla1[[#This Row],[Precio Unitario]]*Tabla1[[#This Row],[Cantidad de Insumos]]</f>
        <v>139.24</v>
      </c>
      <c r="Q209" s="469" t="str">
        <f>IFERROR(VLOOKUP($L209,[4]Insumos!$C$2:$F$517,4,FALSE),"")</f>
        <v>2.3.3.1.01</v>
      </c>
      <c r="R209" s="462"/>
      <c r="S209" s="456"/>
      <c r="T209" s="456"/>
    </row>
    <row r="210" spans="2:20" ht="38.25" x14ac:dyDescent="0.25">
      <c r="B210" s="465" t="str">
        <f>IF(Tabla1[[#This Row],[Código_Actividad]]="","",CONCATENATE(Tabla1[[#This Row],[POA]],".",Tabla1[[#This Row],[SRS]],".",Tabla1[[#This Row],[AREA]],".",Tabla1[[#This Row],[TIPO]]))</f>
        <v/>
      </c>
      <c r="C210" s="465" t="str">
        <f>IF(Tabla1[[#This Row],[Código_Actividad]]="","",'Formulario PPGR1'!#REF!)</f>
        <v/>
      </c>
      <c r="D210" s="465" t="str">
        <f>IF(Tabla1[[#This Row],[Código_Actividad]]="","",'Formulario PPGR1'!#REF!)</f>
        <v/>
      </c>
      <c r="E210" s="465" t="str">
        <f>IF(Tabla1[[#This Row],[Código_Actividad]]="","",'Formulario PPGR1'!#REF!)</f>
        <v/>
      </c>
      <c r="F210" s="465" t="str">
        <f>IF(Tabla1[[#This Row],[Código_Actividad]]="","",'Formulario PPGR1'!#REF!)</f>
        <v/>
      </c>
      <c r="G210" s="317"/>
      <c r="H210" s="460" t="str">
        <f>IFERROR(VLOOKUP(Tabla1[[#This Row],[Código_Actividad]],'Formulario PPGR2'!$H$9:$I$1048576,2,FALSE),"")</f>
        <v/>
      </c>
      <c r="I210" s="467" t="str">
        <f>IFERROR(VLOOKUP(Tabla1[[#This Row],[Código_Actividad]],Tabla2[[Código]:[Total de Acciones ]],15,FALSE),"")</f>
        <v/>
      </c>
      <c r="J210" s="462" t="s">
        <v>181</v>
      </c>
      <c r="K210" s="466" t="str">
        <f>IFERROR(VLOOKUP($J210,[3]LSIns!$B$5:$C$45,2,FALSE),"")</f>
        <v>lsAlimentosyBebidas</v>
      </c>
      <c r="L210" s="460" t="s">
        <v>690</v>
      </c>
      <c r="M210" s="466" t="str">
        <f>IFERROR(VLOOKUP($L210,[4]Insumos!$C$2:$F$517,2,FALSE),"")</f>
        <v>unidad</v>
      </c>
      <c r="N210" s="408">
        <v>3</v>
      </c>
      <c r="O210" s="468">
        <f>IFERROR(VLOOKUP($L210,[4]Insumos!$C$2:$F$517,3,FALSE),"")</f>
        <v>9410.5</v>
      </c>
      <c r="P210" s="318">
        <f>+Tabla1[[#This Row],[Precio Unitario]]*Tabla1[[#This Row],[Cantidad de Insumos]]</f>
        <v>28231.5</v>
      </c>
      <c r="Q210" s="469" t="str">
        <f>IFERROR(VLOOKUP($L210,[4]Insumos!$C$2:$F$517,4,FALSE),"")</f>
        <v>2.3.1.1.01</v>
      </c>
      <c r="R210" s="462"/>
      <c r="S210" s="456"/>
      <c r="T210" s="456"/>
    </row>
    <row r="211" spans="2:20" x14ac:dyDescent="0.25">
      <c r="B211" s="465" t="e">
        <f>IF(Tabla1[[#This Row],[Código_Actividad]]="","",CONCATENATE(Tabla1[[#This Row],[POA]],".",Tabla1[[#This Row],[SRS]],".",Tabla1[[#This Row],[AREA]],".",Tabla1[[#This Row],[TIPO]]))</f>
        <v>#REF!</v>
      </c>
      <c r="C211" s="465" t="e">
        <f>IF(Tabla1[[#This Row],[Código_Actividad]]="","",'Formulario PPGR1'!#REF!)</f>
        <v>#REF!</v>
      </c>
      <c r="D211" s="465" t="e">
        <f>IF(Tabla1[[#This Row],[Código_Actividad]]="","",'Formulario PPGR1'!#REF!)</f>
        <v>#REF!</v>
      </c>
      <c r="E211" s="465" t="e">
        <f>IF(Tabla1[[#This Row],[Código_Actividad]]="","",'Formulario PPGR1'!#REF!)</f>
        <v>#REF!</v>
      </c>
      <c r="F211" s="465" t="e">
        <f>IF(Tabla1[[#This Row],[Código_Actividad]]="","",'Formulario PPGR1'!#REF!)</f>
        <v>#REF!</v>
      </c>
      <c r="G211" s="317" t="s">
        <v>2170</v>
      </c>
      <c r="H211" s="460" t="str">
        <f>IFERROR(VLOOKUP(Tabla1[[#This Row],[Código_Actividad]],'Formulario PPGR2'!$H$9:$I$1048576,2,FALSE),"")</f>
        <v>Seguimiento a la actualización de las listas de espera quirúrgicas</v>
      </c>
      <c r="I211" s="467">
        <f>IFERROR(VLOOKUP(Tabla1[[#This Row],[Código_Actividad]],Tabla2[[Código]:[Total de Acciones ]],15,FALSE),"")</f>
        <v>4</v>
      </c>
      <c r="J211" s="462" t="s">
        <v>1122</v>
      </c>
      <c r="K211" s="466" t="str">
        <f>IFERROR(VLOOKUP($J211,[3]LSIns!$B$5:$C$45,2,FALSE),"")</f>
        <v>lsUtilesdeOficina</v>
      </c>
      <c r="L211" s="460" t="s">
        <v>1144</v>
      </c>
      <c r="M211" s="466" t="str">
        <f>IFERROR(VLOOKUP($L211,[4]Insumos!$C$2:$F$517,2,FALSE),"")</f>
        <v>Caja</v>
      </c>
      <c r="N211" s="408">
        <v>1</v>
      </c>
      <c r="O211" s="468">
        <f>IFERROR(VLOOKUP($L211,[4]Insumos!$C$2:$F$517,3,FALSE),"")</f>
        <v>36</v>
      </c>
      <c r="P211" s="318">
        <f>+Tabla1[[#This Row],[Precio Unitario]]*Tabla1[[#This Row],[Cantidad de Insumos]]</f>
        <v>36</v>
      </c>
      <c r="Q211" s="469" t="str">
        <f>IFERROR(VLOOKUP($L211,[4]Insumos!$C$2:$F$517,4,FALSE),"")</f>
        <v xml:space="preserve">2.3.9.2.01 </v>
      </c>
      <c r="R211" s="462"/>
      <c r="S211" s="456"/>
      <c r="T211" s="456"/>
    </row>
    <row r="212" spans="2:20" x14ac:dyDescent="0.25">
      <c r="B212" s="465" t="str">
        <f>IF(Tabla1[[#This Row],[Código_Actividad]]="","",CONCATENATE(Tabla1[[#This Row],[POA]],".",Tabla1[[#This Row],[SRS]],".",Tabla1[[#This Row],[AREA]],".",Tabla1[[#This Row],[TIPO]]))</f>
        <v/>
      </c>
      <c r="C212" s="465" t="str">
        <f>IF(Tabla1[[#This Row],[Código_Actividad]]="","",'Formulario PPGR1'!#REF!)</f>
        <v/>
      </c>
      <c r="D212" s="465" t="str">
        <f>IF(Tabla1[[#This Row],[Código_Actividad]]="","",'Formulario PPGR1'!#REF!)</f>
        <v/>
      </c>
      <c r="E212" s="465" t="str">
        <f>IF(Tabla1[[#This Row],[Código_Actividad]]="","",'Formulario PPGR1'!#REF!)</f>
        <v/>
      </c>
      <c r="F212" s="465" t="str">
        <f>IF(Tabla1[[#This Row],[Código_Actividad]]="","",'Formulario PPGR1'!#REF!)</f>
        <v/>
      </c>
      <c r="G212" s="317"/>
      <c r="H212" s="460" t="str">
        <f>IFERROR(VLOOKUP(Tabla1[[#This Row],[Código_Actividad]],'Formulario PPGR2'!$H$9:$I$1048576,2,FALSE),"")</f>
        <v/>
      </c>
      <c r="I212" s="467" t="str">
        <f>IFERROR(VLOOKUP(Tabla1[[#This Row],[Código_Actividad]],Tabla2[[Código]:[Total de Acciones ]],15,FALSE),"")</f>
        <v/>
      </c>
      <c r="J212" s="462" t="s">
        <v>357</v>
      </c>
      <c r="K212" s="466" t="str">
        <f>IFERROR(VLOOKUP($J212,[3]LSIns!$B$5:$C$45,2,FALSE),"")</f>
        <v>lsProductosdePapel</v>
      </c>
      <c r="L212" s="460" t="s">
        <v>1025</v>
      </c>
      <c r="M212" s="466" t="str">
        <f>IFERROR(VLOOKUP($L212,[4]Insumos!$C$2:$F$517,2,FALSE),"")</f>
        <v>resma</v>
      </c>
      <c r="N212" s="408">
        <v>1</v>
      </c>
      <c r="O212" s="468">
        <f>IFERROR(VLOOKUP($L212,[4]Insumos!$C$2:$F$517,3,FALSE),"")</f>
        <v>139.24</v>
      </c>
      <c r="P212" s="318">
        <f>+Tabla1[[#This Row],[Precio Unitario]]*Tabla1[[#This Row],[Cantidad de Insumos]]</f>
        <v>139.24</v>
      </c>
      <c r="Q212" s="469" t="str">
        <f>IFERROR(VLOOKUP($L212,[4]Insumos!$C$2:$F$517,4,FALSE),"")</f>
        <v>2.3.3.1.01</v>
      </c>
      <c r="R212" s="462"/>
      <c r="S212" s="456"/>
      <c r="T212" s="456"/>
    </row>
    <row r="213" spans="2:20" x14ac:dyDescent="0.25">
      <c r="B213" s="465" t="e">
        <f>IF(Tabla1[[#This Row],[Código_Actividad]]="","",CONCATENATE(Tabla1[[#This Row],[POA]],".",Tabla1[[#This Row],[SRS]],".",Tabla1[[#This Row],[AREA]],".",Tabla1[[#This Row],[TIPO]]))</f>
        <v>#REF!</v>
      </c>
      <c r="C213" s="465" t="e">
        <f>IF(Tabla1[[#This Row],[Código_Actividad]]="","",'Formulario PPGR1'!#REF!)</f>
        <v>#REF!</v>
      </c>
      <c r="D213" s="465" t="e">
        <f>IF(Tabla1[[#This Row],[Código_Actividad]]="","",'Formulario PPGR1'!#REF!)</f>
        <v>#REF!</v>
      </c>
      <c r="E213" s="465" t="e">
        <f>IF(Tabla1[[#This Row],[Código_Actividad]]="","",'Formulario PPGR1'!#REF!)</f>
        <v>#REF!</v>
      </c>
      <c r="F213" s="465" t="e">
        <f>IF(Tabla1[[#This Row],[Código_Actividad]]="","",'Formulario PPGR1'!#REF!)</f>
        <v>#REF!</v>
      </c>
      <c r="G213" s="317" t="s">
        <v>2171</v>
      </c>
      <c r="H213" s="460" t="str">
        <f>IFERROR(VLOOKUP(Tabla1[[#This Row],[Código_Actividad]],'Formulario PPGR2'!$H$9:$I$1048576,2,FALSE),"")</f>
        <v>Reporte oportuno de las listas de espera quirúrgicas</v>
      </c>
      <c r="I213" s="467">
        <f>IFERROR(VLOOKUP(Tabla1[[#This Row],[Código_Actividad]],Tabla2[[Código]:[Total de Acciones ]],15,FALSE),"")</f>
        <v>12</v>
      </c>
      <c r="J213" s="462" t="s">
        <v>823</v>
      </c>
      <c r="K213" s="466" t="str">
        <f>IFERROR(VLOOKUP($J213,[3]LSIns!$B$5:$C$45,2,FALSE),"")</f>
        <v>lsEquiposComputos</v>
      </c>
      <c r="L213" s="460" t="s">
        <v>825</v>
      </c>
      <c r="M213" s="466" t="str">
        <f>IFERROR(VLOOKUP($L213,[4]Insumos!$C$2:$F$517,2,FALSE),"")</f>
        <v>unidad</v>
      </c>
      <c r="N213" s="408">
        <v>1</v>
      </c>
      <c r="O213" s="468">
        <f>IFERROR(VLOOKUP($L213,[4]Insumos!$C$2:$F$517,3,FALSE),"")</f>
        <v>36954.32</v>
      </c>
      <c r="P213" s="318">
        <f>+Tabla1[[#This Row],[Precio Unitario]]*Tabla1[[#This Row],[Cantidad de Insumos]]</f>
        <v>36954.32</v>
      </c>
      <c r="Q213" s="469" t="str">
        <f>IFERROR(VLOOKUP($L213,[4]Insumos!$C$2:$F$517,4,FALSE),"")</f>
        <v>2.6.1.3.01</v>
      </c>
      <c r="R213" s="462"/>
      <c r="S213" s="456"/>
      <c r="T213" s="456"/>
    </row>
    <row r="214" spans="2:20" x14ac:dyDescent="0.25">
      <c r="B214" s="465" t="e">
        <f>IF(Tabla1[[#This Row],[Código_Actividad]]="","",CONCATENATE(Tabla1[[#This Row],[POA]],".",Tabla1[[#This Row],[SRS]],".",Tabla1[[#This Row],[AREA]],".",Tabla1[[#This Row],[TIPO]]))</f>
        <v>#REF!</v>
      </c>
      <c r="C214" s="465" t="e">
        <f>IF(Tabla1[[#This Row],[Código_Actividad]]="","",'Formulario PPGR1'!#REF!)</f>
        <v>#REF!</v>
      </c>
      <c r="D214" s="465" t="e">
        <f>IF(Tabla1[[#This Row],[Código_Actividad]]="","",'Formulario PPGR1'!#REF!)</f>
        <v>#REF!</v>
      </c>
      <c r="E214" s="465" t="e">
        <f>IF(Tabla1[[#This Row],[Código_Actividad]]="","",'Formulario PPGR1'!#REF!)</f>
        <v>#REF!</v>
      </c>
      <c r="F214" s="465" t="e">
        <f>IF(Tabla1[[#This Row],[Código_Actividad]]="","",'Formulario PPGR1'!#REF!)</f>
        <v>#REF!</v>
      </c>
      <c r="G214" s="317" t="s">
        <v>2172</v>
      </c>
      <c r="H214" s="460" t="str">
        <f>IFERROR(VLOOKUP(Tabla1[[#This Row],[Código_Actividad]],'Formulario PPGR2'!$H$9:$I$1048576,2,FALSE),"")</f>
        <v xml:space="preserve">Seguimiento a la elabroación y actualización de croquis </v>
      </c>
      <c r="I214" s="467">
        <f>IFERROR(VLOOKUP(Tabla1[[#This Row],[Código_Actividad]],Tabla2[[Código]:[Total de Acciones ]],15,FALSE),"")</f>
        <v>3</v>
      </c>
      <c r="J214" s="462" t="s">
        <v>1122</v>
      </c>
      <c r="K214" s="466" t="str">
        <f>IFERROR(VLOOKUP($J214,[3]LSIns!$B$5:$C$45,2,FALSE),"")</f>
        <v>lsUtilesdeOficina</v>
      </c>
      <c r="L214" s="460" t="s">
        <v>1144</v>
      </c>
      <c r="M214" s="466" t="str">
        <f>IFERROR(VLOOKUP($L214,[4]Insumos!$C$2:$F$517,2,FALSE),"")</f>
        <v>Caja</v>
      </c>
      <c r="N214" s="408">
        <v>2</v>
      </c>
      <c r="O214" s="468">
        <f>IFERROR(VLOOKUP($L214,[4]Insumos!$C$2:$F$517,3,FALSE),"")</f>
        <v>36</v>
      </c>
      <c r="P214" s="318">
        <f>+Tabla1[[#This Row],[Precio Unitario]]*Tabla1[[#This Row],[Cantidad de Insumos]]</f>
        <v>72</v>
      </c>
      <c r="Q214" s="469" t="str">
        <f>IFERROR(VLOOKUP($L214,[4]Insumos!$C$2:$F$517,4,FALSE),"")</f>
        <v xml:space="preserve">2.3.9.2.01 </v>
      </c>
      <c r="R214" s="462"/>
      <c r="S214" s="456"/>
      <c r="T214" s="456"/>
    </row>
    <row r="215" spans="2:20" x14ac:dyDescent="0.25">
      <c r="B215" s="465" t="str">
        <f>IF(Tabla1[[#This Row],[Código_Actividad]]="","",CONCATENATE(Tabla1[[#This Row],[POA]],".",Tabla1[[#This Row],[SRS]],".",Tabla1[[#This Row],[AREA]],".",Tabla1[[#This Row],[TIPO]]))</f>
        <v/>
      </c>
      <c r="C215" s="465" t="str">
        <f>IF(Tabla1[[#This Row],[Código_Actividad]]="","",'Formulario PPGR1'!#REF!)</f>
        <v/>
      </c>
      <c r="D215" s="465" t="str">
        <f>IF(Tabla1[[#This Row],[Código_Actividad]]="","",'Formulario PPGR1'!#REF!)</f>
        <v/>
      </c>
      <c r="E215" s="465" t="str">
        <f>IF(Tabla1[[#This Row],[Código_Actividad]]="","",'Formulario PPGR1'!#REF!)</f>
        <v/>
      </c>
      <c r="F215" s="465" t="str">
        <f>IF(Tabla1[[#This Row],[Código_Actividad]]="","",'Formulario PPGR1'!#REF!)</f>
        <v/>
      </c>
      <c r="G215" s="317"/>
      <c r="H215" s="460" t="str">
        <f>IFERROR(VLOOKUP(Tabla1[[#This Row],[Código_Actividad]],'Formulario PPGR2'!$H$9:$I$1048576,2,FALSE),"")</f>
        <v/>
      </c>
      <c r="I215" s="467" t="str">
        <f>IFERROR(VLOOKUP(Tabla1[[#This Row],[Código_Actividad]],Tabla2[[Código]:[Total de Acciones ]],15,FALSE),"")</f>
        <v/>
      </c>
      <c r="J215" s="462" t="s">
        <v>357</v>
      </c>
      <c r="K215" s="466" t="str">
        <f>IFERROR(VLOOKUP($J215,[3]LSIns!$B$5:$C$45,2,FALSE),"")</f>
        <v>lsProductosdePapel</v>
      </c>
      <c r="L215" s="460" t="s">
        <v>1025</v>
      </c>
      <c r="M215" s="466" t="str">
        <f>IFERROR(VLOOKUP($L215,[4]Insumos!$C$2:$F$517,2,FALSE),"")</f>
        <v>resma</v>
      </c>
      <c r="N215" s="408">
        <v>1</v>
      </c>
      <c r="O215" s="468">
        <f>IFERROR(VLOOKUP($L215,[4]Insumos!$C$2:$F$517,3,FALSE),"")</f>
        <v>139.24</v>
      </c>
      <c r="P215" s="318">
        <f>+Tabla1[[#This Row],[Precio Unitario]]*Tabla1[[#This Row],[Cantidad de Insumos]]</f>
        <v>139.24</v>
      </c>
      <c r="Q215" s="469" t="str">
        <f>IFERROR(VLOOKUP($L215,[4]Insumos!$C$2:$F$517,4,FALSE),"")</f>
        <v>2.3.3.1.01</v>
      </c>
      <c r="R215" s="462"/>
      <c r="S215" s="456"/>
      <c r="T215" s="456"/>
    </row>
    <row r="216" spans="2:20" x14ac:dyDescent="0.25">
      <c r="B216" s="465" t="e">
        <f>IF(Tabla1[[#This Row],[Código_Actividad]]="","",CONCATENATE(Tabla1[[#This Row],[POA]],".",Tabla1[[#This Row],[SRS]],".",Tabla1[[#This Row],[AREA]],".",Tabla1[[#This Row],[TIPO]]))</f>
        <v>#REF!</v>
      </c>
      <c r="C216" s="465" t="e">
        <f>IF(Tabla1[[#This Row],[Código_Actividad]]="","",'Formulario PPGR1'!#REF!)</f>
        <v>#REF!</v>
      </c>
      <c r="D216" s="465" t="e">
        <f>IF(Tabla1[[#This Row],[Código_Actividad]]="","",'Formulario PPGR1'!#REF!)</f>
        <v>#REF!</v>
      </c>
      <c r="E216" s="465" t="e">
        <f>IF(Tabla1[[#This Row],[Código_Actividad]]="","",'Formulario PPGR1'!#REF!)</f>
        <v>#REF!</v>
      </c>
      <c r="F216" s="465" t="e">
        <f>IF(Tabla1[[#This Row],[Código_Actividad]]="","",'Formulario PPGR1'!#REF!)</f>
        <v>#REF!</v>
      </c>
      <c r="G216" s="317" t="s">
        <v>2173</v>
      </c>
      <c r="H216" s="460" t="str">
        <f>IFERROR(VLOOKUP(Tabla1[[#This Row],[Código_Actividad]],'Formulario PPGR2'!$H$9:$I$1048576,2,FALSE),"")</f>
        <v xml:space="preserve">Supervisión a la UNAP del Llenado de la Ficha Familiar </v>
      </c>
      <c r="I216" s="467">
        <f>IFERROR(VLOOKUP(Tabla1[[#This Row],[Código_Actividad]],Tabla2[[Código]:[Total de Acciones ]],15,FALSE),"")</f>
        <v>4</v>
      </c>
      <c r="J216" s="462" t="s">
        <v>234</v>
      </c>
      <c r="K216" s="466" t="str">
        <f>IFERROR(VLOOKUP($J216,[3]LSIns!$B$5:$C$45,2,FALSE),"")</f>
        <v>lsGasoil</v>
      </c>
      <c r="L216" s="460" t="s">
        <v>842</v>
      </c>
      <c r="M216" s="466" t="str">
        <f>IFERROR(VLOOKUP($L216,[4]Insumos!$C$2:$F$517,2,FALSE),"")</f>
        <v>unidad</v>
      </c>
      <c r="N216" s="408">
        <v>4</v>
      </c>
      <c r="O216" s="468">
        <f>IFERROR(VLOOKUP($L216,[4]Insumos!$C$2:$F$517,3,FALSE),"")</f>
        <v>1000</v>
      </c>
      <c r="P216" s="318">
        <f>+Tabla1[[#This Row],[Precio Unitario]]*Tabla1[[#This Row],[Cantidad de Insumos]]</f>
        <v>4000</v>
      </c>
      <c r="Q216" s="469" t="str">
        <f>IFERROR(VLOOKUP($L216,[4]Insumos!$C$2:$F$517,4,FALSE),"")</f>
        <v xml:space="preserve">2.3.7.1.02 </v>
      </c>
      <c r="R216" s="462"/>
      <c r="S216" s="456"/>
      <c r="T216" s="456"/>
    </row>
    <row r="217" spans="2:20" x14ac:dyDescent="0.25">
      <c r="B217" s="465" t="str">
        <f>IF(Tabla1[[#This Row],[Código_Actividad]]="","",CONCATENATE(Tabla1[[#This Row],[POA]],".",Tabla1[[#This Row],[SRS]],".",Tabla1[[#This Row],[AREA]],".",Tabla1[[#This Row],[TIPO]]))</f>
        <v/>
      </c>
      <c r="C217" s="465" t="str">
        <f>IF(Tabla1[[#This Row],[Código_Actividad]]="","",'Formulario PPGR1'!#REF!)</f>
        <v/>
      </c>
      <c r="D217" s="465" t="str">
        <f>IF(Tabla1[[#This Row],[Código_Actividad]]="","",'Formulario PPGR1'!#REF!)</f>
        <v/>
      </c>
      <c r="E217" s="465" t="str">
        <f>IF(Tabla1[[#This Row],[Código_Actividad]]="","",'Formulario PPGR1'!#REF!)</f>
        <v/>
      </c>
      <c r="F217" s="465" t="str">
        <f>IF(Tabla1[[#This Row],[Código_Actividad]]="","",'Formulario PPGR1'!#REF!)</f>
        <v/>
      </c>
      <c r="G217" s="317"/>
      <c r="H217" s="460" t="str">
        <f>IFERROR(VLOOKUP(Tabla1[[#This Row],[Código_Actividad]],'Formulario PPGR2'!$H$9:$I$1048576,2,FALSE),"")</f>
        <v/>
      </c>
      <c r="I217" s="467" t="str">
        <f>IFERROR(VLOOKUP(Tabla1[[#This Row],[Código_Actividad]],Tabla2[[Código]:[Total de Acciones ]],15,FALSE),"")</f>
        <v/>
      </c>
      <c r="J217" s="462" t="s">
        <v>1122</v>
      </c>
      <c r="K217" s="466" t="str">
        <f>IFERROR(VLOOKUP($J217,[3]LSIns!$B$5:$C$45,2,FALSE),"")</f>
        <v>lsUtilesdeOficina</v>
      </c>
      <c r="L217" s="460" t="s">
        <v>1144</v>
      </c>
      <c r="M217" s="466" t="str">
        <f>IFERROR(VLOOKUP($L217,[4]Insumos!$C$2:$F$517,2,FALSE),"")</f>
        <v>Caja</v>
      </c>
      <c r="N217" s="408">
        <v>1</v>
      </c>
      <c r="O217" s="468">
        <f>IFERROR(VLOOKUP($L217,[4]Insumos!$C$2:$F$517,3,FALSE),"")</f>
        <v>36</v>
      </c>
      <c r="P217" s="318">
        <f>+Tabla1[[#This Row],[Precio Unitario]]*Tabla1[[#This Row],[Cantidad de Insumos]]</f>
        <v>36</v>
      </c>
      <c r="Q217" s="469" t="str">
        <f>IFERROR(VLOOKUP($L217,[4]Insumos!$C$2:$F$517,4,FALSE),"")</f>
        <v xml:space="preserve">2.3.9.2.01 </v>
      </c>
      <c r="R217" s="462"/>
      <c r="S217" s="456"/>
      <c r="T217" s="456"/>
    </row>
    <row r="218" spans="2:20" x14ac:dyDescent="0.25">
      <c r="B218" s="465" t="e">
        <f>IF(Tabla1[[#This Row],[Código_Actividad]]="","",CONCATENATE(Tabla1[[#This Row],[POA]],".",Tabla1[[#This Row],[SRS]],".",Tabla1[[#This Row],[AREA]],".",Tabla1[[#This Row],[TIPO]]))</f>
        <v>#REF!</v>
      </c>
      <c r="C218" s="465" t="e">
        <f>IF(Tabla1[[#This Row],[Código_Actividad]]="","",'Formulario PPGR1'!#REF!)</f>
        <v>#REF!</v>
      </c>
      <c r="D218" s="465" t="e">
        <f>IF(Tabla1[[#This Row],[Código_Actividad]]="","",'Formulario PPGR1'!#REF!)</f>
        <v>#REF!</v>
      </c>
      <c r="E218" s="465" t="e">
        <f>IF(Tabla1[[#This Row],[Código_Actividad]]="","",'Formulario PPGR1'!#REF!)</f>
        <v>#REF!</v>
      </c>
      <c r="F218" s="465" t="e">
        <f>IF(Tabla1[[#This Row],[Código_Actividad]]="","",'Formulario PPGR1'!#REF!)</f>
        <v>#REF!</v>
      </c>
      <c r="G218" s="317" t="s">
        <v>2174</v>
      </c>
      <c r="H218" s="460" t="str">
        <f>IFERROR(VLOOKUP(Tabla1[[#This Row],[Código_Actividad]],'Formulario PPGR2'!$H$9:$I$1048576,2,FALSE),"")</f>
        <v>Seguimiento al registro en SIRPAFF de la Ficha Familiar</v>
      </c>
      <c r="I218" s="467">
        <f>IFERROR(VLOOKUP(Tabla1[[#This Row],[Código_Actividad]],Tabla2[[Código]:[Total de Acciones ]],15,FALSE),"")</f>
        <v>4</v>
      </c>
      <c r="J218" s="462" t="s">
        <v>1122</v>
      </c>
      <c r="K218" s="466" t="str">
        <f>IFERROR(VLOOKUP($J218,[3]LSIns!$B$5:$C$45,2,FALSE),"")</f>
        <v>lsUtilesdeOficina</v>
      </c>
      <c r="L218" s="460" t="s">
        <v>1134</v>
      </c>
      <c r="M218" s="466" t="str">
        <f>IFERROR(VLOOKUP($L218,[4]Insumos!$C$2:$F$517,2,FALSE),"")</f>
        <v>unidad</v>
      </c>
      <c r="N218" s="408">
        <v>1</v>
      </c>
      <c r="O218" s="468">
        <f>IFERROR(VLOOKUP($L218,[4]Insumos!$C$2:$F$517,3,FALSE),"")</f>
        <v>810.41200000000003</v>
      </c>
      <c r="P218" s="318">
        <f>+Tabla1[[#This Row],[Precio Unitario]]*Tabla1[[#This Row],[Cantidad de Insumos]]</f>
        <v>810.41200000000003</v>
      </c>
      <c r="Q218" s="469" t="str">
        <f>IFERROR(VLOOKUP($L218,[4]Insumos!$C$2:$F$517,4,FALSE),"")</f>
        <v xml:space="preserve">2.3.9.2.01 </v>
      </c>
      <c r="R218" s="462"/>
      <c r="S218" s="456"/>
      <c r="T218" s="456"/>
    </row>
    <row r="219" spans="2:20" x14ac:dyDescent="0.25">
      <c r="B219" s="465" t="str">
        <f>IF(Tabla1[[#This Row],[Código_Actividad]]="","",CONCATENATE(Tabla1[[#This Row],[POA]],".",Tabla1[[#This Row],[SRS]],".",Tabla1[[#This Row],[AREA]],".",Tabla1[[#This Row],[TIPO]]))</f>
        <v/>
      </c>
      <c r="C219" s="465" t="str">
        <f>IF(Tabla1[[#This Row],[Código_Actividad]]="","",'Formulario PPGR1'!#REF!)</f>
        <v/>
      </c>
      <c r="D219" s="465" t="str">
        <f>IF(Tabla1[[#This Row],[Código_Actividad]]="","",'Formulario PPGR1'!#REF!)</f>
        <v/>
      </c>
      <c r="E219" s="465" t="str">
        <f>IF(Tabla1[[#This Row],[Código_Actividad]]="","",'Formulario PPGR1'!#REF!)</f>
        <v/>
      </c>
      <c r="F219" s="465" t="str">
        <f>IF(Tabla1[[#This Row],[Código_Actividad]]="","",'Formulario PPGR1'!#REF!)</f>
        <v/>
      </c>
      <c r="G219" s="317"/>
      <c r="H219" s="460" t="str">
        <f>IFERROR(VLOOKUP(Tabla1[[#This Row],[Código_Actividad]],'Formulario PPGR2'!$H$9:$I$1048576,2,FALSE),"")</f>
        <v/>
      </c>
      <c r="I219" s="467" t="str">
        <f>IFERROR(VLOOKUP(Tabla1[[#This Row],[Código_Actividad]],Tabla2[[Código]:[Total de Acciones ]],15,FALSE),"")</f>
        <v/>
      </c>
      <c r="J219" s="462" t="s">
        <v>1122</v>
      </c>
      <c r="K219" s="466" t="str">
        <f>IFERROR(VLOOKUP($J219,[3]LSIns!$B$5:$C$45,2,FALSE),"")</f>
        <v>lsUtilesdeOficina</v>
      </c>
      <c r="L219" s="460" t="s">
        <v>1144</v>
      </c>
      <c r="M219" s="466" t="str">
        <f>IFERROR(VLOOKUP($L219,[4]Insumos!$C$2:$F$517,2,FALSE),"")</f>
        <v>Caja</v>
      </c>
      <c r="N219" s="408">
        <v>4</v>
      </c>
      <c r="O219" s="468">
        <f>IFERROR(VLOOKUP($L219,[4]Insumos!$C$2:$F$517,3,FALSE),"")</f>
        <v>36</v>
      </c>
      <c r="P219" s="318">
        <f>+Tabla1[[#This Row],[Precio Unitario]]*Tabla1[[#This Row],[Cantidad de Insumos]]</f>
        <v>144</v>
      </c>
      <c r="Q219" s="469" t="str">
        <f>IFERROR(VLOOKUP($L219,[4]Insumos!$C$2:$F$517,4,FALSE),"")</f>
        <v xml:space="preserve">2.3.9.2.01 </v>
      </c>
      <c r="R219" s="462"/>
      <c r="S219" s="456"/>
      <c r="T219" s="456"/>
    </row>
    <row r="220" spans="2:20" x14ac:dyDescent="0.25">
      <c r="B220" s="465" t="str">
        <f>IF(Tabla1[[#This Row],[Código_Actividad]]="","",CONCATENATE(Tabla1[[#This Row],[POA]],".",Tabla1[[#This Row],[SRS]],".",Tabla1[[#This Row],[AREA]],".",Tabla1[[#This Row],[TIPO]]))</f>
        <v/>
      </c>
      <c r="C220" s="465" t="str">
        <f>IF(Tabla1[[#This Row],[Código_Actividad]]="","",'Formulario PPGR1'!#REF!)</f>
        <v/>
      </c>
      <c r="D220" s="465" t="str">
        <f>IF(Tabla1[[#This Row],[Código_Actividad]]="","",'Formulario PPGR1'!#REF!)</f>
        <v/>
      </c>
      <c r="E220" s="465" t="str">
        <f>IF(Tabla1[[#This Row],[Código_Actividad]]="","",'Formulario PPGR1'!#REF!)</f>
        <v/>
      </c>
      <c r="F220" s="465" t="str">
        <f>IF(Tabla1[[#This Row],[Código_Actividad]]="","",'Formulario PPGR1'!#REF!)</f>
        <v/>
      </c>
      <c r="G220" s="317"/>
      <c r="H220" s="460" t="str">
        <f>IFERROR(VLOOKUP(Tabla1[[#This Row],[Código_Actividad]],'Formulario PPGR2'!$H$9:$I$1048576,2,FALSE),"")</f>
        <v/>
      </c>
      <c r="I220" s="467" t="str">
        <f>IFERROR(VLOOKUP(Tabla1[[#This Row],[Código_Actividad]],Tabla2[[Código]:[Total de Acciones ]],15,FALSE),"")</f>
        <v/>
      </c>
      <c r="J220" s="462" t="s">
        <v>357</v>
      </c>
      <c r="K220" s="466" t="str">
        <f>IFERROR(VLOOKUP($J220,[3]LSIns!$B$5:$C$45,2,FALSE),"")</f>
        <v>lsProductosdePapel</v>
      </c>
      <c r="L220" s="460" t="s">
        <v>1025</v>
      </c>
      <c r="M220" s="466" t="str">
        <f>IFERROR(VLOOKUP($L220,[4]Insumos!$C$2:$F$517,2,FALSE),"")</f>
        <v>resma</v>
      </c>
      <c r="N220" s="408">
        <v>4</v>
      </c>
      <c r="O220" s="468">
        <f>IFERROR(VLOOKUP($L220,[4]Insumos!$C$2:$F$517,3,FALSE),"")</f>
        <v>139.24</v>
      </c>
      <c r="P220" s="318">
        <f>+Tabla1[[#This Row],[Precio Unitario]]*Tabla1[[#This Row],[Cantidad de Insumos]]</f>
        <v>556.96</v>
      </c>
      <c r="Q220" s="469" t="str">
        <f>IFERROR(VLOOKUP($L220,[4]Insumos!$C$2:$F$517,4,FALSE),"")</f>
        <v>2.3.3.1.01</v>
      </c>
      <c r="R220" s="462"/>
      <c r="S220" s="456"/>
      <c r="T220" s="456"/>
    </row>
    <row r="221" spans="2:20" ht="38.25" x14ac:dyDescent="0.25">
      <c r="B221" s="465" t="e">
        <f>IF(Tabla1[[#This Row],[Código_Actividad]]="","",CONCATENATE(Tabla1[[#This Row],[POA]],".",Tabla1[[#This Row],[SRS]],".",Tabla1[[#This Row],[AREA]],".",Tabla1[[#This Row],[TIPO]]))</f>
        <v>#REF!</v>
      </c>
      <c r="C221" s="465" t="e">
        <f>IF(Tabla1[[#This Row],[Código_Actividad]]="","",'Formulario PPGR1'!#REF!)</f>
        <v>#REF!</v>
      </c>
      <c r="D221" s="465" t="e">
        <f>IF(Tabla1[[#This Row],[Código_Actividad]]="","",'Formulario PPGR1'!#REF!)</f>
        <v>#REF!</v>
      </c>
      <c r="E221" s="465" t="e">
        <f>IF(Tabla1[[#This Row],[Código_Actividad]]="","",'Formulario PPGR1'!#REF!)</f>
        <v>#REF!</v>
      </c>
      <c r="F221" s="465" t="e">
        <f>IF(Tabla1[[#This Row],[Código_Actividad]]="","",'Formulario PPGR1'!#REF!)</f>
        <v>#REF!</v>
      </c>
      <c r="G221" s="317" t="s">
        <v>2175</v>
      </c>
      <c r="H221" s="460" t="str">
        <f>IFERROR(VLOOKUP(Tabla1[[#This Row],[Código_Actividad]],'Formulario PPGR2'!$H$9:$I$1048576,2,FALSE),"")</f>
        <v>Reuniones  de trabajo con los equipos de la UNAP y coordinadores de zona para evaluar la implementaciòn de consultas programadas a grupos priorizados</v>
      </c>
      <c r="I221" s="467">
        <f>IFERROR(VLOOKUP(Tabla1[[#This Row],[Código_Actividad]],Tabla2[[Código]:[Total de Acciones ]],15,FALSE),"")</f>
        <v>2</v>
      </c>
      <c r="J221" s="462" t="s">
        <v>181</v>
      </c>
      <c r="K221" s="466" t="str">
        <f>IFERROR(VLOOKUP($J221,[3]LSIns!$B$5:$C$45,2,FALSE),"")</f>
        <v>lsAlimentosyBebidas</v>
      </c>
      <c r="L221" s="460" t="s">
        <v>691</v>
      </c>
      <c r="M221" s="466" t="str">
        <f>IFERROR(VLOOKUP($L221,[4]Insumos!$C$2:$F$517,2,FALSE),"")</f>
        <v>unidad</v>
      </c>
      <c r="N221" s="408">
        <v>2</v>
      </c>
      <c r="O221" s="468">
        <f>IFERROR(VLOOKUP($L221,[4]Insumos!$C$2:$F$517,3,FALSE),"")</f>
        <v>5929.5</v>
      </c>
      <c r="P221" s="318">
        <f>+Tabla1[[#This Row],[Precio Unitario]]*Tabla1[[#This Row],[Cantidad de Insumos]]</f>
        <v>11859</v>
      </c>
      <c r="Q221" s="469" t="str">
        <f>IFERROR(VLOOKUP($L221,[4]Insumos!$C$2:$F$517,4,FALSE),"")</f>
        <v>2.3.1.1.01</v>
      </c>
      <c r="R221" s="462"/>
      <c r="S221" s="456"/>
      <c r="T221" s="456"/>
    </row>
    <row r="222" spans="2:20" x14ac:dyDescent="0.25">
      <c r="B222" s="465" t="str">
        <f>IF(Tabla1[[#This Row],[Código_Actividad]]="","",CONCATENATE(Tabla1[[#This Row],[POA]],".",Tabla1[[#This Row],[SRS]],".",Tabla1[[#This Row],[AREA]],".",Tabla1[[#This Row],[TIPO]]))</f>
        <v/>
      </c>
      <c r="C222" s="465" t="str">
        <f>IF(Tabla1[[#This Row],[Código_Actividad]]="","",'Formulario PPGR1'!#REF!)</f>
        <v/>
      </c>
      <c r="D222" s="465" t="str">
        <f>IF(Tabla1[[#This Row],[Código_Actividad]]="","",'Formulario PPGR1'!#REF!)</f>
        <v/>
      </c>
      <c r="E222" s="465" t="str">
        <f>IF(Tabla1[[#This Row],[Código_Actividad]]="","",'Formulario PPGR1'!#REF!)</f>
        <v/>
      </c>
      <c r="F222" s="465" t="str">
        <f>IF(Tabla1[[#This Row],[Código_Actividad]]="","",'Formulario PPGR1'!#REF!)</f>
        <v/>
      </c>
      <c r="G222" s="317"/>
      <c r="H222" s="460" t="str">
        <f>IFERROR(VLOOKUP(Tabla1[[#This Row],[Código_Actividad]],'Formulario PPGR2'!$H$9:$I$1048576,2,FALSE),"")</f>
        <v/>
      </c>
      <c r="I222" s="467" t="str">
        <f>IFERROR(VLOOKUP(Tabla1[[#This Row],[Código_Actividad]],Tabla2[[Código]:[Total de Acciones ]],15,FALSE),"")</f>
        <v/>
      </c>
      <c r="J222" s="462" t="s">
        <v>1122</v>
      </c>
      <c r="K222" s="466" t="str">
        <f>IFERROR(VLOOKUP($J222,[3]LSIns!$B$5:$C$45,2,FALSE),"")</f>
        <v>lsUtilesdeOficina</v>
      </c>
      <c r="L222" s="460" t="s">
        <v>1144</v>
      </c>
      <c r="M222" s="466" t="str">
        <f>IFERROR(VLOOKUP($L222,[4]Insumos!$C$2:$F$517,2,FALSE),"")</f>
        <v>Caja</v>
      </c>
      <c r="N222" s="408">
        <v>2</v>
      </c>
      <c r="O222" s="468">
        <f>IFERROR(VLOOKUP($L222,[4]Insumos!$C$2:$F$517,3,FALSE),"")</f>
        <v>36</v>
      </c>
      <c r="P222" s="318">
        <f>+Tabla1[[#This Row],[Precio Unitario]]*Tabla1[[#This Row],[Cantidad de Insumos]]</f>
        <v>72</v>
      </c>
      <c r="Q222" s="469" t="str">
        <f>IFERROR(VLOOKUP($L222,[4]Insumos!$C$2:$F$517,4,FALSE),"")</f>
        <v xml:space="preserve">2.3.9.2.01 </v>
      </c>
      <c r="R222" s="462"/>
      <c r="S222" s="456"/>
      <c r="T222" s="456"/>
    </row>
    <row r="223" spans="2:20" x14ac:dyDescent="0.25">
      <c r="B223" s="465" t="str">
        <f>IF(Tabla1[[#This Row],[Código_Actividad]]="","",CONCATENATE(Tabla1[[#This Row],[POA]],".",Tabla1[[#This Row],[SRS]],".",Tabla1[[#This Row],[AREA]],".",Tabla1[[#This Row],[TIPO]]))</f>
        <v/>
      </c>
      <c r="C223" s="465" t="str">
        <f>IF(Tabla1[[#This Row],[Código_Actividad]]="","",'Formulario PPGR1'!#REF!)</f>
        <v/>
      </c>
      <c r="D223" s="465" t="str">
        <f>IF(Tabla1[[#This Row],[Código_Actividad]]="","",'Formulario PPGR1'!#REF!)</f>
        <v/>
      </c>
      <c r="E223" s="465" t="str">
        <f>IF(Tabla1[[#This Row],[Código_Actividad]]="","",'Formulario PPGR1'!#REF!)</f>
        <v/>
      </c>
      <c r="F223" s="465" t="str">
        <f>IF(Tabla1[[#This Row],[Código_Actividad]]="","",'Formulario PPGR1'!#REF!)</f>
        <v/>
      </c>
      <c r="G223" s="317"/>
      <c r="H223" s="460" t="str">
        <f>IFERROR(VLOOKUP(Tabla1[[#This Row],[Código_Actividad]],'Formulario PPGR2'!$H$9:$I$1048576,2,FALSE),"")</f>
        <v/>
      </c>
      <c r="I223" s="467" t="str">
        <f>IFERROR(VLOOKUP(Tabla1[[#This Row],[Código_Actividad]],Tabla2[[Código]:[Total de Acciones ]],15,FALSE),"")</f>
        <v/>
      </c>
      <c r="J223" s="462" t="s">
        <v>357</v>
      </c>
      <c r="K223" s="466" t="str">
        <f>IFERROR(VLOOKUP($J223,[3]LSIns!$B$5:$C$45,2,FALSE),"")</f>
        <v>lsProductosdePapel</v>
      </c>
      <c r="L223" s="460" t="s">
        <v>1025</v>
      </c>
      <c r="M223" s="466" t="str">
        <f>IFERROR(VLOOKUP($L223,[4]Insumos!$C$2:$F$517,2,FALSE),"")</f>
        <v>resma</v>
      </c>
      <c r="N223" s="408">
        <v>2</v>
      </c>
      <c r="O223" s="468">
        <f>IFERROR(VLOOKUP($L223,[4]Insumos!$C$2:$F$517,3,FALSE),"")</f>
        <v>139.24</v>
      </c>
      <c r="P223" s="318">
        <f>+Tabla1[[#This Row],[Precio Unitario]]*Tabla1[[#This Row],[Cantidad de Insumos]]</f>
        <v>278.48</v>
      </c>
      <c r="Q223" s="469" t="str">
        <f>IFERROR(VLOOKUP($L223,[4]Insumos!$C$2:$F$517,4,FALSE),"")</f>
        <v>2.3.3.1.01</v>
      </c>
      <c r="R223" s="462"/>
      <c r="S223" s="456"/>
      <c r="T223" s="456"/>
    </row>
    <row r="224" spans="2:20" x14ac:dyDescent="0.25">
      <c r="B224" s="465" t="e">
        <f>IF(Tabla1[[#This Row],[Código_Actividad]]="","",CONCATENATE(Tabla1[[#This Row],[POA]],".",Tabla1[[#This Row],[SRS]],".",Tabla1[[#This Row],[AREA]],".",Tabla1[[#This Row],[TIPO]]))</f>
        <v>#REF!</v>
      </c>
      <c r="C224" s="465" t="e">
        <f>IF(Tabla1[[#This Row],[Código_Actividad]]="","",'Formulario PPGR1'!#REF!)</f>
        <v>#REF!</v>
      </c>
      <c r="D224" s="465" t="e">
        <f>IF(Tabla1[[#This Row],[Código_Actividad]]="","",'Formulario PPGR1'!#REF!)</f>
        <v>#REF!</v>
      </c>
      <c r="E224" s="465" t="e">
        <f>IF(Tabla1[[#This Row],[Código_Actividad]]="","",'Formulario PPGR1'!#REF!)</f>
        <v>#REF!</v>
      </c>
      <c r="F224" s="465" t="e">
        <f>IF(Tabla1[[#This Row],[Código_Actividad]]="","",'Formulario PPGR1'!#REF!)</f>
        <v>#REF!</v>
      </c>
      <c r="G224" s="317" t="s">
        <v>2176</v>
      </c>
      <c r="H224" s="460" t="str">
        <f>IFERROR(VLOOKUP(Tabla1[[#This Row],[Código_Actividad]],'Formulario PPGR2'!$H$9:$I$1048576,2,FALSE),"")</f>
        <v>Supervisión a la adherencia de guias y protocolos de atención en el primer nivel</v>
      </c>
      <c r="I224" s="467">
        <f>IFERROR(VLOOKUP(Tabla1[[#This Row],[Código_Actividad]],Tabla2[[Código]:[Total de Acciones ]],15,FALSE),"")</f>
        <v>4</v>
      </c>
      <c r="J224" s="462" t="s">
        <v>234</v>
      </c>
      <c r="K224" s="466" t="str">
        <f>IFERROR(VLOOKUP($J224,[3]LSIns!$B$5:$C$45,2,FALSE),"")</f>
        <v>lsGasoil</v>
      </c>
      <c r="L224" s="460" t="s">
        <v>842</v>
      </c>
      <c r="M224" s="466" t="str">
        <f>IFERROR(VLOOKUP($L224,[4]Insumos!$C$2:$F$517,2,FALSE),"")</f>
        <v>unidad</v>
      </c>
      <c r="N224" s="408">
        <v>4</v>
      </c>
      <c r="O224" s="468">
        <f>IFERROR(VLOOKUP($L224,[4]Insumos!$C$2:$F$517,3,FALSE),"")</f>
        <v>1000</v>
      </c>
      <c r="P224" s="318">
        <f>+Tabla1[[#This Row],[Precio Unitario]]*Tabla1[[#This Row],[Cantidad de Insumos]]</f>
        <v>4000</v>
      </c>
      <c r="Q224" s="469" t="str">
        <f>IFERROR(VLOOKUP($L224,[4]Insumos!$C$2:$F$517,4,FALSE),"")</f>
        <v xml:space="preserve">2.3.7.1.02 </v>
      </c>
      <c r="R224" s="462"/>
      <c r="S224" s="456"/>
      <c r="T224" s="456"/>
    </row>
    <row r="225" spans="2:20" x14ac:dyDescent="0.25">
      <c r="B225" s="465" t="str">
        <f>IF(Tabla1[[#This Row],[Código_Actividad]]="","",CONCATENATE(Tabla1[[#This Row],[POA]],".",Tabla1[[#This Row],[SRS]],".",Tabla1[[#This Row],[AREA]],".",Tabla1[[#This Row],[TIPO]]))</f>
        <v/>
      </c>
      <c r="C225" s="465" t="str">
        <f>IF(Tabla1[[#This Row],[Código_Actividad]]="","",'Formulario PPGR1'!#REF!)</f>
        <v/>
      </c>
      <c r="D225" s="465" t="str">
        <f>IF(Tabla1[[#This Row],[Código_Actividad]]="","",'Formulario PPGR1'!#REF!)</f>
        <v/>
      </c>
      <c r="E225" s="465" t="str">
        <f>IF(Tabla1[[#This Row],[Código_Actividad]]="","",'Formulario PPGR1'!#REF!)</f>
        <v/>
      </c>
      <c r="F225" s="465" t="str">
        <f>IF(Tabla1[[#This Row],[Código_Actividad]]="","",'Formulario PPGR1'!#REF!)</f>
        <v/>
      </c>
      <c r="G225" s="317"/>
      <c r="H225" s="460" t="str">
        <f>IFERROR(VLOOKUP(Tabla1[[#This Row],[Código_Actividad]],'Formulario PPGR2'!$H$9:$I$1048576,2,FALSE),"")</f>
        <v/>
      </c>
      <c r="I225" s="467" t="str">
        <f>IFERROR(VLOOKUP(Tabla1[[#This Row],[Código_Actividad]],Tabla2[[Código]:[Total de Acciones ]],15,FALSE),"")</f>
        <v/>
      </c>
      <c r="J225" s="462" t="s">
        <v>1122</v>
      </c>
      <c r="K225" s="466" t="str">
        <f>IFERROR(VLOOKUP($J225,[3]LSIns!$B$5:$C$45,2,FALSE),"")</f>
        <v>lsUtilesdeOficina</v>
      </c>
      <c r="L225" s="460" t="s">
        <v>1144</v>
      </c>
      <c r="M225" s="466" t="str">
        <f>IFERROR(VLOOKUP($L225,[4]Insumos!$C$2:$F$517,2,FALSE),"")</f>
        <v>Caja</v>
      </c>
      <c r="N225" s="408">
        <v>2</v>
      </c>
      <c r="O225" s="468">
        <f>IFERROR(VLOOKUP($L225,[4]Insumos!$C$2:$F$517,3,FALSE),"")</f>
        <v>36</v>
      </c>
      <c r="P225" s="318">
        <f>+Tabla1[[#This Row],[Precio Unitario]]*Tabla1[[#This Row],[Cantidad de Insumos]]</f>
        <v>72</v>
      </c>
      <c r="Q225" s="469" t="str">
        <f>IFERROR(VLOOKUP($L225,[4]Insumos!$C$2:$F$517,4,FALSE),"")</f>
        <v xml:space="preserve">2.3.9.2.01 </v>
      </c>
      <c r="R225" s="462"/>
      <c r="S225" s="456"/>
      <c r="T225" s="456"/>
    </row>
    <row r="226" spans="2:20" ht="38.25" x14ac:dyDescent="0.25">
      <c r="B226" s="465" t="e">
        <f>IF(Tabla1[[#This Row],[Código_Actividad]]="","",CONCATENATE(Tabla1[[#This Row],[POA]],".",Tabla1[[#This Row],[SRS]],".",Tabla1[[#This Row],[AREA]],".",Tabla1[[#This Row],[TIPO]]))</f>
        <v>#REF!</v>
      </c>
      <c r="C226" s="465" t="e">
        <f>IF(Tabla1[[#This Row],[Código_Actividad]]="","",'Formulario PPGR1'!#REF!)</f>
        <v>#REF!</v>
      </c>
      <c r="D226" s="465" t="e">
        <f>IF(Tabla1[[#This Row],[Código_Actividad]]="","",'Formulario PPGR1'!#REF!)</f>
        <v>#REF!</v>
      </c>
      <c r="E226" s="465" t="e">
        <f>IF(Tabla1[[#This Row],[Código_Actividad]]="","",'Formulario PPGR1'!#REF!)</f>
        <v>#REF!</v>
      </c>
      <c r="F226" s="465" t="e">
        <f>IF(Tabla1[[#This Row],[Código_Actividad]]="","",'Formulario PPGR1'!#REF!)</f>
        <v>#REF!</v>
      </c>
      <c r="G226" s="317" t="s">
        <v>2177</v>
      </c>
      <c r="H226" s="460" t="str">
        <f>IFERROR(VLOOKUP(Tabla1[[#This Row],[Código_Actividad]],'Formulario PPGR2'!$H$9:$I$1048576,2,FALSE),"")</f>
        <v>Coordinar el Levantamiento de perfil epidemiologico (ASIS) de poblacion asignada</v>
      </c>
      <c r="I226" s="467">
        <f>IFERROR(VLOOKUP(Tabla1[[#This Row],[Código_Actividad]],Tabla2[[Código]:[Total de Acciones ]],15,FALSE),"")</f>
        <v>3</v>
      </c>
      <c r="J226" s="462" t="s">
        <v>181</v>
      </c>
      <c r="K226" s="466" t="str">
        <f>IFERROR(VLOOKUP($J226,[3]LSIns!$B$5:$C$45,2,FALSE),"")</f>
        <v>lsAlimentosyBebidas</v>
      </c>
      <c r="L226" s="460" t="s">
        <v>693</v>
      </c>
      <c r="M226" s="466" t="str">
        <f>IFERROR(VLOOKUP($L226,[4]Insumos!$C$2:$F$517,2,FALSE),"")</f>
        <v>unidad</v>
      </c>
      <c r="N226" s="408">
        <v>3</v>
      </c>
      <c r="O226" s="468">
        <f>IFERROR(VLOOKUP($L226,[4]Insumos!$C$2:$F$517,3,FALSE),"")</f>
        <v>29393.8</v>
      </c>
      <c r="P226" s="318">
        <f>+Tabla1[[#This Row],[Precio Unitario]]*Tabla1[[#This Row],[Cantidad de Insumos]]</f>
        <v>88181.4</v>
      </c>
      <c r="Q226" s="469" t="str">
        <f>IFERROR(VLOOKUP($L226,[4]Insumos!$C$2:$F$517,4,FALSE),"")</f>
        <v>2.3.1.1.01</v>
      </c>
      <c r="R226" s="462"/>
      <c r="S226" s="456"/>
      <c r="T226" s="456"/>
    </row>
    <row r="227" spans="2:20" x14ac:dyDescent="0.25">
      <c r="B227" s="465" t="str">
        <f>IF(Tabla1[[#This Row],[Código_Actividad]]="","",CONCATENATE(Tabla1[[#This Row],[POA]],".",Tabla1[[#This Row],[SRS]],".",Tabla1[[#This Row],[AREA]],".",Tabla1[[#This Row],[TIPO]]))</f>
        <v/>
      </c>
      <c r="C227" s="465" t="str">
        <f>IF(Tabla1[[#This Row],[Código_Actividad]]="","",'Formulario PPGR1'!#REF!)</f>
        <v/>
      </c>
      <c r="D227" s="465" t="str">
        <f>IF(Tabla1[[#This Row],[Código_Actividad]]="","",'Formulario PPGR1'!#REF!)</f>
        <v/>
      </c>
      <c r="E227" s="465" t="str">
        <f>IF(Tabla1[[#This Row],[Código_Actividad]]="","",'Formulario PPGR1'!#REF!)</f>
        <v/>
      </c>
      <c r="F227" s="465" t="str">
        <f>IF(Tabla1[[#This Row],[Código_Actividad]]="","",'Formulario PPGR1'!#REF!)</f>
        <v/>
      </c>
      <c r="G227" s="317"/>
      <c r="H227" s="460" t="str">
        <f>IFERROR(VLOOKUP(Tabla1[[#This Row],[Código_Actividad]],'Formulario PPGR2'!$H$9:$I$1048576,2,FALSE),"")</f>
        <v/>
      </c>
      <c r="I227" s="467" t="str">
        <f>IFERROR(VLOOKUP(Tabla1[[#This Row],[Código_Actividad]],Tabla2[[Código]:[Total de Acciones ]],15,FALSE),"")</f>
        <v/>
      </c>
      <c r="J227" s="462" t="s">
        <v>1122</v>
      </c>
      <c r="K227" s="466" t="str">
        <f>IFERROR(VLOOKUP($J227,[3]LSIns!$B$5:$C$45,2,FALSE),"")</f>
        <v>lsUtilesdeOficina</v>
      </c>
      <c r="L227" s="460" t="s">
        <v>1144</v>
      </c>
      <c r="M227" s="466" t="str">
        <f>IFERROR(VLOOKUP($L227,[4]Insumos!$C$2:$F$517,2,FALSE),"")</f>
        <v>Caja</v>
      </c>
      <c r="N227" s="408">
        <v>4</v>
      </c>
      <c r="O227" s="468">
        <f>IFERROR(VLOOKUP($L227,[4]Insumos!$C$2:$F$517,3,FALSE),"")</f>
        <v>36</v>
      </c>
      <c r="P227" s="318">
        <f>+Tabla1[[#This Row],[Precio Unitario]]*Tabla1[[#This Row],[Cantidad de Insumos]]</f>
        <v>144</v>
      </c>
      <c r="Q227" s="469" t="str">
        <f>IFERROR(VLOOKUP($L227,[4]Insumos!$C$2:$F$517,4,FALSE),"")</f>
        <v xml:space="preserve">2.3.9.2.01 </v>
      </c>
      <c r="R227" s="462"/>
      <c r="S227" s="456"/>
      <c r="T227" s="456"/>
    </row>
    <row r="228" spans="2:20" x14ac:dyDescent="0.25">
      <c r="B228" s="465" t="str">
        <f>IF(Tabla1[[#This Row],[Código_Actividad]]="","",CONCATENATE(Tabla1[[#This Row],[POA]],".",Tabla1[[#This Row],[SRS]],".",Tabla1[[#This Row],[AREA]],".",Tabla1[[#This Row],[TIPO]]))</f>
        <v/>
      </c>
      <c r="C228" s="465" t="str">
        <f>IF(Tabla1[[#This Row],[Código_Actividad]]="","",'Formulario PPGR1'!#REF!)</f>
        <v/>
      </c>
      <c r="D228" s="465" t="str">
        <f>IF(Tabla1[[#This Row],[Código_Actividad]]="","",'Formulario PPGR1'!#REF!)</f>
        <v/>
      </c>
      <c r="E228" s="465" t="str">
        <f>IF(Tabla1[[#This Row],[Código_Actividad]]="","",'Formulario PPGR1'!#REF!)</f>
        <v/>
      </c>
      <c r="F228" s="465" t="str">
        <f>IF(Tabla1[[#This Row],[Código_Actividad]]="","",'Formulario PPGR1'!#REF!)</f>
        <v/>
      </c>
      <c r="G228" s="317"/>
      <c r="H228" s="460" t="str">
        <f>IFERROR(VLOOKUP(Tabla1[[#This Row],[Código_Actividad]],'Formulario PPGR2'!$H$9:$I$1048576,2,FALSE),"")</f>
        <v/>
      </c>
      <c r="I228" s="467" t="str">
        <f>IFERROR(VLOOKUP(Tabla1[[#This Row],[Código_Actividad]],Tabla2[[Código]:[Total de Acciones ]],15,FALSE),"")</f>
        <v/>
      </c>
      <c r="J228" s="462" t="s">
        <v>357</v>
      </c>
      <c r="K228" s="466" t="str">
        <f>IFERROR(VLOOKUP($J228,[3]LSIns!$B$5:$C$45,2,FALSE),"")</f>
        <v>lsProductosdePapel</v>
      </c>
      <c r="L228" s="460" t="s">
        <v>1025</v>
      </c>
      <c r="M228" s="466" t="str">
        <f>IFERROR(VLOOKUP($L228,[4]Insumos!$C$2:$F$517,2,FALSE),"")</f>
        <v>resma</v>
      </c>
      <c r="N228" s="408">
        <v>2</v>
      </c>
      <c r="O228" s="468">
        <f>IFERROR(VLOOKUP($L228,[4]Insumos!$C$2:$F$517,3,FALSE),"")</f>
        <v>139.24</v>
      </c>
      <c r="P228" s="318">
        <f>+Tabla1[[#This Row],[Precio Unitario]]*Tabla1[[#This Row],[Cantidad de Insumos]]</f>
        <v>278.48</v>
      </c>
      <c r="Q228" s="469" t="str">
        <f>IFERROR(VLOOKUP($L228,[4]Insumos!$C$2:$F$517,4,FALSE),"")</f>
        <v>2.3.3.1.01</v>
      </c>
      <c r="R228" s="462"/>
      <c r="S228" s="456"/>
      <c r="T228" s="456"/>
    </row>
    <row r="229" spans="2:20" x14ac:dyDescent="0.25">
      <c r="B229" s="465" t="str">
        <f>IF(Tabla1[[#This Row],[Código_Actividad]]="","",CONCATENATE(Tabla1[[#This Row],[POA]],".",Tabla1[[#This Row],[SRS]],".",Tabla1[[#This Row],[AREA]],".",Tabla1[[#This Row],[TIPO]]))</f>
        <v/>
      </c>
      <c r="C229" s="465" t="str">
        <f>IF(Tabla1[[#This Row],[Código_Actividad]]="","",'Formulario PPGR1'!#REF!)</f>
        <v/>
      </c>
      <c r="D229" s="465" t="str">
        <f>IF(Tabla1[[#This Row],[Código_Actividad]]="","",'Formulario PPGR1'!#REF!)</f>
        <v/>
      </c>
      <c r="E229" s="465" t="str">
        <f>IF(Tabla1[[#This Row],[Código_Actividad]]="","",'Formulario PPGR1'!#REF!)</f>
        <v/>
      </c>
      <c r="F229" s="465" t="str">
        <f>IF(Tabla1[[#This Row],[Código_Actividad]]="","",'Formulario PPGR1'!#REF!)</f>
        <v/>
      </c>
      <c r="G229" s="317"/>
      <c r="H229" s="460" t="str">
        <f>IFERROR(VLOOKUP(Tabla1[[#This Row],[Código_Actividad]],'Formulario PPGR2'!$H$9:$I$1048576,2,FALSE),"")</f>
        <v/>
      </c>
      <c r="I229" s="467" t="str">
        <f>IFERROR(VLOOKUP(Tabla1[[#This Row],[Código_Actividad]],Tabla2[[Código]:[Total de Acciones ]],15,FALSE),"")</f>
        <v/>
      </c>
      <c r="J229" s="462" t="s">
        <v>823</v>
      </c>
      <c r="K229" s="466" t="str">
        <f>IFERROR(VLOOKUP($J229,[3]LSIns!$B$5:$C$45,2,FALSE),"")</f>
        <v>lsEquiposComputos</v>
      </c>
      <c r="L229" s="460" t="s">
        <v>830</v>
      </c>
      <c r="M229" s="466" t="str">
        <f>IFERROR(VLOOKUP($L229,[4]Insumos!$C$2:$F$517,2,FALSE),"")</f>
        <v>unidad</v>
      </c>
      <c r="N229" s="408">
        <v>1</v>
      </c>
      <c r="O229" s="468">
        <f>IFERROR(VLOOKUP($L229,[4]Insumos!$C$2:$F$517,3,FALSE),"")</f>
        <v>27200</v>
      </c>
      <c r="P229" s="318">
        <f>+Tabla1[[#This Row],[Precio Unitario]]*Tabla1[[#This Row],[Cantidad de Insumos]]</f>
        <v>27200</v>
      </c>
      <c r="Q229" s="469" t="str">
        <f>IFERROR(VLOOKUP($L229,[4]Insumos!$C$2:$F$517,4,FALSE),"")</f>
        <v>2.6.1.3.01</v>
      </c>
      <c r="R229" s="462"/>
      <c r="S229" s="456"/>
      <c r="T229" s="456"/>
    </row>
    <row r="230" spans="2:20" x14ac:dyDescent="0.25">
      <c r="B230" s="465" t="e">
        <f>IF(Tabla1[[#This Row],[Código_Actividad]]="","",CONCATENATE(Tabla1[[#This Row],[POA]],".",Tabla1[[#This Row],[SRS]],".",Tabla1[[#This Row],[AREA]],".",Tabla1[[#This Row],[TIPO]]))</f>
        <v>#REF!</v>
      </c>
      <c r="C230" s="465" t="e">
        <f>IF(Tabla1[[#This Row],[Código_Actividad]]="","",'Formulario PPGR1'!#REF!)</f>
        <v>#REF!</v>
      </c>
      <c r="D230" s="465" t="e">
        <f>IF(Tabla1[[#This Row],[Código_Actividad]]="","",'Formulario PPGR1'!#REF!)</f>
        <v>#REF!</v>
      </c>
      <c r="E230" s="465" t="e">
        <f>IF(Tabla1[[#This Row],[Código_Actividad]]="","",'Formulario PPGR1'!#REF!)</f>
        <v>#REF!</v>
      </c>
      <c r="F230" s="465" t="e">
        <f>IF(Tabla1[[#This Row],[Código_Actividad]]="","",'Formulario PPGR1'!#REF!)</f>
        <v>#REF!</v>
      </c>
      <c r="G230" s="317" t="s">
        <v>2178</v>
      </c>
      <c r="H230" s="460" t="str">
        <f>IFERROR(VLOOKUP(Tabla1[[#This Row],[Código_Actividad]],'Formulario PPGR2'!$H$9:$I$1048576,2,FALSE),"")</f>
        <v>Seguimiento al proceso de referencia y contrareferencia</v>
      </c>
      <c r="I230" s="467">
        <f>IFERROR(VLOOKUP(Tabla1[[#This Row],[Código_Actividad]],Tabla2[[Código]:[Total de Acciones ]],15,FALSE),"")</f>
        <v>12</v>
      </c>
      <c r="J230" s="462" t="s">
        <v>357</v>
      </c>
      <c r="K230" s="466" t="str">
        <f>IFERROR(VLOOKUP($J230,[3]LSIns!$B$5:$C$45,2,FALSE),"")</f>
        <v>lsProductosdePapel</v>
      </c>
      <c r="L230" s="460" t="s">
        <v>1025</v>
      </c>
      <c r="M230" s="466" t="str">
        <f>IFERROR(VLOOKUP($L230,[4]Insumos!$C$2:$F$517,2,FALSE),"")</f>
        <v>resma</v>
      </c>
      <c r="N230" s="408">
        <v>1</v>
      </c>
      <c r="O230" s="468">
        <f>IFERROR(VLOOKUP($L230,[4]Insumos!$C$2:$F$517,3,FALSE),"")</f>
        <v>139.24</v>
      </c>
      <c r="P230" s="318">
        <f>+Tabla1[[#This Row],[Precio Unitario]]*Tabla1[[#This Row],[Cantidad de Insumos]]</f>
        <v>139.24</v>
      </c>
      <c r="Q230" s="469" t="str">
        <f>IFERROR(VLOOKUP($L230,[4]Insumos!$C$2:$F$517,4,FALSE),"")</f>
        <v>2.3.3.1.01</v>
      </c>
      <c r="R230" s="462"/>
      <c r="S230" s="456"/>
      <c r="T230" s="456"/>
    </row>
    <row r="231" spans="2:20" ht="38.25" x14ac:dyDescent="0.25">
      <c r="B231" s="465" t="e">
        <f>IF(Tabla1[[#This Row],[Código_Actividad]]="","",CONCATENATE(Tabla1[[#This Row],[POA]],".",Tabla1[[#This Row],[SRS]],".",Tabla1[[#This Row],[AREA]],".",Tabla1[[#This Row],[TIPO]]))</f>
        <v>#REF!</v>
      </c>
      <c r="C231" s="465" t="e">
        <f>IF(Tabla1[[#This Row],[Código_Actividad]]="","",'Formulario PPGR1'!#REF!)</f>
        <v>#REF!</v>
      </c>
      <c r="D231" s="465" t="e">
        <f>IF(Tabla1[[#This Row],[Código_Actividad]]="","",'Formulario PPGR1'!#REF!)</f>
        <v>#REF!</v>
      </c>
      <c r="E231" s="465" t="e">
        <f>IF(Tabla1[[#This Row],[Código_Actividad]]="","",'Formulario PPGR1'!#REF!)</f>
        <v>#REF!</v>
      </c>
      <c r="F231" s="465" t="e">
        <f>IF(Tabla1[[#This Row],[Código_Actividad]]="","",'Formulario PPGR1'!#REF!)</f>
        <v>#REF!</v>
      </c>
      <c r="G231" s="317" t="s">
        <v>2179</v>
      </c>
      <c r="H231" s="460" t="str">
        <f>IFERROR(VLOOKUP(Tabla1[[#This Row],[Código_Actividad]],'Formulario PPGR2'!$H$9:$I$1048576,2,FALSE),"")</f>
        <v>Mesas de trabajo para articulacion del Primer Nivel con el Nivel Especializado según Cartera de Servicios</v>
      </c>
      <c r="I231" s="467">
        <f>IFERROR(VLOOKUP(Tabla1[[#This Row],[Código_Actividad]],Tabla2[[Código]:[Total de Acciones ]],15,FALSE),"")</f>
        <v>2</v>
      </c>
      <c r="J231" s="462" t="s">
        <v>181</v>
      </c>
      <c r="K231" s="466" t="str">
        <f>IFERROR(VLOOKUP($J231,[3]LSIns!$B$5:$C$45,2,FALSE),"")</f>
        <v>lsAlimentosyBebidas</v>
      </c>
      <c r="L231" s="460" t="s">
        <v>693</v>
      </c>
      <c r="M231" s="466" t="str">
        <f>IFERROR(VLOOKUP($L231,[4]Insumos!$C$2:$F$517,2,FALSE),"")</f>
        <v>unidad</v>
      </c>
      <c r="N231" s="408">
        <v>2</v>
      </c>
      <c r="O231" s="468">
        <f>IFERROR(VLOOKUP($L231,[4]Insumos!$C$2:$F$517,3,FALSE),"")</f>
        <v>29393.8</v>
      </c>
      <c r="P231" s="318">
        <f>+Tabla1[[#This Row],[Precio Unitario]]*Tabla1[[#This Row],[Cantidad de Insumos]]</f>
        <v>58787.6</v>
      </c>
      <c r="Q231" s="469" t="str">
        <f>IFERROR(VLOOKUP($L231,[4]Insumos!$C$2:$F$517,4,FALSE),"")</f>
        <v>2.3.1.1.01</v>
      </c>
      <c r="R231" s="462"/>
      <c r="S231" s="456"/>
      <c r="T231" s="456"/>
    </row>
    <row r="232" spans="2:20" x14ac:dyDescent="0.25">
      <c r="B232" s="465" t="str">
        <f>IF(Tabla1[[#This Row],[Código_Actividad]]="","",CONCATENATE(Tabla1[[#This Row],[POA]],".",Tabla1[[#This Row],[SRS]],".",Tabla1[[#This Row],[AREA]],".",Tabla1[[#This Row],[TIPO]]))</f>
        <v/>
      </c>
      <c r="C232" s="465" t="str">
        <f>IF(Tabla1[[#This Row],[Código_Actividad]]="","",'Formulario PPGR1'!#REF!)</f>
        <v/>
      </c>
      <c r="D232" s="465" t="str">
        <f>IF(Tabla1[[#This Row],[Código_Actividad]]="","",'Formulario PPGR1'!#REF!)</f>
        <v/>
      </c>
      <c r="E232" s="465" t="str">
        <f>IF(Tabla1[[#This Row],[Código_Actividad]]="","",'Formulario PPGR1'!#REF!)</f>
        <v/>
      </c>
      <c r="F232" s="465" t="str">
        <f>IF(Tabla1[[#This Row],[Código_Actividad]]="","",'Formulario PPGR1'!#REF!)</f>
        <v/>
      </c>
      <c r="G232" s="317"/>
      <c r="H232" s="460" t="str">
        <f>IFERROR(VLOOKUP(Tabla1[[#This Row],[Código_Actividad]],'Formulario PPGR2'!$H$9:$I$1048576,2,FALSE),"")</f>
        <v/>
      </c>
      <c r="I232" s="467" t="str">
        <f>IFERROR(VLOOKUP(Tabla1[[#This Row],[Código_Actividad]],Tabla2[[Código]:[Total de Acciones ]],15,FALSE),"")</f>
        <v/>
      </c>
      <c r="J232" s="462" t="s">
        <v>1122</v>
      </c>
      <c r="K232" s="466" t="str">
        <f>IFERROR(VLOOKUP($J232,[3]LSIns!$B$5:$C$45,2,FALSE),"")</f>
        <v>lsUtilesdeOficina</v>
      </c>
      <c r="L232" s="460" t="s">
        <v>1144</v>
      </c>
      <c r="M232" s="466" t="str">
        <f>IFERROR(VLOOKUP($L232,[4]Insumos!$C$2:$F$517,2,FALSE),"")</f>
        <v>Caja</v>
      </c>
      <c r="N232" s="408">
        <v>4</v>
      </c>
      <c r="O232" s="468">
        <f>IFERROR(VLOOKUP($L232,[4]Insumos!$C$2:$F$517,3,FALSE),"")</f>
        <v>36</v>
      </c>
      <c r="P232" s="318">
        <f>+Tabla1[[#This Row],[Precio Unitario]]*Tabla1[[#This Row],[Cantidad de Insumos]]</f>
        <v>144</v>
      </c>
      <c r="Q232" s="469" t="str">
        <f>IFERROR(VLOOKUP($L232,[4]Insumos!$C$2:$F$517,4,FALSE),"")</f>
        <v xml:space="preserve">2.3.9.2.01 </v>
      </c>
      <c r="R232" s="462"/>
      <c r="S232" s="456"/>
      <c r="T232" s="456"/>
    </row>
    <row r="233" spans="2:20" x14ac:dyDescent="0.25">
      <c r="B233" s="465" t="str">
        <f>IF(Tabla1[[#This Row],[Código_Actividad]]="","",CONCATENATE(Tabla1[[#This Row],[POA]],".",Tabla1[[#This Row],[SRS]],".",Tabla1[[#This Row],[AREA]],".",Tabla1[[#This Row],[TIPO]]))</f>
        <v/>
      </c>
      <c r="C233" s="465" t="str">
        <f>IF(Tabla1[[#This Row],[Código_Actividad]]="","",'Formulario PPGR1'!#REF!)</f>
        <v/>
      </c>
      <c r="D233" s="465" t="str">
        <f>IF(Tabla1[[#This Row],[Código_Actividad]]="","",'Formulario PPGR1'!#REF!)</f>
        <v/>
      </c>
      <c r="E233" s="465" t="str">
        <f>IF(Tabla1[[#This Row],[Código_Actividad]]="","",'Formulario PPGR1'!#REF!)</f>
        <v/>
      </c>
      <c r="F233" s="465" t="str">
        <f>IF(Tabla1[[#This Row],[Código_Actividad]]="","",'Formulario PPGR1'!#REF!)</f>
        <v/>
      </c>
      <c r="G233" s="317"/>
      <c r="H233" s="460" t="str">
        <f>IFERROR(VLOOKUP(Tabla1[[#This Row],[Código_Actividad]],'Formulario PPGR2'!$H$9:$I$1048576,2,FALSE),"")</f>
        <v/>
      </c>
      <c r="I233" s="467" t="str">
        <f>IFERROR(VLOOKUP(Tabla1[[#This Row],[Código_Actividad]],Tabla2[[Código]:[Total de Acciones ]],15,FALSE),"")</f>
        <v/>
      </c>
      <c r="J233" s="462" t="s">
        <v>357</v>
      </c>
      <c r="K233" s="466" t="str">
        <f>IFERROR(VLOOKUP($J233,[3]LSIns!$B$5:$C$45,2,FALSE),"")</f>
        <v>lsProductosdePapel</v>
      </c>
      <c r="L233" s="460" t="s">
        <v>1025</v>
      </c>
      <c r="M233" s="466" t="str">
        <f>IFERROR(VLOOKUP($L233,[4]Insumos!$C$2:$F$517,2,FALSE),"")</f>
        <v>resma</v>
      </c>
      <c r="N233" s="408">
        <v>1</v>
      </c>
      <c r="O233" s="468">
        <f>IFERROR(VLOOKUP($L233,[4]Insumos!$C$2:$F$517,3,FALSE),"")</f>
        <v>139.24</v>
      </c>
      <c r="P233" s="318">
        <f>+Tabla1[[#This Row],[Precio Unitario]]*Tabla1[[#This Row],[Cantidad de Insumos]]</f>
        <v>139.24</v>
      </c>
      <c r="Q233" s="469" t="str">
        <f>IFERROR(VLOOKUP($L233,[4]Insumos!$C$2:$F$517,4,FALSE),"")</f>
        <v>2.3.3.1.01</v>
      </c>
      <c r="R233" s="462"/>
      <c r="S233" s="456"/>
      <c r="T233" s="456"/>
    </row>
    <row r="234" spans="2:20" ht="38.25" x14ac:dyDescent="0.25">
      <c r="B234" s="465" t="e">
        <f>IF(Tabla1[[#This Row],[Código_Actividad]]="","",CONCATENATE(Tabla1[[#This Row],[POA]],".",Tabla1[[#This Row],[SRS]],".",Tabla1[[#This Row],[AREA]],".",Tabla1[[#This Row],[TIPO]]))</f>
        <v>#REF!</v>
      </c>
      <c r="C234" s="465" t="e">
        <f>IF(Tabla1[[#This Row],[Código_Actividad]]="","",'Formulario PPGR1'!#REF!)</f>
        <v>#REF!</v>
      </c>
      <c r="D234" s="465" t="e">
        <f>IF(Tabla1[[#This Row],[Código_Actividad]]="","",'Formulario PPGR1'!#REF!)</f>
        <v>#REF!</v>
      </c>
      <c r="E234" s="465" t="e">
        <f>IF(Tabla1[[#This Row],[Código_Actividad]]="","",'Formulario PPGR1'!#REF!)</f>
        <v>#REF!</v>
      </c>
      <c r="F234" s="465" t="e">
        <f>IF(Tabla1[[#This Row],[Código_Actividad]]="","",'Formulario PPGR1'!#REF!)</f>
        <v>#REF!</v>
      </c>
      <c r="G234" s="317" t="s">
        <v>2180</v>
      </c>
      <c r="H234" s="460" t="str">
        <f>IFERROR(VLOOKUP(Tabla1[[#This Row],[Código_Actividad]],'Formulario PPGR2'!$H$9:$I$1048576,2,FALSE),"")</f>
        <v xml:space="preserve">Reunión de socialziación de los resultados del proceso de  referencia y contrareferencia  </v>
      </c>
      <c r="I234" s="467">
        <f>IFERROR(VLOOKUP(Tabla1[[#This Row],[Código_Actividad]],Tabla2[[Código]:[Total de Acciones ]],15,FALSE),"")</f>
        <v>4</v>
      </c>
      <c r="J234" s="462" t="s">
        <v>181</v>
      </c>
      <c r="K234" s="466" t="str">
        <f>IFERROR(VLOOKUP($J234,[3]LSIns!$B$5:$C$45,2,FALSE),"")</f>
        <v>lsAlimentosyBebidas</v>
      </c>
      <c r="L234" s="460" t="s">
        <v>691</v>
      </c>
      <c r="M234" s="466" t="str">
        <f>IFERROR(VLOOKUP($L234,[4]Insumos!$C$2:$F$517,2,FALSE),"")</f>
        <v>unidad</v>
      </c>
      <c r="N234" s="408">
        <v>4</v>
      </c>
      <c r="O234" s="468">
        <f>IFERROR(VLOOKUP($L234,[4]Insumos!$C$2:$F$517,3,FALSE),"")</f>
        <v>5929.5</v>
      </c>
      <c r="P234" s="318">
        <f>+Tabla1[[#This Row],[Precio Unitario]]*Tabla1[[#This Row],[Cantidad de Insumos]]</f>
        <v>23718</v>
      </c>
      <c r="Q234" s="469" t="str">
        <f>IFERROR(VLOOKUP($L234,[4]Insumos!$C$2:$F$517,4,FALSE),"")</f>
        <v>2.3.1.1.01</v>
      </c>
      <c r="R234" s="462"/>
      <c r="S234" s="456"/>
      <c r="T234" s="456"/>
    </row>
    <row r="235" spans="2:20" x14ac:dyDescent="0.25">
      <c r="B235" s="465" t="e">
        <f>IF(Tabla1[[#This Row],[Código_Actividad]]="","",CONCATENATE(Tabla1[[#This Row],[POA]],".",Tabla1[[#This Row],[SRS]],".",Tabla1[[#This Row],[AREA]],".",Tabla1[[#This Row],[TIPO]]))</f>
        <v>#REF!</v>
      </c>
      <c r="C235" s="465" t="e">
        <f>IF(Tabla1[[#This Row],[Código_Actividad]]="","",'Formulario PPGR1'!#REF!)</f>
        <v>#REF!</v>
      </c>
      <c r="D235" s="465" t="e">
        <f>IF(Tabla1[[#This Row],[Código_Actividad]]="","",'Formulario PPGR1'!#REF!)</f>
        <v>#REF!</v>
      </c>
      <c r="E235" s="465" t="e">
        <f>IF(Tabla1[[#This Row],[Código_Actividad]]="","",'Formulario PPGR1'!#REF!)</f>
        <v>#REF!</v>
      </c>
      <c r="F235" s="465" t="e">
        <f>IF(Tabla1[[#This Row],[Código_Actividad]]="","",'Formulario PPGR1'!#REF!)</f>
        <v>#REF!</v>
      </c>
      <c r="G235" s="317" t="s">
        <v>2181</v>
      </c>
      <c r="H235" s="460" t="str">
        <f>IFERROR(VLOOKUP(Tabla1[[#This Row],[Código_Actividad]],'Formulario PPGR2'!$H$9:$I$1048576,2,FALSE),"")</f>
        <v>Seguimiento a la conformacion Comité de veeduria Ciudadana en salud</v>
      </c>
      <c r="I235" s="467">
        <f>IFERROR(VLOOKUP(Tabla1[[#This Row],[Código_Actividad]],Tabla2[[Código]:[Total de Acciones ]],15,FALSE),"")</f>
        <v>4</v>
      </c>
      <c r="J235" s="462" t="s">
        <v>357</v>
      </c>
      <c r="K235" s="466" t="str">
        <f>IFERROR(VLOOKUP($J235,[3]LSIns!$B$5:$C$45,2,FALSE),"")</f>
        <v>lsProductosdePapel</v>
      </c>
      <c r="L235" s="460" t="s">
        <v>1025</v>
      </c>
      <c r="M235" s="466" t="str">
        <f>IFERROR(VLOOKUP($L235,[4]Insumos!$C$2:$F$517,2,FALSE),"")</f>
        <v>resma</v>
      </c>
      <c r="N235" s="408">
        <v>1</v>
      </c>
      <c r="O235" s="468">
        <f>IFERROR(VLOOKUP($L235,[4]Insumos!$C$2:$F$517,3,FALSE),"")</f>
        <v>139.24</v>
      </c>
      <c r="P235" s="318">
        <f>+Tabla1[[#This Row],[Precio Unitario]]*Tabla1[[#This Row],[Cantidad de Insumos]]</f>
        <v>139.24</v>
      </c>
      <c r="Q235" s="469" t="str">
        <f>IFERROR(VLOOKUP($L235,[4]Insumos!$C$2:$F$517,4,FALSE),"")</f>
        <v>2.3.3.1.01</v>
      </c>
      <c r="R235" s="462"/>
      <c r="S235" s="456"/>
      <c r="T235" s="456"/>
    </row>
    <row r="236" spans="2:20" ht="38.25" x14ac:dyDescent="0.25">
      <c r="B236" s="465" t="e">
        <f>IF(Tabla1[[#This Row],[Código_Actividad]]="","",CONCATENATE(Tabla1[[#This Row],[POA]],".",Tabla1[[#This Row],[SRS]],".",Tabla1[[#This Row],[AREA]],".",Tabla1[[#This Row],[TIPO]]))</f>
        <v>#REF!</v>
      </c>
      <c r="C236" s="465" t="e">
        <f>IF(Tabla1[[#This Row],[Código_Actividad]]="","",'Formulario PPGR1'!#REF!)</f>
        <v>#REF!</v>
      </c>
      <c r="D236" s="465" t="e">
        <f>IF(Tabla1[[#This Row],[Código_Actividad]]="","",'Formulario PPGR1'!#REF!)</f>
        <v>#REF!</v>
      </c>
      <c r="E236" s="465" t="e">
        <f>IF(Tabla1[[#This Row],[Código_Actividad]]="","",'Formulario PPGR1'!#REF!)</f>
        <v>#REF!</v>
      </c>
      <c r="F236" s="465" t="e">
        <f>IF(Tabla1[[#This Row],[Código_Actividad]]="","",'Formulario PPGR1'!#REF!)</f>
        <v>#REF!</v>
      </c>
      <c r="G236" s="317" t="s">
        <v>2182</v>
      </c>
      <c r="H236" s="460" t="str">
        <f>IFERROR(VLOOKUP(Tabla1[[#This Row],[Código_Actividad]],'Formulario PPGR2'!$H$9:$I$1048576,2,FALSE),"")</f>
        <v>Conformacion Comité de veeduria Ciudadana en salud</v>
      </c>
      <c r="I236" s="467">
        <f>IFERROR(VLOOKUP(Tabla1[[#This Row],[Código_Actividad]],Tabla2[[Código]:[Total de Acciones ]],15,FALSE),"")</f>
        <v>4</v>
      </c>
      <c r="J236" s="462" t="s">
        <v>181</v>
      </c>
      <c r="K236" s="466" t="str">
        <f>IFERROR(VLOOKUP($J236,[3]LSIns!$B$5:$C$45,2,FALSE),"")</f>
        <v>lsAlimentosyBebidas</v>
      </c>
      <c r="L236" s="460" t="s">
        <v>691</v>
      </c>
      <c r="M236" s="466" t="str">
        <f>IFERROR(VLOOKUP($L236,[4]Insumos!$C$2:$F$517,2,FALSE),"")</f>
        <v>unidad</v>
      </c>
      <c r="N236" s="408">
        <v>4</v>
      </c>
      <c r="O236" s="468">
        <f>IFERROR(VLOOKUP($L236,[4]Insumos!$C$2:$F$517,3,FALSE),"")</f>
        <v>5929.5</v>
      </c>
      <c r="P236" s="318">
        <f>+Tabla1[[#This Row],[Precio Unitario]]*Tabla1[[#This Row],[Cantidad de Insumos]]</f>
        <v>23718</v>
      </c>
      <c r="Q236" s="469" t="str">
        <f>IFERROR(VLOOKUP($L236,[4]Insumos!$C$2:$F$517,4,FALSE),"")</f>
        <v>2.3.1.1.01</v>
      </c>
      <c r="R236" s="462"/>
      <c r="S236" s="456"/>
      <c r="T236" s="456"/>
    </row>
    <row r="237" spans="2:20" x14ac:dyDescent="0.25">
      <c r="B237" s="465" t="str">
        <f>IF(Tabla1[[#This Row],[Código_Actividad]]="","",CONCATENATE(Tabla1[[#This Row],[POA]],".",Tabla1[[#This Row],[SRS]],".",Tabla1[[#This Row],[AREA]],".",Tabla1[[#This Row],[TIPO]]))</f>
        <v/>
      </c>
      <c r="C237" s="465" t="str">
        <f>IF(Tabla1[[#This Row],[Código_Actividad]]="","",'Formulario PPGR1'!#REF!)</f>
        <v/>
      </c>
      <c r="D237" s="465" t="str">
        <f>IF(Tabla1[[#This Row],[Código_Actividad]]="","",'Formulario PPGR1'!#REF!)</f>
        <v/>
      </c>
      <c r="E237" s="465" t="str">
        <f>IF(Tabla1[[#This Row],[Código_Actividad]]="","",'Formulario PPGR1'!#REF!)</f>
        <v/>
      </c>
      <c r="F237" s="465" t="str">
        <f>IF(Tabla1[[#This Row],[Código_Actividad]]="","",'Formulario PPGR1'!#REF!)</f>
        <v/>
      </c>
      <c r="G237" s="317"/>
      <c r="H237" s="460" t="str">
        <f>IFERROR(VLOOKUP(Tabla1[[#This Row],[Código_Actividad]],'Formulario PPGR2'!$H$9:$I$1048576,2,FALSE),"")</f>
        <v/>
      </c>
      <c r="I237" s="467" t="str">
        <f>IFERROR(VLOOKUP(Tabla1[[#This Row],[Código_Actividad]],Tabla2[[Código]:[Total de Acciones ]],15,FALSE),"")</f>
        <v/>
      </c>
      <c r="J237" s="462" t="s">
        <v>357</v>
      </c>
      <c r="K237" s="466" t="str">
        <f>IFERROR(VLOOKUP($J237,[3]LSIns!$B$5:$C$45,2,FALSE),"")</f>
        <v>lsProductosdePapel</v>
      </c>
      <c r="L237" s="460" t="s">
        <v>1025</v>
      </c>
      <c r="M237" s="466" t="str">
        <f>IFERROR(VLOOKUP($L237,[4]Insumos!$C$2:$F$517,2,FALSE),"")</f>
        <v>resma</v>
      </c>
      <c r="N237" s="408">
        <v>1</v>
      </c>
      <c r="O237" s="468">
        <f>IFERROR(VLOOKUP($L237,[4]Insumos!$C$2:$F$517,3,FALSE),"")</f>
        <v>139.24</v>
      </c>
      <c r="P237" s="318">
        <f>+Tabla1[[#This Row],[Precio Unitario]]*Tabla1[[#This Row],[Cantidad de Insumos]]</f>
        <v>139.24</v>
      </c>
      <c r="Q237" s="469" t="str">
        <f>IFERROR(VLOOKUP($L237,[4]Insumos!$C$2:$F$517,4,FALSE),"")</f>
        <v>2.3.3.1.01</v>
      </c>
      <c r="R237" s="462"/>
      <c r="S237" s="456"/>
      <c r="T237" s="456"/>
    </row>
    <row r="238" spans="2:20" x14ac:dyDescent="0.25">
      <c r="B238" s="465" t="str">
        <f>IF(Tabla1[[#This Row],[Código_Actividad]]="","",CONCATENATE(Tabla1[[#This Row],[POA]],".",Tabla1[[#This Row],[SRS]],".",Tabla1[[#This Row],[AREA]],".",Tabla1[[#This Row],[TIPO]]))</f>
        <v/>
      </c>
      <c r="C238" s="465" t="str">
        <f>IF(Tabla1[[#This Row],[Código_Actividad]]="","",'Formulario PPGR1'!#REF!)</f>
        <v/>
      </c>
      <c r="D238" s="465" t="str">
        <f>IF(Tabla1[[#This Row],[Código_Actividad]]="","",'Formulario PPGR1'!#REF!)</f>
        <v/>
      </c>
      <c r="E238" s="465" t="str">
        <f>IF(Tabla1[[#This Row],[Código_Actividad]]="","",'Formulario PPGR1'!#REF!)</f>
        <v/>
      </c>
      <c r="F238" s="465" t="str">
        <f>IF(Tabla1[[#This Row],[Código_Actividad]]="","",'Formulario PPGR1'!#REF!)</f>
        <v/>
      </c>
      <c r="G238" s="317"/>
      <c r="H238" s="460" t="str">
        <f>IFERROR(VLOOKUP(Tabla1[[#This Row],[Código_Actividad]],'Formulario PPGR2'!$H$9:$I$1048576,2,FALSE),"")</f>
        <v/>
      </c>
      <c r="I238" s="467" t="str">
        <f>IFERROR(VLOOKUP(Tabla1[[#This Row],[Código_Actividad]],Tabla2[[Código]:[Total de Acciones ]],15,FALSE),"")</f>
        <v/>
      </c>
      <c r="J238" s="462" t="s">
        <v>1122</v>
      </c>
      <c r="K238" s="466" t="str">
        <f>IFERROR(VLOOKUP($J238,[3]LSIns!$B$5:$C$45,2,FALSE),"")</f>
        <v>lsUtilesdeOficina</v>
      </c>
      <c r="L238" s="460" t="s">
        <v>1191</v>
      </c>
      <c r="M238" s="466" t="str">
        <f>IFERROR(VLOOKUP($L238,[4]Insumos!$C$2:$F$517,2,FALSE),"")</f>
        <v>unidad</v>
      </c>
      <c r="N238" s="408">
        <v>4</v>
      </c>
      <c r="O238" s="468">
        <f>IFERROR(VLOOKUP($L238,[4]Insumos!$C$2:$F$517,3,FALSE),"")</f>
        <v>55</v>
      </c>
      <c r="P238" s="318">
        <f>+Tabla1[[#This Row],[Precio Unitario]]*Tabla1[[#This Row],[Cantidad de Insumos]]</f>
        <v>220</v>
      </c>
      <c r="Q238" s="469" t="str">
        <f>IFERROR(VLOOKUP($L238,[4]Insumos!$C$2:$F$517,4,FALSE),"")</f>
        <v xml:space="preserve">2.3.9.2.01 </v>
      </c>
      <c r="R238" s="462"/>
      <c r="S238" s="456"/>
      <c r="T238" s="456"/>
    </row>
    <row r="239" spans="2:20" x14ac:dyDescent="0.25">
      <c r="B239" s="465" t="e">
        <f>IF(Tabla1[[#This Row],[Código_Actividad]]="","",CONCATENATE(Tabla1[[#This Row],[POA]],".",Tabla1[[#This Row],[SRS]],".",Tabla1[[#This Row],[AREA]],".",Tabla1[[#This Row],[TIPO]]))</f>
        <v>#REF!</v>
      </c>
      <c r="C239" s="465" t="e">
        <f>IF(Tabla1[[#This Row],[Código_Actividad]]="","",'Formulario PPGR1'!#REF!)</f>
        <v>#REF!</v>
      </c>
      <c r="D239" s="465" t="e">
        <f>IF(Tabla1[[#This Row],[Código_Actividad]]="","",'Formulario PPGR1'!#REF!)</f>
        <v>#REF!</v>
      </c>
      <c r="E239" s="465" t="e">
        <f>IF(Tabla1[[#This Row],[Código_Actividad]]="","",'Formulario PPGR1'!#REF!)</f>
        <v>#REF!</v>
      </c>
      <c r="F239" s="465" t="e">
        <f>IF(Tabla1[[#This Row],[Código_Actividad]]="","",'Formulario PPGR1'!#REF!)</f>
        <v>#REF!</v>
      </c>
      <c r="G239" s="317" t="s">
        <v>2183</v>
      </c>
      <c r="H239" s="460" t="str">
        <f>IFERROR(VLOOKUP(Tabla1[[#This Row],[Código_Actividad]],'Formulario PPGR2'!$H$9:$I$1048576,2,FALSE),"")</f>
        <v xml:space="preserve">Seguimiento a la conformación de los diferentes comités  Hospitalarios </v>
      </c>
      <c r="I239" s="467">
        <f>IFERROR(VLOOKUP(Tabla1[[#This Row],[Código_Actividad]],Tabla2[[Código]:[Total de Acciones ]],15,FALSE),"")</f>
        <v>4</v>
      </c>
      <c r="J239" s="462" t="s">
        <v>357</v>
      </c>
      <c r="K239" s="466" t="str">
        <f>IFERROR(VLOOKUP($J239,[3]LSIns!$B$5:$C$45,2,FALSE),"")</f>
        <v>lsProductosdePapel</v>
      </c>
      <c r="L239" s="460" t="s">
        <v>1025</v>
      </c>
      <c r="M239" s="466" t="str">
        <f>IFERROR(VLOOKUP($L239,[4]Insumos!$C$2:$F$517,2,FALSE),"")</f>
        <v>resma</v>
      </c>
      <c r="N239" s="408">
        <v>1</v>
      </c>
      <c r="O239" s="468">
        <f>IFERROR(VLOOKUP($L239,[4]Insumos!$C$2:$F$517,3,FALSE),"")</f>
        <v>139.24</v>
      </c>
      <c r="P239" s="318">
        <f>+Tabla1[[#This Row],[Precio Unitario]]*Tabla1[[#This Row],[Cantidad de Insumos]]</f>
        <v>139.24</v>
      </c>
      <c r="Q239" s="469" t="str">
        <f>IFERROR(VLOOKUP($L239,[4]Insumos!$C$2:$F$517,4,FALSE),"")</f>
        <v>2.3.3.1.01</v>
      </c>
      <c r="R239" s="462"/>
      <c r="S239" s="456"/>
      <c r="T239" s="456"/>
    </row>
    <row r="240" spans="2:20" x14ac:dyDescent="0.25">
      <c r="B240" s="465" t="e">
        <f>IF(Tabla1[[#This Row],[Código_Actividad]]="","",CONCATENATE(Tabla1[[#This Row],[POA]],".",Tabla1[[#This Row],[SRS]],".",Tabla1[[#This Row],[AREA]],".",Tabla1[[#This Row],[TIPO]]))</f>
        <v>#REF!</v>
      </c>
      <c r="C240" s="465" t="e">
        <f>IF(Tabla1[[#This Row],[Código_Actividad]]="","",'Formulario PPGR1'!#REF!)</f>
        <v>#REF!</v>
      </c>
      <c r="D240" s="465" t="e">
        <f>IF(Tabla1[[#This Row],[Código_Actividad]]="","",'Formulario PPGR1'!#REF!)</f>
        <v>#REF!</v>
      </c>
      <c r="E240" s="465" t="e">
        <f>IF(Tabla1[[#This Row],[Código_Actividad]]="","",'Formulario PPGR1'!#REF!)</f>
        <v>#REF!</v>
      </c>
      <c r="F240" s="465" t="e">
        <f>IF(Tabla1[[#This Row],[Código_Actividad]]="","",'Formulario PPGR1'!#REF!)</f>
        <v>#REF!</v>
      </c>
      <c r="G240" s="317" t="s">
        <v>2184</v>
      </c>
      <c r="H240" s="460" t="str">
        <f>IFERROR(VLOOKUP(Tabla1[[#This Row],[Código_Actividad]],'Formulario PPGR2'!$H$9:$I$1048576,2,FALSE),"")</f>
        <v>Seguimiento a la conformación de los diferentes comités del Primer Nivel</v>
      </c>
      <c r="I240" s="467">
        <f>IFERROR(VLOOKUP(Tabla1[[#This Row],[Código_Actividad]],Tabla2[[Código]:[Total de Acciones ]],15,FALSE),"")</f>
        <v>4</v>
      </c>
      <c r="J240" s="462" t="s">
        <v>357</v>
      </c>
      <c r="K240" s="466" t="str">
        <f>IFERROR(VLOOKUP($J240,[3]LSIns!$B$5:$C$45,2,FALSE),"")</f>
        <v>lsProductosdePapel</v>
      </c>
      <c r="L240" s="460" t="s">
        <v>1025</v>
      </c>
      <c r="M240" s="466" t="str">
        <f>IFERROR(VLOOKUP($L240,[4]Insumos!$C$2:$F$517,2,FALSE),"")</f>
        <v>resma</v>
      </c>
      <c r="N240" s="408">
        <v>1</v>
      </c>
      <c r="O240" s="468">
        <f>IFERROR(VLOOKUP($L240,[4]Insumos!$C$2:$F$517,3,FALSE),"")</f>
        <v>139.24</v>
      </c>
      <c r="P240" s="318">
        <f>+Tabla1[[#This Row],[Precio Unitario]]*Tabla1[[#This Row],[Cantidad de Insumos]]</f>
        <v>139.24</v>
      </c>
      <c r="Q240" s="469" t="str">
        <f>IFERROR(VLOOKUP($L240,[4]Insumos!$C$2:$F$517,4,FALSE),"")</f>
        <v>2.3.3.1.01</v>
      </c>
      <c r="R240" s="462"/>
      <c r="S240" s="456"/>
      <c r="T240" s="456"/>
    </row>
    <row r="241" spans="2:20" x14ac:dyDescent="0.25">
      <c r="B241" s="465" t="e">
        <f>IF(Tabla1[[#This Row],[Código_Actividad]]="","",CONCATENATE(Tabla1[[#This Row],[POA]],".",Tabla1[[#This Row],[SRS]],".",Tabla1[[#This Row],[AREA]],".",Tabla1[[#This Row],[TIPO]]))</f>
        <v>#REF!</v>
      </c>
      <c r="C241" s="465" t="e">
        <f>IF(Tabla1[[#This Row],[Código_Actividad]]="","",'Formulario PPGR1'!#REF!)</f>
        <v>#REF!</v>
      </c>
      <c r="D241" s="465" t="e">
        <f>IF(Tabla1[[#This Row],[Código_Actividad]]="","",'Formulario PPGR1'!#REF!)</f>
        <v>#REF!</v>
      </c>
      <c r="E241" s="465" t="e">
        <f>IF(Tabla1[[#This Row],[Código_Actividad]]="","",'Formulario PPGR1'!#REF!)</f>
        <v>#REF!</v>
      </c>
      <c r="F241" s="465" t="e">
        <f>IF(Tabla1[[#This Row],[Código_Actividad]]="","",'Formulario PPGR1'!#REF!)</f>
        <v>#REF!</v>
      </c>
      <c r="G241" s="317" t="s">
        <v>2185</v>
      </c>
      <c r="H241" s="460" t="str">
        <f>IFERROR(VLOOKUP(Tabla1[[#This Row],[Código_Actividad]],'Formulario PPGR2'!$H$9:$I$1048576,2,FALSE),"")</f>
        <v>Levantamiento de requerimiento minimo de los servicios del PN y NC para su habilitación.</v>
      </c>
      <c r="I241" s="467">
        <f>IFERROR(VLOOKUP(Tabla1[[#This Row],[Código_Actividad]],Tabla2[[Código]:[Total de Acciones ]],15,FALSE),"")</f>
        <v>1</v>
      </c>
      <c r="J241" s="462" t="s">
        <v>1122</v>
      </c>
      <c r="K241" s="466" t="str">
        <f>IFERROR(VLOOKUP($J241,[3]LSIns!$B$5:$C$45,2,FALSE),"")</f>
        <v>lsUtilesdeOficina</v>
      </c>
      <c r="L241" s="460" t="s">
        <v>1144</v>
      </c>
      <c r="M241" s="466" t="str">
        <f>IFERROR(VLOOKUP($L241,[4]Insumos!$C$2:$F$517,2,FALSE),"")</f>
        <v>Caja</v>
      </c>
      <c r="N241" s="408">
        <v>1</v>
      </c>
      <c r="O241" s="468">
        <f>IFERROR(VLOOKUP($L241,[4]Insumos!$C$2:$F$517,3,FALSE),"")</f>
        <v>36</v>
      </c>
      <c r="P241" s="318">
        <f>+Tabla1[[#This Row],[Precio Unitario]]*Tabla1[[#This Row],[Cantidad de Insumos]]</f>
        <v>36</v>
      </c>
      <c r="Q241" s="469" t="str">
        <f>IFERROR(VLOOKUP($L241,[4]Insumos!$C$2:$F$517,4,FALSE),"")</f>
        <v xml:space="preserve">2.3.9.2.01 </v>
      </c>
      <c r="R241" s="462"/>
      <c r="S241" s="456"/>
      <c r="T241" s="456"/>
    </row>
    <row r="242" spans="2:20" x14ac:dyDescent="0.25">
      <c r="B242" s="465" t="str">
        <f>IF(Tabla1[[#This Row],[Código_Actividad]]="","",CONCATENATE(Tabla1[[#This Row],[POA]],".",Tabla1[[#This Row],[SRS]],".",Tabla1[[#This Row],[AREA]],".",Tabla1[[#This Row],[TIPO]]))</f>
        <v/>
      </c>
      <c r="C242" s="465" t="str">
        <f>IF(Tabla1[[#This Row],[Código_Actividad]]="","",'Formulario PPGR1'!#REF!)</f>
        <v/>
      </c>
      <c r="D242" s="465" t="str">
        <f>IF(Tabla1[[#This Row],[Código_Actividad]]="","",'Formulario PPGR1'!#REF!)</f>
        <v/>
      </c>
      <c r="E242" s="465" t="str">
        <f>IF(Tabla1[[#This Row],[Código_Actividad]]="","",'Formulario PPGR1'!#REF!)</f>
        <v/>
      </c>
      <c r="F242" s="465" t="str">
        <f>IF(Tabla1[[#This Row],[Código_Actividad]]="","",'Formulario PPGR1'!#REF!)</f>
        <v/>
      </c>
      <c r="G242" s="317"/>
      <c r="H242" s="460" t="str">
        <f>IFERROR(VLOOKUP(Tabla1[[#This Row],[Código_Actividad]],'Formulario PPGR2'!$H$9:$I$1048576,2,FALSE),"")</f>
        <v/>
      </c>
      <c r="I242" s="467" t="str">
        <f>IFERROR(VLOOKUP(Tabla1[[#This Row],[Código_Actividad]],Tabla2[[Código]:[Total de Acciones ]],15,FALSE),"")</f>
        <v/>
      </c>
      <c r="J242" s="462" t="s">
        <v>357</v>
      </c>
      <c r="K242" s="466" t="str">
        <f>IFERROR(VLOOKUP($J242,[3]LSIns!$B$5:$C$45,2,FALSE),"")</f>
        <v>lsProductosdePapel</v>
      </c>
      <c r="L242" s="460" t="s">
        <v>1025</v>
      </c>
      <c r="M242" s="466" t="str">
        <f>IFERROR(VLOOKUP($L242,[4]Insumos!$C$2:$F$517,2,FALSE),"")</f>
        <v>resma</v>
      </c>
      <c r="N242" s="408">
        <v>1</v>
      </c>
      <c r="O242" s="468">
        <f>IFERROR(VLOOKUP($L242,[4]Insumos!$C$2:$F$517,3,FALSE),"")</f>
        <v>139.24</v>
      </c>
      <c r="P242" s="318">
        <f>+Tabla1[[#This Row],[Precio Unitario]]*Tabla1[[#This Row],[Cantidad de Insumos]]</f>
        <v>139.24</v>
      </c>
      <c r="Q242" s="469" t="str">
        <f>IFERROR(VLOOKUP($L242,[4]Insumos!$C$2:$F$517,4,FALSE),"")</f>
        <v>2.3.3.1.01</v>
      </c>
      <c r="R242" s="462"/>
      <c r="S242" s="456"/>
      <c r="T242" s="456"/>
    </row>
    <row r="243" spans="2:20" ht="38.25" x14ac:dyDescent="0.25">
      <c r="B243" s="465" t="e">
        <f>IF(Tabla1[[#This Row],[Código_Actividad]]="","",CONCATENATE(Tabla1[[#This Row],[POA]],".",Tabla1[[#This Row],[SRS]],".",Tabla1[[#This Row],[AREA]],".",Tabla1[[#This Row],[TIPO]]))</f>
        <v>#REF!</v>
      </c>
      <c r="C243" s="465" t="e">
        <f>IF(Tabla1[[#This Row],[Código_Actividad]]="","",'Formulario PPGR1'!#REF!)</f>
        <v>#REF!</v>
      </c>
      <c r="D243" s="465" t="e">
        <f>IF(Tabla1[[#This Row],[Código_Actividad]]="","",'Formulario PPGR1'!#REF!)</f>
        <v>#REF!</v>
      </c>
      <c r="E243" s="465" t="e">
        <f>IF(Tabla1[[#This Row],[Código_Actividad]]="","",'Formulario PPGR1'!#REF!)</f>
        <v>#REF!</v>
      </c>
      <c r="F243" s="465" t="e">
        <f>IF(Tabla1[[#This Row],[Código_Actividad]]="","",'Formulario PPGR1'!#REF!)</f>
        <v>#REF!</v>
      </c>
      <c r="G243" s="317" t="s">
        <v>2186</v>
      </c>
      <c r="H243" s="460" t="str">
        <f>IFERROR(VLOOKUP(Tabla1[[#This Row],[Código_Actividad]],'Formulario PPGR2'!$H$9:$I$1048576,2,FALSE),"")</f>
        <v>Supervisión y apoyo a los EESS en los procesos de solicitud de habilitación (nuevos y renovacion de licencia).</v>
      </c>
      <c r="I243" s="467">
        <f>IFERROR(VLOOKUP(Tabla1[[#This Row],[Código_Actividad]],Tabla2[[Código]:[Total de Acciones ]],15,FALSE),"")</f>
        <v>4</v>
      </c>
      <c r="J243" s="462" t="s">
        <v>181</v>
      </c>
      <c r="K243" s="466" t="str">
        <f>IFERROR(VLOOKUP($J243,[3]LSIns!$B$5:$C$45,2,FALSE),"")</f>
        <v>lsAlimentosyBebidas</v>
      </c>
      <c r="L243" s="460" t="s">
        <v>691</v>
      </c>
      <c r="M243" s="466" t="str">
        <f>IFERROR(VLOOKUP($L243,[4]Insumos!$C$2:$F$517,2,FALSE),"")</f>
        <v>unidad</v>
      </c>
      <c r="N243" s="408">
        <v>2</v>
      </c>
      <c r="O243" s="468">
        <f>IFERROR(VLOOKUP($L243,[4]Insumos!$C$2:$F$517,3,FALSE),"")</f>
        <v>5929.5</v>
      </c>
      <c r="P243" s="318">
        <f>+Tabla1[[#This Row],[Precio Unitario]]*Tabla1[[#This Row],[Cantidad de Insumos]]</f>
        <v>11859</v>
      </c>
      <c r="Q243" s="469" t="str">
        <f>IFERROR(VLOOKUP($L243,[4]Insumos!$C$2:$F$517,4,FALSE),"")</f>
        <v>2.3.1.1.01</v>
      </c>
      <c r="R243" s="462"/>
      <c r="S243" s="456"/>
      <c r="T243" s="456"/>
    </row>
    <row r="244" spans="2:20" x14ac:dyDescent="0.25">
      <c r="B244" s="465" t="str">
        <f>IF(Tabla1[[#This Row],[Código_Actividad]]="","",CONCATENATE(Tabla1[[#This Row],[POA]],".",Tabla1[[#This Row],[SRS]],".",Tabla1[[#This Row],[AREA]],".",Tabla1[[#This Row],[TIPO]]))</f>
        <v/>
      </c>
      <c r="C244" s="465" t="str">
        <f>IF(Tabla1[[#This Row],[Código_Actividad]]="","",'Formulario PPGR1'!#REF!)</f>
        <v/>
      </c>
      <c r="D244" s="465" t="str">
        <f>IF(Tabla1[[#This Row],[Código_Actividad]]="","",'Formulario PPGR1'!#REF!)</f>
        <v/>
      </c>
      <c r="E244" s="465" t="str">
        <f>IF(Tabla1[[#This Row],[Código_Actividad]]="","",'Formulario PPGR1'!#REF!)</f>
        <v/>
      </c>
      <c r="F244" s="465" t="str">
        <f>IF(Tabla1[[#This Row],[Código_Actividad]]="","",'Formulario PPGR1'!#REF!)</f>
        <v/>
      </c>
      <c r="G244" s="317"/>
      <c r="H244" s="460" t="str">
        <f>IFERROR(VLOOKUP(Tabla1[[#This Row],[Código_Actividad]],'Formulario PPGR2'!$H$9:$I$1048576,2,FALSE),"")</f>
        <v/>
      </c>
      <c r="I244" s="467" t="str">
        <f>IFERROR(VLOOKUP(Tabla1[[#This Row],[Código_Actividad]],Tabla2[[Código]:[Total de Acciones ]],15,FALSE),"")</f>
        <v/>
      </c>
      <c r="J244" s="462" t="s">
        <v>357</v>
      </c>
      <c r="K244" s="466" t="str">
        <f>IFERROR(VLOOKUP($J244,[3]LSIns!$B$5:$C$45,2,FALSE),"")</f>
        <v>lsProductosdePapel</v>
      </c>
      <c r="L244" s="460" t="s">
        <v>1025</v>
      </c>
      <c r="M244" s="466" t="str">
        <f>IFERROR(VLOOKUP($L244,[4]Insumos!$C$2:$F$517,2,FALSE),"")</f>
        <v>resma</v>
      </c>
      <c r="N244" s="408">
        <v>1</v>
      </c>
      <c r="O244" s="468">
        <f>IFERROR(VLOOKUP($L244,[4]Insumos!$C$2:$F$517,3,FALSE),"")</f>
        <v>139.24</v>
      </c>
      <c r="P244" s="318">
        <f>+Tabla1[[#This Row],[Precio Unitario]]*Tabla1[[#This Row],[Cantidad de Insumos]]</f>
        <v>139.24</v>
      </c>
      <c r="Q244" s="469" t="str">
        <f>IFERROR(VLOOKUP($L244,[4]Insumos!$C$2:$F$517,4,FALSE),"")</f>
        <v>2.3.3.1.01</v>
      </c>
      <c r="R244" s="462"/>
      <c r="S244" s="456"/>
      <c r="T244" s="456"/>
    </row>
    <row r="245" spans="2:20" x14ac:dyDescent="0.25">
      <c r="B245" s="465" t="e">
        <f>IF(Tabla1[[#This Row],[Código_Actividad]]="","",CONCATENATE(Tabla1[[#This Row],[POA]],".",Tabla1[[#This Row],[SRS]],".",Tabla1[[#This Row],[AREA]],".",Tabla1[[#This Row],[TIPO]]))</f>
        <v>#REF!</v>
      </c>
      <c r="C245" s="465" t="e">
        <f>IF(Tabla1[[#This Row],[Código_Actividad]]="","",'Formulario PPGR1'!#REF!)</f>
        <v>#REF!</v>
      </c>
      <c r="D245" s="465" t="e">
        <f>IF(Tabla1[[#This Row],[Código_Actividad]]="","",'Formulario PPGR1'!#REF!)</f>
        <v>#REF!</v>
      </c>
      <c r="E245" s="465" t="e">
        <f>IF(Tabla1[[#This Row],[Código_Actividad]]="","",'Formulario PPGR1'!#REF!)</f>
        <v>#REF!</v>
      </c>
      <c r="F245" s="465" t="e">
        <f>IF(Tabla1[[#This Row],[Código_Actividad]]="","",'Formulario PPGR1'!#REF!)</f>
        <v>#REF!</v>
      </c>
      <c r="G245" s="317" t="s">
        <v>2187</v>
      </c>
      <c r="H245" s="460" t="str">
        <f>IFERROR(VLOOKUP(Tabla1[[#This Row],[Código_Actividad]],'Formulario PPGR2'!$H$9:$I$1048576,2,FALSE),"")</f>
        <v>Seguimiento a la elaboración del plan de mejora de habilitación de los establecimientos de salud</v>
      </c>
      <c r="I245" s="467">
        <f>IFERROR(VLOOKUP(Tabla1[[#This Row],[Código_Actividad]],Tabla2[[Código]:[Total de Acciones ]],15,FALSE),"")</f>
        <v>3</v>
      </c>
      <c r="J245" s="462" t="s">
        <v>357</v>
      </c>
      <c r="K245" s="466" t="str">
        <f>IFERROR(VLOOKUP($J245,[3]LSIns!$B$5:$C$45,2,FALSE),"")</f>
        <v>lsProductosdePapel</v>
      </c>
      <c r="L245" s="460" t="s">
        <v>1025</v>
      </c>
      <c r="M245" s="466" t="str">
        <f>IFERROR(VLOOKUP($L245,[4]Insumos!$C$2:$F$517,2,FALSE),"")</f>
        <v>resma</v>
      </c>
      <c r="N245" s="408">
        <v>1</v>
      </c>
      <c r="O245" s="468">
        <f>IFERROR(VLOOKUP($L245,[4]Insumos!$C$2:$F$517,3,FALSE),"")</f>
        <v>139.24</v>
      </c>
      <c r="P245" s="318">
        <f>+Tabla1[[#This Row],[Precio Unitario]]*Tabla1[[#This Row],[Cantidad de Insumos]]</f>
        <v>139.24</v>
      </c>
      <c r="Q245" s="469" t="str">
        <f>IFERROR(VLOOKUP($L245,[4]Insumos!$C$2:$F$517,4,FALSE),"")</f>
        <v>2.3.3.1.01</v>
      </c>
      <c r="R245" s="462"/>
      <c r="S245" s="456"/>
      <c r="T245" s="456"/>
    </row>
    <row r="246" spans="2:20" x14ac:dyDescent="0.25">
      <c r="B246" s="465" t="e">
        <f>IF(Tabla1[[#This Row],[Código_Actividad]]="","",CONCATENATE(Tabla1[[#This Row],[POA]],".",Tabla1[[#This Row],[SRS]],".",Tabla1[[#This Row],[AREA]],".",Tabla1[[#This Row],[TIPO]]))</f>
        <v>#REF!</v>
      </c>
      <c r="C246" s="465" t="e">
        <f>IF(Tabla1[[#This Row],[Código_Actividad]]="","",'Formulario PPGR1'!#REF!)</f>
        <v>#REF!</v>
      </c>
      <c r="D246" s="465" t="e">
        <f>IF(Tabla1[[#This Row],[Código_Actividad]]="","",'Formulario PPGR1'!#REF!)</f>
        <v>#REF!</v>
      </c>
      <c r="E246" s="465" t="e">
        <f>IF(Tabla1[[#This Row],[Código_Actividad]]="","",'Formulario PPGR1'!#REF!)</f>
        <v>#REF!</v>
      </c>
      <c r="F246" s="465" t="e">
        <f>IF(Tabla1[[#This Row],[Código_Actividad]]="","",'Formulario PPGR1'!#REF!)</f>
        <v>#REF!</v>
      </c>
      <c r="G246" s="317" t="s">
        <v>2188</v>
      </c>
      <c r="H246" s="460" t="str">
        <f>IFERROR(VLOOKUP(Tabla1[[#This Row],[Código_Actividad]],'Formulario PPGR2'!$H$9:$I$1048576,2,FALSE),"")</f>
        <v>Levantamiento y detección de necesidades de capacitación del SRS y CEAS</v>
      </c>
      <c r="I246" s="467">
        <f>IFERROR(VLOOKUP(Tabla1[[#This Row],[Código_Actividad]],Tabla2[[Código]:[Total de Acciones ]],15,FALSE),"")</f>
        <v>1</v>
      </c>
      <c r="J246" s="462" t="s">
        <v>357</v>
      </c>
      <c r="K246" s="466" t="str">
        <f>IFERROR(VLOOKUP($J246,[3]LSIns!$B$5:$C$45,2,FALSE),"")</f>
        <v>lsProductosdePapel</v>
      </c>
      <c r="L246" s="460" t="s">
        <v>1025</v>
      </c>
      <c r="M246" s="466" t="str">
        <f>IFERROR(VLOOKUP($L246,[4]Insumos!$C$2:$F$517,2,FALSE),"")</f>
        <v>resma</v>
      </c>
      <c r="N246" s="408">
        <v>1</v>
      </c>
      <c r="O246" s="468">
        <f>IFERROR(VLOOKUP($L246,[4]Insumos!$C$2:$F$517,3,FALSE),"")</f>
        <v>139.24</v>
      </c>
      <c r="P246" s="318">
        <f>+Tabla1[[#This Row],[Precio Unitario]]*Tabla1[[#This Row],[Cantidad de Insumos]]</f>
        <v>139.24</v>
      </c>
      <c r="Q246" s="469" t="str">
        <f>IFERROR(VLOOKUP($L246,[4]Insumos!$C$2:$F$517,4,FALSE),"")</f>
        <v>2.3.3.1.01</v>
      </c>
      <c r="R246" s="462"/>
      <c r="S246" s="456"/>
      <c r="T246" s="456"/>
    </row>
    <row r="247" spans="2:20" x14ac:dyDescent="0.25">
      <c r="B247" s="465" t="e">
        <f>IF(Tabla1[[#This Row],[Código_Actividad]]="","",CONCATENATE(Tabla1[[#This Row],[POA]],".",Tabla1[[#This Row],[SRS]],".",Tabla1[[#This Row],[AREA]],".",Tabla1[[#This Row],[TIPO]]))</f>
        <v>#REF!</v>
      </c>
      <c r="C247" s="465" t="e">
        <f>IF(Tabla1[[#This Row],[Código_Actividad]]="","",'Formulario PPGR1'!#REF!)</f>
        <v>#REF!</v>
      </c>
      <c r="D247" s="465" t="e">
        <f>IF(Tabla1[[#This Row],[Código_Actividad]]="","",'Formulario PPGR1'!#REF!)</f>
        <v>#REF!</v>
      </c>
      <c r="E247" s="465" t="e">
        <f>IF(Tabla1[[#This Row],[Código_Actividad]]="","",'Formulario PPGR1'!#REF!)</f>
        <v>#REF!</v>
      </c>
      <c r="F247" s="465" t="e">
        <f>IF(Tabla1[[#This Row],[Código_Actividad]]="","",'Formulario PPGR1'!#REF!)</f>
        <v>#REF!</v>
      </c>
      <c r="G247" s="317" t="s">
        <v>2189</v>
      </c>
      <c r="H247" s="460" t="str">
        <f>IFERROR(VLOOKUP(Tabla1[[#This Row],[Código_Actividad]],'Formulario PPGR2'!$H$9:$I$1048576,2,FALSE),"")</f>
        <v>Elaboración al Plan de Capacitación de CEAS 2022</v>
      </c>
      <c r="I247" s="467">
        <f>IFERROR(VLOOKUP(Tabla1[[#This Row],[Código_Actividad]],Tabla2[[Código]:[Total de Acciones ]],15,FALSE),"")</f>
        <v>1</v>
      </c>
      <c r="J247" s="462" t="s">
        <v>357</v>
      </c>
      <c r="K247" s="466" t="str">
        <f>IFERROR(VLOOKUP($J247,[3]LSIns!$B$5:$C$45,2,FALSE),"")</f>
        <v>lsProductosdePapel</v>
      </c>
      <c r="L247" s="460" t="s">
        <v>1025</v>
      </c>
      <c r="M247" s="466" t="str">
        <f>IFERROR(VLOOKUP($L247,[4]Insumos!$C$2:$F$517,2,FALSE),"")</f>
        <v>resma</v>
      </c>
      <c r="N247" s="408">
        <v>1</v>
      </c>
      <c r="O247" s="468">
        <f>IFERROR(VLOOKUP($L247,[4]Insumos!$C$2:$F$517,3,FALSE),"")</f>
        <v>139.24</v>
      </c>
      <c r="P247" s="318">
        <f>+Tabla1[[#This Row],[Precio Unitario]]*Tabla1[[#This Row],[Cantidad de Insumos]]</f>
        <v>139.24</v>
      </c>
      <c r="Q247" s="469" t="str">
        <f>IFERROR(VLOOKUP($L247,[4]Insumos!$C$2:$F$517,4,FALSE),"")</f>
        <v>2.3.3.1.01</v>
      </c>
      <c r="R247" s="462"/>
      <c r="S247" s="456"/>
      <c r="T247" s="456"/>
    </row>
    <row r="248" spans="2:20" ht="38.25" x14ac:dyDescent="0.25">
      <c r="B248" s="465" t="str">
        <f>IF(Tabla1[[#This Row],[Código_Actividad]]="","",CONCATENATE(Tabla1[[#This Row],[POA]],".",Tabla1[[#This Row],[SRS]],".",Tabla1[[#This Row],[AREA]],".",Tabla1[[#This Row],[TIPO]]))</f>
        <v/>
      </c>
      <c r="C248" s="465" t="str">
        <f>IF(Tabla1[[#This Row],[Código_Actividad]]="","",'Formulario PPGR1'!#REF!)</f>
        <v/>
      </c>
      <c r="D248" s="465" t="str">
        <f>IF(Tabla1[[#This Row],[Código_Actividad]]="","",'Formulario PPGR1'!#REF!)</f>
        <v/>
      </c>
      <c r="E248" s="465" t="str">
        <f>IF(Tabla1[[#This Row],[Código_Actividad]]="","",'Formulario PPGR1'!#REF!)</f>
        <v/>
      </c>
      <c r="F248" s="465" t="str">
        <f>IF(Tabla1[[#This Row],[Código_Actividad]]="","",'Formulario PPGR1'!#REF!)</f>
        <v/>
      </c>
      <c r="G248" s="317"/>
      <c r="H248" s="460" t="str">
        <f>IFERROR(VLOOKUP(Tabla1[[#This Row],[Código_Actividad]],'Formulario PPGR2'!$H$9:$I$1048576,2,FALSE),"")</f>
        <v/>
      </c>
      <c r="I248" s="467" t="str">
        <f>IFERROR(VLOOKUP(Tabla1[[#This Row],[Código_Actividad]],Tabla2[[Código]:[Total de Acciones ]],15,FALSE),"")</f>
        <v/>
      </c>
      <c r="J248" s="462" t="s">
        <v>181</v>
      </c>
      <c r="K248" s="466" t="str">
        <f>IFERROR(VLOOKUP($J248,[3]LSIns!$B$5:$C$45,2,FALSE),"")</f>
        <v>lsAlimentosyBebidas</v>
      </c>
      <c r="L248" s="460" t="s">
        <v>691</v>
      </c>
      <c r="M248" s="466" t="str">
        <f>IFERROR(VLOOKUP($L248,[4]Insumos!$C$2:$F$517,2,FALSE),"")</f>
        <v>unidad</v>
      </c>
      <c r="N248" s="408">
        <v>4</v>
      </c>
      <c r="O248" s="468">
        <f>IFERROR(VLOOKUP($L248,[4]Insumos!$C$2:$F$517,3,FALSE),"")</f>
        <v>5929.5</v>
      </c>
      <c r="P248" s="318">
        <f>+Tabla1[[#This Row],[Precio Unitario]]*Tabla1[[#This Row],[Cantidad de Insumos]]</f>
        <v>23718</v>
      </c>
      <c r="Q248" s="469" t="str">
        <f>IFERROR(VLOOKUP($L248,[4]Insumos!$C$2:$F$517,4,FALSE),"")</f>
        <v>2.3.1.1.01</v>
      </c>
      <c r="R248" s="462"/>
      <c r="S248" s="456"/>
      <c r="T248" s="456"/>
    </row>
    <row r="249" spans="2:20" x14ac:dyDescent="0.25">
      <c r="B249" s="465" t="e">
        <f>IF(Tabla1[[#This Row],[Código_Actividad]]="","",CONCATENATE(Tabla1[[#This Row],[POA]],".",Tabla1[[#This Row],[SRS]],".",Tabla1[[#This Row],[AREA]],".",Tabla1[[#This Row],[TIPO]]))</f>
        <v>#REF!</v>
      </c>
      <c r="C249" s="465" t="e">
        <f>IF(Tabla1[[#This Row],[Código_Actividad]]="","",'Formulario PPGR1'!#REF!)</f>
        <v>#REF!</v>
      </c>
      <c r="D249" s="465" t="e">
        <f>IF(Tabla1[[#This Row],[Código_Actividad]]="","",'Formulario PPGR1'!#REF!)</f>
        <v>#REF!</v>
      </c>
      <c r="E249" s="465" t="e">
        <f>IF(Tabla1[[#This Row],[Código_Actividad]]="","",'Formulario PPGR1'!#REF!)</f>
        <v>#REF!</v>
      </c>
      <c r="F249" s="465" t="e">
        <f>IF(Tabla1[[#This Row],[Código_Actividad]]="","",'Formulario PPGR1'!#REF!)</f>
        <v>#REF!</v>
      </c>
      <c r="G249" s="317" t="s">
        <v>2190</v>
      </c>
      <c r="H249" s="460" t="str">
        <f>IFERROR(VLOOKUP(Tabla1[[#This Row],[Código_Actividad]],'Formulario PPGR2'!$H$9:$I$1048576,2,FALSE),"")</f>
        <v>Seguimiento al desarrollo del Plan de Capacitación de los CEAS 2021</v>
      </c>
      <c r="I249" s="467">
        <f>IFERROR(VLOOKUP(Tabla1[[#This Row],[Código_Actividad]],Tabla2[[Código]:[Total de Acciones ]],15,FALSE),"")</f>
        <v>4</v>
      </c>
      <c r="J249" s="462" t="s">
        <v>357</v>
      </c>
      <c r="K249" s="466" t="str">
        <f>IFERROR(VLOOKUP($J249,[3]LSIns!$B$5:$C$45,2,FALSE),"")</f>
        <v>lsProductosdePapel</v>
      </c>
      <c r="L249" s="460" t="s">
        <v>1025</v>
      </c>
      <c r="M249" s="466" t="str">
        <f>IFERROR(VLOOKUP($L249,[4]Insumos!$C$2:$F$517,2,FALSE),"")</f>
        <v>resma</v>
      </c>
      <c r="N249" s="408">
        <v>1</v>
      </c>
      <c r="O249" s="468">
        <f>IFERROR(VLOOKUP($L249,[4]Insumos!$C$2:$F$517,3,FALSE),"")</f>
        <v>139.24</v>
      </c>
      <c r="P249" s="318">
        <f>+Tabla1[[#This Row],[Precio Unitario]]*Tabla1[[#This Row],[Cantidad de Insumos]]</f>
        <v>139.24</v>
      </c>
      <c r="Q249" s="469" t="str">
        <f>IFERROR(VLOOKUP($L249,[4]Insumos!$C$2:$F$517,4,FALSE),"")</f>
        <v>2.3.3.1.01</v>
      </c>
      <c r="R249" s="462"/>
      <c r="S249" s="456"/>
      <c r="T249" s="456"/>
    </row>
    <row r="250" spans="2:20" x14ac:dyDescent="0.25">
      <c r="B250" s="465" t="e">
        <f>IF(Tabla1[[#This Row],[Código_Actividad]]="","",CONCATENATE(Tabla1[[#This Row],[POA]],".",Tabla1[[#This Row],[SRS]],".",Tabla1[[#This Row],[AREA]],".",Tabla1[[#This Row],[TIPO]]))</f>
        <v>#REF!</v>
      </c>
      <c r="C250" s="465" t="e">
        <f>IF(Tabla1[[#This Row],[Código_Actividad]]="","",'Formulario PPGR1'!#REF!)</f>
        <v>#REF!</v>
      </c>
      <c r="D250" s="465" t="e">
        <f>IF(Tabla1[[#This Row],[Código_Actividad]]="","",'Formulario PPGR1'!#REF!)</f>
        <v>#REF!</v>
      </c>
      <c r="E250" s="465" t="e">
        <f>IF(Tabla1[[#This Row],[Código_Actividad]]="","",'Formulario PPGR1'!#REF!)</f>
        <v>#REF!</v>
      </c>
      <c r="F250" s="465" t="e">
        <f>IF(Tabla1[[#This Row],[Código_Actividad]]="","",'Formulario PPGR1'!#REF!)</f>
        <v>#REF!</v>
      </c>
      <c r="G250" s="317" t="s">
        <v>2191</v>
      </c>
      <c r="H250" s="460" t="str">
        <f>IFERROR(VLOOKUP(Tabla1[[#This Row],[Código_Actividad]],'Formulario PPGR2'!$H$9:$I$1048576,2,FALSE),"")</f>
        <v>Implementación del Proceso de Auditoría Médica</v>
      </c>
      <c r="I250" s="467">
        <f>IFERROR(VLOOKUP(Tabla1[[#This Row],[Código_Actividad]],Tabla2[[Código]:[Total de Acciones ]],15,FALSE),"")</f>
        <v>4</v>
      </c>
      <c r="J250" s="462" t="s">
        <v>357</v>
      </c>
      <c r="K250" s="466" t="str">
        <f>IFERROR(VLOOKUP($J250,[3]LSIns!$B$5:$C$45,2,FALSE),"")</f>
        <v>lsProductosdePapel</v>
      </c>
      <c r="L250" s="460" t="s">
        <v>1025</v>
      </c>
      <c r="M250" s="466" t="str">
        <f>IFERROR(VLOOKUP($L250,[4]Insumos!$C$2:$F$517,2,FALSE),"")</f>
        <v>resma</v>
      </c>
      <c r="N250" s="408">
        <v>1</v>
      </c>
      <c r="O250" s="468">
        <f>IFERROR(VLOOKUP($L250,[4]Insumos!$C$2:$F$517,3,FALSE),"")</f>
        <v>139.24</v>
      </c>
      <c r="P250" s="318">
        <f>+Tabla1[[#This Row],[Precio Unitario]]*Tabla1[[#This Row],[Cantidad de Insumos]]</f>
        <v>139.24</v>
      </c>
      <c r="Q250" s="469" t="str">
        <f>IFERROR(VLOOKUP($L250,[4]Insumos!$C$2:$F$517,4,FALSE),"")</f>
        <v>2.3.3.1.01</v>
      </c>
      <c r="R250" s="462"/>
      <c r="S250" s="456"/>
      <c r="T250" s="456"/>
    </row>
    <row r="251" spans="2:20" x14ac:dyDescent="0.25">
      <c r="B251" s="465" t="str">
        <f>IF(Tabla1[[#This Row],[Código_Actividad]]="","",CONCATENATE(Tabla1[[#This Row],[POA]],".",Tabla1[[#This Row],[SRS]],".",Tabla1[[#This Row],[AREA]],".",Tabla1[[#This Row],[TIPO]]))</f>
        <v/>
      </c>
      <c r="C251" s="465" t="str">
        <f>IF(Tabla1[[#This Row],[Código_Actividad]]="","",'Formulario PPGR1'!#REF!)</f>
        <v/>
      </c>
      <c r="D251" s="465" t="str">
        <f>IF(Tabla1[[#This Row],[Código_Actividad]]="","",'Formulario PPGR1'!#REF!)</f>
        <v/>
      </c>
      <c r="E251" s="465" t="str">
        <f>IF(Tabla1[[#This Row],[Código_Actividad]]="","",'Formulario PPGR1'!#REF!)</f>
        <v/>
      </c>
      <c r="F251" s="465" t="str">
        <f>IF(Tabla1[[#This Row],[Código_Actividad]]="","",'Formulario PPGR1'!#REF!)</f>
        <v/>
      </c>
      <c r="G251" s="317"/>
      <c r="H251" s="460" t="str">
        <f>IFERROR(VLOOKUP(Tabla1[[#This Row],[Código_Actividad]],'Formulario PPGR2'!$H$9:$I$1048576,2,FALSE),"")</f>
        <v/>
      </c>
      <c r="I251" s="467" t="str">
        <f>IFERROR(VLOOKUP(Tabla1[[#This Row],[Código_Actividad]],Tabla2[[Código]:[Total de Acciones ]],15,FALSE),"")</f>
        <v/>
      </c>
      <c r="J251" s="462" t="s">
        <v>1122</v>
      </c>
      <c r="K251" s="466" t="str">
        <f>IFERROR(VLOOKUP($J251,[3]LSIns!$B$5:$C$45,2,FALSE),"")</f>
        <v>lsUtilesdeOficina</v>
      </c>
      <c r="L251" s="460" t="s">
        <v>1144</v>
      </c>
      <c r="M251" s="466" t="str">
        <f>IFERROR(VLOOKUP($L251,[4]Insumos!$C$2:$F$517,2,FALSE),"")</f>
        <v>Caja</v>
      </c>
      <c r="N251" s="408">
        <v>5</v>
      </c>
      <c r="O251" s="468">
        <f>IFERROR(VLOOKUP($L251,[4]Insumos!$C$2:$F$517,3,FALSE),"")</f>
        <v>36</v>
      </c>
      <c r="P251" s="318">
        <f>+Tabla1[[#This Row],[Precio Unitario]]*Tabla1[[#This Row],[Cantidad de Insumos]]</f>
        <v>180</v>
      </c>
      <c r="Q251" s="469" t="str">
        <f>IFERROR(VLOOKUP($L251,[4]Insumos!$C$2:$F$517,4,FALSE),"")</f>
        <v xml:space="preserve">2.3.9.2.01 </v>
      </c>
      <c r="R251" s="462"/>
      <c r="S251" s="456"/>
      <c r="T251" s="456"/>
    </row>
    <row r="252" spans="2:20" ht="38.25" x14ac:dyDescent="0.25">
      <c r="B252" s="465" t="e">
        <f>IF(Tabla1[[#This Row],[Código_Actividad]]="","",CONCATENATE(Tabla1[[#This Row],[POA]],".",Tabla1[[#This Row],[SRS]],".",Tabla1[[#This Row],[AREA]],".",Tabla1[[#This Row],[TIPO]]))</f>
        <v>#REF!</v>
      </c>
      <c r="C252" s="465" t="e">
        <f>IF(Tabla1[[#This Row],[Código_Actividad]]="","",'Formulario PPGR1'!#REF!)</f>
        <v>#REF!</v>
      </c>
      <c r="D252" s="465" t="e">
        <f>IF(Tabla1[[#This Row],[Código_Actividad]]="","",'Formulario PPGR1'!#REF!)</f>
        <v>#REF!</v>
      </c>
      <c r="E252" s="465" t="e">
        <f>IF(Tabla1[[#This Row],[Código_Actividad]]="","",'Formulario PPGR1'!#REF!)</f>
        <v>#REF!</v>
      </c>
      <c r="F252" s="465" t="e">
        <f>IF(Tabla1[[#This Row],[Código_Actividad]]="","",'Formulario PPGR1'!#REF!)</f>
        <v>#REF!</v>
      </c>
      <c r="G252" s="317" t="s">
        <v>2192</v>
      </c>
      <c r="H252" s="460" t="str">
        <f>IFERROR(VLOOKUP(Tabla1[[#This Row],[Código_Actividad]],'Formulario PPGR2'!$H$9:$I$1048576,2,FALSE),"")</f>
        <v/>
      </c>
      <c r="I252" s="467" t="str">
        <f>IFERROR(VLOOKUP(Tabla1[[#This Row],[Código_Actividad]],Tabla2[[Código]:[Total de Acciones ]],15,FALSE),"")</f>
        <v/>
      </c>
      <c r="J252" s="462" t="s">
        <v>181</v>
      </c>
      <c r="K252" s="466" t="str">
        <f>IFERROR(VLOOKUP($J252,[3]LSIns!$B$5:$C$45,2,FALSE),"")</f>
        <v>lsAlimentosyBebidas</v>
      </c>
      <c r="L252" s="460" t="s">
        <v>691</v>
      </c>
      <c r="M252" s="466" t="str">
        <f>IFERROR(VLOOKUP($L252,[4]Insumos!$C$2:$F$517,2,FALSE),"")</f>
        <v>unidad</v>
      </c>
      <c r="N252" s="408">
        <v>1</v>
      </c>
      <c r="O252" s="468">
        <f>IFERROR(VLOOKUP($L252,[4]Insumos!$C$2:$F$517,3,FALSE),"")</f>
        <v>5929.5</v>
      </c>
      <c r="P252" s="318">
        <f>+Tabla1[[#This Row],[Precio Unitario]]*Tabla1[[#This Row],[Cantidad de Insumos]]</f>
        <v>5929.5</v>
      </c>
      <c r="Q252" s="469" t="str">
        <f>IFERROR(VLOOKUP($L252,[4]Insumos!$C$2:$F$517,4,FALSE),"")</f>
        <v>2.3.1.1.01</v>
      </c>
      <c r="R252" s="462"/>
      <c r="S252" s="456"/>
      <c r="T252" s="456"/>
    </row>
    <row r="253" spans="2:20" x14ac:dyDescent="0.25">
      <c r="B253" s="465" t="str">
        <f>IF(Tabla1[[#This Row],[Código_Actividad]]="","",CONCATENATE(Tabla1[[#This Row],[POA]],".",Tabla1[[#This Row],[SRS]],".",Tabla1[[#This Row],[AREA]],".",Tabla1[[#This Row],[TIPO]]))</f>
        <v/>
      </c>
      <c r="C253" s="465" t="str">
        <f>IF(Tabla1[[#This Row],[Código_Actividad]]="","",'Formulario PPGR1'!#REF!)</f>
        <v/>
      </c>
      <c r="D253" s="465" t="str">
        <f>IF(Tabla1[[#This Row],[Código_Actividad]]="","",'Formulario PPGR1'!#REF!)</f>
        <v/>
      </c>
      <c r="E253" s="465" t="str">
        <f>IF(Tabla1[[#This Row],[Código_Actividad]]="","",'Formulario PPGR1'!#REF!)</f>
        <v/>
      </c>
      <c r="F253" s="465" t="str">
        <f>IF(Tabla1[[#This Row],[Código_Actividad]]="","",'Formulario PPGR1'!#REF!)</f>
        <v/>
      </c>
      <c r="G253" s="317"/>
      <c r="H253" s="460" t="str">
        <f>IFERROR(VLOOKUP(Tabla1[[#This Row],[Código_Actividad]],'Formulario PPGR2'!$H$9:$I$1048576,2,FALSE),"")</f>
        <v/>
      </c>
      <c r="I253" s="467" t="str">
        <f>IFERROR(VLOOKUP(Tabla1[[#This Row],[Código_Actividad]],Tabla2[[Código]:[Total de Acciones ]],15,FALSE),"")</f>
        <v/>
      </c>
      <c r="J253" s="462" t="s">
        <v>357</v>
      </c>
      <c r="K253" s="466" t="str">
        <f>IFERROR(VLOOKUP($J253,[3]LSIns!$B$5:$C$45,2,FALSE),"")</f>
        <v>lsProductosdePapel</v>
      </c>
      <c r="L253" s="460" t="s">
        <v>1025</v>
      </c>
      <c r="M253" s="466" t="str">
        <f>IFERROR(VLOOKUP($L253,[4]Insumos!$C$2:$F$517,2,FALSE),"")</f>
        <v>resma</v>
      </c>
      <c r="N253" s="408">
        <v>1</v>
      </c>
      <c r="O253" s="468">
        <f>IFERROR(VLOOKUP($L253,[4]Insumos!$C$2:$F$517,3,FALSE),"")</f>
        <v>139.24</v>
      </c>
      <c r="P253" s="318">
        <f>+Tabla1[[#This Row],[Precio Unitario]]*Tabla1[[#This Row],[Cantidad de Insumos]]</f>
        <v>139.24</v>
      </c>
      <c r="Q253" s="469" t="str">
        <f>IFERROR(VLOOKUP($L253,[4]Insumos!$C$2:$F$517,4,FALSE),"")</f>
        <v>2.3.3.1.01</v>
      </c>
      <c r="R253" s="462"/>
      <c r="S253" s="456"/>
      <c r="T253" s="456"/>
    </row>
    <row r="254" spans="2:20" x14ac:dyDescent="0.25">
      <c r="B254" s="465" t="str">
        <f>IF(Tabla1[[#This Row],[Código_Actividad]]="","",CONCATENATE(Tabla1[[#This Row],[POA]],".",Tabla1[[#This Row],[SRS]],".",Tabla1[[#This Row],[AREA]],".",Tabla1[[#This Row],[TIPO]]))</f>
        <v/>
      </c>
      <c r="C254" s="465" t="str">
        <f>IF(Tabla1[[#This Row],[Código_Actividad]]="","",'Formulario PPGR1'!#REF!)</f>
        <v/>
      </c>
      <c r="D254" s="465" t="str">
        <f>IF(Tabla1[[#This Row],[Código_Actividad]]="","",'Formulario PPGR1'!#REF!)</f>
        <v/>
      </c>
      <c r="E254" s="465" t="str">
        <f>IF(Tabla1[[#This Row],[Código_Actividad]]="","",'Formulario PPGR1'!#REF!)</f>
        <v/>
      </c>
      <c r="F254" s="465" t="str">
        <f>IF(Tabla1[[#This Row],[Código_Actividad]]="","",'Formulario PPGR1'!#REF!)</f>
        <v/>
      </c>
      <c r="G254" s="317"/>
      <c r="H254" s="460" t="str">
        <f>IFERROR(VLOOKUP(Tabla1[[#This Row],[Código_Actividad]],'Formulario PPGR2'!$H$9:$I$1048576,2,FALSE),"")</f>
        <v/>
      </c>
      <c r="I254" s="467" t="str">
        <f>IFERROR(VLOOKUP(Tabla1[[#This Row],[Código_Actividad]],Tabla2[[Código]:[Total de Acciones ]],15,FALSE),"")</f>
        <v/>
      </c>
      <c r="J254" s="462" t="s">
        <v>1122</v>
      </c>
      <c r="K254" s="466" t="str">
        <f>IFERROR(VLOOKUP($J254,[3]LSIns!$B$5:$C$45,2,FALSE),"")</f>
        <v>lsUtilesdeOficina</v>
      </c>
      <c r="L254" s="460" t="s">
        <v>1144</v>
      </c>
      <c r="M254" s="466" t="str">
        <f>IFERROR(VLOOKUP($L254,[4]Insumos!$C$2:$F$517,2,FALSE),"")</f>
        <v>Caja</v>
      </c>
      <c r="N254" s="408">
        <v>2</v>
      </c>
      <c r="O254" s="468">
        <f>IFERROR(VLOOKUP($L254,[4]Insumos!$C$2:$F$517,3,FALSE),"")</f>
        <v>36</v>
      </c>
      <c r="P254" s="318">
        <f>+Tabla1[[#This Row],[Precio Unitario]]*Tabla1[[#This Row],[Cantidad de Insumos]]</f>
        <v>72</v>
      </c>
      <c r="Q254" s="469" t="str">
        <f>IFERROR(VLOOKUP($L254,[4]Insumos!$C$2:$F$517,4,FALSE),"")</f>
        <v xml:space="preserve">2.3.9.2.01 </v>
      </c>
      <c r="R254" s="462"/>
      <c r="S254" s="456"/>
      <c r="T254" s="456"/>
    </row>
    <row r="255" spans="2:20" x14ac:dyDescent="0.25">
      <c r="B255" s="465" t="e">
        <f>IF(Tabla1[[#This Row],[Código_Actividad]]="","",CONCATENATE(Tabla1[[#This Row],[POA]],".",Tabla1[[#This Row],[SRS]],".",Tabla1[[#This Row],[AREA]],".",Tabla1[[#This Row],[TIPO]]))</f>
        <v>#REF!</v>
      </c>
      <c r="C255" s="465" t="e">
        <f>IF(Tabla1[[#This Row],[Código_Actividad]]="","",'Formulario PPGR1'!#REF!)</f>
        <v>#REF!</v>
      </c>
      <c r="D255" s="465" t="e">
        <f>IF(Tabla1[[#This Row],[Código_Actividad]]="","",'Formulario PPGR1'!#REF!)</f>
        <v>#REF!</v>
      </c>
      <c r="E255" s="465" t="e">
        <f>IF(Tabla1[[#This Row],[Código_Actividad]]="","",'Formulario PPGR1'!#REF!)</f>
        <v>#REF!</v>
      </c>
      <c r="F255" s="465" t="e">
        <f>IF(Tabla1[[#This Row],[Código_Actividad]]="","",'Formulario PPGR1'!#REF!)</f>
        <v>#REF!</v>
      </c>
      <c r="G255" s="317" t="s">
        <v>2193</v>
      </c>
      <c r="H255" s="460" t="str">
        <f>IFERROR(VLOOKUP(Tabla1[[#This Row],[Código_Actividad]],'Formulario PPGR2'!$H$9:$I$1048576,2,FALSE),"")</f>
        <v/>
      </c>
      <c r="I255" s="467" t="str">
        <f>IFERROR(VLOOKUP(Tabla1[[#This Row],[Código_Actividad]],Tabla2[[Código]:[Total de Acciones ]],15,FALSE),"")</f>
        <v/>
      </c>
      <c r="J255" s="462" t="s">
        <v>357</v>
      </c>
      <c r="K255" s="466" t="str">
        <f>IFERROR(VLOOKUP($J255,[3]LSIns!$B$5:$C$45,2,FALSE),"")</f>
        <v>lsProductosdePapel</v>
      </c>
      <c r="L255" s="460" t="s">
        <v>1025</v>
      </c>
      <c r="M255" s="466" t="str">
        <f>IFERROR(VLOOKUP($L255,[4]Insumos!$C$2:$F$517,2,FALSE),"")</f>
        <v>resma</v>
      </c>
      <c r="N255" s="408">
        <v>1</v>
      </c>
      <c r="O255" s="468">
        <f>IFERROR(VLOOKUP($L255,[4]Insumos!$C$2:$F$517,3,FALSE),"")</f>
        <v>139.24</v>
      </c>
      <c r="P255" s="318">
        <f>+Tabla1[[#This Row],[Precio Unitario]]*Tabla1[[#This Row],[Cantidad de Insumos]]</f>
        <v>139.24</v>
      </c>
      <c r="Q255" s="469" t="str">
        <f>IFERROR(VLOOKUP($L255,[4]Insumos!$C$2:$F$517,4,FALSE),"")</f>
        <v>2.3.3.1.01</v>
      </c>
      <c r="R255" s="462"/>
      <c r="S255" s="456"/>
      <c r="T255" s="456"/>
    </row>
    <row r="256" spans="2:20" x14ac:dyDescent="0.25">
      <c r="B256" s="465" t="e">
        <f>IF(Tabla1[[#This Row],[Código_Actividad]]="","",CONCATENATE(Tabla1[[#This Row],[POA]],".",Tabla1[[#This Row],[SRS]],".",Tabla1[[#This Row],[AREA]],".",Tabla1[[#This Row],[TIPO]]))</f>
        <v>#REF!</v>
      </c>
      <c r="C256" s="465" t="e">
        <f>IF(Tabla1[[#This Row],[Código_Actividad]]="","",'Formulario PPGR1'!#REF!)</f>
        <v>#REF!</v>
      </c>
      <c r="D256" s="465" t="e">
        <f>IF(Tabla1[[#This Row],[Código_Actividad]]="","",'Formulario PPGR1'!#REF!)</f>
        <v>#REF!</v>
      </c>
      <c r="E256" s="465" t="e">
        <f>IF(Tabla1[[#This Row],[Código_Actividad]]="","",'Formulario PPGR1'!#REF!)</f>
        <v>#REF!</v>
      </c>
      <c r="F256" s="465" t="e">
        <f>IF(Tabla1[[#This Row],[Código_Actividad]]="","",'Formulario PPGR1'!#REF!)</f>
        <v>#REF!</v>
      </c>
      <c r="G256" s="317" t="s">
        <v>2194</v>
      </c>
      <c r="H256" s="460" t="str">
        <f>IFERROR(VLOOKUP(Tabla1[[#This Row],[Código_Actividad]],'Formulario PPGR2'!$H$9:$I$1048576,2,FALSE),"")</f>
        <v/>
      </c>
      <c r="I256" s="467" t="str">
        <f>IFERROR(VLOOKUP(Tabla1[[#This Row],[Código_Actividad]],Tabla2[[Código]:[Total de Acciones ]],15,FALSE),"")</f>
        <v/>
      </c>
      <c r="J256" s="462" t="s">
        <v>357</v>
      </c>
      <c r="K256" s="466" t="str">
        <f>IFERROR(VLOOKUP($J256,[3]LSIns!$B$5:$C$45,2,FALSE),"")</f>
        <v>lsProductosdePapel</v>
      </c>
      <c r="L256" s="460" t="s">
        <v>1025</v>
      </c>
      <c r="M256" s="466" t="str">
        <f>IFERROR(VLOOKUP($L256,[4]Insumos!$C$2:$F$517,2,FALSE),"")</f>
        <v>resma</v>
      </c>
      <c r="N256" s="408">
        <v>2</v>
      </c>
      <c r="O256" s="468">
        <f>IFERROR(VLOOKUP($L256,[4]Insumos!$C$2:$F$517,3,FALSE),"")</f>
        <v>139.24</v>
      </c>
      <c r="P256" s="318">
        <f>+Tabla1[[#This Row],[Precio Unitario]]*Tabla1[[#This Row],[Cantidad de Insumos]]</f>
        <v>278.48</v>
      </c>
      <c r="Q256" s="469" t="str">
        <f>IFERROR(VLOOKUP($L256,[4]Insumos!$C$2:$F$517,4,FALSE),"")</f>
        <v>2.3.3.1.01</v>
      </c>
      <c r="R256" s="462"/>
      <c r="S256" s="456"/>
      <c r="T256" s="456"/>
    </row>
    <row r="257" spans="2:20" x14ac:dyDescent="0.25">
      <c r="B257" s="465" t="str">
        <f>IF(Tabla1[[#This Row],[Código_Actividad]]="","",CONCATENATE(Tabla1[[#This Row],[POA]],".",Tabla1[[#This Row],[SRS]],".",Tabla1[[#This Row],[AREA]],".",Tabla1[[#This Row],[TIPO]]))</f>
        <v/>
      </c>
      <c r="C257" s="465" t="str">
        <f>IF(Tabla1[[#This Row],[Código_Actividad]]="","",'Formulario PPGR1'!#REF!)</f>
        <v/>
      </c>
      <c r="D257" s="465" t="str">
        <f>IF(Tabla1[[#This Row],[Código_Actividad]]="","",'Formulario PPGR1'!#REF!)</f>
        <v/>
      </c>
      <c r="E257" s="465" t="str">
        <f>IF(Tabla1[[#This Row],[Código_Actividad]]="","",'Formulario PPGR1'!#REF!)</f>
        <v/>
      </c>
      <c r="F257" s="465" t="str">
        <f>IF(Tabla1[[#This Row],[Código_Actividad]]="","",'Formulario PPGR1'!#REF!)</f>
        <v/>
      </c>
      <c r="G257" s="317"/>
      <c r="H257" s="460" t="str">
        <f>IFERROR(VLOOKUP(Tabla1[[#This Row],[Código_Actividad]],'Formulario PPGR2'!$H$9:$I$1048576,2,FALSE),"")</f>
        <v/>
      </c>
      <c r="I257" s="467" t="str">
        <f>IFERROR(VLOOKUP(Tabla1[[#This Row],[Código_Actividad]],Tabla2[[Código]:[Total de Acciones ]],15,FALSE),"")</f>
        <v/>
      </c>
      <c r="J257" s="462" t="s">
        <v>1122</v>
      </c>
      <c r="K257" s="466" t="str">
        <f>IFERROR(VLOOKUP($J257,[3]LSIns!$B$5:$C$45,2,FALSE),"")</f>
        <v>lsUtilesdeOficina</v>
      </c>
      <c r="L257" s="460" t="s">
        <v>1144</v>
      </c>
      <c r="M257" s="466" t="str">
        <f>IFERROR(VLOOKUP($L257,[4]Insumos!$C$2:$F$517,2,FALSE),"")</f>
        <v>Caja</v>
      </c>
      <c r="N257" s="408">
        <v>5</v>
      </c>
      <c r="O257" s="468">
        <f>IFERROR(VLOOKUP($L257,[4]Insumos!$C$2:$F$517,3,FALSE),"")</f>
        <v>36</v>
      </c>
      <c r="P257" s="318">
        <f>+Tabla1[[#This Row],[Precio Unitario]]*Tabla1[[#This Row],[Cantidad de Insumos]]</f>
        <v>180</v>
      </c>
      <c r="Q257" s="469" t="str">
        <f>IFERROR(VLOOKUP($L257,[4]Insumos!$C$2:$F$517,4,FALSE),"")</f>
        <v xml:space="preserve">2.3.9.2.01 </v>
      </c>
      <c r="R257" s="462"/>
      <c r="S257" s="456"/>
      <c r="T257" s="456"/>
    </row>
    <row r="258" spans="2:20" x14ac:dyDescent="0.25">
      <c r="B258" s="465" t="str">
        <f>IF(Tabla1[[#This Row],[Código_Actividad]]="","",CONCATENATE(Tabla1[[#This Row],[POA]],".",Tabla1[[#This Row],[SRS]],".",Tabla1[[#This Row],[AREA]],".",Tabla1[[#This Row],[TIPO]]))</f>
        <v/>
      </c>
      <c r="C258" s="465" t="str">
        <f>IF(Tabla1[[#This Row],[Código_Actividad]]="","",'Formulario PPGR1'!#REF!)</f>
        <v/>
      </c>
      <c r="D258" s="465" t="str">
        <f>IF(Tabla1[[#This Row],[Código_Actividad]]="","",'Formulario PPGR1'!#REF!)</f>
        <v/>
      </c>
      <c r="E258" s="465" t="str">
        <f>IF(Tabla1[[#This Row],[Código_Actividad]]="","",'Formulario PPGR1'!#REF!)</f>
        <v/>
      </c>
      <c r="F258" s="465" t="str">
        <f>IF(Tabla1[[#This Row],[Código_Actividad]]="","",'Formulario PPGR1'!#REF!)</f>
        <v/>
      </c>
      <c r="G258" s="317"/>
      <c r="H258" s="460" t="str">
        <f>IFERROR(VLOOKUP(Tabla1[[#This Row],[Código_Actividad]],'Formulario PPGR2'!$H$9:$I$1048576,2,FALSE),"")</f>
        <v/>
      </c>
      <c r="I258" s="467" t="str">
        <f>IFERROR(VLOOKUP(Tabla1[[#This Row],[Código_Actividad]],Tabla2[[Código]:[Total de Acciones ]],15,FALSE),"")</f>
        <v/>
      </c>
      <c r="J258" s="462" t="s">
        <v>1122</v>
      </c>
      <c r="K258" s="466" t="str">
        <f>IFERROR(VLOOKUP($J258,[3]LSIns!$B$5:$C$45,2,FALSE),"")</f>
        <v>lsUtilesdeOficina</v>
      </c>
      <c r="L258" s="460" t="s">
        <v>1134</v>
      </c>
      <c r="M258" s="466" t="str">
        <f>IFERROR(VLOOKUP($L258,[4]Insumos!$C$2:$F$517,2,FALSE),"")</f>
        <v>unidad</v>
      </c>
      <c r="N258" s="408">
        <v>1</v>
      </c>
      <c r="O258" s="468">
        <f>IFERROR(VLOOKUP($L258,[4]Insumos!$C$2:$F$517,3,FALSE),"")</f>
        <v>810.41200000000003</v>
      </c>
      <c r="P258" s="318">
        <f>+Tabla1[[#This Row],[Precio Unitario]]*Tabla1[[#This Row],[Cantidad de Insumos]]</f>
        <v>810.41200000000003</v>
      </c>
      <c r="Q258" s="469" t="str">
        <f>IFERROR(VLOOKUP($L258,[4]Insumos!$C$2:$F$517,4,FALSE),"")</f>
        <v xml:space="preserve">2.3.9.2.01 </v>
      </c>
      <c r="R258" s="462"/>
      <c r="S258" s="456"/>
      <c r="T258" s="456"/>
    </row>
    <row r="259" spans="2:20" x14ac:dyDescent="0.25">
      <c r="B259" s="465" t="e">
        <f>IF(Tabla1[[#This Row],[Código_Actividad]]="","",CONCATENATE(Tabla1[[#This Row],[POA]],".",Tabla1[[#This Row],[SRS]],".",Tabla1[[#This Row],[AREA]],".",Tabla1[[#This Row],[TIPO]]))</f>
        <v>#REF!</v>
      </c>
      <c r="C259" s="465" t="e">
        <f>IF(Tabla1[[#This Row],[Código_Actividad]]="","",'Formulario PPGR1'!#REF!)</f>
        <v>#REF!</v>
      </c>
      <c r="D259" s="465" t="e">
        <f>IF(Tabla1[[#This Row],[Código_Actividad]]="","",'Formulario PPGR1'!#REF!)</f>
        <v>#REF!</v>
      </c>
      <c r="E259" s="465" t="e">
        <f>IF(Tabla1[[#This Row],[Código_Actividad]]="","",'Formulario PPGR1'!#REF!)</f>
        <v>#REF!</v>
      </c>
      <c r="F259" s="465" t="e">
        <f>IF(Tabla1[[#This Row],[Código_Actividad]]="","",'Formulario PPGR1'!#REF!)</f>
        <v>#REF!</v>
      </c>
      <c r="G259" s="317" t="s">
        <v>2195</v>
      </c>
      <c r="H259" s="460" t="str">
        <f>IFERROR(VLOOKUP(Tabla1[[#This Row],[Código_Actividad]],'Formulario PPGR2'!$H$9:$I$1048576,2,FALSE),"")</f>
        <v/>
      </c>
      <c r="I259" s="467" t="str">
        <f>IFERROR(VLOOKUP(Tabla1[[#This Row],[Código_Actividad]],Tabla2[[Código]:[Total de Acciones ]],15,FALSE),"")</f>
        <v/>
      </c>
      <c r="J259" s="462" t="s">
        <v>823</v>
      </c>
      <c r="K259" s="466" t="str">
        <f>IFERROR(VLOOKUP($J259,[3]LSIns!$B$5:$C$45,2,FALSE),"")</f>
        <v>lsEquiposComputos</v>
      </c>
      <c r="L259" s="460" t="s">
        <v>825</v>
      </c>
      <c r="M259" s="466" t="str">
        <f>IFERROR(VLOOKUP($L259,[4]Insumos!$C$2:$F$517,2,FALSE),"")</f>
        <v>unidad</v>
      </c>
      <c r="N259" s="408">
        <v>1</v>
      </c>
      <c r="O259" s="468">
        <f>IFERROR(VLOOKUP($L259,[4]Insumos!$C$2:$F$517,3,FALSE),"")</f>
        <v>36954.32</v>
      </c>
      <c r="P259" s="318">
        <f>+Tabla1[[#This Row],[Precio Unitario]]*Tabla1[[#This Row],[Cantidad de Insumos]]</f>
        <v>36954.32</v>
      </c>
      <c r="Q259" s="469" t="str">
        <f>IFERROR(VLOOKUP($L259,[4]Insumos!$C$2:$F$517,4,FALSE),"")</f>
        <v>2.6.1.3.01</v>
      </c>
      <c r="R259" s="462"/>
      <c r="S259" s="456"/>
      <c r="T259" s="456"/>
    </row>
    <row r="260" spans="2:20" ht="38.25" x14ac:dyDescent="0.25">
      <c r="B260" s="465" t="e">
        <f>IF(Tabla1[[#This Row],[Código_Actividad]]="","",CONCATENATE(Tabla1[[#This Row],[POA]],".",Tabla1[[#This Row],[SRS]],".",Tabla1[[#This Row],[AREA]],".",Tabla1[[#This Row],[TIPO]]))</f>
        <v>#REF!</v>
      </c>
      <c r="C260" s="465" t="e">
        <f>IF(Tabla1[[#This Row],[Código_Actividad]]="","",'Formulario PPGR1'!#REF!)</f>
        <v>#REF!</v>
      </c>
      <c r="D260" s="465" t="e">
        <f>IF(Tabla1[[#This Row],[Código_Actividad]]="","",'Formulario PPGR1'!#REF!)</f>
        <v>#REF!</v>
      </c>
      <c r="E260" s="465" t="e">
        <f>IF(Tabla1[[#This Row],[Código_Actividad]]="","",'Formulario PPGR1'!#REF!)</f>
        <v>#REF!</v>
      </c>
      <c r="F260" s="465" t="e">
        <f>IF(Tabla1[[#This Row],[Código_Actividad]]="","",'Formulario PPGR1'!#REF!)</f>
        <v>#REF!</v>
      </c>
      <c r="G260" s="317" t="s">
        <v>2196</v>
      </c>
      <c r="H260" s="460" t="str">
        <f>IFERROR(VLOOKUP(Tabla1[[#This Row],[Código_Actividad]],'Formulario PPGR2'!$H$9:$I$1048576,2,FALSE),"")</f>
        <v/>
      </c>
      <c r="I260" s="467" t="str">
        <f>IFERROR(VLOOKUP(Tabla1[[#This Row],[Código_Actividad]],Tabla2[[Código]:[Total de Acciones ]],15,FALSE),"")</f>
        <v/>
      </c>
      <c r="J260" s="462" t="s">
        <v>181</v>
      </c>
      <c r="K260" s="466" t="str">
        <f>IFERROR(VLOOKUP($J260,[3]LSIns!$B$5:$C$45,2,FALSE),"")</f>
        <v>lsAlimentosyBebidas</v>
      </c>
      <c r="L260" s="460" t="s">
        <v>699</v>
      </c>
      <c r="M260" s="466" t="str">
        <f>IFERROR(VLOOKUP($L260,[4]Insumos!$C$2:$F$517,2,FALSE),"")</f>
        <v>unidad</v>
      </c>
      <c r="N260" s="408">
        <v>2</v>
      </c>
      <c r="O260" s="468">
        <f>IFERROR(VLOOKUP($L260,[4]Insumos!$C$2:$F$517,3,FALSE),"")</f>
        <v>12626</v>
      </c>
      <c r="P260" s="318">
        <f>+Tabla1[[#This Row],[Precio Unitario]]*Tabla1[[#This Row],[Cantidad de Insumos]]</f>
        <v>25252</v>
      </c>
      <c r="Q260" s="469" t="str">
        <f>IFERROR(VLOOKUP($L260,[4]Insumos!$C$2:$F$517,4,FALSE),"")</f>
        <v>2.3.1.1.01</v>
      </c>
      <c r="R260" s="462"/>
      <c r="S260" s="456"/>
      <c r="T260" s="456"/>
    </row>
    <row r="261" spans="2:20" x14ac:dyDescent="0.25">
      <c r="B261" s="465" t="str">
        <f>IF(Tabla1[[#This Row],[Código_Actividad]]="","",CONCATENATE(Tabla1[[#This Row],[POA]],".",Tabla1[[#This Row],[SRS]],".",Tabla1[[#This Row],[AREA]],".",Tabla1[[#This Row],[TIPO]]))</f>
        <v/>
      </c>
      <c r="C261" s="465" t="str">
        <f>IF(Tabla1[[#This Row],[Código_Actividad]]="","",'Formulario PPGR1'!#REF!)</f>
        <v/>
      </c>
      <c r="D261" s="465" t="str">
        <f>IF(Tabla1[[#This Row],[Código_Actividad]]="","",'Formulario PPGR1'!#REF!)</f>
        <v/>
      </c>
      <c r="E261" s="465" t="str">
        <f>IF(Tabla1[[#This Row],[Código_Actividad]]="","",'Formulario PPGR1'!#REF!)</f>
        <v/>
      </c>
      <c r="F261" s="465" t="str">
        <f>IF(Tabla1[[#This Row],[Código_Actividad]]="","",'Formulario PPGR1'!#REF!)</f>
        <v/>
      </c>
      <c r="G261" s="317"/>
      <c r="H261" s="460" t="str">
        <f>IFERROR(VLOOKUP(Tabla1[[#This Row],[Código_Actividad]],'Formulario PPGR2'!$H$9:$I$1048576,2,FALSE),"")</f>
        <v/>
      </c>
      <c r="I261" s="467" t="str">
        <f>IFERROR(VLOOKUP(Tabla1[[#This Row],[Código_Actividad]],Tabla2[[Código]:[Total de Acciones ]],15,FALSE),"")</f>
        <v/>
      </c>
      <c r="J261" s="462" t="s">
        <v>1122</v>
      </c>
      <c r="K261" s="466" t="str">
        <f>IFERROR(VLOOKUP($J261,[3]LSIns!$B$5:$C$45,2,FALSE),"")</f>
        <v>lsUtilesdeOficina</v>
      </c>
      <c r="L261" s="460" t="s">
        <v>1144</v>
      </c>
      <c r="M261" s="466" t="str">
        <f>IFERROR(VLOOKUP($L261,[4]Insumos!$C$2:$F$517,2,FALSE),"")</f>
        <v>Caja</v>
      </c>
      <c r="N261" s="408">
        <v>5</v>
      </c>
      <c r="O261" s="468">
        <f>IFERROR(VLOOKUP($L261,[4]Insumos!$C$2:$F$517,3,FALSE),"")</f>
        <v>36</v>
      </c>
      <c r="P261" s="318">
        <f>+Tabla1[[#This Row],[Precio Unitario]]*Tabla1[[#This Row],[Cantidad de Insumos]]</f>
        <v>180</v>
      </c>
      <c r="Q261" s="469" t="str">
        <f>IFERROR(VLOOKUP($L261,[4]Insumos!$C$2:$F$517,4,FALSE),"")</f>
        <v xml:space="preserve">2.3.9.2.01 </v>
      </c>
      <c r="R261" s="462"/>
      <c r="S261" s="456"/>
      <c r="T261" s="456"/>
    </row>
    <row r="262" spans="2:20" x14ac:dyDescent="0.25">
      <c r="B262" s="465" t="str">
        <f>IF(Tabla1[[#This Row],[Código_Actividad]]="","",CONCATENATE(Tabla1[[#This Row],[POA]],".",Tabla1[[#This Row],[SRS]],".",Tabla1[[#This Row],[AREA]],".",Tabla1[[#This Row],[TIPO]]))</f>
        <v/>
      </c>
      <c r="C262" s="465" t="str">
        <f>IF(Tabla1[[#This Row],[Código_Actividad]]="","",'Formulario PPGR1'!#REF!)</f>
        <v/>
      </c>
      <c r="D262" s="465" t="str">
        <f>IF(Tabla1[[#This Row],[Código_Actividad]]="","",'Formulario PPGR1'!#REF!)</f>
        <v/>
      </c>
      <c r="E262" s="465" t="str">
        <f>IF(Tabla1[[#This Row],[Código_Actividad]]="","",'Formulario PPGR1'!#REF!)</f>
        <v/>
      </c>
      <c r="F262" s="465" t="str">
        <f>IF(Tabla1[[#This Row],[Código_Actividad]]="","",'Formulario PPGR1'!#REF!)</f>
        <v/>
      </c>
      <c r="G262" s="317"/>
      <c r="H262" s="460" t="str">
        <f>IFERROR(VLOOKUP(Tabla1[[#This Row],[Código_Actividad]],'Formulario PPGR2'!$H$9:$I$1048576,2,FALSE),"")</f>
        <v/>
      </c>
      <c r="I262" s="467" t="str">
        <f>IFERROR(VLOOKUP(Tabla1[[#This Row],[Código_Actividad]],Tabla2[[Código]:[Total de Acciones ]],15,FALSE),"")</f>
        <v/>
      </c>
      <c r="J262" s="462" t="s">
        <v>357</v>
      </c>
      <c r="K262" s="466" t="str">
        <f>IFERROR(VLOOKUP($J262,[3]LSIns!$B$5:$C$45,2,FALSE),"")</f>
        <v>lsProductosdePapel</v>
      </c>
      <c r="L262" s="460" t="s">
        <v>1025</v>
      </c>
      <c r="M262" s="466" t="str">
        <f>IFERROR(VLOOKUP($L262,[4]Insumos!$C$2:$F$517,2,FALSE),"")</f>
        <v>resma</v>
      </c>
      <c r="N262" s="408">
        <v>2</v>
      </c>
      <c r="O262" s="468">
        <f>IFERROR(VLOOKUP($L262,[4]Insumos!$C$2:$F$517,3,FALSE),"")</f>
        <v>139.24</v>
      </c>
      <c r="P262" s="318">
        <f>+Tabla1[[#This Row],[Precio Unitario]]*Tabla1[[#This Row],[Cantidad de Insumos]]</f>
        <v>278.48</v>
      </c>
      <c r="Q262" s="469" t="str">
        <f>IFERROR(VLOOKUP($L262,[4]Insumos!$C$2:$F$517,4,FALSE),"")</f>
        <v>2.3.3.1.01</v>
      </c>
      <c r="R262" s="462"/>
      <c r="S262" s="456"/>
      <c r="T262" s="456"/>
    </row>
    <row r="263" spans="2:20" x14ac:dyDescent="0.25">
      <c r="B263" s="465" t="e">
        <f>IF(Tabla1[[#This Row],[Código_Actividad]]="","",CONCATENATE(Tabla1[[#This Row],[POA]],".",Tabla1[[#This Row],[SRS]],".",Tabla1[[#This Row],[AREA]],".",Tabla1[[#This Row],[TIPO]]))</f>
        <v>#REF!</v>
      </c>
      <c r="C263" s="465" t="e">
        <f>IF(Tabla1[[#This Row],[Código_Actividad]]="","",'Formulario PPGR1'!#REF!)</f>
        <v>#REF!</v>
      </c>
      <c r="D263" s="465" t="e">
        <f>IF(Tabla1[[#This Row],[Código_Actividad]]="","",'Formulario PPGR1'!#REF!)</f>
        <v>#REF!</v>
      </c>
      <c r="E263" s="465" t="e">
        <f>IF(Tabla1[[#This Row],[Código_Actividad]]="","",'Formulario PPGR1'!#REF!)</f>
        <v>#REF!</v>
      </c>
      <c r="F263" s="465" t="e">
        <f>IF(Tabla1[[#This Row],[Código_Actividad]]="","",'Formulario PPGR1'!#REF!)</f>
        <v>#REF!</v>
      </c>
      <c r="G263" s="317" t="s">
        <v>2197</v>
      </c>
      <c r="H263" s="460" t="str">
        <f>IFERROR(VLOOKUP(Tabla1[[#This Row],[Código_Actividad]],'Formulario PPGR2'!$H$9:$I$1048576,2,FALSE),"")</f>
        <v/>
      </c>
      <c r="I263" s="467" t="str">
        <f>IFERROR(VLOOKUP(Tabla1[[#This Row],[Código_Actividad]],Tabla2[[Código]:[Total de Acciones ]],15,FALSE),"")</f>
        <v/>
      </c>
      <c r="J263" s="462" t="s">
        <v>823</v>
      </c>
      <c r="K263" s="466" t="str">
        <f>IFERROR(VLOOKUP($J263,[3]LSIns!$B$5:$C$45,2,FALSE),"")</f>
        <v>lsEquiposComputos</v>
      </c>
      <c r="L263" s="460" t="s">
        <v>825</v>
      </c>
      <c r="M263" s="466" t="str">
        <f>IFERROR(VLOOKUP($L263,[4]Insumos!$C$2:$F$517,2,FALSE),"")</f>
        <v>unidad</v>
      </c>
      <c r="N263" s="408">
        <v>1</v>
      </c>
      <c r="O263" s="468">
        <f>IFERROR(VLOOKUP($L263,[4]Insumos!$C$2:$F$517,3,FALSE),"")</f>
        <v>36954.32</v>
      </c>
      <c r="P263" s="318">
        <f>+Tabla1[[#This Row],[Precio Unitario]]*Tabla1[[#This Row],[Cantidad de Insumos]]</f>
        <v>36954.32</v>
      </c>
      <c r="Q263" s="469" t="str">
        <f>IFERROR(VLOOKUP($L263,[4]Insumos!$C$2:$F$517,4,FALSE),"")</f>
        <v>2.6.1.3.01</v>
      </c>
      <c r="R263" s="462"/>
      <c r="S263" s="456"/>
      <c r="T263" s="456"/>
    </row>
    <row r="264" spans="2:20" x14ac:dyDescent="0.25">
      <c r="B264" s="465" t="e">
        <f>IF(Tabla1[[#This Row],[Código_Actividad]]="","",CONCATENATE(Tabla1[[#This Row],[POA]],".",Tabla1[[#This Row],[SRS]],".",Tabla1[[#This Row],[AREA]],".",Tabla1[[#This Row],[TIPO]]))</f>
        <v>#REF!</v>
      </c>
      <c r="C264" s="465" t="e">
        <f>IF(Tabla1[[#This Row],[Código_Actividad]]="","",'Formulario PPGR1'!#REF!)</f>
        <v>#REF!</v>
      </c>
      <c r="D264" s="465" t="e">
        <f>IF(Tabla1[[#This Row],[Código_Actividad]]="","",'Formulario PPGR1'!#REF!)</f>
        <v>#REF!</v>
      </c>
      <c r="E264" s="465" t="e">
        <f>IF(Tabla1[[#This Row],[Código_Actividad]]="","",'Formulario PPGR1'!#REF!)</f>
        <v>#REF!</v>
      </c>
      <c r="F264" s="465" t="e">
        <f>IF(Tabla1[[#This Row],[Código_Actividad]]="","",'Formulario PPGR1'!#REF!)</f>
        <v>#REF!</v>
      </c>
      <c r="G264" s="317" t="s">
        <v>2198</v>
      </c>
      <c r="H264" s="460" t="str">
        <f>IFERROR(VLOOKUP(Tabla1[[#This Row],[Código_Actividad]],'Formulario PPGR2'!$H$9:$I$1048576,2,FALSE),"")</f>
        <v/>
      </c>
      <c r="I264" s="467" t="str">
        <f>IFERROR(VLOOKUP(Tabla1[[#This Row],[Código_Actividad]],Tabla2[[Código]:[Total de Acciones ]],15,FALSE),"")</f>
        <v/>
      </c>
      <c r="J264" s="462" t="s">
        <v>357</v>
      </c>
      <c r="K264" s="466" t="str">
        <f>IFERROR(VLOOKUP($J264,[3]LSIns!$B$5:$C$45,2,FALSE),"")</f>
        <v>lsProductosdePapel</v>
      </c>
      <c r="L264" s="460" t="s">
        <v>1025</v>
      </c>
      <c r="M264" s="466" t="str">
        <f>IFERROR(VLOOKUP($L264,[4]Insumos!$C$2:$F$517,2,FALSE),"")</f>
        <v>resma</v>
      </c>
      <c r="N264" s="408">
        <v>1</v>
      </c>
      <c r="O264" s="468">
        <f>IFERROR(VLOOKUP($L264,[4]Insumos!$C$2:$F$517,3,FALSE),"")</f>
        <v>139.24</v>
      </c>
      <c r="P264" s="318">
        <f>+Tabla1[[#This Row],[Precio Unitario]]*Tabla1[[#This Row],[Cantidad de Insumos]]</f>
        <v>139.24</v>
      </c>
      <c r="Q264" s="469" t="str">
        <f>IFERROR(VLOOKUP($L264,[4]Insumos!$C$2:$F$517,4,FALSE),"")</f>
        <v>2.3.3.1.01</v>
      </c>
      <c r="R264" s="462"/>
      <c r="S264" s="456"/>
      <c r="T264" s="456"/>
    </row>
    <row r="265" spans="2:20" x14ac:dyDescent="0.25">
      <c r="B265" s="465" t="e">
        <f>IF(Tabla1[[#This Row],[Código_Actividad]]="","",CONCATENATE(Tabla1[[#This Row],[POA]],".",Tabla1[[#This Row],[SRS]],".",Tabla1[[#This Row],[AREA]],".",Tabla1[[#This Row],[TIPO]]))</f>
        <v>#REF!</v>
      </c>
      <c r="C265" s="465" t="e">
        <f>IF(Tabla1[[#This Row],[Código_Actividad]]="","",'Formulario PPGR1'!#REF!)</f>
        <v>#REF!</v>
      </c>
      <c r="D265" s="465" t="e">
        <f>IF(Tabla1[[#This Row],[Código_Actividad]]="","",'Formulario PPGR1'!#REF!)</f>
        <v>#REF!</v>
      </c>
      <c r="E265" s="465" t="e">
        <f>IF(Tabla1[[#This Row],[Código_Actividad]]="","",'Formulario PPGR1'!#REF!)</f>
        <v>#REF!</v>
      </c>
      <c r="F265" s="465" t="e">
        <f>IF(Tabla1[[#This Row],[Código_Actividad]]="","",'Formulario PPGR1'!#REF!)</f>
        <v>#REF!</v>
      </c>
      <c r="G265" s="317" t="s">
        <v>2199</v>
      </c>
      <c r="H265" s="460" t="str">
        <f>IFERROR(VLOOKUP(Tabla1[[#This Row],[Código_Actividad]],'Formulario PPGR2'!$H$9:$I$1048576,2,FALSE),"")</f>
        <v>Auditoría calidad del dato de la producción de los servicios de la Red</v>
      </c>
      <c r="I265" s="467">
        <f>IFERROR(VLOOKUP(Tabla1[[#This Row],[Código_Actividad]],Tabla2[[Código]:[Total de Acciones ]],15,FALSE),"")</f>
        <v>4</v>
      </c>
      <c r="J265" s="462" t="s">
        <v>357</v>
      </c>
      <c r="K265" s="466" t="str">
        <f>IFERROR(VLOOKUP($J265,[3]LSIns!$B$5:$C$45,2,FALSE),"")</f>
        <v>lsProductosdePapel</v>
      </c>
      <c r="L265" s="460" t="s">
        <v>1025</v>
      </c>
      <c r="M265" s="466" t="str">
        <f>IFERROR(VLOOKUP($L265,[4]Insumos!$C$2:$F$517,2,FALSE),"")</f>
        <v>resma</v>
      </c>
      <c r="N265" s="408">
        <v>1</v>
      </c>
      <c r="O265" s="468">
        <f>IFERROR(VLOOKUP($L265,[4]Insumos!$C$2:$F$517,3,FALSE),"")</f>
        <v>139.24</v>
      </c>
      <c r="P265" s="318">
        <f>+Tabla1[[#This Row],[Precio Unitario]]*Tabla1[[#This Row],[Cantidad de Insumos]]</f>
        <v>139.24</v>
      </c>
      <c r="Q265" s="469" t="str">
        <f>IFERROR(VLOOKUP($L265,[4]Insumos!$C$2:$F$517,4,FALSE),"")</f>
        <v>2.3.3.1.01</v>
      </c>
      <c r="R265" s="462"/>
      <c r="S265" s="456"/>
      <c r="T265" s="456"/>
    </row>
    <row r="266" spans="2:20" ht="38.25" x14ac:dyDescent="0.25">
      <c r="B266" s="465" t="e">
        <f>IF(Tabla1[[#This Row],[Código_Actividad]]="","",CONCATENATE(Tabla1[[#This Row],[POA]],".",Tabla1[[#This Row],[SRS]],".",Tabla1[[#This Row],[AREA]],".",Tabla1[[#This Row],[TIPO]]))</f>
        <v>#REF!</v>
      </c>
      <c r="C266" s="465" t="e">
        <f>IF(Tabla1[[#This Row],[Código_Actividad]]="","",'Formulario PPGR1'!#REF!)</f>
        <v>#REF!</v>
      </c>
      <c r="D266" s="465" t="e">
        <f>IF(Tabla1[[#This Row],[Código_Actividad]]="","",'Formulario PPGR1'!#REF!)</f>
        <v>#REF!</v>
      </c>
      <c r="E266" s="465" t="e">
        <f>IF(Tabla1[[#This Row],[Código_Actividad]]="","",'Formulario PPGR1'!#REF!)</f>
        <v>#REF!</v>
      </c>
      <c r="F266" s="465" t="e">
        <f>IF(Tabla1[[#This Row],[Código_Actividad]]="","",'Formulario PPGR1'!#REF!)</f>
        <v>#REF!</v>
      </c>
      <c r="G266" s="317" t="s">
        <v>2200</v>
      </c>
      <c r="H266" s="460" t="str">
        <f>IFERROR(VLOOKUP(Tabla1[[#This Row],[Código_Actividad]],'Formulario PPGR2'!$H$9:$I$1048576,2,FALSE),"")</f>
        <v>Reunión de socialización de resultados de auditorias de calidad del dato</v>
      </c>
      <c r="I266" s="467">
        <f>IFERROR(VLOOKUP(Tabla1[[#This Row],[Código_Actividad]],Tabla2[[Código]:[Total de Acciones ]],15,FALSE),"")</f>
        <v>3</v>
      </c>
      <c r="J266" s="462" t="s">
        <v>181</v>
      </c>
      <c r="K266" s="466" t="str">
        <f>IFERROR(VLOOKUP($J266,[3]LSIns!$B$5:$C$45,2,FALSE),"")</f>
        <v>lsAlimentosyBebidas</v>
      </c>
      <c r="L266" s="460" t="s">
        <v>693</v>
      </c>
      <c r="M266" s="466" t="str">
        <f>IFERROR(VLOOKUP($L266,[4]Insumos!$C$2:$F$517,2,FALSE),"")</f>
        <v>unidad</v>
      </c>
      <c r="N266" s="408">
        <v>3</v>
      </c>
      <c r="O266" s="468">
        <f>IFERROR(VLOOKUP($L266,[4]Insumos!$C$2:$F$517,3,FALSE),"")</f>
        <v>29393.8</v>
      </c>
      <c r="P266" s="318">
        <f>+Tabla1[[#This Row],[Precio Unitario]]*Tabla1[[#This Row],[Cantidad de Insumos]]</f>
        <v>88181.4</v>
      </c>
      <c r="Q266" s="469" t="str">
        <f>IFERROR(VLOOKUP($L266,[4]Insumos!$C$2:$F$517,4,FALSE),"")</f>
        <v>2.3.1.1.01</v>
      </c>
      <c r="R266" s="462"/>
      <c r="S266" s="456"/>
      <c r="T266" s="456"/>
    </row>
    <row r="267" spans="2:20" x14ac:dyDescent="0.25">
      <c r="B267" s="465" t="e">
        <f>IF(Tabla1[[#This Row],[Código_Actividad]]="","",CONCATENATE(Tabla1[[#This Row],[POA]],".",Tabla1[[#This Row],[SRS]],".",Tabla1[[#This Row],[AREA]],".",Tabla1[[#This Row],[TIPO]]))</f>
        <v>#REF!</v>
      </c>
      <c r="C267" s="465" t="e">
        <f>IF(Tabla1[[#This Row],[Código_Actividad]]="","",'Formulario PPGR1'!#REF!)</f>
        <v>#REF!</v>
      </c>
      <c r="D267" s="465" t="e">
        <f>IF(Tabla1[[#This Row],[Código_Actividad]]="","",'Formulario PPGR1'!#REF!)</f>
        <v>#REF!</v>
      </c>
      <c r="E267" s="465" t="e">
        <f>IF(Tabla1[[#This Row],[Código_Actividad]]="","",'Formulario PPGR1'!#REF!)</f>
        <v>#REF!</v>
      </c>
      <c r="F267" s="465" t="e">
        <f>IF(Tabla1[[#This Row],[Código_Actividad]]="","",'Formulario PPGR1'!#REF!)</f>
        <v>#REF!</v>
      </c>
      <c r="G267" s="317" t="s">
        <v>2201</v>
      </c>
      <c r="H267" s="460" t="str">
        <f>IFERROR(VLOOKUP(Tabla1[[#This Row],[Código_Actividad]],'Formulario PPGR2'!$H$9:$I$1048576,2,FALSE),"")</f>
        <v>Monitoreo Indicadores SISMAP Hospitalario</v>
      </c>
      <c r="I267" s="467">
        <f>IFERROR(VLOOKUP(Tabla1[[#This Row],[Código_Actividad]],Tabla2[[Código]:[Total de Acciones ]],15,FALSE),"")</f>
        <v>4</v>
      </c>
      <c r="J267" s="462" t="s">
        <v>357</v>
      </c>
      <c r="K267" s="466" t="str">
        <f>IFERROR(VLOOKUP($J267,[3]LSIns!$B$5:$C$45,2,FALSE),"")</f>
        <v>lsProductosdePapel</v>
      </c>
      <c r="L267" s="460" t="s">
        <v>1025</v>
      </c>
      <c r="M267" s="466" t="str">
        <f>IFERROR(VLOOKUP($L267,[4]Insumos!$C$2:$F$517,2,FALSE),"")</f>
        <v>resma</v>
      </c>
      <c r="N267" s="408">
        <v>1</v>
      </c>
      <c r="O267" s="468">
        <f>IFERROR(VLOOKUP($L267,[4]Insumos!$C$2:$F$517,3,FALSE),"")</f>
        <v>139.24</v>
      </c>
      <c r="P267" s="318">
        <f>+Tabla1[[#This Row],[Precio Unitario]]*Tabla1[[#This Row],[Cantidad de Insumos]]</f>
        <v>139.24</v>
      </c>
      <c r="Q267" s="469" t="str">
        <f>IFERROR(VLOOKUP($L267,[4]Insumos!$C$2:$F$517,4,FALSE),"")</f>
        <v>2.3.3.1.01</v>
      </c>
      <c r="R267" s="462"/>
      <c r="S267" s="456"/>
      <c r="T267" s="456"/>
    </row>
    <row r="268" spans="2:20" x14ac:dyDescent="0.25">
      <c r="B268" s="465" t="e">
        <f>IF(Tabla1[[#This Row],[Código_Actividad]]="","",CONCATENATE(Tabla1[[#This Row],[POA]],".",Tabla1[[#This Row],[SRS]],".",Tabla1[[#This Row],[AREA]],".",Tabla1[[#This Row],[TIPO]]))</f>
        <v>#REF!</v>
      </c>
      <c r="C268" s="465" t="e">
        <f>IF(Tabla1[[#This Row],[Código_Actividad]]="","",'Formulario PPGR1'!#REF!)</f>
        <v>#REF!</v>
      </c>
      <c r="D268" s="465" t="e">
        <f>IF(Tabla1[[#This Row],[Código_Actividad]]="","",'Formulario PPGR1'!#REF!)</f>
        <v>#REF!</v>
      </c>
      <c r="E268" s="465" t="e">
        <f>IF(Tabla1[[#This Row],[Código_Actividad]]="","",'Formulario PPGR1'!#REF!)</f>
        <v>#REF!</v>
      </c>
      <c r="F268" s="465" t="e">
        <f>IF(Tabla1[[#This Row],[Código_Actividad]]="","",'Formulario PPGR1'!#REF!)</f>
        <v>#REF!</v>
      </c>
      <c r="G268" s="317" t="s">
        <v>2202</v>
      </c>
      <c r="H268" s="460" t="str">
        <f>IFERROR(VLOOKUP(Tabla1[[#This Row],[Código_Actividad]],'Formulario PPGR2'!$H$9:$I$1048576,2,FALSE),"")</f>
        <v>Autodiagnóstico CAF</v>
      </c>
      <c r="I268" s="467">
        <f>IFERROR(VLOOKUP(Tabla1[[#This Row],[Código_Actividad]],Tabla2[[Código]:[Total de Acciones ]],15,FALSE),"")</f>
        <v>1</v>
      </c>
      <c r="J268" s="462" t="s">
        <v>1122</v>
      </c>
      <c r="K268" s="466" t="str">
        <f>IFERROR(VLOOKUP($J268,[3]LSIns!$B$5:$C$45,2,FALSE),"")</f>
        <v>lsUtilesdeOficina</v>
      </c>
      <c r="L268" s="460" t="s">
        <v>1144</v>
      </c>
      <c r="M268" s="466" t="str">
        <f>IFERROR(VLOOKUP($L268,[4]Insumos!$C$2:$F$517,2,FALSE),"")</f>
        <v>Caja</v>
      </c>
      <c r="N268" s="408">
        <v>4</v>
      </c>
      <c r="O268" s="468">
        <f>IFERROR(VLOOKUP($L268,[4]Insumos!$C$2:$F$517,3,FALSE),"")</f>
        <v>36</v>
      </c>
      <c r="P268" s="318">
        <f>+Tabla1[[#This Row],[Precio Unitario]]*Tabla1[[#This Row],[Cantidad de Insumos]]</f>
        <v>144</v>
      </c>
      <c r="Q268" s="469" t="str">
        <f>IFERROR(VLOOKUP($L268,[4]Insumos!$C$2:$F$517,4,FALSE),"")</f>
        <v xml:space="preserve">2.3.9.2.01 </v>
      </c>
      <c r="R268" s="462"/>
      <c r="S268" s="456"/>
      <c r="T268" s="456"/>
    </row>
    <row r="269" spans="2:20" x14ac:dyDescent="0.25">
      <c r="B269" s="465" t="str">
        <f>IF(Tabla1[[#This Row],[Código_Actividad]]="","",CONCATENATE(Tabla1[[#This Row],[POA]],".",Tabla1[[#This Row],[SRS]],".",Tabla1[[#This Row],[AREA]],".",Tabla1[[#This Row],[TIPO]]))</f>
        <v/>
      </c>
      <c r="C269" s="465" t="str">
        <f>IF(Tabla1[[#This Row],[Código_Actividad]]="","",'Formulario PPGR1'!#REF!)</f>
        <v/>
      </c>
      <c r="D269" s="465" t="str">
        <f>IF(Tabla1[[#This Row],[Código_Actividad]]="","",'Formulario PPGR1'!#REF!)</f>
        <v/>
      </c>
      <c r="E269" s="465" t="str">
        <f>IF(Tabla1[[#This Row],[Código_Actividad]]="","",'Formulario PPGR1'!#REF!)</f>
        <v/>
      </c>
      <c r="F269" s="465" t="str">
        <f>IF(Tabla1[[#This Row],[Código_Actividad]]="","",'Formulario PPGR1'!#REF!)</f>
        <v/>
      </c>
      <c r="G269" s="317"/>
      <c r="H269" s="460" t="str">
        <f>IFERROR(VLOOKUP(Tabla1[[#This Row],[Código_Actividad]],'Formulario PPGR2'!$H$9:$I$1048576,2,FALSE),"")</f>
        <v/>
      </c>
      <c r="I269" s="467" t="str">
        <f>IFERROR(VLOOKUP(Tabla1[[#This Row],[Código_Actividad]],Tabla2[[Código]:[Total de Acciones ]],15,FALSE),"")</f>
        <v/>
      </c>
      <c r="J269" s="462" t="s">
        <v>357</v>
      </c>
      <c r="K269" s="466" t="str">
        <f>IFERROR(VLOOKUP($J269,[3]LSIns!$B$5:$C$45,2,FALSE),"")</f>
        <v>lsProductosdePapel</v>
      </c>
      <c r="L269" s="460" t="s">
        <v>1025</v>
      </c>
      <c r="M269" s="466" t="str">
        <f>IFERROR(VLOOKUP($L269,[4]Insumos!$C$2:$F$517,2,FALSE),"")</f>
        <v>resma</v>
      </c>
      <c r="N269" s="408">
        <v>1</v>
      </c>
      <c r="O269" s="468">
        <f>IFERROR(VLOOKUP($L269,[4]Insumos!$C$2:$F$517,3,FALSE),"")</f>
        <v>139.24</v>
      </c>
      <c r="P269" s="318">
        <f>+Tabla1[[#This Row],[Precio Unitario]]*Tabla1[[#This Row],[Cantidad de Insumos]]</f>
        <v>139.24</v>
      </c>
      <c r="Q269" s="469" t="str">
        <f>IFERROR(VLOOKUP($L269,[4]Insumos!$C$2:$F$517,4,FALSE),"")</f>
        <v>2.3.3.1.01</v>
      </c>
      <c r="R269" s="462"/>
      <c r="S269" s="456"/>
      <c r="T269" s="456"/>
    </row>
    <row r="270" spans="2:20" ht="38.25" x14ac:dyDescent="0.25">
      <c r="B270" s="465" t="str">
        <f>IF(Tabla1[[#This Row],[Código_Actividad]]="","",CONCATENATE(Tabla1[[#This Row],[POA]],".",Tabla1[[#This Row],[SRS]],".",Tabla1[[#This Row],[AREA]],".",Tabla1[[#This Row],[TIPO]]))</f>
        <v/>
      </c>
      <c r="C270" s="465" t="str">
        <f>IF(Tabla1[[#This Row],[Código_Actividad]]="","",'Formulario PPGR1'!#REF!)</f>
        <v/>
      </c>
      <c r="D270" s="465" t="str">
        <f>IF(Tabla1[[#This Row],[Código_Actividad]]="","",'Formulario PPGR1'!#REF!)</f>
        <v/>
      </c>
      <c r="E270" s="465" t="str">
        <f>IF(Tabla1[[#This Row],[Código_Actividad]]="","",'Formulario PPGR1'!#REF!)</f>
        <v/>
      </c>
      <c r="F270" s="465" t="str">
        <f>IF(Tabla1[[#This Row],[Código_Actividad]]="","",'Formulario PPGR1'!#REF!)</f>
        <v/>
      </c>
      <c r="G270" s="317"/>
      <c r="H270" s="460" t="str">
        <f>IFERROR(VLOOKUP(Tabla1[[#This Row],[Código_Actividad]],'Formulario PPGR2'!$H$9:$I$1048576,2,FALSE),"")</f>
        <v/>
      </c>
      <c r="I270" s="467" t="str">
        <f>IFERROR(VLOOKUP(Tabla1[[#This Row],[Código_Actividad]],Tabla2[[Código]:[Total de Acciones ]],15,FALSE),"")</f>
        <v/>
      </c>
      <c r="J270" s="462" t="s">
        <v>181</v>
      </c>
      <c r="K270" s="466" t="str">
        <f>IFERROR(VLOOKUP($J270,[3]LSIns!$B$5:$C$45,2,FALSE),"")</f>
        <v>lsAlimentosyBebidas</v>
      </c>
      <c r="L270" s="460" t="s">
        <v>693</v>
      </c>
      <c r="M270" s="466" t="str">
        <f>IFERROR(VLOOKUP($L270,[4]Insumos!$C$2:$F$517,2,FALSE),"")</f>
        <v>unidad</v>
      </c>
      <c r="N270" s="408">
        <v>1</v>
      </c>
      <c r="O270" s="468">
        <f>IFERROR(VLOOKUP($L270,[4]Insumos!$C$2:$F$517,3,FALSE),"")</f>
        <v>29393.8</v>
      </c>
      <c r="P270" s="318">
        <f>+Tabla1[[#This Row],[Precio Unitario]]*Tabla1[[#This Row],[Cantidad de Insumos]]</f>
        <v>29393.8</v>
      </c>
      <c r="Q270" s="469" t="str">
        <f>IFERROR(VLOOKUP($L270,[4]Insumos!$C$2:$F$517,4,FALSE),"")</f>
        <v>2.3.1.1.01</v>
      </c>
      <c r="R270" s="462"/>
      <c r="S270" s="456"/>
      <c r="T270" s="456"/>
    </row>
    <row r="271" spans="2:20" ht="38.25" x14ac:dyDescent="0.25">
      <c r="B271" s="465" t="e">
        <f>IF(Tabla1[[#This Row],[Código_Actividad]]="","",CONCATENATE(Tabla1[[#This Row],[POA]],".",Tabla1[[#This Row],[SRS]],".",Tabla1[[#This Row],[AREA]],".",Tabla1[[#This Row],[TIPO]]))</f>
        <v>#REF!</v>
      </c>
      <c r="C271" s="465" t="e">
        <f>IF(Tabla1[[#This Row],[Código_Actividad]]="","",'Formulario PPGR1'!#REF!)</f>
        <v>#REF!</v>
      </c>
      <c r="D271" s="465" t="e">
        <f>IF(Tabla1[[#This Row],[Código_Actividad]]="","",'Formulario PPGR1'!#REF!)</f>
        <v>#REF!</v>
      </c>
      <c r="E271" s="465" t="e">
        <f>IF(Tabla1[[#This Row],[Código_Actividad]]="","",'Formulario PPGR1'!#REF!)</f>
        <v>#REF!</v>
      </c>
      <c r="F271" s="465" t="e">
        <f>IF(Tabla1[[#This Row],[Código_Actividad]]="","",'Formulario PPGR1'!#REF!)</f>
        <v>#REF!</v>
      </c>
      <c r="G271" s="317" t="s">
        <v>2203</v>
      </c>
      <c r="H271" s="460" t="str">
        <f>IFERROR(VLOOKUP(Tabla1[[#This Row],[Código_Actividad]],'Formulario PPGR2'!$H$9:$I$1048576,2,FALSE),"")</f>
        <v>Reuniones para seguimiento de CAF y Carta Compromiso Ciudadano en la Red</v>
      </c>
      <c r="I271" s="467">
        <f>IFERROR(VLOOKUP(Tabla1[[#This Row],[Código_Actividad]],Tabla2[[Código]:[Total de Acciones ]],15,FALSE),"")</f>
        <v>4</v>
      </c>
      <c r="J271" s="462" t="s">
        <v>181</v>
      </c>
      <c r="K271" s="466" t="str">
        <f>IFERROR(VLOOKUP($J271,[3]LSIns!$B$5:$C$45,2,FALSE),"")</f>
        <v>lsAlimentosyBebidas</v>
      </c>
      <c r="L271" s="460" t="s">
        <v>691</v>
      </c>
      <c r="M271" s="466" t="str">
        <f>IFERROR(VLOOKUP($L271,[4]Insumos!$C$2:$F$517,2,FALSE),"")</f>
        <v>unidad</v>
      </c>
      <c r="N271" s="408">
        <v>4</v>
      </c>
      <c r="O271" s="468">
        <f>IFERROR(VLOOKUP($L271,[4]Insumos!$C$2:$F$517,3,FALSE),"")</f>
        <v>5929.5</v>
      </c>
      <c r="P271" s="318">
        <f>+Tabla1[[#This Row],[Precio Unitario]]*Tabla1[[#This Row],[Cantidad de Insumos]]</f>
        <v>23718</v>
      </c>
      <c r="Q271" s="469" t="str">
        <f>IFERROR(VLOOKUP($L271,[4]Insumos!$C$2:$F$517,4,FALSE),"")</f>
        <v>2.3.1.1.01</v>
      </c>
      <c r="R271" s="462"/>
      <c r="S271" s="456"/>
      <c r="T271" s="456"/>
    </row>
    <row r="272" spans="2:20" x14ac:dyDescent="0.25">
      <c r="B272" s="465" t="str">
        <f>IF(Tabla1[[#This Row],[Código_Actividad]]="","",CONCATENATE(Tabla1[[#This Row],[POA]],".",Tabla1[[#This Row],[SRS]],".",Tabla1[[#This Row],[AREA]],".",Tabla1[[#This Row],[TIPO]]))</f>
        <v/>
      </c>
      <c r="C272" s="465" t="str">
        <f>IF(Tabla1[[#This Row],[Código_Actividad]]="","",'Formulario PPGR1'!#REF!)</f>
        <v/>
      </c>
      <c r="D272" s="465" t="str">
        <f>IF(Tabla1[[#This Row],[Código_Actividad]]="","",'Formulario PPGR1'!#REF!)</f>
        <v/>
      </c>
      <c r="E272" s="465" t="str">
        <f>IF(Tabla1[[#This Row],[Código_Actividad]]="","",'Formulario PPGR1'!#REF!)</f>
        <v/>
      </c>
      <c r="F272" s="465" t="str">
        <f>IF(Tabla1[[#This Row],[Código_Actividad]]="","",'Formulario PPGR1'!#REF!)</f>
        <v/>
      </c>
      <c r="G272" s="317"/>
      <c r="H272" s="460" t="str">
        <f>IFERROR(VLOOKUP(Tabla1[[#This Row],[Código_Actividad]],'Formulario PPGR2'!$H$9:$I$1048576,2,FALSE),"")</f>
        <v/>
      </c>
      <c r="I272" s="467" t="str">
        <f>IFERROR(VLOOKUP(Tabla1[[#This Row],[Código_Actividad]],Tabla2[[Código]:[Total de Acciones ]],15,FALSE),"")</f>
        <v/>
      </c>
      <c r="J272" s="462" t="s">
        <v>1122</v>
      </c>
      <c r="K272" s="466" t="str">
        <f>IFERROR(VLOOKUP($J272,[3]LSIns!$B$5:$C$45,2,FALSE),"")</f>
        <v>lsUtilesdeOficina</v>
      </c>
      <c r="L272" s="460" t="s">
        <v>1144</v>
      </c>
      <c r="M272" s="466" t="str">
        <f>IFERROR(VLOOKUP($L272,[4]Insumos!$C$2:$F$517,2,FALSE),"")</f>
        <v>Caja</v>
      </c>
      <c r="N272" s="408">
        <v>4</v>
      </c>
      <c r="O272" s="468">
        <f>IFERROR(VLOOKUP($L272,[4]Insumos!$C$2:$F$517,3,FALSE),"")</f>
        <v>36</v>
      </c>
      <c r="P272" s="318">
        <f>+Tabla1[[#This Row],[Precio Unitario]]*Tabla1[[#This Row],[Cantidad de Insumos]]</f>
        <v>144</v>
      </c>
      <c r="Q272" s="469" t="str">
        <f>IFERROR(VLOOKUP($L272,[4]Insumos!$C$2:$F$517,4,FALSE),"")</f>
        <v xml:space="preserve">2.3.9.2.01 </v>
      </c>
      <c r="R272" s="462"/>
      <c r="S272" s="456"/>
      <c r="T272" s="456"/>
    </row>
    <row r="273" spans="2:20" x14ac:dyDescent="0.25">
      <c r="B273" s="465" t="str">
        <f>IF(Tabla1[[#This Row],[Código_Actividad]]="","",CONCATENATE(Tabla1[[#This Row],[POA]],".",Tabla1[[#This Row],[SRS]],".",Tabla1[[#This Row],[AREA]],".",Tabla1[[#This Row],[TIPO]]))</f>
        <v/>
      </c>
      <c r="C273" s="465" t="str">
        <f>IF(Tabla1[[#This Row],[Código_Actividad]]="","",'Formulario PPGR1'!#REF!)</f>
        <v/>
      </c>
      <c r="D273" s="465" t="str">
        <f>IF(Tabla1[[#This Row],[Código_Actividad]]="","",'Formulario PPGR1'!#REF!)</f>
        <v/>
      </c>
      <c r="E273" s="465" t="str">
        <f>IF(Tabla1[[#This Row],[Código_Actividad]]="","",'Formulario PPGR1'!#REF!)</f>
        <v/>
      </c>
      <c r="F273" s="465" t="str">
        <f>IF(Tabla1[[#This Row],[Código_Actividad]]="","",'Formulario PPGR1'!#REF!)</f>
        <v/>
      </c>
      <c r="G273" s="317"/>
      <c r="H273" s="460" t="str">
        <f>IFERROR(VLOOKUP(Tabla1[[#This Row],[Código_Actividad]],'Formulario PPGR2'!$H$9:$I$1048576,2,FALSE),"")</f>
        <v/>
      </c>
      <c r="I273" s="467" t="str">
        <f>IFERROR(VLOOKUP(Tabla1[[#This Row],[Código_Actividad]],Tabla2[[Código]:[Total de Acciones ]],15,FALSE),"")</f>
        <v/>
      </c>
      <c r="J273" s="462" t="s">
        <v>357</v>
      </c>
      <c r="K273" s="466" t="str">
        <f>IFERROR(VLOOKUP($J273,[3]LSIns!$B$5:$C$45,2,FALSE),"")</f>
        <v>lsProductosdePapel</v>
      </c>
      <c r="L273" s="460" t="s">
        <v>1025</v>
      </c>
      <c r="M273" s="466" t="str">
        <f>IFERROR(VLOOKUP($L273,[4]Insumos!$C$2:$F$517,2,FALSE),"")</f>
        <v>resma</v>
      </c>
      <c r="N273" s="408">
        <v>1</v>
      </c>
      <c r="O273" s="468">
        <f>IFERROR(VLOOKUP($L273,[4]Insumos!$C$2:$F$517,3,FALSE),"")</f>
        <v>139.24</v>
      </c>
      <c r="P273" s="318">
        <f>+Tabla1[[#This Row],[Precio Unitario]]*Tabla1[[#This Row],[Cantidad de Insumos]]</f>
        <v>139.24</v>
      </c>
      <c r="Q273" s="469" t="str">
        <f>IFERROR(VLOOKUP($L273,[4]Insumos!$C$2:$F$517,4,FALSE),"")</f>
        <v>2.3.3.1.01</v>
      </c>
      <c r="R273" s="462"/>
      <c r="S273" s="456"/>
      <c r="T273" s="456"/>
    </row>
    <row r="274" spans="2:20" x14ac:dyDescent="0.25">
      <c r="B274" s="465" t="e">
        <f>IF(Tabla1[[#This Row],[Código_Actividad]]="","",CONCATENATE(Tabla1[[#This Row],[POA]],".",Tabla1[[#This Row],[SRS]],".",Tabla1[[#This Row],[AREA]],".",Tabla1[[#This Row],[TIPO]]))</f>
        <v>#REF!</v>
      </c>
      <c r="C274" s="465" t="e">
        <f>IF(Tabla1[[#This Row],[Código_Actividad]]="","",'Formulario PPGR1'!#REF!)</f>
        <v>#REF!</v>
      </c>
      <c r="D274" s="465" t="e">
        <f>IF(Tabla1[[#This Row],[Código_Actividad]]="","",'Formulario PPGR1'!#REF!)</f>
        <v>#REF!</v>
      </c>
      <c r="E274" s="465" t="e">
        <f>IF(Tabla1[[#This Row],[Código_Actividad]]="","",'Formulario PPGR1'!#REF!)</f>
        <v>#REF!</v>
      </c>
      <c r="F274" s="465" t="e">
        <f>IF(Tabla1[[#This Row],[Código_Actividad]]="","",'Formulario PPGR1'!#REF!)</f>
        <v>#REF!</v>
      </c>
      <c r="G274" s="317" t="s">
        <v>2204</v>
      </c>
      <c r="H274" s="460" t="str">
        <f>IFERROR(VLOOKUP(Tabla1[[#This Row],[Código_Actividad]],'Formulario PPGR2'!$H$9:$I$1048576,2,FALSE),"")</f>
        <v>Seguimiento a la implementación del Plan de Mejora CAF</v>
      </c>
      <c r="I274" s="467">
        <f>IFERROR(VLOOKUP(Tabla1[[#This Row],[Código_Actividad]],Tabla2[[Código]:[Total de Acciones ]],15,FALSE),"")</f>
        <v>4</v>
      </c>
      <c r="J274" s="462" t="s">
        <v>357</v>
      </c>
      <c r="K274" s="466" t="str">
        <f>IFERROR(VLOOKUP($J274,[3]LSIns!$B$5:$C$45,2,FALSE),"")</f>
        <v>lsProductosdePapel</v>
      </c>
      <c r="L274" s="460" t="s">
        <v>1025</v>
      </c>
      <c r="M274" s="466" t="str">
        <f>IFERROR(VLOOKUP($L274,[4]Insumos!$C$2:$F$517,2,FALSE),"")</f>
        <v>resma</v>
      </c>
      <c r="N274" s="408">
        <v>1</v>
      </c>
      <c r="O274" s="468">
        <f>IFERROR(VLOOKUP($L274,[4]Insumos!$C$2:$F$517,3,FALSE),"")</f>
        <v>139.24</v>
      </c>
      <c r="P274" s="318">
        <f>+Tabla1[[#This Row],[Precio Unitario]]*Tabla1[[#This Row],[Cantidad de Insumos]]</f>
        <v>139.24</v>
      </c>
      <c r="Q274" s="469" t="str">
        <f>IFERROR(VLOOKUP($L274,[4]Insumos!$C$2:$F$517,4,FALSE),"")</f>
        <v>2.3.3.1.01</v>
      </c>
      <c r="R274" s="462"/>
      <c r="S274" s="456"/>
      <c r="T274" s="456"/>
    </row>
    <row r="275" spans="2:20" ht="38.25" x14ac:dyDescent="0.25">
      <c r="B275" s="465" t="e">
        <f>IF(Tabla1[[#This Row],[Código_Actividad]]="","",CONCATENATE(Tabla1[[#This Row],[POA]],".",Tabla1[[#This Row],[SRS]],".",Tabla1[[#This Row],[AREA]],".",Tabla1[[#This Row],[TIPO]]))</f>
        <v>#REF!</v>
      </c>
      <c r="C275" s="465" t="e">
        <f>IF(Tabla1[[#This Row],[Código_Actividad]]="","",'Formulario PPGR1'!#REF!)</f>
        <v>#REF!</v>
      </c>
      <c r="D275" s="465" t="e">
        <f>IF(Tabla1[[#This Row],[Código_Actividad]]="","",'Formulario PPGR1'!#REF!)</f>
        <v>#REF!</v>
      </c>
      <c r="E275" s="465" t="e">
        <f>IF(Tabla1[[#This Row],[Código_Actividad]]="","",'Formulario PPGR1'!#REF!)</f>
        <v>#REF!</v>
      </c>
      <c r="F275" s="465" t="e">
        <f>IF(Tabla1[[#This Row],[Código_Actividad]]="","",'Formulario PPGR1'!#REF!)</f>
        <v>#REF!</v>
      </c>
      <c r="G275" s="317" t="s">
        <v>2205</v>
      </c>
      <c r="H275" s="460" t="str">
        <f>IFERROR(VLOOKUP(Tabla1[[#This Row],[Código_Actividad]],'Formulario PPGR2'!$H$9:$I$1048576,2,FALSE),"")</f>
        <v>Reunión de seguimiento a los planes de mejora producto del informe de retorno y auditorías de calidad del CAF</v>
      </c>
      <c r="I275" s="467">
        <f>IFERROR(VLOOKUP(Tabla1[[#This Row],[Código_Actividad]],Tabla2[[Código]:[Total de Acciones ]],15,FALSE),"")</f>
        <v>3</v>
      </c>
      <c r="J275" s="462" t="s">
        <v>181</v>
      </c>
      <c r="K275" s="466" t="str">
        <f>IFERROR(VLOOKUP($J275,[3]LSIns!$B$5:$C$45,2,FALSE),"")</f>
        <v>lsAlimentosyBebidas</v>
      </c>
      <c r="L275" s="460" t="s">
        <v>691</v>
      </c>
      <c r="M275" s="466" t="str">
        <f>IFERROR(VLOOKUP($L275,[4]Insumos!$C$2:$F$517,2,FALSE),"")</f>
        <v>unidad</v>
      </c>
      <c r="N275" s="408">
        <v>3</v>
      </c>
      <c r="O275" s="468">
        <f>IFERROR(VLOOKUP($L275,[4]Insumos!$C$2:$F$517,3,FALSE),"")</f>
        <v>5929.5</v>
      </c>
      <c r="P275" s="318">
        <f>+Tabla1[[#This Row],[Precio Unitario]]*Tabla1[[#This Row],[Cantidad de Insumos]]</f>
        <v>17788.5</v>
      </c>
      <c r="Q275" s="469" t="str">
        <f>IFERROR(VLOOKUP($L275,[4]Insumos!$C$2:$F$517,4,FALSE),"")</f>
        <v>2.3.1.1.01</v>
      </c>
      <c r="R275" s="462"/>
      <c r="S275" s="456"/>
      <c r="T275" s="456"/>
    </row>
    <row r="276" spans="2:20" ht="38.25" x14ac:dyDescent="0.25">
      <c r="B276" s="465" t="e">
        <f>IF(Tabla1[[#This Row],[Código_Actividad]]="","",CONCATENATE(Tabla1[[#This Row],[POA]],".",Tabla1[[#This Row],[SRS]],".",Tabla1[[#This Row],[AREA]],".",Tabla1[[#This Row],[TIPO]]))</f>
        <v>#REF!</v>
      </c>
      <c r="C276" s="465" t="e">
        <f>IF(Tabla1[[#This Row],[Código_Actividad]]="","",'Formulario PPGR1'!#REF!)</f>
        <v>#REF!</v>
      </c>
      <c r="D276" s="465" t="e">
        <f>IF(Tabla1[[#This Row],[Código_Actividad]]="","",'Formulario PPGR1'!#REF!)</f>
        <v>#REF!</v>
      </c>
      <c r="E276" s="465" t="e">
        <f>IF(Tabla1[[#This Row],[Código_Actividad]]="","",'Formulario PPGR1'!#REF!)</f>
        <v>#REF!</v>
      </c>
      <c r="F276" s="465" t="e">
        <f>IF(Tabla1[[#This Row],[Código_Actividad]]="","",'Formulario PPGR1'!#REF!)</f>
        <v>#REF!</v>
      </c>
      <c r="G276" s="317" t="s">
        <v>2206</v>
      </c>
      <c r="H276" s="460" t="str">
        <f>IFERROR(VLOOKUP(Tabla1[[#This Row],[Código_Actividad]],'Formulario PPGR2'!$H$9:$I$1048576,2,FALSE),"")</f>
        <v>Sesiones de trabajo Comité de Calidad Institucional</v>
      </c>
      <c r="I276" s="467">
        <f>IFERROR(VLOOKUP(Tabla1[[#This Row],[Código_Actividad]],Tabla2[[Código]:[Total de Acciones ]],15,FALSE),"")</f>
        <v>6</v>
      </c>
      <c r="J276" s="462" t="s">
        <v>181</v>
      </c>
      <c r="K276" s="466" t="str">
        <f>IFERROR(VLOOKUP($J276,[3]LSIns!$B$5:$C$45,2,FALSE),"")</f>
        <v>lsAlimentosyBebidas</v>
      </c>
      <c r="L276" s="460" t="s">
        <v>690</v>
      </c>
      <c r="M276" s="466" t="str">
        <f>IFERROR(VLOOKUP($L276,[4]Insumos!$C$2:$F$517,2,FALSE),"")</f>
        <v>unidad</v>
      </c>
      <c r="N276" s="408">
        <v>6</v>
      </c>
      <c r="O276" s="468">
        <f>IFERROR(VLOOKUP($L276,[4]Insumos!$C$2:$F$517,3,FALSE),"")</f>
        <v>9410.5</v>
      </c>
      <c r="P276" s="318">
        <f>+Tabla1[[#This Row],[Precio Unitario]]*Tabla1[[#This Row],[Cantidad de Insumos]]</f>
        <v>56463</v>
      </c>
      <c r="Q276" s="469" t="str">
        <f>IFERROR(VLOOKUP($L276,[4]Insumos!$C$2:$F$517,4,FALSE),"")</f>
        <v>2.3.1.1.01</v>
      </c>
      <c r="R276" s="462"/>
      <c r="S276" s="456"/>
      <c r="T276" s="456"/>
    </row>
    <row r="277" spans="2:20" x14ac:dyDescent="0.25">
      <c r="B277" s="465" t="str">
        <f>IF(Tabla1[[#This Row],[Código_Actividad]]="","",CONCATENATE(Tabla1[[#This Row],[POA]],".",Tabla1[[#This Row],[SRS]],".",Tabla1[[#This Row],[AREA]],".",Tabla1[[#This Row],[TIPO]]))</f>
        <v/>
      </c>
      <c r="C277" s="465" t="str">
        <f>IF(Tabla1[[#This Row],[Código_Actividad]]="","",'Formulario PPGR1'!#REF!)</f>
        <v/>
      </c>
      <c r="D277" s="465" t="str">
        <f>IF(Tabla1[[#This Row],[Código_Actividad]]="","",'Formulario PPGR1'!#REF!)</f>
        <v/>
      </c>
      <c r="E277" s="465" t="str">
        <f>IF(Tabla1[[#This Row],[Código_Actividad]]="","",'Formulario PPGR1'!#REF!)</f>
        <v/>
      </c>
      <c r="F277" s="465" t="str">
        <f>IF(Tabla1[[#This Row],[Código_Actividad]]="","",'Formulario PPGR1'!#REF!)</f>
        <v/>
      </c>
      <c r="G277" s="317"/>
      <c r="H277" s="460" t="str">
        <f>IFERROR(VLOOKUP(Tabla1[[#This Row],[Código_Actividad]],'Formulario PPGR2'!$H$9:$I$1048576,2,FALSE),"")</f>
        <v/>
      </c>
      <c r="I277" s="467" t="str">
        <f>IFERROR(VLOOKUP(Tabla1[[#This Row],[Código_Actividad]],Tabla2[[Código]:[Total de Acciones ]],15,FALSE),"")</f>
        <v/>
      </c>
      <c r="J277" s="462" t="s">
        <v>1122</v>
      </c>
      <c r="K277" s="466" t="str">
        <f>IFERROR(VLOOKUP($J277,[3]LSIns!$B$5:$C$45,2,FALSE),"")</f>
        <v>lsUtilesdeOficina</v>
      </c>
      <c r="L277" s="460" t="s">
        <v>1144</v>
      </c>
      <c r="M277" s="466" t="str">
        <f>IFERROR(VLOOKUP($L277,[4]Insumos!$C$2:$F$517,2,FALSE),"")</f>
        <v>Caja</v>
      </c>
      <c r="N277" s="408">
        <v>6</v>
      </c>
      <c r="O277" s="468">
        <f>IFERROR(VLOOKUP($L277,[4]Insumos!$C$2:$F$517,3,FALSE),"")</f>
        <v>36</v>
      </c>
      <c r="P277" s="318">
        <f>+Tabla1[[#This Row],[Precio Unitario]]*Tabla1[[#This Row],[Cantidad de Insumos]]</f>
        <v>216</v>
      </c>
      <c r="Q277" s="469" t="str">
        <f>IFERROR(VLOOKUP($L277,[4]Insumos!$C$2:$F$517,4,FALSE),"")</f>
        <v xml:space="preserve">2.3.9.2.01 </v>
      </c>
      <c r="R277" s="462"/>
      <c r="S277" s="456"/>
      <c r="T277" s="456"/>
    </row>
    <row r="278" spans="2:20" x14ac:dyDescent="0.25">
      <c r="B278" s="465" t="str">
        <f>IF(Tabla1[[#This Row],[Código_Actividad]]="","",CONCATENATE(Tabla1[[#This Row],[POA]],".",Tabla1[[#This Row],[SRS]],".",Tabla1[[#This Row],[AREA]],".",Tabla1[[#This Row],[TIPO]]))</f>
        <v/>
      </c>
      <c r="C278" s="465" t="str">
        <f>IF(Tabla1[[#This Row],[Código_Actividad]]="","",'Formulario PPGR1'!#REF!)</f>
        <v/>
      </c>
      <c r="D278" s="465" t="str">
        <f>IF(Tabla1[[#This Row],[Código_Actividad]]="","",'Formulario PPGR1'!#REF!)</f>
        <v/>
      </c>
      <c r="E278" s="465" t="str">
        <f>IF(Tabla1[[#This Row],[Código_Actividad]]="","",'Formulario PPGR1'!#REF!)</f>
        <v/>
      </c>
      <c r="F278" s="465" t="str">
        <f>IF(Tabla1[[#This Row],[Código_Actividad]]="","",'Formulario PPGR1'!#REF!)</f>
        <v/>
      </c>
      <c r="G278" s="317"/>
      <c r="H278" s="460" t="str">
        <f>IFERROR(VLOOKUP(Tabla1[[#This Row],[Código_Actividad]],'Formulario PPGR2'!$H$9:$I$1048576,2,FALSE),"")</f>
        <v/>
      </c>
      <c r="I278" s="467" t="str">
        <f>IFERROR(VLOOKUP(Tabla1[[#This Row],[Código_Actividad]],Tabla2[[Código]:[Total de Acciones ]],15,FALSE),"")</f>
        <v/>
      </c>
      <c r="J278" s="462" t="s">
        <v>357</v>
      </c>
      <c r="K278" s="466" t="str">
        <f>IFERROR(VLOOKUP($J278,[3]LSIns!$B$5:$C$45,2,FALSE),"")</f>
        <v>lsProductosdePapel</v>
      </c>
      <c r="L278" s="460" t="s">
        <v>1025</v>
      </c>
      <c r="M278" s="466" t="str">
        <f>IFERROR(VLOOKUP($L278,[4]Insumos!$C$2:$F$517,2,FALSE),"")</f>
        <v>resma</v>
      </c>
      <c r="N278" s="408">
        <v>2</v>
      </c>
      <c r="O278" s="468">
        <f>IFERROR(VLOOKUP($L278,[4]Insumos!$C$2:$F$517,3,FALSE),"")</f>
        <v>139.24</v>
      </c>
      <c r="P278" s="318">
        <f>+Tabla1[[#This Row],[Precio Unitario]]*Tabla1[[#This Row],[Cantidad de Insumos]]</f>
        <v>278.48</v>
      </c>
      <c r="Q278" s="469" t="str">
        <f>IFERROR(VLOOKUP($L278,[4]Insumos!$C$2:$F$517,4,FALSE),"")</f>
        <v>2.3.3.1.01</v>
      </c>
      <c r="R278" s="462"/>
      <c r="S278" s="456"/>
      <c r="T278" s="456"/>
    </row>
    <row r="279" spans="2:20" x14ac:dyDescent="0.25">
      <c r="B279" s="465" t="e">
        <f>IF(Tabla1[[#This Row],[Código_Actividad]]="","",CONCATENATE(Tabla1[[#This Row],[POA]],".",Tabla1[[#This Row],[SRS]],".",Tabla1[[#This Row],[AREA]],".",Tabla1[[#This Row],[TIPO]]))</f>
        <v>#REF!</v>
      </c>
      <c r="C279" s="465" t="e">
        <f>IF(Tabla1[[#This Row],[Código_Actividad]]="","",'Formulario PPGR1'!#REF!)</f>
        <v>#REF!</v>
      </c>
      <c r="D279" s="465" t="e">
        <f>IF(Tabla1[[#This Row],[Código_Actividad]]="","",'Formulario PPGR1'!#REF!)</f>
        <v>#REF!</v>
      </c>
      <c r="E279" s="465" t="e">
        <f>IF(Tabla1[[#This Row],[Código_Actividad]]="","",'Formulario PPGR1'!#REF!)</f>
        <v>#REF!</v>
      </c>
      <c r="F279" s="465" t="e">
        <f>IF(Tabla1[[#This Row],[Código_Actividad]]="","",'Formulario PPGR1'!#REF!)</f>
        <v>#REF!</v>
      </c>
      <c r="G279" s="317" t="s">
        <v>2207</v>
      </c>
      <c r="H279" s="460" t="str">
        <f>IFERROR(VLOOKUP(Tabla1[[#This Row],[Código_Actividad]],'Formulario PPGR2'!$H$9:$I$1048576,2,FALSE),"")</f>
        <v>Seguimiento al cumplimiento de los indicadores comprometidos en la CCC</v>
      </c>
      <c r="I279" s="467">
        <f>IFERROR(VLOOKUP(Tabla1[[#This Row],[Código_Actividad]],Tabla2[[Código]:[Total de Acciones ]],15,FALSE),"")</f>
        <v>4</v>
      </c>
      <c r="J279" s="462" t="s">
        <v>357</v>
      </c>
      <c r="K279" s="466" t="str">
        <f>IFERROR(VLOOKUP($J279,[3]LSIns!$B$5:$C$45,2,FALSE),"")</f>
        <v>lsProductosdePapel</v>
      </c>
      <c r="L279" s="460" t="s">
        <v>1025</v>
      </c>
      <c r="M279" s="466" t="str">
        <f>IFERROR(VLOOKUP($L279,[4]Insumos!$C$2:$F$517,2,FALSE),"")</f>
        <v>resma</v>
      </c>
      <c r="N279" s="408">
        <v>1</v>
      </c>
      <c r="O279" s="468">
        <f>IFERROR(VLOOKUP($L279,[4]Insumos!$C$2:$F$517,3,FALSE),"")</f>
        <v>139.24</v>
      </c>
      <c r="P279" s="318">
        <f>+Tabla1[[#This Row],[Precio Unitario]]*Tabla1[[#This Row],[Cantidad de Insumos]]</f>
        <v>139.24</v>
      </c>
      <c r="Q279" s="469" t="str">
        <f>IFERROR(VLOOKUP($L279,[4]Insumos!$C$2:$F$517,4,FALSE),"")</f>
        <v>2.3.3.1.01</v>
      </c>
      <c r="R279" s="462"/>
      <c r="S279" s="456"/>
      <c r="T279" s="456"/>
    </row>
    <row r="280" spans="2:20" x14ac:dyDescent="0.25">
      <c r="B280" s="465" t="e">
        <f>IF(Tabla1[[#This Row],[Código_Actividad]]="","",CONCATENATE(Tabla1[[#This Row],[POA]],".",Tabla1[[#This Row],[SRS]],".",Tabla1[[#This Row],[AREA]],".",Tabla1[[#This Row],[TIPO]]))</f>
        <v>#REF!</v>
      </c>
      <c r="C280" s="465" t="e">
        <f>IF(Tabla1[[#This Row],[Código_Actividad]]="","",'Formulario PPGR1'!#REF!)</f>
        <v>#REF!</v>
      </c>
      <c r="D280" s="465" t="e">
        <f>IF(Tabla1[[#This Row],[Código_Actividad]]="","",'Formulario PPGR1'!#REF!)</f>
        <v>#REF!</v>
      </c>
      <c r="E280" s="465" t="e">
        <f>IF(Tabla1[[#This Row],[Código_Actividad]]="","",'Formulario PPGR1'!#REF!)</f>
        <v>#REF!</v>
      </c>
      <c r="F280" s="465" t="e">
        <f>IF(Tabla1[[#This Row],[Código_Actividad]]="","",'Formulario PPGR1'!#REF!)</f>
        <v>#REF!</v>
      </c>
      <c r="G280" s="317" t="s">
        <v>2208</v>
      </c>
      <c r="H280" s="460" t="str">
        <f>IFERROR(VLOOKUP(Tabla1[[#This Row],[Código_Actividad]],'Formulario PPGR2'!$H$9:$I$1048576,2,FALSE),"")</f>
        <v>Reporte oportuno de la producción de servicios de la Red</v>
      </c>
      <c r="I280" s="467">
        <f>IFERROR(VLOOKUP(Tabla1[[#This Row],[Código_Actividad]],Tabla2[[Código]:[Total de Acciones ]],15,FALSE),"")</f>
        <v>12</v>
      </c>
      <c r="J280" s="462" t="s">
        <v>357</v>
      </c>
      <c r="K280" s="466" t="str">
        <f>IFERROR(VLOOKUP($J280,[3]LSIns!$B$5:$C$45,2,FALSE),"")</f>
        <v>lsProductosdePapel</v>
      </c>
      <c r="L280" s="460" t="s">
        <v>1025</v>
      </c>
      <c r="M280" s="466" t="str">
        <f>IFERROR(VLOOKUP($L280,[4]Insumos!$C$2:$F$517,2,FALSE),"")</f>
        <v>resma</v>
      </c>
      <c r="N280" s="408">
        <v>1</v>
      </c>
      <c r="O280" s="468">
        <f>IFERROR(VLOOKUP($L280,[4]Insumos!$C$2:$F$517,3,FALSE),"")</f>
        <v>139.24</v>
      </c>
      <c r="P280" s="318">
        <f>+Tabla1[[#This Row],[Precio Unitario]]*Tabla1[[#This Row],[Cantidad de Insumos]]</f>
        <v>139.24</v>
      </c>
      <c r="Q280" s="469" t="str">
        <f>IFERROR(VLOOKUP($L280,[4]Insumos!$C$2:$F$517,4,FALSE),"")</f>
        <v>2.3.3.1.01</v>
      </c>
      <c r="R280" s="462"/>
      <c r="S280" s="456"/>
      <c r="T280" s="456"/>
    </row>
    <row r="281" spans="2:20" x14ac:dyDescent="0.25">
      <c r="B281" s="465" t="e">
        <f>IF(Tabla1[[#This Row],[Código_Actividad]]="","",CONCATENATE(Tabla1[[#This Row],[POA]],".",Tabla1[[#This Row],[SRS]],".",Tabla1[[#This Row],[AREA]],".",Tabla1[[#This Row],[TIPO]]))</f>
        <v>#REF!</v>
      </c>
      <c r="C281" s="465" t="e">
        <f>IF(Tabla1[[#This Row],[Código_Actividad]]="","",'Formulario PPGR1'!#REF!)</f>
        <v>#REF!</v>
      </c>
      <c r="D281" s="465" t="e">
        <f>IF(Tabla1[[#This Row],[Código_Actividad]]="","",'Formulario PPGR1'!#REF!)</f>
        <v>#REF!</v>
      </c>
      <c r="E281" s="465" t="e">
        <f>IF(Tabla1[[#This Row],[Código_Actividad]]="","",'Formulario PPGR1'!#REF!)</f>
        <v>#REF!</v>
      </c>
      <c r="F281" s="465" t="e">
        <f>IF(Tabla1[[#This Row],[Código_Actividad]]="","",'Formulario PPGR1'!#REF!)</f>
        <v>#REF!</v>
      </c>
      <c r="G281" s="317" t="s">
        <v>2209</v>
      </c>
      <c r="H281" s="460" t="str">
        <f>IFERROR(VLOOKUP(Tabla1[[#This Row],[Código_Actividad]],'Formulario PPGR2'!$H$9:$I$1048576,2,FALSE),"")</f>
        <v xml:space="preserve">Seguimiento a la carga y validación de reportes de producción de servicios de salud de toda la red SRS </v>
      </c>
      <c r="I281" s="467">
        <f>IFERROR(VLOOKUP(Tabla1[[#This Row],[Código_Actividad]],Tabla2[[Código]:[Total de Acciones ]],15,FALSE),"")</f>
        <v>12</v>
      </c>
      <c r="J281" s="462" t="s">
        <v>357</v>
      </c>
      <c r="K281" s="466" t="str">
        <f>IFERROR(VLOOKUP($J281,[3]LSIns!$B$5:$C$45,2,FALSE),"")</f>
        <v>lsProductosdePapel</v>
      </c>
      <c r="L281" s="460" t="s">
        <v>1025</v>
      </c>
      <c r="M281" s="466" t="str">
        <f>IFERROR(VLOOKUP($L281,[4]Insumos!$C$2:$F$517,2,FALSE),"")</f>
        <v>resma</v>
      </c>
      <c r="N281" s="408">
        <v>1</v>
      </c>
      <c r="O281" s="468">
        <f>IFERROR(VLOOKUP($L281,[4]Insumos!$C$2:$F$517,3,FALSE),"")</f>
        <v>139.24</v>
      </c>
      <c r="P281" s="318">
        <f>+Tabla1[[#This Row],[Precio Unitario]]*Tabla1[[#This Row],[Cantidad de Insumos]]</f>
        <v>139.24</v>
      </c>
      <c r="Q281" s="469" t="str">
        <f>IFERROR(VLOOKUP($L281,[4]Insumos!$C$2:$F$517,4,FALSE),"")</f>
        <v>2.3.3.1.01</v>
      </c>
      <c r="R281" s="462"/>
      <c r="S281" s="456"/>
      <c r="T281" s="456"/>
    </row>
    <row r="282" spans="2:20" ht="38.25" x14ac:dyDescent="0.25">
      <c r="B282" s="465" t="e">
        <f>IF(Tabla1[[#This Row],[Código_Actividad]]="","",CONCATENATE(Tabla1[[#This Row],[POA]],".",Tabla1[[#This Row],[SRS]],".",Tabla1[[#This Row],[AREA]],".",Tabla1[[#This Row],[TIPO]]))</f>
        <v>#REF!</v>
      </c>
      <c r="C282" s="465" t="e">
        <f>IF(Tabla1[[#This Row],[Código_Actividad]]="","",'Formulario PPGR1'!#REF!)</f>
        <v>#REF!</v>
      </c>
      <c r="D282" s="465" t="e">
        <f>IF(Tabla1[[#This Row],[Código_Actividad]]="","",'Formulario PPGR1'!#REF!)</f>
        <v>#REF!</v>
      </c>
      <c r="E282" s="465" t="e">
        <f>IF(Tabla1[[#This Row],[Código_Actividad]]="","",'Formulario PPGR1'!#REF!)</f>
        <v>#REF!</v>
      </c>
      <c r="F282" s="465" t="e">
        <f>IF(Tabla1[[#This Row],[Código_Actividad]]="","",'Formulario PPGR1'!#REF!)</f>
        <v>#REF!</v>
      </c>
      <c r="G282" s="317" t="s">
        <v>2210</v>
      </c>
      <c r="H282" s="460" t="str">
        <f>IFERROR(VLOOKUP(Tabla1[[#This Row],[Código_Actividad]],'Formulario PPGR2'!$H$9:$I$1048576,2,FALSE),"")</f>
        <v>Taller de reforzamiento de registros de producción de servicios y bases de datos de reportes de eventos y notificacion de enfermedades, acorde a los resultados de auditoria de calidad del dato del SNS</v>
      </c>
      <c r="I282" s="467">
        <f>IFERROR(VLOOKUP(Tabla1[[#This Row],[Código_Actividad]],Tabla2[[Código]:[Total de Acciones ]],15,FALSE),"")</f>
        <v>2</v>
      </c>
      <c r="J282" s="462" t="s">
        <v>181</v>
      </c>
      <c r="K282" s="466" t="str">
        <f>IFERROR(VLOOKUP($J282,[3]LSIns!$B$5:$C$45,2,FALSE),"")</f>
        <v>lsAlimentosyBebidas</v>
      </c>
      <c r="L282" s="460" t="s">
        <v>699</v>
      </c>
      <c r="M282" s="466" t="str">
        <f>IFERROR(VLOOKUP($L282,[4]Insumos!$C$2:$F$517,2,FALSE),"")</f>
        <v>unidad</v>
      </c>
      <c r="N282" s="408">
        <v>2</v>
      </c>
      <c r="O282" s="468">
        <f>IFERROR(VLOOKUP($L282,[4]Insumos!$C$2:$F$517,3,FALSE),"")</f>
        <v>12626</v>
      </c>
      <c r="P282" s="318">
        <f>+Tabla1[[#This Row],[Precio Unitario]]*Tabla1[[#This Row],[Cantidad de Insumos]]</f>
        <v>25252</v>
      </c>
      <c r="Q282" s="469" t="str">
        <f>IFERROR(VLOOKUP($L282,[4]Insumos!$C$2:$F$517,4,FALSE),"")</f>
        <v>2.3.1.1.01</v>
      </c>
      <c r="R282" s="462"/>
      <c r="S282" s="456"/>
      <c r="T282" s="456"/>
    </row>
    <row r="283" spans="2:20" x14ac:dyDescent="0.25">
      <c r="B283" s="465" t="str">
        <f>IF(Tabla1[[#This Row],[Código_Actividad]]="","",CONCATENATE(Tabla1[[#This Row],[POA]],".",Tabla1[[#This Row],[SRS]],".",Tabla1[[#This Row],[AREA]],".",Tabla1[[#This Row],[TIPO]]))</f>
        <v/>
      </c>
      <c r="C283" s="465" t="str">
        <f>IF(Tabla1[[#This Row],[Código_Actividad]]="","",'Formulario PPGR1'!#REF!)</f>
        <v/>
      </c>
      <c r="D283" s="465" t="str">
        <f>IF(Tabla1[[#This Row],[Código_Actividad]]="","",'Formulario PPGR1'!#REF!)</f>
        <v/>
      </c>
      <c r="E283" s="465" t="str">
        <f>IF(Tabla1[[#This Row],[Código_Actividad]]="","",'Formulario PPGR1'!#REF!)</f>
        <v/>
      </c>
      <c r="F283" s="465" t="str">
        <f>IF(Tabla1[[#This Row],[Código_Actividad]]="","",'Formulario PPGR1'!#REF!)</f>
        <v/>
      </c>
      <c r="G283" s="317"/>
      <c r="H283" s="460" t="str">
        <f>IFERROR(VLOOKUP(Tabla1[[#This Row],[Código_Actividad]],'Formulario PPGR2'!$H$9:$I$1048576,2,FALSE),"")</f>
        <v/>
      </c>
      <c r="I283" s="467" t="str">
        <f>IFERROR(VLOOKUP(Tabla1[[#This Row],[Código_Actividad]],Tabla2[[Código]:[Total de Acciones ]],15,FALSE),"")</f>
        <v/>
      </c>
      <c r="J283" s="462" t="s">
        <v>357</v>
      </c>
      <c r="K283" s="466" t="str">
        <f>IFERROR(VLOOKUP($J283,[3]LSIns!$B$5:$C$45,2,FALSE),"")</f>
        <v>lsProductosdePapel</v>
      </c>
      <c r="L283" s="460" t="s">
        <v>1025</v>
      </c>
      <c r="M283" s="466" t="str">
        <f>IFERROR(VLOOKUP($L283,[4]Insumos!$C$2:$F$517,2,FALSE),"")</f>
        <v>resma</v>
      </c>
      <c r="N283" s="408">
        <v>1</v>
      </c>
      <c r="O283" s="468">
        <f>IFERROR(VLOOKUP($L283,[4]Insumos!$C$2:$F$517,3,FALSE),"")</f>
        <v>139.24</v>
      </c>
      <c r="P283" s="318">
        <f>+Tabla1[[#This Row],[Precio Unitario]]*Tabla1[[#This Row],[Cantidad de Insumos]]</f>
        <v>139.24</v>
      </c>
      <c r="Q283" s="469" t="str">
        <f>IFERROR(VLOOKUP($L283,[4]Insumos!$C$2:$F$517,4,FALSE),"")</f>
        <v>2.3.3.1.01</v>
      </c>
      <c r="R283" s="462"/>
      <c r="S283" s="456"/>
      <c r="T283" s="456"/>
    </row>
    <row r="284" spans="2:20" ht="38.25" x14ac:dyDescent="0.25">
      <c r="B284" s="465" t="e">
        <f>IF(Tabla1[[#This Row],[Código_Actividad]]="","",CONCATENATE(Tabla1[[#This Row],[POA]],".",Tabla1[[#This Row],[SRS]],".",Tabla1[[#This Row],[AREA]],".",Tabla1[[#This Row],[TIPO]]))</f>
        <v>#REF!</v>
      </c>
      <c r="C284" s="465" t="e">
        <f>IF(Tabla1[[#This Row],[Código_Actividad]]="","",'Formulario PPGR1'!#REF!)</f>
        <v>#REF!</v>
      </c>
      <c r="D284" s="465" t="e">
        <f>IF(Tabla1[[#This Row],[Código_Actividad]]="","",'Formulario PPGR1'!#REF!)</f>
        <v>#REF!</v>
      </c>
      <c r="E284" s="465" t="e">
        <f>IF(Tabla1[[#This Row],[Código_Actividad]]="","",'Formulario PPGR1'!#REF!)</f>
        <v>#REF!</v>
      </c>
      <c r="F284" s="465" t="e">
        <f>IF(Tabla1[[#This Row],[Código_Actividad]]="","",'Formulario PPGR1'!#REF!)</f>
        <v>#REF!</v>
      </c>
      <c r="G284" s="317" t="s">
        <v>2211</v>
      </c>
      <c r="H284" s="460" t="str">
        <f>IFERROR(VLOOKUP(Tabla1[[#This Row],[Código_Actividad]],'Formulario PPGR2'!$H$9:$I$1048576,2,FALSE),"")</f>
        <v>Elaboración del POA 2022</v>
      </c>
      <c r="I284" s="467">
        <f>IFERROR(VLOOKUP(Tabla1[[#This Row],[Código_Actividad]],Tabla2[[Código]:[Total de Acciones ]],15,FALSE),"")</f>
        <v>1</v>
      </c>
      <c r="J284" s="462" t="s">
        <v>181</v>
      </c>
      <c r="K284" s="466" t="str">
        <f>IFERROR(VLOOKUP($J284,[3]LSIns!$B$5:$C$45,2,FALSE),"")</f>
        <v>lsAlimentosyBebidas</v>
      </c>
      <c r="L284" s="460" t="s">
        <v>688</v>
      </c>
      <c r="M284" s="466" t="str">
        <f>IFERROR(VLOOKUP($L284,[4]Insumos!$C$2:$F$517,2,FALSE),"")</f>
        <v>unidad</v>
      </c>
      <c r="N284" s="408">
        <v>1</v>
      </c>
      <c r="O284" s="468">
        <f>IFERROR(VLOOKUP($L284,[4]Insumos!$C$2:$F$517,3,FALSE),"")</f>
        <v>61419</v>
      </c>
      <c r="P284" s="318">
        <f>+Tabla1[[#This Row],[Precio Unitario]]*Tabla1[[#This Row],[Cantidad de Insumos]]</f>
        <v>61419</v>
      </c>
      <c r="Q284" s="469" t="str">
        <f>IFERROR(VLOOKUP($L284,[4]Insumos!$C$2:$F$517,4,FALSE),"")</f>
        <v>2.3.1.1.01</v>
      </c>
      <c r="R284" s="462"/>
      <c r="S284" s="456"/>
      <c r="T284" s="456"/>
    </row>
    <row r="285" spans="2:20" ht="38.25" x14ac:dyDescent="0.25">
      <c r="B285" s="465" t="str">
        <f>IF(Tabla1[[#This Row],[Código_Actividad]]="","",CONCATENATE(Tabla1[[#This Row],[POA]],".",Tabla1[[#This Row],[SRS]],".",Tabla1[[#This Row],[AREA]],".",Tabla1[[#This Row],[TIPO]]))</f>
        <v/>
      </c>
      <c r="C285" s="465" t="str">
        <f>IF(Tabla1[[#This Row],[Código_Actividad]]="","",'Formulario PPGR1'!#REF!)</f>
        <v/>
      </c>
      <c r="D285" s="465" t="str">
        <f>IF(Tabla1[[#This Row],[Código_Actividad]]="","",'Formulario PPGR1'!#REF!)</f>
        <v/>
      </c>
      <c r="E285" s="465" t="str">
        <f>IF(Tabla1[[#This Row],[Código_Actividad]]="","",'Formulario PPGR1'!#REF!)</f>
        <v/>
      </c>
      <c r="F285" s="465" t="str">
        <f>IF(Tabla1[[#This Row],[Código_Actividad]]="","",'Formulario PPGR1'!#REF!)</f>
        <v/>
      </c>
      <c r="G285" s="317"/>
      <c r="H285" s="460" t="str">
        <f>IFERROR(VLOOKUP(Tabla1[[#This Row],[Código_Actividad]],'Formulario PPGR2'!$H$9:$I$1048576,2,FALSE),"")</f>
        <v/>
      </c>
      <c r="I285" s="467" t="str">
        <f>IFERROR(VLOOKUP(Tabla1[[#This Row],[Código_Actividad]],Tabla2[[Código]:[Total de Acciones ]],15,FALSE),"")</f>
        <v/>
      </c>
      <c r="J285" s="462" t="s">
        <v>181</v>
      </c>
      <c r="K285" s="466" t="str">
        <f>IFERROR(VLOOKUP($J285,[3]LSIns!$B$5:$C$45,2,FALSE),"")</f>
        <v>lsAlimentosyBebidas</v>
      </c>
      <c r="L285" s="460" t="s">
        <v>693</v>
      </c>
      <c r="M285" s="466" t="str">
        <f>IFERROR(VLOOKUP($L285,[4]Insumos!$C$2:$F$517,2,FALSE),"")</f>
        <v>unidad</v>
      </c>
      <c r="N285" s="408">
        <v>1</v>
      </c>
      <c r="O285" s="468">
        <f>IFERROR(VLOOKUP($L285,[4]Insumos!$C$2:$F$517,3,FALSE),"")</f>
        <v>29393.8</v>
      </c>
      <c r="P285" s="318">
        <f>+Tabla1[[#This Row],[Precio Unitario]]*Tabla1[[#This Row],[Cantidad de Insumos]]</f>
        <v>29393.8</v>
      </c>
      <c r="Q285" s="469" t="str">
        <f>IFERROR(VLOOKUP($L285,[4]Insumos!$C$2:$F$517,4,FALSE),"")</f>
        <v>2.3.1.1.01</v>
      </c>
      <c r="R285" s="462"/>
      <c r="S285" s="456"/>
      <c r="T285" s="456"/>
    </row>
    <row r="286" spans="2:20" x14ac:dyDescent="0.25">
      <c r="B286" s="465" t="str">
        <f>IF(Tabla1[[#This Row],[Código_Actividad]]="","",CONCATENATE(Tabla1[[#This Row],[POA]],".",Tabla1[[#This Row],[SRS]],".",Tabla1[[#This Row],[AREA]],".",Tabla1[[#This Row],[TIPO]]))</f>
        <v/>
      </c>
      <c r="C286" s="465" t="str">
        <f>IF(Tabla1[[#This Row],[Código_Actividad]]="","",'Formulario PPGR1'!#REF!)</f>
        <v/>
      </c>
      <c r="D286" s="465" t="str">
        <f>IF(Tabla1[[#This Row],[Código_Actividad]]="","",'Formulario PPGR1'!#REF!)</f>
        <v/>
      </c>
      <c r="E286" s="465" t="str">
        <f>IF(Tabla1[[#This Row],[Código_Actividad]]="","",'Formulario PPGR1'!#REF!)</f>
        <v/>
      </c>
      <c r="F286" s="465" t="str">
        <f>IF(Tabla1[[#This Row],[Código_Actividad]]="","",'Formulario PPGR1'!#REF!)</f>
        <v/>
      </c>
      <c r="G286" s="317"/>
      <c r="H286" s="460" t="str">
        <f>IFERROR(VLOOKUP(Tabla1[[#This Row],[Código_Actividad]],'Formulario PPGR2'!$H$9:$I$1048576,2,FALSE),"")</f>
        <v/>
      </c>
      <c r="I286" s="467" t="str">
        <f>IFERROR(VLOOKUP(Tabla1[[#This Row],[Código_Actividad]],Tabla2[[Código]:[Total de Acciones ]],15,FALSE),"")</f>
        <v/>
      </c>
      <c r="J286" s="462" t="s">
        <v>1122</v>
      </c>
      <c r="K286" s="466" t="str">
        <f>IFERROR(VLOOKUP($J286,[3]LSIns!$B$5:$C$45,2,FALSE),"")</f>
        <v>lsUtilesdeOficina</v>
      </c>
      <c r="L286" s="460" t="s">
        <v>1144</v>
      </c>
      <c r="M286" s="466" t="str">
        <f>IFERROR(VLOOKUP($L286,[4]Insumos!$C$2:$F$517,2,FALSE),"")</f>
        <v>Caja</v>
      </c>
      <c r="N286" s="408">
        <v>5</v>
      </c>
      <c r="O286" s="468">
        <f>IFERROR(VLOOKUP($L286,[4]Insumos!$C$2:$F$517,3,FALSE),"")</f>
        <v>36</v>
      </c>
      <c r="P286" s="318">
        <f>+Tabla1[[#This Row],[Precio Unitario]]*Tabla1[[#This Row],[Cantidad de Insumos]]</f>
        <v>180</v>
      </c>
      <c r="Q286" s="469" t="str">
        <f>IFERROR(VLOOKUP($L286,[4]Insumos!$C$2:$F$517,4,FALSE),"")</f>
        <v xml:space="preserve">2.3.9.2.01 </v>
      </c>
      <c r="R286" s="462"/>
      <c r="S286" s="456"/>
      <c r="T286" s="456"/>
    </row>
    <row r="287" spans="2:20" x14ac:dyDescent="0.25">
      <c r="B287" s="465" t="str">
        <f>IF(Tabla1[[#This Row],[Código_Actividad]]="","",CONCATENATE(Tabla1[[#This Row],[POA]],".",Tabla1[[#This Row],[SRS]],".",Tabla1[[#This Row],[AREA]],".",Tabla1[[#This Row],[TIPO]]))</f>
        <v/>
      </c>
      <c r="C287" s="465" t="str">
        <f>IF(Tabla1[[#This Row],[Código_Actividad]]="","",'Formulario PPGR1'!#REF!)</f>
        <v/>
      </c>
      <c r="D287" s="465" t="str">
        <f>IF(Tabla1[[#This Row],[Código_Actividad]]="","",'Formulario PPGR1'!#REF!)</f>
        <v/>
      </c>
      <c r="E287" s="465" t="str">
        <f>IF(Tabla1[[#This Row],[Código_Actividad]]="","",'Formulario PPGR1'!#REF!)</f>
        <v/>
      </c>
      <c r="F287" s="465" t="str">
        <f>IF(Tabla1[[#This Row],[Código_Actividad]]="","",'Formulario PPGR1'!#REF!)</f>
        <v/>
      </c>
      <c r="G287" s="317"/>
      <c r="H287" s="460" t="str">
        <f>IFERROR(VLOOKUP(Tabla1[[#This Row],[Código_Actividad]],'Formulario PPGR2'!$H$9:$I$1048576,2,FALSE),"")</f>
        <v/>
      </c>
      <c r="I287" s="467" t="str">
        <f>IFERROR(VLOOKUP(Tabla1[[#This Row],[Código_Actividad]],Tabla2[[Código]:[Total de Acciones ]],15,FALSE),"")</f>
        <v/>
      </c>
      <c r="J287" s="462" t="s">
        <v>357</v>
      </c>
      <c r="K287" s="466" t="str">
        <f>IFERROR(VLOOKUP($J287,[3]LSIns!$B$5:$C$45,2,FALSE),"")</f>
        <v>lsProductosdePapel</v>
      </c>
      <c r="L287" s="460" t="s">
        <v>1025</v>
      </c>
      <c r="M287" s="466" t="str">
        <f>IFERROR(VLOOKUP($L287,[4]Insumos!$C$2:$F$517,2,FALSE),"")</f>
        <v>resma</v>
      </c>
      <c r="N287" s="408">
        <v>2</v>
      </c>
      <c r="O287" s="468">
        <f>IFERROR(VLOOKUP($L287,[4]Insumos!$C$2:$F$517,3,FALSE),"")</f>
        <v>139.24</v>
      </c>
      <c r="P287" s="318">
        <f>+Tabla1[[#This Row],[Precio Unitario]]*Tabla1[[#This Row],[Cantidad de Insumos]]</f>
        <v>278.48</v>
      </c>
      <c r="Q287" s="469" t="str">
        <f>IFERROR(VLOOKUP($L287,[4]Insumos!$C$2:$F$517,4,FALSE),"")</f>
        <v>2.3.3.1.01</v>
      </c>
      <c r="R287" s="462"/>
      <c r="S287" s="456"/>
      <c r="T287" s="456"/>
    </row>
    <row r="288" spans="2:20" x14ac:dyDescent="0.25">
      <c r="B288" s="465" t="str">
        <f>IF(Tabla1[[#This Row],[Código_Actividad]]="","",CONCATENATE(Tabla1[[#This Row],[POA]],".",Tabla1[[#This Row],[SRS]],".",Tabla1[[#This Row],[AREA]],".",Tabla1[[#This Row],[TIPO]]))</f>
        <v/>
      </c>
      <c r="C288" s="465" t="str">
        <f>IF(Tabla1[[#This Row],[Código_Actividad]]="","",'Formulario PPGR1'!#REF!)</f>
        <v/>
      </c>
      <c r="D288" s="465" t="str">
        <f>IF(Tabla1[[#This Row],[Código_Actividad]]="","",'Formulario PPGR1'!#REF!)</f>
        <v/>
      </c>
      <c r="E288" s="465" t="str">
        <f>IF(Tabla1[[#This Row],[Código_Actividad]]="","",'Formulario PPGR1'!#REF!)</f>
        <v/>
      </c>
      <c r="F288" s="465" t="str">
        <f>IF(Tabla1[[#This Row],[Código_Actividad]]="","",'Formulario PPGR1'!#REF!)</f>
        <v/>
      </c>
      <c r="G288" s="317"/>
      <c r="H288" s="460" t="str">
        <f>IFERROR(VLOOKUP(Tabla1[[#This Row],[Código_Actividad]],'Formulario PPGR2'!$H$9:$I$1048576,2,FALSE),"")</f>
        <v/>
      </c>
      <c r="I288" s="467" t="str">
        <f>IFERROR(VLOOKUP(Tabla1[[#This Row],[Código_Actividad]],Tabla2[[Código]:[Total de Acciones ]],15,FALSE),"")</f>
        <v/>
      </c>
      <c r="J288" s="462" t="s">
        <v>823</v>
      </c>
      <c r="K288" s="466" t="str">
        <f>IFERROR(VLOOKUP($J288,[3]LSIns!$B$5:$C$45,2,FALSE),"")</f>
        <v>lsEquiposComputos</v>
      </c>
      <c r="L288" s="460" t="s">
        <v>830</v>
      </c>
      <c r="M288" s="466" t="str">
        <f>IFERROR(VLOOKUP($L288,[4]Insumos!$C$2:$F$517,2,FALSE),"")</f>
        <v>unidad</v>
      </c>
      <c r="N288" s="408">
        <v>1</v>
      </c>
      <c r="O288" s="468">
        <f>IFERROR(VLOOKUP($L288,[4]Insumos!$C$2:$F$517,3,FALSE),"")</f>
        <v>27200</v>
      </c>
      <c r="P288" s="318">
        <f>+Tabla1[[#This Row],[Precio Unitario]]*Tabla1[[#This Row],[Cantidad de Insumos]]</f>
        <v>27200</v>
      </c>
      <c r="Q288" s="469" t="str">
        <f>IFERROR(VLOOKUP($L288,[4]Insumos!$C$2:$F$517,4,FALSE),"")</f>
        <v>2.6.1.3.01</v>
      </c>
      <c r="R288" s="462"/>
      <c r="S288" s="456"/>
      <c r="T288" s="456"/>
    </row>
    <row r="289" spans="2:20" ht="38.25" x14ac:dyDescent="0.25">
      <c r="B289" s="465" t="e">
        <f>IF(Tabla1[[#This Row],[Código_Actividad]]="","",CONCATENATE(Tabla1[[#This Row],[POA]],".",Tabla1[[#This Row],[SRS]],".",Tabla1[[#This Row],[AREA]],".",Tabla1[[#This Row],[TIPO]]))</f>
        <v>#REF!</v>
      </c>
      <c r="C289" s="465" t="e">
        <f>IF(Tabla1[[#This Row],[Código_Actividad]]="","",'Formulario PPGR1'!#REF!)</f>
        <v>#REF!</v>
      </c>
      <c r="D289" s="465" t="e">
        <f>IF(Tabla1[[#This Row],[Código_Actividad]]="","",'Formulario PPGR1'!#REF!)</f>
        <v>#REF!</v>
      </c>
      <c r="E289" s="465" t="e">
        <f>IF(Tabla1[[#This Row],[Código_Actividad]]="","",'Formulario PPGR1'!#REF!)</f>
        <v>#REF!</v>
      </c>
      <c r="F289" s="465" t="e">
        <f>IF(Tabla1[[#This Row],[Código_Actividad]]="","",'Formulario PPGR1'!#REF!)</f>
        <v>#REF!</v>
      </c>
      <c r="G289" s="317" t="s">
        <v>2212</v>
      </c>
      <c r="H289" s="460" t="str">
        <f>IFERROR(VLOOKUP(Tabla1[[#This Row],[Código_Actividad]],'Formulario PPGR2'!$H$9:$I$1048576,2,FALSE),"")</f>
        <v>Elaboración del PACC 2022</v>
      </c>
      <c r="I289" s="467">
        <f>IFERROR(VLOOKUP(Tabla1[[#This Row],[Código_Actividad]],Tabla2[[Código]:[Total de Acciones ]],15,FALSE),"")</f>
        <v>1</v>
      </c>
      <c r="J289" s="462" t="s">
        <v>181</v>
      </c>
      <c r="K289" s="466" t="str">
        <f>IFERROR(VLOOKUP($J289,[3]LSIns!$B$5:$C$45,2,FALSE),"")</f>
        <v>lsAlimentosyBebidas</v>
      </c>
      <c r="L289" s="460" t="s">
        <v>691</v>
      </c>
      <c r="M289" s="466" t="str">
        <f>IFERROR(VLOOKUP($L289,[4]Insumos!$C$2:$F$517,2,FALSE),"")</f>
        <v>unidad</v>
      </c>
      <c r="N289" s="408">
        <v>1</v>
      </c>
      <c r="O289" s="468">
        <f>IFERROR(VLOOKUP($L289,[4]Insumos!$C$2:$F$517,3,FALSE),"")</f>
        <v>5929.5</v>
      </c>
      <c r="P289" s="318">
        <f>+Tabla1[[#This Row],[Precio Unitario]]*Tabla1[[#This Row],[Cantidad de Insumos]]</f>
        <v>5929.5</v>
      </c>
      <c r="Q289" s="469" t="str">
        <f>IFERROR(VLOOKUP($L289,[4]Insumos!$C$2:$F$517,4,FALSE),"")</f>
        <v>2.3.1.1.01</v>
      </c>
      <c r="R289" s="462"/>
      <c r="S289" s="456"/>
      <c r="T289" s="456"/>
    </row>
    <row r="290" spans="2:20" x14ac:dyDescent="0.25">
      <c r="B290" s="465" t="str">
        <f>IF(Tabla1[[#This Row],[Código_Actividad]]="","",CONCATENATE(Tabla1[[#This Row],[POA]],".",Tabla1[[#This Row],[SRS]],".",Tabla1[[#This Row],[AREA]],".",Tabla1[[#This Row],[TIPO]]))</f>
        <v/>
      </c>
      <c r="C290" s="465" t="str">
        <f>IF(Tabla1[[#This Row],[Código_Actividad]]="","",'Formulario PPGR1'!#REF!)</f>
        <v/>
      </c>
      <c r="D290" s="465" t="str">
        <f>IF(Tabla1[[#This Row],[Código_Actividad]]="","",'Formulario PPGR1'!#REF!)</f>
        <v/>
      </c>
      <c r="E290" s="465" t="str">
        <f>IF(Tabla1[[#This Row],[Código_Actividad]]="","",'Formulario PPGR1'!#REF!)</f>
        <v/>
      </c>
      <c r="F290" s="465" t="str">
        <f>IF(Tabla1[[#This Row],[Código_Actividad]]="","",'Formulario PPGR1'!#REF!)</f>
        <v/>
      </c>
      <c r="G290" s="317"/>
      <c r="H290" s="460" t="str">
        <f>IFERROR(VLOOKUP(Tabla1[[#This Row],[Código_Actividad]],'Formulario PPGR2'!$H$9:$I$1048576,2,FALSE),"")</f>
        <v/>
      </c>
      <c r="I290" s="467" t="str">
        <f>IFERROR(VLOOKUP(Tabla1[[#This Row],[Código_Actividad]],Tabla2[[Código]:[Total de Acciones ]],15,FALSE),"")</f>
        <v/>
      </c>
      <c r="J290" s="462" t="s">
        <v>1122</v>
      </c>
      <c r="K290" s="466" t="str">
        <f>IFERROR(VLOOKUP($J290,[3]LSIns!$B$5:$C$45,2,FALSE),"")</f>
        <v>lsUtilesdeOficina</v>
      </c>
      <c r="L290" s="460" t="s">
        <v>1144</v>
      </c>
      <c r="M290" s="466" t="str">
        <f>IFERROR(VLOOKUP($L290,[4]Insumos!$C$2:$F$517,2,FALSE),"")</f>
        <v>Caja</v>
      </c>
      <c r="N290" s="408">
        <v>2</v>
      </c>
      <c r="O290" s="468">
        <f>IFERROR(VLOOKUP($L290,[4]Insumos!$C$2:$F$517,3,FALSE),"")</f>
        <v>36</v>
      </c>
      <c r="P290" s="318">
        <f>+Tabla1[[#This Row],[Precio Unitario]]*Tabla1[[#This Row],[Cantidad de Insumos]]</f>
        <v>72</v>
      </c>
      <c r="Q290" s="469" t="str">
        <f>IFERROR(VLOOKUP($L290,[4]Insumos!$C$2:$F$517,4,FALSE),"")</f>
        <v xml:space="preserve">2.3.9.2.01 </v>
      </c>
      <c r="R290" s="462"/>
      <c r="S290" s="456"/>
      <c r="T290" s="456"/>
    </row>
    <row r="291" spans="2:20" x14ac:dyDescent="0.25">
      <c r="B291" s="465" t="str">
        <f>IF(Tabla1[[#This Row],[Código_Actividad]]="","",CONCATENATE(Tabla1[[#This Row],[POA]],".",Tabla1[[#This Row],[SRS]],".",Tabla1[[#This Row],[AREA]],".",Tabla1[[#This Row],[TIPO]]))</f>
        <v/>
      </c>
      <c r="C291" s="465" t="str">
        <f>IF(Tabla1[[#This Row],[Código_Actividad]]="","",'Formulario PPGR1'!#REF!)</f>
        <v/>
      </c>
      <c r="D291" s="465" t="str">
        <f>IF(Tabla1[[#This Row],[Código_Actividad]]="","",'Formulario PPGR1'!#REF!)</f>
        <v/>
      </c>
      <c r="E291" s="465" t="str">
        <f>IF(Tabla1[[#This Row],[Código_Actividad]]="","",'Formulario PPGR1'!#REF!)</f>
        <v/>
      </c>
      <c r="F291" s="465" t="str">
        <f>IF(Tabla1[[#This Row],[Código_Actividad]]="","",'Formulario PPGR1'!#REF!)</f>
        <v/>
      </c>
      <c r="G291" s="317"/>
      <c r="H291" s="460" t="str">
        <f>IFERROR(VLOOKUP(Tabla1[[#This Row],[Código_Actividad]],'Formulario PPGR2'!$H$9:$I$1048576,2,FALSE),"")</f>
        <v/>
      </c>
      <c r="I291" s="467" t="str">
        <f>IFERROR(VLOOKUP(Tabla1[[#This Row],[Código_Actividad]],Tabla2[[Código]:[Total de Acciones ]],15,FALSE),"")</f>
        <v/>
      </c>
      <c r="J291" s="462" t="s">
        <v>357</v>
      </c>
      <c r="K291" s="466" t="str">
        <f>IFERROR(VLOOKUP($J291,[3]LSIns!$B$5:$C$45,2,FALSE),"")</f>
        <v>lsProductosdePapel</v>
      </c>
      <c r="L291" s="460" t="s">
        <v>1025</v>
      </c>
      <c r="M291" s="466" t="str">
        <f>IFERROR(VLOOKUP($L291,[4]Insumos!$C$2:$F$517,2,FALSE),"")</f>
        <v>resma</v>
      </c>
      <c r="N291" s="408">
        <v>1</v>
      </c>
      <c r="O291" s="468">
        <f>IFERROR(VLOOKUP($L291,[4]Insumos!$C$2:$F$517,3,FALSE),"")</f>
        <v>139.24</v>
      </c>
      <c r="P291" s="318">
        <f>+Tabla1[[#This Row],[Precio Unitario]]*Tabla1[[#This Row],[Cantidad de Insumos]]</f>
        <v>139.24</v>
      </c>
      <c r="Q291" s="469" t="str">
        <f>IFERROR(VLOOKUP($L291,[4]Insumos!$C$2:$F$517,4,FALSE),"")</f>
        <v>2.3.3.1.01</v>
      </c>
      <c r="R291" s="462"/>
      <c r="S291" s="456"/>
      <c r="T291" s="456"/>
    </row>
    <row r="292" spans="2:20" x14ac:dyDescent="0.25">
      <c r="B292" s="465" t="e">
        <f>IF(Tabla1[[#This Row],[Código_Actividad]]="","",CONCATENATE(Tabla1[[#This Row],[POA]],".",Tabla1[[#This Row],[SRS]],".",Tabla1[[#This Row],[AREA]],".",Tabla1[[#This Row],[TIPO]]))</f>
        <v>#REF!</v>
      </c>
      <c r="C292" s="465" t="e">
        <f>IF(Tabla1[[#This Row],[Código_Actividad]]="","",'Formulario PPGR1'!#REF!)</f>
        <v>#REF!</v>
      </c>
      <c r="D292" s="465" t="e">
        <f>IF(Tabla1[[#This Row],[Código_Actividad]]="","",'Formulario PPGR1'!#REF!)</f>
        <v>#REF!</v>
      </c>
      <c r="E292" s="465" t="e">
        <f>IF(Tabla1[[#This Row],[Código_Actividad]]="","",'Formulario PPGR1'!#REF!)</f>
        <v>#REF!</v>
      </c>
      <c r="F292" s="465" t="e">
        <f>IF(Tabla1[[#This Row],[Código_Actividad]]="","",'Formulario PPGR1'!#REF!)</f>
        <v>#REF!</v>
      </c>
      <c r="G292" s="317" t="s">
        <v>2213</v>
      </c>
      <c r="H292" s="460" t="str">
        <f>IFERROR(VLOOKUP(Tabla1[[#This Row],[Código_Actividad]],'Formulario PPGR2'!$H$9:$I$1048576,2,FALSE),"")</f>
        <v>Elaboración de la Memoria Institucional 2021</v>
      </c>
      <c r="I292" s="467">
        <f>IFERROR(VLOOKUP(Tabla1[[#This Row],[Código_Actividad]],Tabla2[[Código]:[Total de Acciones ]],15,FALSE),"")</f>
        <v>1</v>
      </c>
      <c r="J292" s="462" t="s">
        <v>357</v>
      </c>
      <c r="K292" s="466" t="str">
        <f>IFERROR(VLOOKUP($J292,[3]LSIns!$B$5:$C$45,2,FALSE),"")</f>
        <v>lsProductosdePapel</v>
      </c>
      <c r="L292" s="460" t="s">
        <v>1025</v>
      </c>
      <c r="M292" s="466" t="str">
        <f>IFERROR(VLOOKUP($L292,[4]Insumos!$C$2:$F$517,2,FALSE),"")</f>
        <v>resma</v>
      </c>
      <c r="N292" s="408">
        <v>1</v>
      </c>
      <c r="O292" s="468">
        <f>IFERROR(VLOOKUP($L292,[4]Insumos!$C$2:$F$517,3,FALSE),"")</f>
        <v>139.24</v>
      </c>
      <c r="P292" s="318">
        <f>+Tabla1[[#This Row],[Precio Unitario]]*Tabla1[[#This Row],[Cantidad de Insumos]]</f>
        <v>139.24</v>
      </c>
      <c r="Q292" s="469" t="str">
        <f>IFERROR(VLOOKUP($L292,[4]Insumos!$C$2:$F$517,4,FALSE),"")</f>
        <v>2.3.3.1.01</v>
      </c>
      <c r="R292" s="462"/>
      <c r="S292" s="456"/>
      <c r="T292" s="456"/>
    </row>
    <row r="293" spans="2:20" x14ac:dyDescent="0.25">
      <c r="B293" s="465" t="e">
        <f>IF(Tabla1[[#This Row],[Código_Actividad]]="","",CONCATENATE(Tabla1[[#This Row],[POA]],".",Tabla1[[#This Row],[SRS]],".",Tabla1[[#This Row],[AREA]],".",Tabla1[[#This Row],[TIPO]]))</f>
        <v>#REF!</v>
      </c>
      <c r="C293" s="465" t="e">
        <f>IF(Tabla1[[#This Row],[Código_Actividad]]="","",'Formulario PPGR1'!#REF!)</f>
        <v>#REF!</v>
      </c>
      <c r="D293" s="465" t="e">
        <f>IF(Tabla1[[#This Row],[Código_Actividad]]="","",'Formulario PPGR1'!#REF!)</f>
        <v>#REF!</v>
      </c>
      <c r="E293" s="465" t="e">
        <f>IF(Tabla1[[#This Row],[Código_Actividad]]="","",'Formulario PPGR1'!#REF!)</f>
        <v>#REF!</v>
      </c>
      <c r="F293" s="465" t="e">
        <f>IF(Tabla1[[#This Row],[Código_Actividad]]="","",'Formulario PPGR1'!#REF!)</f>
        <v>#REF!</v>
      </c>
      <c r="G293" s="317" t="s">
        <v>2214</v>
      </c>
      <c r="H293" s="460" t="str">
        <f>IFERROR(VLOOKUP(Tabla1[[#This Row],[Código_Actividad]],'Formulario PPGR2'!$H$9:$I$1048576,2,FALSE),"")</f>
        <v>Levantamiento de los proyectos de cooperacion finalizados en el 2020 y en ejecucion 2021</v>
      </c>
      <c r="I293" s="467">
        <f>IFERROR(VLOOKUP(Tabla1[[#This Row],[Código_Actividad]],Tabla2[[Código]:[Total de Acciones ]],15,FALSE),"")</f>
        <v>1</v>
      </c>
      <c r="J293" s="462" t="s">
        <v>357</v>
      </c>
      <c r="K293" s="466" t="str">
        <f>IFERROR(VLOOKUP($J293,[3]LSIns!$B$5:$C$45,2,FALSE),"")</f>
        <v>lsProductosdePapel</v>
      </c>
      <c r="L293" s="460" t="s">
        <v>1025</v>
      </c>
      <c r="M293" s="466" t="str">
        <f>IFERROR(VLOOKUP($L293,[4]Insumos!$C$2:$F$517,2,FALSE),"")</f>
        <v>resma</v>
      </c>
      <c r="N293" s="408">
        <v>1</v>
      </c>
      <c r="O293" s="468">
        <f>IFERROR(VLOOKUP($L293,[4]Insumos!$C$2:$F$517,3,FALSE),"")</f>
        <v>139.24</v>
      </c>
      <c r="P293" s="318">
        <f>+Tabla1[[#This Row],[Precio Unitario]]*Tabla1[[#This Row],[Cantidad de Insumos]]</f>
        <v>139.24</v>
      </c>
      <c r="Q293" s="469" t="str">
        <f>IFERROR(VLOOKUP($L293,[4]Insumos!$C$2:$F$517,4,FALSE),"")</f>
        <v>2.3.3.1.01</v>
      </c>
      <c r="R293" s="462"/>
      <c r="S293" s="456"/>
      <c r="T293" s="456"/>
    </row>
    <row r="294" spans="2:20" x14ac:dyDescent="0.25">
      <c r="B294" s="465" t="e">
        <f>IF(Tabla1[[#This Row],[Código_Actividad]]="","",CONCATENATE(Tabla1[[#This Row],[POA]],".",Tabla1[[#This Row],[SRS]],".",Tabla1[[#This Row],[AREA]],".",Tabla1[[#This Row],[TIPO]]))</f>
        <v>#REF!</v>
      </c>
      <c r="C294" s="465" t="e">
        <f>IF(Tabla1[[#This Row],[Código_Actividad]]="","",'Formulario PPGR1'!#REF!)</f>
        <v>#REF!</v>
      </c>
      <c r="D294" s="465" t="e">
        <f>IF(Tabla1[[#This Row],[Código_Actividad]]="","",'Formulario PPGR1'!#REF!)</f>
        <v>#REF!</v>
      </c>
      <c r="E294" s="465" t="e">
        <f>IF(Tabla1[[#This Row],[Código_Actividad]]="","",'Formulario PPGR1'!#REF!)</f>
        <v>#REF!</v>
      </c>
      <c r="F294" s="465" t="e">
        <f>IF(Tabla1[[#This Row],[Código_Actividad]]="","",'Formulario PPGR1'!#REF!)</f>
        <v>#REF!</v>
      </c>
      <c r="G294" s="317" t="s">
        <v>2215</v>
      </c>
      <c r="H294" s="460" t="str">
        <f>IFERROR(VLOOKUP(Tabla1[[#This Row],[Código_Actividad]],'Formulario PPGR2'!$H$9:$I$1048576,2,FALSE),"")</f>
        <v>Monitoreo Planes operativos del SRS y CEAS</v>
      </c>
      <c r="I294" s="467">
        <f>IFERROR(VLOOKUP(Tabla1[[#This Row],[Código_Actividad]],Tabla2[[Código]:[Total de Acciones ]],15,FALSE),"")</f>
        <v>4</v>
      </c>
      <c r="J294" s="462" t="s">
        <v>357</v>
      </c>
      <c r="K294" s="466" t="str">
        <f>IFERROR(VLOOKUP($J294,[3]LSIns!$B$5:$C$45,2,FALSE),"")</f>
        <v>lsProductosdePapel</v>
      </c>
      <c r="L294" s="460" t="s">
        <v>1025</v>
      </c>
      <c r="M294" s="466" t="str">
        <f>IFERROR(VLOOKUP($L294,[4]Insumos!$C$2:$F$517,2,FALSE),"")</f>
        <v>resma</v>
      </c>
      <c r="N294" s="408">
        <v>1</v>
      </c>
      <c r="O294" s="468">
        <f>IFERROR(VLOOKUP($L294,[4]Insumos!$C$2:$F$517,3,FALSE),"")</f>
        <v>139.24</v>
      </c>
      <c r="P294" s="318">
        <f>+Tabla1[[#This Row],[Precio Unitario]]*Tabla1[[#This Row],[Cantidad de Insumos]]</f>
        <v>139.24</v>
      </c>
      <c r="Q294" s="469" t="str">
        <f>IFERROR(VLOOKUP($L294,[4]Insumos!$C$2:$F$517,4,FALSE),"")</f>
        <v>2.3.3.1.01</v>
      </c>
      <c r="R294" s="462"/>
      <c r="S294" s="456"/>
      <c r="T294" s="456"/>
    </row>
    <row r="295" spans="2:20" ht="38.25" x14ac:dyDescent="0.25">
      <c r="B295" s="465" t="e">
        <f>IF(Tabla1[[#This Row],[Código_Actividad]]="","",CONCATENATE(Tabla1[[#This Row],[POA]],".",Tabla1[[#This Row],[SRS]],".",Tabla1[[#This Row],[AREA]],".",Tabla1[[#This Row],[TIPO]]))</f>
        <v>#REF!</v>
      </c>
      <c r="C295" s="465" t="e">
        <f>IF(Tabla1[[#This Row],[Código_Actividad]]="","",'Formulario PPGR1'!#REF!)</f>
        <v>#REF!</v>
      </c>
      <c r="D295" s="465" t="e">
        <f>IF(Tabla1[[#This Row],[Código_Actividad]]="","",'Formulario PPGR1'!#REF!)</f>
        <v>#REF!</v>
      </c>
      <c r="E295" s="465" t="e">
        <f>IF(Tabla1[[#This Row],[Código_Actividad]]="","",'Formulario PPGR1'!#REF!)</f>
        <v>#REF!</v>
      </c>
      <c r="F295" s="465" t="e">
        <f>IF(Tabla1[[#This Row],[Código_Actividad]]="","",'Formulario PPGR1'!#REF!)</f>
        <v>#REF!</v>
      </c>
      <c r="G295" s="317" t="s">
        <v>2216</v>
      </c>
      <c r="H295" s="460" t="str">
        <f>IFERROR(VLOOKUP(Tabla1[[#This Row],[Código_Actividad]],'Formulario PPGR2'!$H$9:$I$1048576,2,FALSE),"")</f>
        <v>Socialización de los resultados del monitoreo del POA</v>
      </c>
      <c r="I295" s="467">
        <f>IFERROR(VLOOKUP(Tabla1[[#This Row],[Código_Actividad]],Tabla2[[Código]:[Total de Acciones ]],15,FALSE),"")</f>
        <v>3</v>
      </c>
      <c r="J295" s="462" t="s">
        <v>181</v>
      </c>
      <c r="K295" s="466" t="str">
        <f>IFERROR(VLOOKUP($J295,[3]LSIns!$B$5:$C$45,2,FALSE),"")</f>
        <v>lsAlimentosyBebidas</v>
      </c>
      <c r="L295" s="460" t="s">
        <v>691</v>
      </c>
      <c r="M295" s="466" t="str">
        <f>IFERROR(VLOOKUP($L295,[4]Insumos!$C$2:$F$517,2,FALSE),"")</f>
        <v>unidad</v>
      </c>
      <c r="N295" s="408">
        <v>3</v>
      </c>
      <c r="O295" s="468">
        <f>IFERROR(VLOOKUP($L295,[4]Insumos!$C$2:$F$517,3,FALSE),"")</f>
        <v>5929.5</v>
      </c>
      <c r="P295" s="318">
        <f>+Tabla1[[#This Row],[Precio Unitario]]*Tabla1[[#This Row],[Cantidad de Insumos]]</f>
        <v>17788.5</v>
      </c>
      <c r="Q295" s="469" t="str">
        <f>IFERROR(VLOOKUP($L295,[4]Insumos!$C$2:$F$517,4,FALSE),"")</f>
        <v>2.3.1.1.01</v>
      </c>
      <c r="R295" s="462"/>
      <c r="S295" s="456"/>
      <c r="T295" s="456"/>
    </row>
    <row r="296" spans="2:20" x14ac:dyDescent="0.25">
      <c r="B296" s="465" t="str">
        <f>IF(Tabla1[[#This Row],[Código_Actividad]]="","",CONCATENATE(Tabla1[[#This Row],[POA]],".",Tabla1[[#This Row],[SRS]],".",Tabla1[[#This Row],[AREA]],".",Tabla1[[#This Row],[TIPO]]))</f>
        <v/>
      </c>
      <c r="C296" s="465" t="str">
        <f>IF(Tabla1[[#This Row],[Código_Actividad]]="","",'Formulario PPGR1'!#REF!)</f>
        <v/>
      </c>
      <c r="D296" s="465" t="str">
        <f>IF(Tabla1[[#This Row],[Código_Actividad]]="","",'Formulario PPGR1'!#REF!)</f>
        <v/>
      </c>
      <c r="E296" s="465" t="str">
        <f>IF(Tabla1[[#This Row],[Código_Actividad]]="","",'Formulario PPGR1'!#REF!)</f>
        <v/>
      </c>
      <c r="F296" s="465" t="str">
        <f>IF(Tabla1[[#This Row],[Código_Actividad]]="","",'Formulario PPGR1'!#REF!)</f>
        <v/>
      </c>
      <c r="G296" s="317"/>
      <c r="H296" s="460" t="str">
        <f>IFERROR(VLOOKUP(Tabla1[[#This Row],[Código_Actividad]],'Formulario PPGR2'!$H$9:$I$1048576,2,FALSE),"")</f>
        <v/>
      </c>
      <c r="I296" s="467" t="str">
        <f>IFERROR(VLOOKUP(Tabla1[[#This Row],[Código_Actividad]],Tabla2[[Código]:[Total de Acciones ]],15,FALSE),"")</f>
        <v/>
      </c>
      <c r="J296" s="462" t="s">
        <v>357</v>
      </c>
      <c r="K296" s="466" t="str">
        <f>IFERROR(VLOOKUP($J296,[3]LSIns!$B$5:$C$45,2,FALSE),"")</f>
        <v>lsProductosdePapel</v>
      </c>
      <c r="L296" s="460" t="s">
        <v>1025</v>
      </c>
      <c r="M296" s="466" t="str">
        <f>IFERROR(VLOOKUP($L296,[4]Insumos!$C$2:$F$517,2,FALSE),"")</f>
        <v>resma</v>
      </c>
      <c r="N296" s="408">
        <v>1</v>
      </c>
      <c r="O296" s="468">
        <f>IFERROR(VLOOKUP($L296,[4]Insumos!$C$2:$F$517,3,FALSE),"")</f>
        <v>139.24</v>
      </c>
      <c r="P296" s="318">
        <f>+Tabla1[[#This Row],[Precio Unitario]]*Tabla1[[#This Row],[Cantidad de Insumos]]</f>
        <v>139.24</v>
      </c>
      <c r="Q296" s="469" t="str">
        <f>IFERROR(VLOOKUP($L296,[4]Insumos!$C$2:$F$517,4,FALSE),"")</f>
        <v>2.3.3.1.01</v>
      </c>
      <c r="R296" s="462"/>
      <c r="S296" s="456"/>
      <c r="T296" s="456"/>
    </row>
    <row r="297" spans="2:20" x14ac:dyDescent="0.25">
      <c r="B297" s="465" t="e">
        <f>IF(Tabla1[[#This Row],[Código_Actividad]]="","",CONCATENATE(Tabla1[[#This Row],[POA]],".",Tabla1[[#This Row],[SRS]],".",Tabla1[[#This Row],[AREA]],".",Tabla1[[#This Row],[TIPO]]))</f>
        <v>#REF!</v>
      </c>
      <c r="C297" s="465" t="e">
        <f>IF(Tabla1[[#This Row],[Código_Actividad]]="","",'Formulario PPGR1'!#REF!)</f>
        <v>#REF!</v>
      </c>
      <c r="D297" s="465" t="e">
        <f>IF(Tabla1[[#This Row],[Código_Actividad]]="","",'Formulario PPGR1'!#REF!)</f>
        <v>#REF!</v>
      </c>
      <c r="E297" s="465" t="e">
        <f>IF(Tabla1[[#This Row],[Código_Actividad]]="","",'Formulario PPGR1'!#REF!)</f>
        <v>#REF!</v>
      </c>
      <c r="F297" s="465" t="e">
        <f>IF(Tabla1[[#This Row],[Código_Actividad]]="","",'Formulario PPGR1'!#REF!)</f>
        <v>#REF!</v>
      </c>
      <c r="G297" s="317" t="s">
        <v>2217</v>
      </c>
      <c r="H297" s="460" t="str">
        <f>IFERROR(VLOOKUP(Tabla1[[#This Row],[Código_Actividad]],'Formulario PPGR2'!$H$9:$I$1048576,2,FALSE),"")</f>
        <v>Levantamiento de necesidades de infraesructura tecnologica</v>
      </c>
      <c r="I297" s="467">
        <f>IFERROR(VLOOKUP(Tabla1[[#This Row],[Código_Actividad]],Tabla2[[Código]:[Total de Acciones ]],15,FALSE),"")</f>
        <v>2</v>
      </c>
      <c r="J297" s="462" t="s">
        <v>357</v>
      </c>
      <c r="K297" s="466" t="str">
        <f>IFERROR(VLOOKUP($J297,[3]LSIns!$B$5:$C$45,2,FALSE),"")</f>
        <v>lsProductosdePapel</v>
      </c>
      <c r="L297" s="460" t="s">
        <v>1025</v>
      </c>
      <c r="M297" s="466" t="str">
        <f>IFERROR(VLOOKUP($L297,[4]Insumos!$C$2:$F$517,2,FALSE),"")</f>
        <v>resma</v>
      </c>
      <c r="N297" s="408">
        <v>1</v>
      </c>
      <c r="O297" s="468">
        <f>IFERROR(VLOOKUP($L297,[4]Insumos!$C$2:$F$517,3,FALSE),"")</f>
        <v>139.24</v>
      </c>
      <c r="P297" s="318">
        <f>+Tabla1[[#This Row],[Precio Unitario]]*Tabla1[[#This Row],[Cantidad de Insumos]]</f>
        <v>139.24</v>
      </c>
      <c r="Q297" s="469" t="str">
        <f>IFERROR(VLOOKUP($L297,[4]Insumos!$C$2:$F$517,4,FALSE),"")</f>
        <v>2.3.3.1.01</v>
      </c>
      <c r="R297" s="462"/>
      <c r="S297" s="456"/>
      <c r="T297" s="456"/>
    </row>
    <row r="298" spans="2:20" x14ac:dyDescent="0.25">
      <c r="B298" s="465" t="e">
        <f>IF(Tabla1[[#This Row],[Código_Actividad]]="","",CONCATENATE(Tabla1[[#This Row],[POA]],".",Tabla1[[#This Row],[SRS]],".",Tabla1[[#This Row],[AREA]],".",Tabla1[[#This Row],[TIPO]]))</f>
        <v>#REF!</v>
      </c>
      <c r="C298" s="465" t="e">
        <f>IF(Tabla1[[#This Row],[Código_Actividad]]="","",'Formulario PPGR1'!#REF!)</f>
        <v>#REF!</v>
      </c>
      <c r="D298" s="465" t="e">
        <f>IF(Tabla1[[#This Row],[Código_Actividad]]="","",'Formulario PPGR1'!#REF!)</f>
        <v>#REF!</v>
      </c>
      <c r="E298" s="465" t="e">
        <f>IF(Tabla1[[#This Row],[Código_Actividad]]="","",'Formulario PPGR1'!#REF!)</f>
        <v>#REF!</v>
      </c>
      <c r="F298" s="465" t="e">
        <f>IF(Tabla1[[#This Row],[Código_Actividad]]="","",'Formulario PPGR1'!#REF!)</f>
        <v>#REF!</v>
      </c>
      <c r="G298" s="317" t="s">
        <v>2218</v>
      </c>
      <c r="H298" s="460" t="str">
        <f>IFERROR(VLOOKUP(Tabla1[[#This Row],[Código_Actividad]],'Formulario PPGR2'!$H$9:$I$1048576,2,FALSE),"")</f>
        <v>Soporte a los requerimientos tecnológicos internos</v>
      </c>
      <c r="I298" s="467">
        <f>IFERROR(VLOOKUP(Tabla1[[#This Row],[Código_Actividad]],Tabla2[[Código]:[Total de Acciones ]],15,FALSE),"")</f>
        <v>4</v>
      </c>
      <c r="J298" s="462" t="s">
        <v>357</v>
      </c>
      <c r="K298" s="466" t="str">
        <f>IFERROR(VLOOKUP($J298,[3]LSIns!$B$5:$C$45,2,FALSE),"")</f>
        <v>lsProductosdePapel</v>
      </c>
      <c r="L298" s="460" t="s">
        <v>1025</v>
      </c>
      <c r="M298" s="466" t="str">
        <f>IFERROR(VLOOKUP($L298,[4]Insumos!$C$2:$F$517,2,FALSE),"")</f>
        <v>resma</v>
      </c>
      <c r="N298" s="408">
        <v>1</v>
      </c>
      <c r="O298" s="468">
        <f>IFERROR(VLOOKUP($L298,[4]Insumos!$C$2:$F$517,3,FALSE),"")</f>
        <v>139.24</v>
      </c>
      <c r="P298" s="318">
        <f>+Tabla1[[#This Row],[Precio Unitario]]*Tabla1[[#This Row],[Cantidad de Insumos]]</f>
        <v>139.24</v>
      </c>
      <c r="Q298" s="469" t="str">
        <f>IFERROR(VLOOKUP($L298,[4]Insumos!$C$2:$F$517,4,FALSE),"")</f>
        <v>2.3.3.1.01</v>
      </c>
      <c r="R298" s="462"/>
      <c r="S298" s="456"/>
      <c r="T298" s="456"/>
    </row>
    <row r="299" spans="2:20" x14ac:dyDescent="0.25">
      <c r="B299" s="465" t="e">
        <f>IF(Tabla1[[#This Row],[Código_Actividad]]="","",CONCATENATE(Tabla1[[#This Row],[POA]],".",Tabla1[[#This Row],[SRS]],".",Tabla1[[#This Row],[AREA]],".",Tabla1[[#This Row],[TIPO]]))</f>
        <v>#REF!</v>
      </c>
      <c r="C299" s="465" t="e">
        <f>IF(Tabla1[[#This Row],[Código_Actividad]]="","",'Formulario PPGR1'!#REF!)</f>
        <v>#REF!</v>
      </c>
      <c r="D299" s="465" t="e">
        <f>IF(Tabla1[[#This Row],[Código_Actividad]]="","",'Formulario PPGR1'!#REF!)</f>
        <v>#REF!</v>
      </c>
      <c r="E299" s="465" t="e">
        <f>IF(Tabla1[[#This Row],[Código_Actividad]]="","",'Formulario PPGR1'!#REF!)</f>
        <v>#REF!</v>
      </c>
      <c r="F299" s="465" t="e">
        <f>IF(Tabla1[[#This Row],[Código_Actividad]]="","",'Formulario PPGR1'!#REF!)</f>
        <v>#REF!</v>
      </c>
      <c r="G299" s="317" t="s">
        <v>2219</v>
      </c>
      <c r="H299" s="460" t="str">
        <f>IFERROR(VLOOKUP(Tabla1[[#This Row],[Código_Actividad]],'Formulario PPGR2'!$H$9:$I$1048576,2,FALSE),"")</f>
        <v>Seguimiento a la implementación de la estructura hospitalaria</v>
      </c>
      <c r="I299" s="467">
        <f>IFERROR(VLOOKUP(Tabla1[[#This Row],[Código_Actividad]],Tabla2[[Código]:[Total de Acciones ]],15,FALSE),"")</f>
        <v>4</v>
      </c>
      <c r="J299" s="462" t="s">
        <v>357</v>
      </c>
      <c r="K299" s="466" t="str">
        <f>IFERROR(VLOOKUP($J299,[3]LSIns!$B$5:$C$45,2,FALSE),"")</f>
        <v>lsProductosdePapel</v>
      </c>
      <c r="L299" s="460" t="s">
        <v>1025</v>
      </c>
      <c r="M299" s="466" t="str">
        <f>IFERROR(VLOOKUP($L299,[4]Insumos!$C$2:$F$517,2,FALSE),"")</f>
        <v>resma</v>
      </c>
      <c r="N299" s="408">
        <v>1</v>
      </c>
      <c r="O299" s="468">
        <f>IFERROR(VLOOKUP($L299,[4]Insumos!$C$2:$F$517,3,FALSE),"")</f>
        <v>139.24</v>
      </c>
      <c r="P299" s="318">
        <f>+Tabla1[[#This Row],[Precio Unitario]]*Tabla1[[#This Row],[Cantidad de Insumos]]</f>
        <v>139.24</v>
      </c>
      <c r="Q299" s="469" t="str">
        <f>IFERROR(VLOOKUP($L299,[4]Insumos!$C$2:$F$517,4,FALSE),"")</f>
        <v>2.3.3.1.01</v>
      </c>
      <c r="R299" s="462"/>
      <c r="S299" s="456"/>
      <c r="T299" s="456"/>
    </row>
    <row r="300" spans="2:20" x14ac:dyDescent="0.25">
      <c r="B300" s="465" t="e">
        <f>IF(Tabla1[[#This Row],[Código_Actividad]]="","",CONCATENATE(Tabla1[[#This Row],[POA]],".",Tabla1[[#This Row],[SRS]],".",Tabla1[[#This Row],[AREA]],".",Tabla1[[#This Row],[TIPO]]))</f>
        <v>#REF!</v>
      </c>
      <c r="C300" s="465" t="e">
        <f>IF(Tabla1[[#This Row],[Código_Actividad]]="","",'Formulario PPGR1'!#REF!)</f>
        <v>#REF!</v>
      </c>
      <c r="D300" s="465" t="e">
        <f>IF(Tabla1[[#This Row],[Código_Actividad]]="","",'Formulario PPGR1'!#REF!)</f>
        <v>#REF!</v>
      </c>
      <c r="E300" s="465" t="e">
        <f>IF(Tabla1[[#This Row],[Código_Actividad]]="","",'Formulario PPGR1'!#REF!)</f>
        <v>#REF!</v>
      </c>
      <c r="F300" s="465" t="e">
        <f>IF(Tabla1[[#This Row],[Código_Actividad]]="","",'Formulario PPGR1'!#REF!)</f>
        <v>#REF!</v>
      </c>
      <c r="G300" s="317" t="s">
        <v>2220</v>
      </c>
      <c r="H300" s="460" t="str">
        <f>IFERROR(VLOOKUP(Tabla1[[#This Row],[Código_Actividad]],'Formulario PPGR2'!$H$9:$I$1048576,2,FALSE),"")</f>
        <v/>
      </c>
      <c r="I300" s="467" t="str">
        <f>IFERROR(VLOOKUP(Tabla1[[#This Row],[Código_Actividad]],Tabla2[[Código]:[Total de Acciones ]],15,FALSE),"")</f>
        <v/>
      </c>
      <c r="J300" s="462" t="s">
        <v>357</v>
      </c>
      <c r="K300" s="466" t="str">
        <f>IFERROR(VLOOKUP($J300,[3]LSIns!$B$5:$C$45,2,FALSE),"")</f>
        <v>lsProductosdePapel</v>
      </c>
      <c r="L300" s="460" t="s">
        <v>1025</v>
      </c>
      <c r="M300" s="466" t="str">
        <f>IFERROR(VLOOKUP($L300,[4]Insumos!$C$2:$F$517,2,FALSE),"")</f>
        <v>resma</v>
      </c>
      <c r="N300" s="408">
        <v>1</v>
      </c>
      <c r="O300" s="468">
        <f>IFERROR(VLOOKUP($L300,[4]Insumos!$C$2:$F$517,3,FALSE),"")</f>
        <v>139.24</v>
      </c>
      <c r="P300" s="318">
        <f>+Tabla1[[#This Row],[Precio Unitario]]*Tabla1[[#This Row],[Cantidad de Insumos]]</f>
        <v>139.24</v>
      </c>
      <c r="Q300" s="469" t="str">
        <f>IFERROR(VLOOKUP($L300,[4]Insumos!$C$2:$F$517,4,FALSE),"")</f>
        <v>2.3.3.1.01</v>
      </c>
      <c r="R300" s="462"/>
      <c r="S300" s="456"/>
      <c r="T300" s="456"/>
    </row>
    <row r="301" spans="2:20" x14ac:dyDescent="0.25">
      <c r="B301" s="465" t="e">
        <f>IF(Tabla1[[#This Row],[Código_Actividad]]="","",CONCATENATE(Tabla1[[#This Row],[POA]],".",Tabla1[[#This Row],[SRS]],".",Tabla1[[#This Row],[AREA]],".",Tabla1[[#This Row],[TIPO]]))</f>
        <v>#REF!</v>
      </c>
      <c r="C301" s="465" t="e">
        <f>IF(Tabla1[[#This Row],[Código_Actividad]]="","",'Formulario PPGR1'!#REF!)</f>
        <v>#REF!</v>
      </c>
      <c r="D301" s="465" t="e">
        <f>IF(Tabla1[[#This Row],[Código_Actividad]]="","",'Formulario PPGR1'!#REF!)</f>
        <v>#REF!</v>
      </c>
      <c r="E301" s="465" t="e">
        <f>IF(Tabla1[[#This Row],[Código_Actividad]]="","",'Formulario PPGR1'!#REF!)</f>
        <v>#REF!</v>
      </c>
      <c r="F301" s="465" t="e">
        <f>IF(Tabla1[[#This Row],[Código_Actividad]]="","",'Formulario PPGR1'!#REF!)</f>
        <v>#REF!</v>
      </c>
      <c r="G301" s="317" t="s">
        <v>2221</v>
      </c>
      <c r="H301" s="460" t="str">
        <f>IFERROR(VLOOKUP(Tabla1[[#This Row],[Código_Actividad]],'Formulario PPGR2'!$H$9:$I$1048576,2,FALSE),"")</f>
        <v xml:space="preserve">Suministro de requerimientos internos de materiales e insumos </v>
      </c>
      <c r="I301" s="467">
        <f>IFERROR(VLOOKUP(Tabla1[[#This Row],[Código_Actividad]],Tabla2[[Código]:[Total de Acciones ]],15,FALSE),"")</f>
        <v>3</v>
      </c>
      <c r="J301" s="462" t="s">
        <v>357</v>
      </c>
      <c r="K301" s="466" t="str">
        <f>IFERROR(VLOOKUP($J301,[3]LSIns!$B$5:$C$45,2,FALSE),"")</f>
        <v>lsProductosdePapel</v>
      </c>
      <c r="L301" s="460" t="s">
        <v>1025</v>
      </c>
      <c r="M301" s="466" t="str">
        <f>IFERROR(VLOOKUP($L301,[4]Insumos!$C$2:$F$517,2,FALSE),"")</f>
        <v>resma</v>
      </c>
      <c r="N301" s="408">
        <v>1</v>
      </c>
      <c r="O301" s="468">
        <f>IFERROR(VLOOKUP($L301,[4]Insumos!$C$2:$F$517,3,FALSE),"")</f>
        <v>139.24</v>
      </c>
      <c r="P301" s="318">
        <f>+Tabla1[[#This Row],[Precio Unitario]]*Tabla1[[#This Row],[Cantidad de Insumos]]</f>
        <v>139.24</v>
      </c>
      <c r="Q301" s="469" t="str">
        <f>IFERROR(VLOOKUP($L301,[4]Insumos!$C$2:$F$517,4,FALSE),"")</f>
        <v>2.3.3.1.01</v>
      </c>
      <c r="R301" s="462"/>
      <c r="S301" s="456"/>
      <c r="T301" s="456"/>
    </row>
    <row r="302" spans="2:20" ht="38.25" x14ac:dyDescent="0.25">
      <c r="B302" s="465" t="e">
        <f>IF(Tabla1[[#This Row],[Código_Actividad]]="","",CONCATENATE(Tabla1[[#This Row],[POA]],".",Tabla1[[#This Row],[SRS]],".",Tabla1[[#This Row],[AREA]],".",Tabla1[[#This Row],[TIPO]]))</f>
        <v>#REF!</v>
      </c>
      <c r="C302" s="465" t="e">
        <f>IF(Tabla1[[#This Row],[Código_Actividad]]="","",'Formulario PPGR1'!#REF!)</f>
        <v>#REF!</v>
      </c>
      <c r="D302" s="465" t="e">
        <f>IF(Tabla1[[#This Row],[Código_Actividad]]="","",'Formulario PPGR1'!#REF!)</f>
        <v>#REF!</v>
      </c>
      <c r="E302" s="465" t="e">
        <f>IF(Tabla1[[#This Row],[Código_Actividad]]="","",'Formulario PPGR1'!#REF!)</f>
        <v>#REF!</v>
      </c>
      <c r="F302" s="465" t="e">
        <f>IF(Tabla1[[#This Row],[Código_Actividad]]="","",'Formulario PPGR1'!#REF!)</f>
        <v>#REF!</v>
      </c>
      <c r="G302" s="317" t="s">
        <v>2222</v>
      </c>
      <c r="H302" s="460" t="str">
        <f>IFERROR(VLOOKUP(Tabla1[[#This Row],[Código_Actividad]],'Formulario PPGR2'!$H$9:$I$1048576,2,FALSE),"")</f>
        <v>Elaboración del Plan de mantenimiento preventivo de equipos e infraestructura física 2021</v>
      </c>
      <c r="I302" s="467">
        <f>IFERROR(VLOOKUP(Tabla1[[#This Row],[Código_Actividad]],Tabla2[[Código]:[Total de Acciones ]],15,FALSE),"")</f>
        <v>1</v>
      </c>
      <c r="J302" s="462" t="s">
        <v>181</v>
      </c>
      <c r="K302" s="466" t="str">
        <f>IFERROR(VLOOKUP($J302,[3]LSIns!$B$5:$C$45,2,FALSE),"")</f>
        <v>lsAlimentosyBebidas</v>
      </c>
      <c r="L302" s="460" t="s">
        <v>691</v>
      </c>
      <c r="M302" s="466" t="str">
        <f>IFERROR(VLOOKUP($L302,[4]Insumos!$C$2:$F$517,2,FALSE),"")</f>
        <v>unidad</v>
      </c>
      <c r="N302" s="408">
        <v>1</v>
      </c>
      <c r="O302" s="468">
        <f>IFERROR(VLOOKUP($L302,[4]Insumos!$C$2:$F$517,3,FALSE),"")</f>
        <v>5929.5</v>
      </c>
      <c r="P302" s="318">
        <f>+Tabla1[[#This Row],[Precio Unitario]]*Tabla1[[#This Row],[Cantidad de Insumos]]</f>
        <v>5929.5</v>
      </c>
      <c r="Q302" s="469" t="str">
        <f>IFERROR(VLOOKUP($L302,[4]Insumos!$C$2:$F$517,4,FALSE),"")</f>
        <v>2.3.1.1.01</v>
      </c>
      <c r="R302" s="462"/>
      <c r="S302" s="456"/>
      <c r="T302" s="456"/>
    </row>
    <row r="303" spans="2:20" x14ac:dyDescent="0.25">
      <c r="B303" s="465" t="str">
        <f>IF(Tabla1[[#This Row],[Código_Actividad]]="","",CONCATENATE(Tabla1[[#This Row],[POA]],".",Tabla1[[#This Row],[SRS]],".",Tabla1[[#This Row],[AREA]],".",Tabla1[[#This Row],[TIPO]]))</f>
        <v/>
      </c>
      <c r="C303" s="465" t="str">
        <f>IF(Tabla1[[#This Row],[Código_Actividad]]="","",'Formulario PPGR1'!#REF!)</f>
        <v/>
      </c>
      <c r="D303" s="465" t="str">
        <f>IF(Tabla1[[#This Row],[Código_Actividad]]="","",'Formulario PPGR1'!#REF!)</f>
        <v/>
      </c>
      <c r="E303" s="465" t="str">
        <f>IF(Tabla1[[#This Row],[Código_Actividad]]="","",'Formulario PPGR1'!#REF!)</f>
        <v/>
      </c>
      <c r="F303" s="465" t="str">
        <f>IF(Tabla1[[#This Row],[Código_Actividad]]="","",'Formulario PPGR1'!#REF!)</f>
        <v/>
      </c>
      <c r="G303" s="317"/>
      <c r="H303" s="460" t="str">
        <f>IFERROR(VLOOKUP(Tabla1[[#This Row],[Código_Actividad]],'Formulario PPGR2'!$H$9:$I$1048576,2,FALSE),"")</f>
        <v/>
      </c>
      <c r="I303" s="467" t="str">
        <f>IFERROR(VLOOKUP(Tabla1[[#This Row],[Código_Actividad]],Tabla2[[Código]:[Total de Acciones ]],15,FALSE),"")</f>
        <v/>
      </c>
      <c r="J303" s="462" t="s">
        <v>357</v>
      </c>
      <c r="K303" s="466" t="str">
        <f>IFERROR(VLOOKUP($J303,[3]LSIns!$B$5:$C$45,2,FALSE),"")</f>
        <v>lsProductosdePapel</v>
      </c>
      <c r="L303" s="460" t="s">
        <v>1025</v>
      </c>
      <c r="M303" s="466" t="str">
        <f>IFERROR(VLOOKUP($L303,[4]Insumos!$C$2:$F$517,2,FALSE),"")</f>
        <v>resma</v>
      </c>
      <c r="N303" s="408">
        <v>1</v>
      </c>
      <c r="O303" s="468">
        <f>IFERROR(VLOOKUP($L303,[4]Insumos!$C$2:$F$517,3,FALSE),"")</f>
        <v>139.24</v>
      </c>
      <c r="P303" s="318">
        <f>+Tabla1[[#This Row],[Precio Unitario]]*Tabla1[[#This Row],[Cantidad de Insumos]]</f>
        <v>139.24</v>
      </c>
      <c r="Q303" s="469" t="str">
        <f>IFERROR(VLOOKUP($L303,[4]Insumos!$C$2:$F$517,4,FALSE),"")</f>
        <v>2.3.3.1.01</v>
      </c>
      <c r="R303" s="462"/>
      <c r="S303" s="456"/>
      <c r="T303" s="456"/>
    </row>
    <row r="304" spans="2:20" x14ac:dyDescent="0.25">
      <c r="B304" s="465" t="str">
        <f>IF(Tabla1[[#This Row],[Código_Actividad]]="","",CONCATENATE(Tabla1[[#This Row],[POA]],".",Tabla1[[#This Row],[SRS]],".",Tabla1[[#This Row],[AREA]],".",Tabla1[[#This Row],[TIPO]]))</f>
        <v/>
      </c>
      <c r="C304" s="465" t="str">
        <f>IF(Tabla1[[#This Row],[Código_Actividad]]="","",'Formulario PPGR1'!#REF!)</f>
        <v/>
      </c>
      <c r="D304" s="465" t="str">
        <f>IF(Tabla1[[#This Row],[Código_Actividad]]="","",'Formulario PPGR1'!#REF!)</f>
        <v/>
      </c>
      <c r="E304" s="465" t="str">
        <f>IF(Tabla1[[#This Row],[Código_Actividad]]="","",'Formulario PPGR1'!#REF!)</f>
        <v/>
      </c>
      <c r="F304" s="465" t="str">
        <f>IF(Tabla1[[#This Row],[Código_Actividad]]="","",'Formulario PPGR1'!#REF!)</f>
        <v/>
      </c>
      <c r="G304" s="317"/>
      <c r="H304" s="460" t="str">
        <f>IFERROR(VLOOKUP(Tabla1[[#This Row],[Código_Actividad]],'Formulario PPGR2'!$H$9:$I$1048576,2,FALSE),"")</f>
        <v/>
      </c>
      <c r="I304" s="467" t="str">
        <f>IFERROR(VLOOKUP(Tabla1[[#This Row],[Código_Actividad]],Tabla2[[Código]:[Total de Acciones ]],15,FALSE),"")</f>
        <v/>
      </c>
      <c r="J304" s="462" t="s">
        <v>1122</v>
      </c>
      <c r="K304" s="466" t="str">
        <f>IFERROR(VLOOKUP($J304,[3]LSIns!$B$5:$C$45,2,FALSE),"")</f>
        <v>lsUtilesdeOficina</v>
      </c>
      <c r="L304" s="460" t="s">
        <v>1144</v>
      </c>
      <c r="M304" s="466" t="str">
        <f>IFERROR(VLOOKUP($L304,[4]Insumos!$C$2:$F$517,2,FALSE),"")</f>
        <v>Caja</v>
      </c>
      <c r="N304" s="408">
        <v>2</v>
      </c>
      <c r="O304" s="468">
        <f>IFERROR(VLOOKUP($L304,[4]Insumos!$C$2:$F$517,3,FALSE),"")</f>
        <v>36</v>
      </c>
      <c r="P304" s="318">
        <f>+Tabla1[[#This Row],[Precio Unitario]]*Tabla1[[#This Row],[Cantidad de Insumos]]</f>
        <v>72</v>
      </c>
      <c r="Q304" s="469" t="str">
        <f>IFERROR(VLOOKUP($L304,[4]Insumos!$C$2:$F$517,4,FALSE),"")</f>
        <v xml:space="preserve">2.3.9.2.01 </v>
      </c>
      <c r="R304" s="462"/>
      <c r="S304" s="456"/>
      <c r="T304" s="456"/>
    </row>
    <row r="305" spans="2:20" x14ac:dyDescent="0.25">
      <c r="B305" s="465" t="e">
        <f>IF(Tabla1[[#This Row],[Código_Actividad]]="","",CONCATENATE(Tabla1[[#This Row],[POA]],".",Tabla1[[#This Row],[SRS]],".",Tabla1[[#This Row],[AREA]],".",Tabla1[[#This Row],[TIPO]]))</f>
        <v>#REF!</v>
      </c>
      <c r="C305" s="465" t="e">
        <f>IF(Tabla1[[#This Row],[Código_Actividad]]="","",'Formulario PPGR1'!#REF!)</f>
        <v>#REF!</v>
      </c>
      <c r="D305" s="465" t="e">
        <f>IF(Tabla1[[#This Row],[Código_Actividad]]="","",'Formulario PPGR1'!#REF!)</f>
        <v>#REF!</v>
      </c>
      <c r="E305" s="465" t="e">
        <f>IF(Tabla1[[#This Row],[Código_Actividad]]="","",'Formulario PPGR1'!#REF!)</f>
        <v>#REF!</v>
      </c>
      <c r="F305" s="465" t="e">
        <f>IF(Tabla1[[#This Row],[Código_Actividad]]="","",'Formulario PPGR1'!#REF!)</f>
        <v>#REF!</v>
      </c>
      <c r="G305" s="317" t="s">
        <v>2223</v>
      </c>
      <c r="H305" s="460" t="str">
        <f>IFERROR(VLOOKUP(Tabla1[[#This Row],[Código_Actividad]],'Formulario PPGR2'!$H$9:$I$1048576,2,FALSE),"")</f>
        <v>Seguimiento del Plan de mantenimiento preventivo de equipos e infraestructura física 2021</v>
      </c>
      <c r="I305" s="467">
        <f>IFERROR(VLOOKUP(Tabla1[[#This Row],[Código_Actividad]],Tabla2[[Código]:[Total de Acciones ]],15,FALSE),"")</f>
        <v>4</v>
      </c>
      <c r="J305" s="462" t="s">
        <v>357</v>
      </c>
      <c r="K305" s="466" t="str">
        <f>IFERROR(VLOOKUP($J305,[3]LSIns!$B$5:$C$45,2,FALSE),"")</f>
        <v>lsProductosdePapel</v>
      </c>
      <c r="L305" s="460" t="s">
        <v>1025</v>
      </c>
      <c r="M305" s="466" t="str">
        <f>IFERROR(VLOOKUP($L305,[4]Insumos!$C$2:$F$517,2,FALSE),"")</f>
        <v>resma</v>
      </c>
      <c r="N305" s="408">
        <v>1</v>
      </c>
      <c r="O305" s="468">
        <f>IFERROR(VLOOKUP($L305,[4]Insumos!$C$2:$F$517,3,FALSE),"")</f>
        <v>139.24</v>
      </c>
      <c r="P305" s="318">
        <f>+Tabla1[[#This Row],[Precio Unitario]]*Tabla1[[#This Row],[Cantidad de Insumos]]</f>
        <v>139.24</v>
      </c>
      <c r="Q305" s="469" t="str">
        <f>IFERROR(VLOOKUP($L305,[4]Insumos!$C$2:$F$517,4,FALSE),"")</f>
        <v>2.3.3.1.01</v>
      </c>
      <c r="R305" s="462"/>
      <c r="S305" s="456"/>
      <c r="T305" s="456"/>
    </row>
    <row r="306" spans="2:20" x14ac:dyDescent="0.25">
      <c r="B306" s="465" t="e">
        <f>IF(Tabla1[[#This Row],[Código_Actividad]]="","",CONCATENATE(Tabla1[[#This Row],[POA]],".",Tabla1[[#This Row],[SRS]],".",Tabla1[[#This Row],[AREA]],".",Tabla1[[#This Row],[TIPO]]))</f>
        <v>#REF!</v>
      </c>
      <c r="C306" s="465" t="e">
        <f>IF(Tabla1[[#This Row],[Código_Actividad]]="","",'Formulario PPGR1'!#REF!)</f>
        <v>#REF!</v>
      </c>
      <c r="D306" s="465" t="e">
        <f>IF(Tabla1[[#This Row],[Código_Actividad]]="","",'Formulario PPGR1'!#REF!)</f>
        <v>#REF!</v>
      </c>
      <c r="E306" s="465" t="e">
        <f>IF(Tabla1[[#This Row],[Código_Actividad]]="","",'Formulario PPGR1'!#REF!)</f>
        <v>#REF!</v>
      </c>
      <c r="F306" s="465" t="e">
        <f>IF(Tabla1[[#This Row],[Código_Actividad]]="","",'Formulario PPGR1'!#REF!)</f>
        <v>#REF!</v>
      </c>
      <c r="G306" s="317" t="s">
        <v>2245</v>
      </c>
      <c r="H306" s="460" t="str">
        <f>IFERROR(VLOOKUP(Tabla1[[#This Row],[Código_Actividad]],'Formulario PPGR2'!$H$9:$I$1048576,2,FALSE),"")</f>
        <v>Análisis de ejecución presupuestaria enfocada a la programación trimestral</v>
      </c>
      <c r="I306" s="467">
        <f>IFERROR(VLOOKUP(Tabla1[[#This Row],[Código_Actividad]],Tabla2[[Código]:[Total de Acciones ]],15,FALSE),"")</f>
        <v>4</v>
      </c>
      <c r="J306" s="462" t="s">
        <v>357</v>
      </c>
      <c r="K306" s="466" t="str">
        <f>IFERROR(VLOOKUP($J306,[3]LSIns!$B$5:$C$45,2,FALSE),"")</f>
        <v>lsProductosdePapel</v>
      </c>
      <c r="L306" s="460" t="s">
        <v>1025</v>
      </c>
      <c r="M306" s="466" t="str">
        <f>IFERROR(VLOOKUP($L306,[4]Insumos!$C$2:$F$517,2,FALSE),"")</f>
        <v>resma</v>
      </c>
      <c r="N306" s="408">
        <v>1</v>
      </c>
      <c r="O306" s="468">
        <f>IFERROR(VLOOKUP($L306,[4]Insumos!$C$2:$F$517,3,FALSE),"")</f>
        <v>139.24</v>
      </c>
      <c r="P306" s="318">
        <f>+Tabla1[[#This Row],[Precio Unitario]]*Tabla1[[#This Row],[Cantidad de Insumos]]</f>
        <v>139.24</v>
      </c>
      <c r="Q306" s="469" t="str">
        <f>IFERROR(VLOOKUP($L306,[4]Insumos!$C$2:$F$517,4,FALSE),"")</f>
        <v>2.3.3.1.01</v>
      </c>
      <c r="R306" s="462"/>
      <c r="S306" s="456"/>
      <c r="T306" s="456"/>
    </row>
    <row r="307" spans="2:20" x14ac:dyDescent="0.25">
      <c r="B307" s="465" t="e">
        <f>IF(Tabla1[[#This Row],[Código_Actividad]]="","",CONCATENATE(Tabla1[[#This Row],[POA]],".",Tabla1[[#This Row],[SRS]],".",Tabla1[[#This Row],[AREA]],".",Tabla1[[#This Row],[TIPO]]))</f>
        <v>#REF!</v>
      </c>
      <c r="C307" s="465" t="e">
        <f>IF(Tabla1[[#This Row],[Código_Actividad]]="","",'Formulario PPGR1'!#REF!)</f>
        <v>#REF!</v>
      </c>
      <c r="D307" s="465" t="e">
        <f>IF(Tabla1[[#This Row],[Código_Actividad]]="","",'Formulario PPGR1'!#REF!)</f>
        <v>#REF!</v>
      </c>
      <c r="E307" s="465" t="e">
        <f>IF(Tabla1[[#This Row],[Código_Actividad]]="","",'Formulario PPGR1'!#REF!)</f>
        <v>#REF!</v>
      </c>
      <c r="F307" s="465" t="e">
        <f>IF(Tabla1[[#This Row],[Código_Actividad]]="","",'Formulario PPGR1'!#REF!)</f>
        <v>#REF!</v>
      </c>
      <c r="G307" s="317" t="s">
        <v>2246</v>
      </c>
      <c r="H307" s="460" t="str">
        <f>IFERROR(VLOOKUP(Tabla1[[#This Row],[Código_Actividad]],'Formulario PPGR2'!$H$9:$I$1048576,2,FALSE),"")</f>
        <v>Analisis comportamiento pago</v>
      </c>
      <c r="I307" s="467">
        <f>IFERROR(VLOOKUP(Tabla1[[#This Row],[Código_Actividad]],Tabla2[[Código]:[Total de Acciones ]],15,FALSE),"")</f>
        <v>4</v>
      </c>
      <c r="J307" s="462" t="s">
        <v>357</v>
      </c>
      <c r="K307" s="466" t="str">
        <f>IFERROR(VLOOKUP($J307,[3]LSIns!$B$5:$C$45,2,FALSE),"")</f>
        <v>lsProductosdePapel</v>
      </c>
      <c r="L307" s="460" t="s">
        <v>1025</v>
      </c>
      <c r="M307" s="466" t="str">
        <f>IFERROR(VLOOKUP($L307,[4]Insumos!$C$2:$F$517,2,FALSE),"")</f>
        <v>resma</v>
      </c>
      <c r="N307" s="408">
        <v>1</v>
      </c>
      <c r="O307" s="468">
        <f>IFERROR(VLOOKUP($L307,[4]Insumos!$C$2:$F$517,3,FALSE),"")</f>
        <v>139.24</v>
      </c>
      <c r="P307" s="318">
        <f>+Tabla1[[#This Row],[Precio Unitario]]*Tabla1[[#This Row],[Cantidad de Insumos]]</f>
        <v>139.24</v>
      </c>
      <c r="Q307" s="469" t="str">
        <f>IFERROR(VLOOKUP($L307,[4]Insumos!$C$2:$F$517,4,FALSE),"")</f>
        <v>2.3.3.1.01</v>
      </c>
      <c r="R307" s="462"/>
      <c r="S307" s="456"/>
      <c r="T307" s="456"/>
    </row>
    <row r="308" spans="2:20" x14ac:dyDescent="0.25">
      <c r="B308" s="465" t="e">
        <f>IF(Tabla1[[#This Row],[Código_Actividad]]="","",CONCATENATE(Tabla1[[#This Row],[POA]],".",Tabla1[[#This Row],[SRS]],".",Tabla1[[#This Row],[AREA]],".",Tabla1[[#This Row],[TIPO]]))</f>
        <v>#REF!</v>
      </c>
      <c r="C308" s="465" t="e">
        <f>IF(Tabla1[[#This Row],[Código_Actividad]]="","",'Formulario PPGR1'!#REF!)</f>
        <v>#REF!</v>
      </c>
      <c r="D308" s="465" t="e">
        <f>IF(Tabla1[[#This Row],[Código_Actividad]]="","",'Formulario PPGR1'!#REF!)</f>
        <v>#REF!</v>
      </c>
      <c r="E308" s="465" t="e">
        <f>IF(Tabla1[[#This Row],[Código_Actividad]]="","",'Formulario PPGR1'!#REF!)</f>
        <v>#REF!</v>
      </c>
      <c r="F308" s="465" t="e">
        <f>IF(Tabla1[[#This Row],[Código_Actividad]]="","",'Formulario PPGR1'!#REF!)</f>
        <v>#REF!</v>
      </c>
      <c r="G308" s="317" t="s">
        <v>2247</v>
      </c>
      <c r="H308" s="460" t="str">
        <f>IFERROR(VLOOKUP(Tabla1[[#This Row],[Código_Actividad]],'Formulario PPGR2'!$H$9:$I$1048576,2,FALSE),"")</f>
        <v>Análisis de Gestión de Tesoreria</v>
      </c>
      <c r="I308" s="467">
        <f>IFERROR(VLOOKUP(Tabla1[[#This Row],[Código_Actividad]],Tabla2[[Código]:[Total de Acciones ]],15,FALSE),"")</f>
        <v>4</v>
      </c>
      <c r="J308" s="462" t="s">
        <v>357</v>
      </c>
      <c r="K308" s="466" t="str">
        <f>IFERROR(VLOOKUP($J308,[3]LSIns!$B$5:$C$45,2,FALSE),"")</f>
        <v>lsProductosdePapel</v>
      </c>
      <c r="L308" s="460" t="s">
        <v>1025</v>
      </c>
      <c r="M308" s="466" t="str">
        <f>IFERROR(VLOOKUP($L308,[4]Insumos!$C$2:$F$517,2,FALSE),"")</f>
        <v>resma</v>
      </c>
      <c r="N308" s="408">
        <v>1</v>
      </c>
      <c r="O308" s="468">
        <f>IFERROR(VLOOKUP($L308,[4]Insumos!$C$2:$F$517,3,FALSE),"")</f>
        <v>139.24</v>
      </c>
      <c r="P308" s="318">
        <f>+Tabla1[[#This Row],[Precio Unitario]]*Tabla1[[#This Row],[Cantidad de Insumos]]</f>
        <v>139.24</v>
      </c>
      <c r="Q308" s="469" t="str">
        <f>IFERROR(VLOOKUP($L308,[4]Insumos!$C$2:$F$517,4,FALSE),"")</f>
        <v>2.3.3.1.01</v>
      </c>
      <c r="R308" s="462"/>
      <c r="S308" s="456"/>
      <c r="T308" s="456"/>
    </row>
    <row r="309" spans="2:20" x14ac:dyDescent="0.25">
      <c r="B309" s="465" t="e">
        <f>IF(Tabla1[[#This Row],[Código_Actividad]]="","",CONCATENATE(Tabla1[[#This Row],[POA]],".",Tabla1[[#This Row],[SRS]],".",Tabla1[[#This Row],[AREA]],".",Tabla1[[#This Row],[TIPO]]))</f>
        <v>#REF!</v>
      </c>
      <c r="C309" s="465" t="e">
        <f>IF(Tabla1[[#This Row],[Código_Actividad]]="","",'Formulario PPGR1'!#REF!)</f>
        <v>#REF!</v>
      </c>
      <c r="D309" s="465" t="e">
        <f>IF(Tabla1[[#This Row],[Código_Actividad]]="","",'Formulario PPGR1'!#REF!)</f>
        <v>#REF!</v>
      </c>
      <c r="E309" s="465" t="e">
        <f>IF(Tabla1[[#This Row],[Código_Actividad]]="","",'Formulario PPGR1'!#REF!)</f>
        <v>#REF!</v>
      </c>
      <c r="F309" s="465" t="e">
        <f>IF(Tabla1[[#This Row],[Código_Actividad]]="","",'Formulario PPGR1'!#REF!)</f>
        <v>#REF!</v>
      </c>
      <c r="G309" s="317" t="s">
        <v>2248</v>
      </c>
      <c r="H309" s="460" t="str">
        <f>IFERROR(VLOOKUP(Tabla1[[#This Row],[Código_Actividad]],'Formulario PPGR2'!$H$9:$I$1048576,2,FALSE),"")</f>
        <v>Elaboración y análisis de los estados financieros del CEAS</v>
      </c>
      <c r="I309" s="467">
        <f>IFERROR(VLOOKUP(Tabla1[[#This Row],[Código_Actividad]],Tabla2[[Código]:[Total de Acciones ]],15,FALSE),"")</f>
        <v>12</v>
      </c>
      <c r="J309" s="462" t="s">
        <v>357</v>
      </c>
      <c r="K309" s="466" t="str">
        <f>IFERROR(VLOOKUP($J309,[3]LSIns!$B$5:$C$45,2,FALSE),"")</f>
        <v>lsProductosdePapel</v>
      </c>
      <c r="L309" s="460" t="s">
        <v>1025</v>
      </c>
      <c r="M309" s="466" t="str">
        <f>IFERROR(VLOOKUP($L309,[4]Insumos!$C$2:$F$517,2,FALSE),"")</f>
        <v>resma</v>
      </c>
      <c r="N309" s="408">
        <v>1</v>
      </c>
      <c r="O309" s="468">
        <f>IFERROR(VLOOKUP($L309,[4]Insumos!$C$2:$F$517,3,FALSE),"")</f>
        <v>139.24</v>
      </c>
      <c r="P309" s="318">
        <f>+Tabla1[[#This Row],[Precio Unitario]]*Tabla1[[#This Row],[Cantidad de Insumos]]</f>
        <v>139.24</v>
      </c>
      <c r="Q309" s="469" t="str">
        <f>IFERROR(VLOOKUP($L309,[4]Insumos!$C$2:$F$517,4,FALSE),"")</f>
        <v>2.3.3.1.01</v>
      </c>
      <c r="R309" s="462"/>
      <c r="S309" s="456"/>
      <c r="T309" s="456"/>
    </row>
    <row r="310" spans="2:20" ht="38.25" x14ac:dyDescent="0.25">
      <c r="B310" s="465" t="e">
        <f>IF(Tabla1[[#This Row],[Código_Actividad]]="","",CONCATENATE(Tabla1[[#This Row],[POA]],".",Tabla1[[#This Row],[SRS]],".",Tabla1[[#This Row],[AREA]],".",Tabla1[[#This Row],[TIPO]]))</f>
        <v>#REF!</v>
      </c>
      <c r="C310" s="465" t="e">
        <f>IF(Tabla1[[#This Row],[Código_Actividad]]="","",'Formulario PPGR1'!#REF!)</f>
        <v>#REF!</v>
      </c>
      <c r="D310" s="465" t="e">
        <f>IF(Tabla1[[#This Row],[Código_Actividad]]="","",'Formulario PPGR1'!#REF!)</f>
        <v>#REF!</v>
      </c>
      <c r="E310" s="465" t="e">
        <f>IF(Tabla1[[#This Row],[Código_Actividad]]="","",'Formulario PPGR1'!#REF!)</f>
        <v>#REF!</v>
      </c>
      <c r="F310" s="465" t="e">
        <f>IF(Tabla1[[#This Row],[Código_Actividad]]="","",'Formulario PPGR1'!#REF!)</f>
        <v>#REF!</v>
      </c>
      <c r="G310" s="317" t="s">
        <v>2249</v>
      </c>
      <c r="H310" s="460" t="str">
        <f>IFERROR(VLOOKUP(Tabla1[[#This Row],[Código_Actividad]],'Formulario PPGR2'!$H$9:$I$1048576,2,FALSE),"")</f>
        <v>Autoevaluación de las NOBACI</v>
      </c>
      <c r="I310" s="467">
        <f>IFERROR(VLOOKUP(Tabla1[[#This Row],[Código_Actividad]],Tabla2[[Código]:[Total de Acciones ]],15,FALSE),"")</f>
        <v>1</v>
      </c>
      <c r="J310" s="462" t="s">
        <v>181</v>
      </c>
      <c r="K310" s="466" t="str">
        <f>IFERROR(VLOOKUP($J310,[3]LSIns!$B$5:$C$45,2,FALSE),"")</f>
        <v>lsAlimentosyBebidas</v>
      </c>
      <c r="L310" s="460" t="s">
        <v>691</v>
      </c>
      <c r="M310" s="466" t="str">
        <f>IFERROR(VLOOKUP($L310,[4]Insumos!$C$2:$F$517,2,FALSE),"")</f>
        <v>unidad</v>
      </c>
      <c r="N310" s="408">
        <v>1</v>
      </c>
      <c r="O310" s="468">
        <f>IFERROR(VLOOKUP($L310,[4]Insumos!$C$2:$F$517,3,FALSE),"")</f>
        <v>5929.5</v>
      </c>
      <c r="P310" s="318">
        <f>+Tabla1[[#This Row],[Precio Unitario]]*Tabla1[[#This Row],[Cantidad de Insumos]]</f>
        <v>5929.5</v>
      </c>
      <c r="Q310" s="469" t="str">
        <f>IFERROR(VLOOKUP($L310,[4]Insumos!$C$2:$F$517,4,FALSE),"")</f>
        <v>2.3.1.1.01</v>
      </c>
      <c r="R310" s="462"/>
      <c r="S310" s="456"/>
      <c r="T310" s="456"/>
    </row>
    <row r="311" spans="2:20" x14ac:dyDescent="0.25">
      <c r="B311" s="465" t="str">
        <f>IF(Tabla1[[#This Row],[Código_Actividad]]="","",CONCATENATE(Tabla1[[#This Row],[POA]],".",Tabla1[[#This Row],[SRS]],".",Tabla1[[#This Row],[AREA]],".",Tabla1[[#This Row],[TIPO]]))</f>
        <v/>
      </c>
      <c r="C311" s="465" t="str">
        <f>IF(Tabla1[[#This Row],[Código_Actividad]]="","",'Formulario PPGR1'!#REF!)</f>
        <v/>
      </c>
      <c r="D311" s="465" t="str">
        <f>IF(Tabla1[[#This Row],[Código_Actividad]]="","",'Formulario PPGR1'!#REF!)</f>
        <v/>
      </c>
      <c r="E311" s="465" t="str">
        <f>IF(Tabla1[[#This Row],[Código_Actividad]]="","",'Formulario PPGR1'!#REF!)</f>
        <v/>
      </c>
      <c r="F311" s="465" t="str">
        <f>IF(Tabla1[[#This Row],[Código_Actividad]]="","",'Formulario PPGR1'!#REF!)</f>
        <v/>
      </c>
      <c r="G311" s="317"/>
      <c r="H311" s="460" t="str">
        <f>IFERROR(VLOOKUP(Tabla1[[#This Row],[Código_Actividad]],'Formulario PPGR2'!$H$9:$I$1048576,2,FALSE),"")</f>
        <v/>
      </c>
      <c r="I311" s="467" t="str">
        <f>IFERROR(VLOOKUP(Tabla1[[#This Row],[Código_Actividad]],Tabla2[[Código]:[Total de Acciones ]],15,FALSE),"")</f>
        <v/>
      </c>
      <c r="J311" s="462" t="s">
        <v>357</v>
      </c>
      <c r="K311" s="466" t="str">
        <f>IFERROR(VLOOKUP($J311,[3]LSIns!$B$5:$C$45,2,FALSE),"")</f>
        <v>lsProductosdePapel</v>
      </c>
      <c r="L311" s="460" t="s">
        <v>1025</v>
      </c>
      <c r="M311" s="466" t="str">
        <f>IFERROR(VLOOKUP($L311,[4]Insumos!$C$2:$F$517,2,FALSE),"")</f>
        <v>resma</v>
      </c>
      <c r="N311" s="408">
        <v>1</v>
      </c>
      <c r="O311" s="468">
        <f>IFERROR(VLOOKUP($L311,[4]Insumos!$C$2:$F$517,3,FALSE),"")</f>
        <v>139.24</v>
      </c>
      <c r="P311" s="318">
        <f>+Tabla1[[#This Row],[Precio Unitario]]*Tabla1[[#This Row],[Cantidad de Insumos]]</f>
        <v>139.24</v>
      </c>
      <c r="Q311" s="469" t="str">
        <f>IFERROR(VLOOKUP($L311,[4]Insumos!$C$2:$F$517,4,FALSE),"")</f>
        <v>2.3.3.1.01</v>
      </c>
      <c r="R311" s="462"/>
      <c r="S311" s="456"/>
      <c r="T311" s="456"/>
    </row>
    <row r="312" spans="2:20" ht="38.25" x14ac:dyDescent="0.25">
      <c r="B312" s="465" t="e">
        <f>IF(Tabla1[[#This Row],[Código_Actividad]]="","",CONCATENATE(Tabla1[[#This Row],[POA]],".",Tabla1[[#This Row],[SRS]],".",Tabla1[[#This Row],[AREA]],".",Tabla1[[#This Row],[TIPO]]))</f>
        <v>#REF!</v>
      </c>
      <c r="C312" s="465" t="e">
        <f>IF(Tabla1[[#This Row],[Código_Actividad]]="","",'Formulario PPGR1'!#REF!)</f>
        <v>#REF!</v>
      </c>
      <c r="D312" s="465" t="e">
        <f>IF(Tabla1[[#This Row],[Código_Actividad]]="","",'Formulario PPGR1'!#REF!)</f>
        <v>#REF!</v>
      </c>
      <c r="E312" s="465" t="e">
        <f>IF(Tabla1[[#This Row],[Código_Actividad]]="","",'Formulario PPGR1'!#REF!)</f>
        <v>#REF!</v>
      </c>
      <c r="F312" s="465" t="e">
        <f>IF(Tabla1[[#This Row],[Código_Actividad]]="","",'Formulario PPGR1'!#REF!)</f>
        <v>#REF!</v>
      </c>
      <c r="G312" s="317" t="s">
        <v>2250</v>
      </c>
      <c r="H312" s="460" t="str">
        <f>IFERROR(VLOOKUP(Tabla1[[#This Row],[Código_Actividad]],'Formulario PPGR2'!$H$9:$I$1048576,2,FALSE),"")</f>
        <v>Elaboración del Plan de Mejora de las NOBACI</v>
      </c>
      <c r="I312" s="467">
        <f>IFERROR(VLOOKUP(Tabla1[[#This Row],[Código_Actividad]],Tabla2[[Código]:[Total de Acciones ]],15,FALSE),"")</f>
        <v>1</v>
      </c>
      <c r="J312" s="462" t="s">
        <v>181</v>
      </c>
      <c r="K312" s="466" t="str">
        <f>IFERROR(VLOOKUP($J312,[3]LSIns!$B$5:$C$45,2,FALSE),"")</f>
        <v>lsAlimentosyBebidas</v>
      </c>
      <c r="L312" s="460" t="s">
        <v>691</v>
      </c>
      <c r="M312" s="466" t="str">
        <f>IFERROR(VLOOKUP($L312,[4]Insumos!$C$2:$F$517,2,FALSE),"")</f>
        <v>unidad</v>
      </c>
      <c r="N312" s="408">
        <v>1</v>
      </c>
      <c r="O312" s="468">
        <f>IFERROR(VLOOKUP($L312,[4]Insumos!$C$2:$F$517,3,FALSE),"")</f>
        <v>5929.5</v>
      </c>
      <c r="P312" s="318">
        <f>+Tabla1[[#This Row],[Precio Unitario]]*Tabla1[[#This Row],[Cantidad de Insumos]]</f>
        <v>5929.5</v>
      </c>
      <c r="Q312" s="469" t="str">
        <f>IFERROR(VLOOKUP($L312,[4]Insumos!$C$2:$F$517,4,FALSE),"")</f>
        <v>2.3.1.1.01</v>
      </c>
      <c r="R312" s="462"/>
      <c r="S312" s="456"/>
      <c r="T312" s="456"/>
    </row>
    <row r="313" spans="2:20" x14ac:dyDescent="0.25">
      <c r="B313" s="465" t="str">
        <f>IF(Tabla1[[#This Row],[Código_Actividad]]="","",CONCATENATE(Tabla1[[#This Row],[POA]],".",Tabla1[[#This Row],[SRS]],".",Tabla1[[#This Row],[AREA]],".",Tabla1[[#This Row],[TIPO]]))</f>
        <v/>
      </c>
      <c r="C313" s="465" t="str">
        <f>IF(Tabla1[[#This Row],[Código_Actividad]]="","",'Formulario PPGR1'!#REF!)</f>
        <v/>
      </c>
      <c r="D313" s="465" t="str">
        <f>IF(Tabla1[[#This Row],[Código_Actividad]]="","",'Formulario PPGR1'!#REF!)</f>
        <v/>
      </c>
      <c r="E313" s="465" t="str">
        <f>IF(Tabla1[[#This Row],[Código_Actividad]]="","",'Formulario PPGR1'!#REF!)</f>
        <v/>
      </c>
      <c r="F313" s="465" t="str">
        <f>IF(Tabla1[[#This Row],[Código_Actividad]]="","",'Formulario PPGR1'!#REF!)</f>
        <v/>
      </c>
      <c r="G313" s="317"/>
      <c r="H313" s="460" t="str">
        <f>IFERROR(VLOOKUP(Tabla1[[#This Row],[Código_Actividad]],'Formulario PPGR2'!$H$9:$I$1048576,2,FALSE),"")</f>
        <v/>
      </c>
      <c r="I313" s="467" t="str">
        <f>IFERROR(VLOOKUP(Tabla1[[#This Row],[Código_Actividad]],Tabla2[[Código]:[Total de Acciones ]],15,FALSE),"")</f>
        <v/>
      </c>
      <c r="J313" s="462" t="s">
        <v>357</v>
      </c>
      <c r="K313" s="466" t="str">
        <f>IFERROR(VLOOKUP($J313,[3]LSIns!$B$5:$C$45,2,FALSE),"")</f>
        <v>lsProductosdePapel</v>
      </c>
      <c r="L313" s="460" t="s">
        <v>1025</v>
      </c>
      <c r="M313" s="466" t="str">
        <f>IFERROR(VLOOKUP($L313,[4]Insumos!$C$2:$F$517,2,FALSE),"")</f>
        <v>resma</v>
      </c>
      <c r="N313" s="408">
        <v>1</v>
      </c>
      <c r="O313" s="468">
        <f>IFERROR(VLOOKUP($L313,[4]Insumos!$C$2:$F$517,3,FALSE),"")</f>
        <v>139.24</v>
      </c>
      <c r="P313" s="318">
        <f>+Tabla1[[#This Row],[Precio Unitario]]*Tabla1[[#This Row],[Cantidad de Insumos]]</f>
        <v>139.24</v>
      </c>
      <c r="Q313" s="469" t="str">
        <f>IFERROR(VLOOKUP($L313,[4]Insumos!$C$2:$F$517,4,FALSE),"")</f>
        <v>2.3.3.1.01</v>
      </c>
      <c r="R313" s="462"/>
      <c r="S313" s="456"/>
      <c r="T313" s="456"/>
    </row>
    <row r="314" spans="2:20" x14ac:dyDescent="0.25">
      <c r="B314" s="465" t="str">
        <f>IF(Tabla1[[#This Row],[Código_Actividad]]="","",CONCATENATE(Tabla1[[#This Row],[POA]],".",Tabla1[[#This Row],[SRS]],".",Tabla1[[#This Row],[AREA]],".",Tabla1[[#This Row],[TIPO]]))</f>
        <v/>
      </c>
      <c r="C314" s="465" t="str">
        <f>IF(Tabla1[[#This Row],[Código_Actividad]]="","",'Formulario PPGR1'!#REF!)</f>
        <v/>
      </c>
      <c r="D314" s="465" t="str">
        <f>IF(Tabla1[[#This Row],[Código_Actividad]]="","",'Formulario PPGR1'!#REF!)</f>
        <v/>
      </c>
      <c r="E314" s="465" t="str">
        <f>IF(Tabla1[[#This Row],[Código_Actividad]]="","",'Formulario PPGR1'!#REF!)</f>
        <v/>
      </c>
      <c r="F314" s="465" t="str">
        <f>IF(Tabla1[[#This Row],[Código_Actividad]]="","",'Formulario PPGR1'!#REF!)</f>
        <v/>
      </c>
      <c r="G314" s="317"/>
      <c r="H314" s="460" t="str">
        <f>IFERROR(VLOOKUP(Tabla1[[#This Row],[Código_Actividad]],'Formulario PPGR2'!$H$9:$I$1048576,2,FALSE),"")</f>
        <v/>
      </c>
      <c r="I314" s="467" t="str">
        <f>IFERROR(VLOOKUP(Tabla1[[#This Row],[Código_Actividad]],Tabla2[[Código]:[Total de Acciones ]],15,FALSE),"")</f>
        <v/>
      </c>
      <c r="J314" s="462" t="s">
        <v>1122</v>
      </c>
      <c r="K314" s="466" t="str">
        <f>IFERROR(VLOOKUP($J314,[3]LSIns!$B$5:$C$45,2,FALSE),"")</f>
        <v>lsUtilesdeOficina</v>
      </c>
      <c r="L314" s="460" t="s">
        <v>1144</v>
      </c>
      <c r="M314" s="466" t="str">
        <f>IFERROR(VLOOKUP($L314,[4]Insumos!$C$2:$F$517,2,FALSE),"")</f>
        <v>Caja</v>
      </c>
      <c r="N314" s="408">
        <v>2</v>
      </c>
      <c r="O314" s="468">
        <f>IFERROR(VLOOKUP($L314,[4]Insumos!$C$2:$F$517,3,FALSE),"")</f>
        <v>36</v>
      </c>
      <c r="P314" s="318">
        <f>+Tabla1[[#This Row],[Precio Unitario]]*Tabla1[[#This Row],[Cantidad de Insumos]]</f>
        <v>72</v>
      </c>
      <c r="Q314" s="469" t="str">
        <f>IFERROR(VLOOKUP($L314,[4]Insumos!$C$2:$F$517,4,FALSE),"")</f>
        <v xml:space="preserve">2.3.9.2.01 </v>
      </c>
      <c r="R314" s="462"/>
      <c r="S314" s="456"/>
      <c r="T314" s="456"/>
    </row>
    <row r="315" spans="2:20" x14ac:dyDescent="0.25">
      <c r="B315" s="465" t="e">
        <f>IF(Tabla1[[#This Row],[Código_Actividad]]="","",CONCATENATE(Tabla1[[#This Row],[POA]],".",Tabla1[[#This Row],[SRS]],".",Tabla1[[#This Row],[AREA]],".",Tabla1[[#This Row],[TIPO]]))</f>
        <v>#REF!</v>
      </c>
      <c r="C315" s="465" t="e">
        <f>IF(Tabla1[[#This Row],[Código_Actividad]]="","",'Formulario PPGR1'!#REF!)</f>
        <v>#REF!</v>
      </c>
      <c r="D315" s="465" t="e">
        <f>IF(Tabla1[[#This Row],[Código_Actividad]]="","",'Formulario PPGR1'!#REF!)</f>
        <v>#REF!</v>
      </c>
      <c r="E315" s="465" t="e">
        <f>IF(Tabla1[[#This Row],[Código_Actividad]]="","",'Formulario PPGR1'!#REF!)</f>
        <v>#REF!</v>
      </c>
      <c r="F315" s="465" t="e">
        <f>IF(Tabla1[[#This Row],[Código_Actividad]]="","",'Formulario PPGR1'!#REF!)</f>
        <v>#REF!</v>
      </c>
      <c r="G315" s="317" t="s">
        <v>2251</v>
      </c>
      <c r="H315" s="460" t="str">
        <f>IFERROR(VLOOKUP(Tabla1[[#This Row],[Código_Actividad]],'Formulario PPGR2'!$H$9:$I$1048576,2,FALSE),"")</f>
        <v>Seguimiento a la ejecución del plan de mejora de la NOBACI</v>
      </c>
      <c r="I315" s="467">
        <f>IFERROR(VLOOKUP(Tabla1[[#This Row],[Código_Actividad]],Tabla2[[Código]:[Total de Acciones ]],15,FALSE),"")</f>
        <v>2</v>
      </c>
      <c r="J315" s="462" t="s">
        <v>357</v>
      </c>
      <c r="K315" s="466" t="str">
        <f>IFERROR(VLOOKUP($J315,[3]LSIns!$B$5:$C$45,2,FALSE),"")</f>
        <v>lsProductosdePapel</v>
      </c>
      <c r="L315" s="460" t="s">
        <v>1025</v>
      </c>
      <c r="M315" s="466" t="str">
        <f>IFERROR(VLOOKUP($L315,[4]Insumos!$C$2:$F$517,2,FALSE),"")</f>
        <v>resma</v>
      </c>
      <c r="N315" s="408">
        <v>1</v>
      </c>
      <c r="O315" s="468">
        <f>IFERROR(VLOOKUP($L315,[4]Insumos!$C$2:$F$517,3,FALSE),"")</f>
        <v>139.24</v>
      </c>
      <c r="P315" s="318">
        <f>+Tabla1[[#This Row],[Precio Unitario]]*Tabla1[[#This Row],[Cantidad de Insumos]]</f>
        <v>139.24</v>
      </c>
      <c r="Q315" s="469" t="str">
        <f>IFERROR(VLOOKUP($L315,[4]Insumos!$C$2:$F$517,4,FALSE),"")</f>
        <v>2.3.3.1.01</v>
      </c>
      <c r="R315" s="462"/>
      <c r="S315" s="456"/>
      <c r="T315" s="456"/>
    </row>
    <row r="316" spans="2:20" ht="38.25" x14ac:dyDescent="0.25">
      <c r="B316" s="465" t="e">
        <f>IF(Tabla1[[#This Row],[Código_Actividad]]="","",CONCATENATE(Tabla1[[#This Row],[POA]],".",Tabla1[[#This Row],[SRS]],".",Tabla1[[#This Row],[AREA]],".",Tabla1[[#This Row],[TIPO]]))</f>
        <v>#REF!</v>
      </c>
      <c r="C316" s="465" t="e">
        <f>IF(Tabla1[[#This Row],[Código_Actividad]]="","",'Formulario PPGR1'!#REF!)</f>
        <v>#REF!</v>
      </c>
      <c r="D316" s="465" t="e">
        <f>IF(Tabla1[[#This Row],[Código_Actividad]]="","",'Formulario PPGR1'!#REF!)</f>
        <v>#REF!</v>
      </c>
      <c r="E316" s="465" t="e">
        <f>IF(Tabla1[[#This Row],[Código_Actividad]]="","",'Formulario PPGR1'!#REF!)</f>
        <v>#REF!</v>
      </c>
      <c r="F316" s="465" t="e">
        <f>IF(Tabla1[[#This Row],[Código_Actividad]]="","",'Formulario PPGR1'!#REF!)</f>
        <v>#REF!</v>
      </c>
      <c r="G316" s="317" t="s">
        <v>2224</v>
      </c>
      <c r="H316" s="460" t="str">
        <f>IFERROR(VLOOKUP(Tabla1[[#This Row],[Código_Actividad]],'Formulario PPGR2'!$H$9:$I$1048576,2,FALSE),"")</f>
        <v xml:space="preserve">Coordinación de la elaboracion de planes de mejora facturación de los CEAS  </v>
      </c>
      <c r="I316" s="467">
        <f>IFERROR(VLOOKUP(Tabla1[[#This Row],[Código_Actividad]],Tabla2[[Código]:[Total de Acciones ]],15,FALSE),"")</f>
        <v>1</v>
      </c>
      <c r="J316" s="462" t="s">
        <v>181</v>
      </c>
      <c r="K316" s="466" t="str">
        <f>IFERROR(VLOOKUP($J316,[3]LSIns!$B$5:$C$45,2,FALSE),"")</f>
        <v>lsAlimentosyBebidas</v>
      </c>
      <c r="L316" s="460" t="s">
        <v>691</v>
      </c>
      <c r="M316" s="466" t="str">
        <f>IFERROR(VLOOKUP($L316,[4]Insumos!$C$2:$F$517,2,FALSE),"")</f>
        <v>unidad</v>
      </c>
      <c r="N316" s="408">
        <v>1</v>
      </c>
      <c r="O316" s="468">
        <f>IFERROR(VLOOKUP($L316,[4]Insumos!$C$2:$F$517,3,FALSE),"")</f>
        <v>5929.5</v>
      </c>
      <c r="P316" s="318">
        <f>+Tabla1[[#This Row],[Precio Unitario]]*Tabla1[[#This Row],[Cantidad de Insumos]]</f>
        <v>5929.5</v>
      </c>
      <c r="Q316" s="469" t="str">
        <f>IFERROR(VLOOKUP($L316,[4]Insumos!$C$2:$F$517,4,FALSE),"")</f>
        <v>2.3.1.1.01</v>
      </c>
      <c r="R316" s="462"/>
      <c r="S316" s="456"/>
      <c r="T316" s="456"/>
    </row>
    <row r="317" spans="2:20" x14ac:dyDescent="0.25">
      <c r="B317" s="465" t="str">
        <f>IF(Tabla1[[#This Row],[Código_Actividad]]="","",CONCATENATE(Tabla1[[#This Row],[POA]],".",Tabla1[[#This Row],[SRS]],".",Tabla1[[#This Row],[AREA]],".",Tabla1[[#This Row],[TIPO]]))</f>
        <v/>
      </c>
      <c r="C317" s="465" t="str">
        <f>IF(Tabla1[[#This Row],[Código_Actividad]]="","",'Formulario PPGR1'!#REF!)</f>
        <v/>
      </c>
      <c r="D317" s="465" t="str">
        <f>IF(Tabla1[[#This Row],[Código_Actividad]]="","",'Formulario PPGR1'!#REF!)</f>
        <v/>
      </c>
      <c r="E317" s="465" t="str">
        <f>IF(Tabla1[[#This Row],[Código_Actividad]]="","",'Formulario PPGR1'!#REF!)</f>
        <v/>
      </c>
      <c r="F317" s="465" t="str">
        <f>IF(Tabla1[[#This Row],[Código_Actividad]]="","",'Formulario PPGR1'!#REF!)</f>
        <v/>
      </c>
      <c r="G317" s="317"/>
      <c r="H317" s="460" t="str">
        <f>IFERROR(VLOOKUP(Tabla1[[#This Row],[Código_Actividad]],'Formulario PPGR2'!$H$9:$I$1048576,2,FALSE),"")</f>
        <v/>
      </c>
      <c r="I317" s="467" t="str">
        <f>IFERROR(VLOOKUP(Tabla1[[#This Row],[Código_Actividad]],Tabla2[[Código]:[Total de Acciones ]],15,FALSE),"")</f>
        <v/>
      </c>
      <c r="J317" s="462" t="s">
        <v>357</v>
      </c>
      <c r="K317" s="466" t="str">
        <f>IFERROR(VLOOKUP($J317,[3]LSIns!$B$5:$C$45,2,FALSE),"")</f>
        <v>lsProductosdePapel</v>
      </c>
      <c r="L317" s="460" t="s">
        <v>1025</v>
      </c>
      <c r="M317" s="466" t="str">
        <f>IFERROR(VLOOKUP($L317,[4]Insumos!$C$2:$F$517,2,FALSE),"")</f>
        <v>resma</v>
      </c>
      <c r="N317" s="408">
        <v>1</v>
      </c>
      <c r="O317" s="468">
        <f>IFERROR(VLOOKUP($L317,[4]Insumos!$C$2:$F$517,3,FALSE),"")</f>
        <v>139.24</v>
      </c>
      <c r="P317" s="318">
        <f>+Tabla1[[#This Row],[Precio Unitario]]*Tabla1[[#This Row],[Cantidad de Insumos]]</f>
        <v>139.24</v>
      </c>
      <c r="Q317" s="469" t="str">
        <f>IFERROR(VLOOKUP($L317,[4]Insumos!$C$2:$F$517,4,FALSE),"")</f>
        <v>2.3.3.1.01</v>
      </c>
      <c r="R317" s="462"/>
      <c r="S317" s="456"/>
      <c r="T317" s="456"/>
    </row>
    <row r="318" spans="2:20" x14ac:dyDescent="0.25">
      <c r="B318" s="465" t="str">
        <f>IF(Tabla1[[#This Row],[Código_Actividad]]="","",CONCATENATE(Tabla1[[#This Row],[POA]],".",Tabla1[[#This Row],[SRS]],".",Tabla1[[#This Row],[AREA]],".",Tabla1[[#This Row],[TIPO]]))</f>
        <v/>
      </c>
      <c r="C318" s="465" t="str">
        <f>IF(Tabla1[[#This Row],[Código_Actividad]]="","",'Formulario PPGR1'!#REF!)</f>
        <v/>
      </c>
      <c r="D318" s="465" t="str">
        <f>IF(Tabla1[[#This Row],[Código_Actividad]]="","",'Formulario PPGR1'!#REF!)</f>
        <v/>
      </c>
      <c r="E318" s="465" t="str">
        <f>IF(Tabla1[[#This Row],[Código_Actividad]]="","",'Formulario PPGR1'!#REF!)</f>
        <v/>
      </c>
      <c r="F318" s="465" t="str">
        <f>IF(Tabla1[[#This Row],[Código_Actividad]]="","",'Formulario PPGR1'!#REF!)</f>
        <v/>
      </c>
      <c r="G318" s="317"/>
      <c r="H318" s="460" t="str">
        <f>IFERROR(VLOOKUP(Tabla1[[#This Row],[Código_Actividad]],'Formulario PPGR2'!$H$9:$I$1048576,2,FALSE),"")</f>
        <v/>
      </c>
      <c r="I318" s="467" t="str">
        <f>IFERROR(VLOOKUP(Tabla1[[#This Row],[Código_Actividad]],Tabla2[[Código]:[Total de Acciones ]],15,FALSE),"")</f>
        <v/>
      </c>
      <c r="J318" s="462" t="s">
        <v>1122</v>
      </c>
      <c r="K318" s="466" t="str">
        <f>IFERROR(VLOOKUP($J318,[3]LSIns!$B$5:$C$45,2,FALSE),"")</f>
        <v>lsUtilesdeOficina</v>
      </c>
      <c r="L318" s="460" t="s">
        <v>1144</v>
      </c>
      <c r="M318" s="466" t="str">
        <f>IFERROR(VLOOKUP($L318,[4]Insumos!$C$2:$F$517,2,FALSE),"")</f>
        <v>Caja</v>
      </c>
      <c r="N318" s="408">
        <v>2</v>
      </c>
      <c r="O318" s="468">
        <f>IFERROR(VLOOKUP($L318,[4]Insumos!$C$2:$F$517,3,FALSE),"")</f>
        <v>36</v>
      </c>
      <c r="P318" s="318">
        <f>+Tabla1[[#This Row],[Precio Unitario]]*Tabla1[[#This Row],[Cantidad de Insumos]]</f>
        <v>72</v>
      </c>
      <c r="Q318" s="469" t="str">
        <f>IFERROR(VLOOKUP($L318,[4]Insumos!$C$2:$F$517,4,FALSE),"")</f>
        <v xml:space="preserve">2.3.9.2.01 </v>
      </c>
      <c r="R318" s="462"/>
      <c r="S318" s="456"/>
      <c r="T318" s="456"/>
    </row>
    <row r="319" spans="2:20" x14ac:dyDescent="0.25">
      <c r="B319" s="465" t="e">
        <f>IF(Tabla1[[#This Row],[Código_Actividad]]="","",CONCATENATE(Tabla1[[#This Row],[POA]],".",Tabla1[[#This Row],[SRS]],".",Tabla1[[#This Row],[AREA]],".",Tabla1[[#This Row],[TIPO]]))</f>
        <v>#REF!</v>
      </c>
      <c r="C319" s="465" t="e">
        <f>IF(Tabla1[[#This Row],[Código_Actividad]]="","",'Formulario PPGR1'!#REF!)</f>
        <v>#REF!</v>
      </c>
      <c r="D319" s="465" t="e">
        <f>IF(Tabla1[[#This Row],[Código_Actividad]]="","",'Formulario PPGR1'!#REF!)</f>
        <v>#REF!</v>
      </c>
      <c r="E319" s="465" t="e">
        <f>IF(Tabla1[[#This Row],[Código_Actividad]]="","",'Formulario PPGR1'!#REF!)</f>
        <v>#REF!</v>
      </c>
      <c r="F319" s="465" t="e">
        <f>IF(Tabla1[[#This Row],[Código_Actividad]]="","",'Formulario PPGR1'!#REF!)</f>
        <v>#REF!</v>
      </c>
      <c r="G319" s="317" t="s">
        <v>2225</v>
      </c>
      <c r="H319" s="460" t="str">
        <f>IFERROR(VLOOKUP(Tabla1[[#This Row],[Código_Actividad]],'Formulario PPGR2'!$H$9:$I$1048576,2,FALSE),"")</f>
        <v xml:space="preserve">Seguimiento a la implementación de planes de mejora para mejorar la facturación de los CEAS  </v>
      </c>
      <c r="I319" s="467">
        <f>IFERROR(VLOOKUP(Tabla1[[#This Row],[Código_Actividad]],Tabla2[[Código]:[Total de Acciones ]],15,FALSE),"")</f>
        <v>3</v>
      </c>
      <c r="J319" s="462" t="s">
        <v>357</v>
      </c>
      <c r="K319" s="466" t="str">
        <f>IFERROR(VLOOKUP($J319,[3]LSIns!$B$5:$C$45,2,FALSE),"")</f>
        <v>lsProductosdePapel</v>
      </c>
      <c r="L319" s="460" t="s">
        <v>1025</v>
      </c>
      <c r="M319" s="466" t="str">
        <f>IFERROR(VLOOKUP($L319,[4]Insumos!$C$2:$F$517,2,FALSE),"")</f>
        <v>resma</v>
      </c>
      <c r="N319" s="408">
        <v>1</v>
      </c>
      <c r="O319" s="468">
        <f>IFERROR(VLOOKUP($L319,[4]Insumos!$C$2:$F$517,3,FALSE),"")</f>
        <v>139.24</v>
      </c>
      <c r="P319" s="318">
        <f>+Tabla1[[#This Row],[Precio Unitario]]*Tabla1[[#This Row],[Cantidad de Insumos]]</f>
        <v>139.24</v>
      </c>
      <c r="Q319" s="469" t="str">
        <f>IFERROR(VLOOKUP($L319,[4]Insumos!$C$2:$F$517,4,FALSE),"")</f>
        <v>2.3.3.1.01</v>
      </c>
      <c r="R319" s="462"/>
      <c r="S319" s="456"/>
      <c r="T319" s="456"/>
    </row>
    <row r="320" spans="2:20" x14ac:dyDescent="0.25">
      <c r="B320" s="465" t="e">
        <f>IF(Tabla1[[#This Row],[Código_Actividad]]="","",CONCATENATE(Tabla1[[#This Row],[POA]],".",Tabla1[[#This Row],[SRS]],".",Tabla1[[#This Row],[AREA]],".",Tabla1[[#This Row],[TIPO]]))</f>
        <v>#REF!</v>
      </c>
      <c r="C320" s="465" t="e">
        <f>IF(Tabla1[[#This Row],[Código_Actividad]]="","",'Formulario PPGR1'!#REF!)</f>
        <v>#REF!</v>
      </c>
      <c r="D320" s="465" t="e">
        <f>IF(Tabla1[[#This Row],[Código_Actividad]]="","",'Formulario PPGR1'!#REF!)</f>
        <v>#REF!</v>
      </c>
      <c r="E320" s="465" t="e">
        <f>IF(Tabla1[[#This Row],[Código_Actividad]]="","",'Formulario PPGR1'!#REF!)</f>
        <v>#REF!</v>
      </c>
      <c r="F320" s="465" t="e">
        <f>IF(Tabla1[[#This Row],[Código_Actividad]]="","",'Formulario PPGR1'!#REF!)</f>
        <v>#REF!</v>
      </c>
      <c r="G320" s="317" t="s">
        <v>2226</v>
      </c>
      <c r="H320" s="460" t="str">
        <f>IFERROR(VLOOKUP(Tabla1[[#This Row],[Código_Actividad]],'Formulario PPGR2'!$H$9:$I$1048576,2,FALSE),"")</f>
        <v>Seguimiento a las glosas en auditoria Medica de Expendientes Clinicos de Afiliados atendidos de ARS contratadas.</v>
      </c>
      <c r="I320" s="467">
        <f>IFERROR(VLOOKUP(Tabla1[[#This Row],[Código_Actividad]],Tabla2[[Código]:[Total de Acciones ]],15,FALSE),"")</f>
        <v>4</v>
      </c>
      <c r="J320" s="462" t="s">
        <v>357</v>
      </c>
      <c r="K320" s="466" t="str">
        <f>IFERROR(VLOOKUP($J320,[3]LSIns!$B$5:$C$45,2,FALSE),"")</f>
        <v>lsProductosdePapel</v>
      </c>
      <c r="L320" s="460" t="s">
        <v>1025</v>
      </c>
      <c r="M320" s="466" t="str">
        <f>IFERROR(VLOOKUP($L320,[4]Insumos!$C$2:$F$517,2,FALSE),"")</f>
        <v>resma</v>
      </c>
      <c r="N320" s="408">
        <v>1</v>
      </c>
      <c r="O320" s="468">
        <f>IFERROR(VLOOKUP($L320,[4]Insumos!$C$2:$F$517,3,FALSE),"")</f>
        <v>139.24</v>
      </c>
      <c r="P320" s="318">
        <f>+Tabla1[[#This Row],[Precio Unitario]]*Tabla1[[#This Row],[Cantidad de Insumos]]</f>
        <v>139.24</v>
      </c>
      <c r="Q320" s="469" t="str">
        <f>IFERROR(VLOOKUP($L320,[4]Insumos!$C$2:$F$517,4,FALSE),"")</f>
        <v>2.3.3.1.01</v>
      </c>
      <c r="R320" s="462"/>
      <c r="S320" s="456"/>
      <c r="T320" s="456"/>
    </row>
    <row r="321" spans="2:20" x14ac:dyDescent="0.25">
      <c r="B321" s="465" t="e">
        <f>IF(Tabla1[[#This Row],[Código_Actividad]]="","",CONCATENATE(Tabla1[[#This Row],[POA]],".",Tabla1[[#This Row],[SRS]],".",Tabla1[[#This Row],[AREA]],".",Tabla1[[#This Row],[TIPO]]))</f>
        <v>#REF!</v>
      </c>
      <c r="C321" s="465" t="e">
        <f>IF(Tabla1[[#This Row],[Código_Actividad]]="","",'Formulario PPGR1'!#REF!)</f>
        <v>#REF!</v>
      </c>
      <c r="D321" s="465" t="e">
        <f>IF(Tabla1[[#This Row],[Código_Actividad]]="","",'Formulario PPGR1'!#REF!)</f>
        <v>#REF!</v>
      </c>
      <c r="E321" s="465" t="e">
        <f>IF(Tabla1[[#This Row],[Código_Actividad]]="","",'Formulario PPGR1'!#REF!)</f>
        <v>#REF!</v>
      </c>
      <c r="F321" s="465" t="e">
        <f>IF(Tabla1[[#This Row],[Código_Actividad]]="","",'Formulario PPGR1'!#REF!)</f>
        <v>#REF!</v>
      </c>
      <c r="G321" s="317" t="s">
        <v>2227</v>
      </c>
      <c r="H321" s="460" t="str">
        <f>IFERROR(VLOOKUP(Tabla1[[#This Row],[Código_Actividad]],'Formulario PPGR2'!$H$9:$I$1048576,2,FALSE),"")</f>
        <v>Seguimiento al fortalecimiento de los servicios ofertados en la Red para firma de contrato con las ARS</v>
      </c>
      <c r="I321" s="467">
        <f>IFERROR(VLOOKUP(Tabla1[[#This Row],[Código_Actividad]],Tabla2[[Código]:[Total de Acciones ]],15,FALSE),"")</f>
        <v>4</v>
      </c>
      <c r="J321" s="462" t="s">
        <v>357</v>
      </c>
      <c r="K321" s="466" t="str">
        <f>IFERROR(VLOOKUP($J321,[3]LSIns!$B$5:$C$45,2,FALSE),"")</f>
        <v>lsProductosdePapel</v>
      </c>
      <c r="L321" s="460" t="s">
        <v>1025</v>
      </c>
      <c r="M321" s="466" t="str">
        <f>IFERROR(VLOOKUP($L321,[4]Insumos!$C$2:$F$517,2,FALSE),"")</f>
        <v>resma</v>
      </c>
      <c r="N321" s="408">
        <v>1</v>
      </c>
      <c r="O321" s="468">
        <f>IFERROR(VLOOKUP($L321,[4]Insumos!$C$2:$F$517,3,FALSE),"")</f>
        <v>139.24</v>
      </c>
      <c r="P321" s="318">
        <f>+Tabla1[[#This Row],[Precio Unitario]]*Tabla1[[#This Row],[Cantidad de Insumos]]</f>
        <v>139.24</v>
      </c>
      <c r="Q321" s="469" t="str">
        <f>IFERROR(VLOOKUP($L321,[4]Insumos!$C$2:$F$517,4,FALSE),"")</f>
        <v>2.3.3.1.01</v>
      </c>
      <c r="R321" s="462"/>
      <c r="S321" s="456"/>
      <c r="T321" s="456"/>
    </row>
    <row r="322" spans="2:20" x14ac:dyDescent="0.25">
      <c r="B322" s="465" t="e">
        <f>IF(Tabla1[[#This Row],[Código_Actividad]]="","",CONCATENATE(Tabla1[[#This Row],[POA]],".",Tabla1[[#This Row],[SRS]],".",Tabla1[[#This Row],[AREA]],".",Tabla1[[#This Row],[TIPO]]))</f>
        <v>#REF!</v>
      </c>
      <c r="C322" s="465" t="e">
        <f>IF(Tabla1[[#This Row],[Código_Actividad]]="","",'Formulario PPGR1'!#REF!)</f>
        <v>#REF!</v>
      </c>
      <c r="D322" s="465" t="e">
        <f>IF(Tabla1[[#This Row],[Código_Actividad]]="","",'Formulario PPGR1'!#REF!)</f>
        <v>#REF!</v>
      </c>
      <c r="E322" s="465" t="e">
        <f>IF(Tabla1[[#This Row],[Código_Actividad]]="","",'Formulario PPGR1'!#REF!)</f>
        <v>#REF!</v>
      </c>
      <c r="F322" s="465" t="e">
        <f>IF(Tabla1[[#This Row],[Código_Actividad]]="","",'Formulario PPGR1'!#REF!)</f>
        <v>#REF!</v>
      </c>
      <c r="G322" s="317" t="s">
        <v>2228</v>
      </c>
      <c r="H322" s="460" t="str">
        <f>IFERROR(VLOOKUP(Tabla1[[#This Row],[Código_Actividad]],'Formulario PPGR2'!$H$9:$I$1048576,2,FALSE),"")</f>
        <v>Actualización trimestral del Inventario SRS</v>
      </c>
      <c r="I322" s="467">
        <f>IFERROR(VLOOKUP(Tabla1[[#This Row],[Código_Actividad]],Tabla2[[Código]:[Total de Acciones ]],15,FALSE),"")</f>
        <v>2</v>
      </c>
      <c r="J322" s="462" t="s">
        <v>1122</v>
      </c>
      <c r="K322" s="466" t="str">
        <f>IFERROR(VLOOKUP($J322,[3]LSIns!$B$5:$C$45,2,FALSE),"")</f>
        <v>lsUtilesdeOficina</v>
      </c>
      <c r="L322" s="460" t="s">
        <v>1144</v>
      </c>
      <c r="M322" s="466" t="str">
        <f>IFERROR(VLOOKUP($L322,[4]Insumos!$C$2:$F$517,2,FALSE),"")</f>
        <v>Caja</v>
      </c>
      <c r="N322" s="408">
        <v>5</v>
      </c>
      <c r="O322" s="468">
        <f>IFERROR(VLOOKUP($L322,[4]Insumos!$C$2:$F$517,3,FALSE),"")</f>
        <v>36</v>
      </c>
      <c r="P322" s="318">
        <f>+Tabla1[[#This Row],[Precio Unitario]]*Tabla1[[#This Row],[Cantidad de Insumos]]</f>
        <v>180</v>
      </c>
      <c r="Q322" s="469" t="str">
        <f>IFERROR(VLOOKUP($L322,[4]Insumos!$C$2:$F$517,4,FALSE),"")</f>
        <v xml:space="preserve">2.3.9.2.01 </v>
      </c>
      <c r="R322" s="462"/>
      <c r="S322" s="456"/>
      <c r="T322" s="456"/>
    </row>
    <row r="323" spans="2:20" x14ac:dyDescent="0.25">
      <c r="B323" s="465" t="str">
        <f>IF(Tabla1[[#This Row],[Código_Actividad]]="","",CONCATENATE(Tabla1[[#This Row],[POA]],".",Tabla1[[#This Row],[SRS]],".",Tabla1[[#This Row],[AREA]],".",Tabla1[[#This Row],[TIPO]]))</f>
        <v/>
      </c>
      <c r="C323" s="465" t="str">
        <f>IF(Tabla1[[#This Row],[Código_Actividad]]="","",'Formulario PPGR1'!#REF!)</f>
        <v/>
      </c>
      <c r="D323" s="465" t="str">
        <f>IF(Tabla1[[#This Row],[Código_Actividad]]="","",'Formulario PPGR1'!#REF!)</f>
        <v/>
      </c>
      <c r="E323" s="465" t="str">
        <f>IF(Tabla1[[#This Row],[Código_Actividad]]="","",'Formulario PPGR1'!#REF!)</f>
        <v/>
      </c>
      <c r="F323" s="465" t="str">
        <f>IF(Tabla1[[#This Row],[Código_Actividad]]="","",'Formulario PPGR1'!#REF!)</f>
        <v/>
      </c>
      <c r="G323" s="317"/>
      <c r="H323" s="460" t="str">
        <f>IFERROR(VLOOKUP(Tabla1[[#This Row],[Código_Actividad]],'Formulario PPGR2'!$H$9:$I$1048576,2,FALSE),"")</f>
        <v/>
      </c>
      <c r="I323" s="467" t="str">
        <f>IFERROR(VLOOKUP(Tabla1[[#This Row],[Código_Actividad]],Tabla2[[Código]:[Total de Acciones ]],15,FALSE),"")</f>
        <v/>
      </c>
      <c r="J323" s="462" t="s">
        <v>357</v>
      </c>
      <c r="K323" s="466" t="str">
        <f>IFERROR(VLOOKUP($J323,[3]LSIns!$B$5:$C$45,2,FALSE),"")</f>
        <v>lsProductosdePapel</v>
      </c>
      <c r="L323" s="460" t="s">
        <v>1025</v>
      </c>
      <c r="M323" s="466" t="str">
        <f>IFERROR(VLOOKUP($L323,[4]Insumos!$C$2:$F$517,2,FALSE),"")</f>
        <v>resma</v>
      </c>
      <c r="N323" s="408">
        <v>2</v>
      </c>
      <c r="O323" s="468">
        <f>IFERROR(VLOOKUP($L323,[4]Insumos!$C$2:$F$517,3,FALSE),"")</f>
        <v>139.24</v>
      </c>
      <c r="P323" s="318">
        <f>+Tabla1[[#This Row],[Precio Unitario]]*Tabla1[[#This Row],[Cantidad de Insumos]]</f>
        <v>278.48</v>
      </c>
      <c r="Q323" s="469" t="str">
        <f>IFERROR(VLOOKUP($L323,[4]Insumos!$C$2:$F$517,4,FALSE),"")</f>
        <v>2.3.3.1.01</v>
      </c>
      <c r="R323" s="462"/>
      <c r="S323" s="456"/>
      <c r="T323" s="456"/>
    </row>
    <row r="324" spans="2:20" x14ac:dyDescent="0.25">
      <c r="B324" s="465" t="str">
        <f>IF(Tabla1[[#This Row],[Código_Actividad]]="","",CONCATENATE(Tabla1[[#This Row],[POA]],".",Tabla1[[#This Row],[SRS]],".",Tabla1[[#This Row],[AREA]],".",Tabla1[[#This Row],[TIPO]]))</f>
        <v/>
      </c>
      <c r="C324" s="465" t="str">
        <f>IF(Tabla1[[#This Row],[Código_Actividad]]="","",'Formulario PPGR1'!#REF!)</f>
        <v/>
      </c>
      <c r="D324" s="465" t="str">
        <f>IF(Tabla1[[#This Row],[Código_Actividad]]="","",'Formulario PPGR1'!#REF!)</f>
        <v/>
      </c>
      <c r="E324" s="465" t="str">
        <f>IF(Tabla1[[#This Row],[Código_Actividad]]="","",'Formulario PPGR1'!#REF!)</f>
        <v/>
      </c>
      <c r="F324" s="465" t="str">
        <f>IF(Tabla1[[#This Row],[Código_Actividad]]="","",'Formulario PPGR1'!#REF!)</f>
        <v/>
      </c>
      <c r="G324" s="317"/>
      <c r="H324" s="460" t="str">
        <f>IFERROR(VLOOKUP(Tabla1[[#This Row],[Código_Actividad]],'Formulario PPGR2'!$H$9:$I$1048576,2,FALSE),"")</f>
        <v/>
      </c>
      <c r="I324" s="467" t="str">
        <f>IFERROR(VLOOKUP(Tabla1[[#This Row],[Código_Actividad]],Tabla2[[Código]:[Total de Acciones ]],15,FALSE),"")</f>
        <v/>
      </c>
      <c r="J324" s="462" t="s">
        <v>823</v>
      </c>
      <c r="K324" s="466" t="str">
        <f>IFERROR(VLOOKUP($J324,[3]LSIns!$B$5:$C$45,2,FALSE),"")</f>
        <v>lsEquiposComputos</v>
      </c>
      <c r="L324" s="460" t="s">
        <v>825</v>
      </c>
      <c r="M324" s="466" t="str">
        <f>IFERROR(VLOOKUP($L324,[4]Insumos!$C$2:$F$517,2,FALSE),"")</f>
        <v>unidad</v>
      </c>
      <c r="N324" s="408">
        <v>1</v>
      </c>
      <c r="O324" s="468">
        <f>IFERROR(VLOOKUP($L324,[4]Insumos!$C$2:$F$517,3,FALSE),"")</f>
        <v>36954.32</v>
      </c>
      <c r="P324" s="318">
        <f>+Tabla1[[#This Row],[Precio Unitario]]*Tabla1[[#This Row],[Cantidad de Insumos]]</f>
        <v>36954.32</v>
      </c>
      <c r="Q324" s="469" t="str">
        <f>IFERROR(VLOOKUP($L324,[4]Insumos!$C$2:$F$517,4,FALSE),"")</f>
        <v>2.6.1.3.01</v>
      </c>
      <c r="R324" s="462"/>
      <c r="S324" s="456"/>
      <c r="T324" s="456"/>
    </row>
    <row r="325" spans="2:20" x14ac:dyDescent="0.25">
      <c r="B325" s="465" t="e">
        <f>IF(Tabla1[[#This Row],[Código_Actividad]]="","",CONCATENATE(Tabla1[[#This Row],[POA]],".",Tabla1[[#This Row],[SRS]],".",Tabla1[[#This Row],[AREA]],".",Tabla1[[#This Row],[TIPO]]))</f>
        <v>#REF!</v>
      </c>
      <c r="C325" s="465" t="e">
        <f>IF(Tabla1[[#This Row],[Código_Actividad]]="","",'Formulario PPGR1'!#REF!)</f>
        <v>#REF!</v>
      </c>
      <c r="D325" s="465" t="e">
        <f>IF(Tabla1[[#This Row],[Código_Actividad]]="","",'Formulario PPGR1'!#REF!)</f>
        <v>#REF!</v>
      </c>
      <c r="E325" s="465" t="e">
        <f>IF(Tabla1[[#This Row],[Código_Actividad]]="","",'Formulario PPGR1'!#REF!)</f>
        <v>#REF!</v>
      </c>
      <c r="F325" s="465" t="e">
        <f>IF(Tabla1[[#This Row],[Código_Actividad]]="","",'Formulario PPGR1'!#REF!)</f>
        <v>#REF!</v>
      </c>
      <c r="G325" s="317" t="s">
        <v>2229</v>
      </c>
      <c r="H325" s="460" t="str">
        <f>IFERROR(VLOOKUP(Tabla1[[#This Row],[Código_Actividad]],'Formulario PPGR2'!$H$9:$I$1048576,2,FALSE),"")</f>
        <v>Seguimiento a la actualización de inventarios de los CEAS de la Red</v>
      </c>
      <c r="I325" s="467">
        <f>IFERROR(VLOOKUP(Tabla1[[#This Row],[Código_Actividad]],Tabla2[[Código]:[Total de Acciones ]],15,FALSE),"")</f>
        <v>1</v>
      </c>
      <c r="J325" s="462" t="s">
        <v>357</v>
      </c>
      <c r="K325" s="466" t="str">
        <f>IFERROR(VLOOKUP($J325,[3]LSIns!$B$5:$C$45,2,FALSE),"")</f>
        <v>lsProductosdePapel</v>
      </c>
      <c r="L325" s="460" t="s">
        <v>1025</v>
      </c>
      <c r="M325" s="466" t="str">
        <f>IFERROR(VLOOKUP($L325,[4]Insumos!$C$2:$F$517,2,FALSE),"")</f>
        <v>resma</v>
      </c>
      <c r="N325" s="408">
        <v>1</v>
      </c>
      <c r="O325" s="468">
        <f>IFERROR(VLOOKUP($L325,[4]Insumos!$C$2:$F$517,3,FALSE),"")</f>
        <v>139.24</v>
      </c>
      <c r="P325" s="318">
        <f>+Tabla1[[#This Row],[Precio Unitario]]*Tabla1[[#This Row],[Cantidad de Insumos]]</f>
        <v>139.24</v>
      </c>
      <c r="Q325" s="469" t="str">
        <f>IFERROR(VLOOKUP($L325,[4]Insumos!$C$2:$F$517,4,FALSE),"")</f>
        <v>2.3.3.1.01</v>
      </c>
      <c r="R325" s="462"/>
      <c r="S325" s="456"/>
      <c r="T325" s="456"/>
    </row>
    <row r="326" spans="2:20" ht="38.25" x14ac:dyDescent="0.25">
      <c r="B326" s="465" t="e">
        <f>IF(Tabla1[[#This Row],[Código_Actividad]]="","",CONCATENATE(Tabla1[[#This Row],[POA]],".",Tabla1[[#This Row],[SRS]],".",Tabla1[[#This Row],[AREA]],".",Tabla1[[#This Row],[TIPO]]))</f>
        <v>#REF!</v>
      </c>
      <c r="C326" s="465" t="e">
        <f>IF(Tabla1[[#This Row],[Código_Actividad]]="","",'Formulario PPGR1'!#REF!)</f>
        <v>#REF!</v>
      </c>
      <c r="D326" s="465" t="e">
        <f>IF(Tabla1[[#This Row],[Código_Actividad]]="","",'Formulario PPGR1'!#REF!)</f>
        <v>#REF!</v>
      </c>
      <c r="E326" s="465" t="e">
        <f>IF(Tabla1[[#This Row],[Código_Actividad]]="","",'Formulario PPGR1'!#REF!)</f>
        <v>#REF!</v>
      </c>
      <c r="F326" s="465" t="e">
        <f>IF(Tabla1[[#This Row],[Código_Actividad]]="","",'Formulario PPGR1'!#REF!)</f>
        <v>#REF!</v>
      </c>
      <c r="G326" s="317" t="s">
        <v>2230</v>
      </c>
      <c r="H326" s="460" t="str">
        <f>IFERROR(VLOOKUP(Tabla1[[#This Row],[Código_Actividad]],'Formulario PPGR2'!$H$9:$I$1048576,2,FALSE),"")</f>
        <v>Elaboración del Plan Anual de Compras y Contrataciones 2021</v>
      </c>
      <c r="I326" s="467">
        <f>IFERROR(VLOOKUP(Tabla1[[#This Row],[Código_Actividad]],Tabla2[[Código]:[Total de Acciones ]],15,FALSE),"")</f>
        <v>1</v>
      </c>
      <c r="J326" s="462" t="s">
        <v>181</v>
      </c>
      <c r="K326" s="466" t="str">
        <f>IFERROR(VLOOKUP($J326,[3]LSIns!$B$5:$C$45,2,FALSE),"")</f>
        <v>lsAlimentosyBebidas</v>
      </c>
      <c r="L326" s="460" t="s">
        <v>691</v>
      </c>
      <c r="M326" s="466" t="str">
        <f>IFERROR(VLOOKUP($L326,[4]Insumos!$C$2:$F$517,2,FALSE),"")</f>
        <v>unidad</v>
      </c>
      <c r="N326" s="408">
        <v>1</v>
      </c>
      <c r="O326" s="468">
        <f>IFERROR(VLOOKUP($L326,[4]Insumos!$C$2:$F$517,3,FALSE),"")</f>
        <v>5929.5</v>
      </c>
      <c r="P326" s="318">
        <f>+Tabla1[[#This Row],[Precio Unitario]]*Tabla1[[#This Row],[Cantidad de Insumos]]</f>
        <v>5929.5</v>
      </c>
      <c r="Q326" s="469" t="str">
        <f>IFERROR(VLOOKUP($L326,[4]Insumos!$C$2:$F$517,4,FALSE),"")</f>
        <v>2.3.1.1.01</v>
      </c>
      <c r="R326" s="462"/>
      <c r="S326" s="456"/>
      <c r="T326" s="456"/>
    </row>
    <row r="327" spans="2:20" x14ac:dyDescent="0.25">
      <c r="B327" s="465" t="str">
        <f>IF(Tabla1[[#This Row],[Código_Actividad]]="","",CONCATENATE(Tabla1[[#This Row],[POA]],".",Tabla1[[#This Row],[SRS]],".",Tabla1[[#This Row],[AREA]],".",Tabla1[[#This Row],[TIPO]]))</f>
        <v/>
      </c>
      <c r="C327" s="465" t="str">
        <f>IF(Tabla1[[#This Row],[Código_Actividad]]="","",'Formulario PPGR1'!#REF!)</f>
        <v/>
      </c>
      <c r="D327" s="465" t="str">
        <f>IF(Tabla1[[#This Row],[Código_Actividad]]="","",'Formulario PPGR1'!#REF!)</f>
        <v/>
      </c>
      <c r="E327" s="465" t="str">
        <f>IF(Tabla1[[#This Row],[Código_Actividad]]="","",'Formulario PPGR1'!#REF!)</f>
        <v/>
      </c>
      <c r="F327" s="465" t="str">
        <f>IF(Tabla1[[#This Row],[Código_Actividad]]="","",'Formulario PPGR1'!#REF!)</f>
        <v/>
      </c>
      <c r="G327" s="317"/>
      <c r="H327" s="460" t="str">
        <f>IFERROR(VLOOKUP(Tabla1[[#This Row],[Código_Actividad]],'Formulario PPGR2'!$H$9:$I$1048576,2,FALSE),"")</f>
        <v/>
      </c>
      <c r="I327" s="467" t="str">
        <f>IFERROR(VLOOKUP(Tabla1[[#This Row],[Código_Actividad]],Tabla2[[Código]:[Total de Acciones ]],15,FALSE),"")</f>
        <v/>
      </c>
      <c r="J327" s="462" t="s">
        <v>357</v>
      </c>
      <c r="K327" s="466" t="str">
        <f>IFERROR(VLOOKUP($J327,[3]LSIns!$B$5:$C$45,2,FALSE),"")</f>
        <v>lsProductosdePapel</v>
      </c>
      <c r="L327" s="460" t="s">
        <v>1025</v>
      </c>
      <c r="M327" s="466" t="str">
        <f>IFERROR(VLOOKUP($L327,[4]Insumos!$C$2:$F$517,2,FALSE),"")</f>
        <v>resma</v>
      </c>
      <c r="N327" s="408">
        <v>1</v>
      </c>
      <c r="O327" s="468">
        <f>IFERROR(VLOOKUP($L327,[4]Insumos!$C$2:$F$517,3,FALSE),"")</f>
        <v>139.24</v>
      </c>
      <c r="P327" s="318">
        <f>+Tabla1[[#This Row],[Precio Unitario]]*Tabla1[[#This Row],[Cantidad de Insumos]]</f>
        <v>139.24</v>
      </c>
      <c r="Q327" s="469" t="str">
        <f>IFERROR(VLOOKUP($L327,[4]Insumos!$C$2:$F$517,4,FALSE),"")</f>
        <v>2.3.3.1.01</v>
      </c>
      <c r="R327" s="462"/>
      <c r="S327" s="456"/>
      <c r="T327" s="456"/>
    </row>
    <row r="328" spans="2:20" x14ac:dyDescent="0.25">
      <c r="B328" s="465" t="str">
        <f>IF(Tabla1[[#This Row],[Código_Actividad]]="","",CONCATENATE(Tabla1[[#This Row],[POA]],".",Tabla1[[#This Row],[SRS]],".",Tabla1[[#This Row],[AREA]],".",Tabla1[[#This Row],[TIPO]]))</f>
        <v/>
      </c>
      <c r="C328" s="465" t="str">
        <f>IF(Tabla1[[#This Row],[Código_Actividad]]="","",'Formulario PPGR1'!#REF!)</f>
        <v/>
      </c>
      <c r="D328" s="465" t="str">
        <f>IF(Tabla1[[#This Row],[Código_Actividad]]="","",'Formulario PPGR1'!#REF!)</f>
        <v/>
      </c>
      <c r="E328" s="465" t="str">
        <f>IF(Tabla1[[#This Row],[Código_Actividad]]="","",'Formulario PPGR1'!#REF!)</f>
        <v/>
      </c>
      <c r="F328" s="465" t="str">
        <f>IF(Tabla1[[#This Row],[Código_Actividad]]="","",'Formulario PPGR1'!#REF!)</f>
        <v/>
      </c>
      <c r="G328" s="317"/>
      <c r="H328" s="460" t="str">
        <f>IFERROR(VLOOKUP(Tabla1[[#This Row],[Código_Actividad]],'Formulario PPGR2'!$H$9:$I$1048576,2,FALSE),"")</f>
        <v/>
      </c>
      <c r="I328" s="467" t="str">
        <f>IFERROR(VLOOKUP(Tabla1[[#This Row],[Código_Actividad]],Tabla2[[Código]:[Total de Acciones ]],15,FALSE),"")</f>
        <v/>
      </c>
      <c r="J328" s="462" t="s">
        <v>1122</v>
      </c>
      <c r="K328" s="466" t="str">
        <f>IFERROR(VLOOKUP($J328,[3]LSIns!$B$5:$C$45,2,FALSE),"")</f>
        <v>lsUtilesdeOficina</v>
      </c>
      <c r="L328" s="460" t="s">
        <v>1134</v>
      </c>
      <c r="M328" s="466" t="str">
        <f>IFERROR(VLOOKUP($L328,[4]Insumos!$C$2:$F$517,2,FALSE),"")</f>
        <v>unidad</v>
      </c>
      <c r="N328" s="408">
        <v>1</v>
      </c>
      <c r="O328" s="468">
        <f>IFERROR(VLOOKUP($L328,[4]Insumos!$C$2:$F$517,3,FALSE),"")</f>
        <v>810.41200000000003</v>
      </c>
      <c r="P328" s="318">
        <f>+Tabla1[[#This Row],[Precio Unitario]]*Tabla1[[#This Row],[Cantidad de Insumos]]</f>
        <v>810.41200000000003</v>
      </c>
      <c r="Q328" s="469" t="str">
        <f>IFERROR(VLOOKUP($L328,[4]Insumos!$C$2:$F$517,4,FALSE),"")</f>
        <v xml:space="preserve">2.3.9.2.01 </v>
      </c>
      <c r="R328" s="462"/>
      <c r="S328" s="456"/>
      <c r="T328" s="456"/>
    </row>
    <row r="329" spans="2:20" x14ac:dyDescent="0.25">
      <c r="B329" s="465" t="str">
        <f>IF(Tabla1[[#This Row],[Código_Actividad]]="","",CONCATENATE(Tabla1[[#This Row],[POA]],".",Tabla1[[#This Row],[SRS]],".",Tabla1[[#This Row],[AREA]],".",Tabla1[[#This Row],[TIPO]]))</f>
        <v/>
      </c>
      <c r="C329" s="465" t="str">
        <f>IF(Tabla1[[#This Row],[Código_Actividad]]="","",'Formulario PPGR1'!#REF!)</f>
        <v/>
      </c>
      <c r="D329" s="465" t="str">
        <f>IF(Tabla1[[#This Row],[Código_Actividad]]="","",'Formulario PPGR1'!#REF!)</f>
        <v/>
      </c>
      <c r="E329" s="465" t="str">
        <f>IF(Tabla1[[#This Row],[Código_Actividad]]="","",'Formulario PPGR1'!#REF!)</f>
        <v/>
      </c>
      <c r="F329" s="465" t="str">
        <f>IF(Tabla1[[#This Row],[Código_Actividad]]="","",'Formulario PPGR1'!#REF!)</f>
        <v/>
      </c>
      <c r="G329" s="317"/>
      <c r="H329" s="460" t="str">
        <f>IFERROR(VLOOKUP(Tabla1[[#This Row],[Código_Actividad]],'Formulario PPGR2'!$H$9:$I$1048576,2,FALSE),"")</f>
        <v/>
      </c>
      <c r="I329" s="467" t="str">
        <f>IFERROR(VLOOKUP(Tabla1[[#This Row],[Código_Actividad]],Tabla2[[Código]:[Total de Acciones ]],15,FALSE),"")</f>
        <v/>
      </c>
      <c r="J329" s="462" t="s">
        <v>1122</v>
      </c>
      <c r="K329" s="466" t="str">
        <f>IFERROR(VLOOKUP($J329,[3]LSIns!$B$5:$C$45,2,FALSE),"")</f>
        <v>lsUtilesdeOficina</v>
      </c>
      <c r="L329" s="460" t="s">
        <v>1144</v>
      </c>
      <c r="M329" s="466" t="str">
        <f>IFERROR(VLOOKUP($L329,[4]Insumos!$C$2:$F$517,2,FALSE),"")</f>
        <v>Caja</v>
      </c>
      <c r="N329" s="408">
        <v>2</v>
      </c>
      <c r="O329" s="468">
        <f>IFERROR(VLOOKUP($L329,[4]Insumos!$C$2:$F$517,3,FALSE),"")</f>
        <v>36</v>
      </c>
      <c r="P329" s="318">
        <f>+Tabla1[[#This Row],[Precio Unitario]]*Tabla1[[#This Row],[Cantidad de Insumos]]</f>
        <v>72</v>
      </c>
      <c r="Q329" s="469" t="str">
        <f>IFERROR(VLOOKUP($L329,[4]Insumos!$C$2:$F$517,4,FALSE),"")</f>
        <v xml:space="preserve">2.3.9.2.01 </v>
      </c>
      <c r="R329" s="462"/>
      <c r="S329" s="456"/>
      <c r="T329" s="456"/>
    </row>
    <row r="330" spans="2:20" x14ac:dyDescent="0.25">
      <c r="B330" s="465" t="e">
        <f>IF(Tabla1[[#This Row],[Código_Actividad]]="","",CONCATENATE(Tabla1[[#This Row],[POA]],".",Tabla1[[#This Row],[SRS]],".",Tabla1[[#This Row],[AREA]],".",Tabla1[[#This Row],[TIPO]]))</f>
        <v>#REF!</v>
      </c>
      <c r="C330" s="465" t="e">
        <f>IF(Tabla1[[#This Row],[Código_Actividad]]="","",'Formulario PPGR1'!#REF!)</f>
        <v>#REF!</v>
      </c>
      <c r="D330" s="465" t="e">
        <f>IF(Tabla1[[#This Row],[Código_Actividad]]="","",'Formulario PPGR1'!#REF!)</f>
        <v>#REF!</v>
      </c>
      <c r="E330" s="465" t="e">
        <f>IF(Tabla1[[#This Row],[Código_Actividad]]="","",'Formulario PPGR1'!#REF!)</f>
        <v>#REF!</v>
      </c>
      <c r="F330" s="465" t="e">
        <f>IF(Tabla1[[#This Row],[Código_Actividad]]="","",'Formulario PPGR1'!#REF!)</f>
        <v>#REF!</v>
      </c>
      <c r="G330" s="317" t="s">
        <v>2231</v>
      </c>
      <c r="H330" s="460" t="str">
        <f>IFERROR(VLOOKUP(Tabla1[[#This Row],[Código_Actividad]],'Formulario PPGR2'!$H$9:$I$1048576,2,FALSE),"")</f>
        <v>Seguimiento a la ejecución del Plan Anual de Compras y Contrataciones 2020</v>
      </c>
      <c r="I330" s="467">
        <f>IFERROR(VLOOKUP(Tabla1[[#This Row],[Código_Actividad]],Tabla2[[Código]:[Total de Acciones ]],15,FALSE),"")</f>
        <v>4</v>
      </c>
      <c r="J330" s="462" t="s">
        <v>357</v>
      </c>
      <c r="K330" s="466" t="str">
        <f>IFERROR(VLOOKUP($J330,[3]LSIns!$B$5:$C$45,2,FALSE),"")</f>
        <v>lsProductosdePapel</v>
      </c>
      <c r="L330" s="460" t="s">
        <v>1025</v>
      </c>
      <c r="M330" s="466" t="str">
        <f>IFERROR(VLOOKUP($L330,[4]Insumos!$C$2:$F$517,2,FALSE),"")</f>
        <v>resma</v>
      </c>
      <c r="N330" s="408">
        <v>1</v>
      </c>
      <c r="O330" s="468">
        <f>IFERROR(VLOOKUP($L330,[4]Insumos!$C$2:$F$517,3,FALSE),"")</f>
        <v>139.24</v>
      </c>
      <c r="P330" s="318">
        <f>+Tabla1[[#This Row],[Precio Unitario]]*Tabla1[[#This Row],[Cantidad de Insumos]]</f>
        <v>139.24</v>
      </c>
      <c r="Q330" s="469" t="str">
        <f>IFERROR(VLOOKUP($L330,[4]Insumos!$C$2:$F$517,4,FALSE),"")</f>
        <v>2.3.3.1.01</v>
      </c>
      <c r="R330" s="462"/>
      <c r="S330" s="456"/>
      <c r="T330" s="456"/>
    </row>
    <row r="331" spans="2:20" x14ac:dyDescent="0.25">
      <c r="B331" s="465" t="e">
        <f>IF(Tabla1[[#This Row],[Código_Actividad]]="","",CONCATENATE(Tabla1[[#This Row],[POA]],".",Tabla1[[#This Row],[SRS]],".",Tabla1[[#This Row],[AREA]],".",Tabla1[[#This Row],[TIPO]]))</f>
        <v>#REF!</v>
      </c>
      <c r="C331" s="465" t="e">
        <f>IF(Tabla1[[#This Row],[Código_Actividad]]="","",'Formulario PPGR1'!#REF!)</f>
        <v>#REF!</v>
      </c>
      <c r="D331" s="465" t="e">
        <f>IF(Tabla1[[#This Row],[Código_Actividad]]="","",'Formulario PPGR1'!#REF!)</f>
        <v>#REF!</v>
      </c>
      <c r="E331" s="465" t="e">
        <f>IF(Tabla1[[#This Row],[Código_Actividad]]="","",'Formulario PPGR1'!#REF!)</f>
        <v>#REF!</v>
      </c>
      <c r="F331" s="465" t="e">
        <f>IF(Tabla1[[#This Row],[Código_Actividad]]="","",'Formulario PPGR1'!#REF!)</f>
        <v>#REF!</v>
      </c>
      <c r="G331" s="317" t="s">
        <v>2232</v>
      </c>
      <c r="H331" s="460" t="str">
        <f>IFERROR(VLOOKUP(Tabla1[[#This Row],[Código_Actividad]],'Formulario PPGR2'!$H$9:$I$1048576,2,FALSE),"")</f>
        <v>Reporte oportuno de liquidación de fondos de la Red</v>
      </c>
      <c r="I331" s="467">
        <f>IFERROR(VLOOKUP(Tabla1[[#This Row],[Código_Actividad]],Tabla2[[Código]:[Total de Acciones ]],15,FALSE),"")</f>
        <v>10</v>
      </c>
      <c r="J331" s="462" t="s">
        <v>357</v>
      </c>
      <c r="K331" s="466" t="str">
        <f>IFERROR(VLOOKUP($J331,[3]LSIns!$B$5:$C$45,2,FALSE),"")</f>
        <v>lsProductosdePapel</v>
      </c>
      <c r="L331" s="460" t="s">
        <v>1025</v>
      </c>
      <c r="M331" s="466" t="str">
        <f>IFERROR(VLOOKUP($L331,[4]Insumos!$C$2:$F$517,2,FALSE),"")</f>
        <v>resma</v>
      </c>
      <c r="N331" s="408">
        <v>1</v>
      </c>
      <c r="O331" s="468">
        <f>IFERROR(VLOOKUP($L331,[4]Insumos!$C$2:$F$517,3,FALSE),"")</f>
        <v>139.24</v>
      </c>
      <c r="P331" s="318">
        <f>+Tabla1[[#This Row],[Precio Unitario]]*Tabla1[[#This Row],[Cantidad de Insumos]]</f>
        <v>139.24</v>
      </c>
      <c r="Q331" s="469" t="str">
        <f>IFERROR(VLOOKUP($L331,[4]Insumos!$C$2:$F$517,4,FALSE),"")</f>
        <v>2.3.3.1.01</v>
      </c>
      <c r="R331" s="462"/>
      <c r="S331" s="456"/>
      <c r="T331" s="456"/>
    </row>
    <row r="332" spans="2:20" x14ac:dyDescent="0.25">
      <c r="B332" s="465" t="e">
        <f>IF(Tabla1[[#This Row],[Código_Actividad]]="","",CONCATENATE(Tabla1[[#This Row],[POA]],".",Tabla1[[#This Row],[SRS]],".",Tabla1[[#This Row],[AREA]],".",Tabla1[[#This Row],[TIPO]]))</f>
        <v>#REF!</v>
      </c>
      <c r="C332" s="465" t="e">
        <f>IF(Tabla1[[#This Row],[Código_Actividad]]="","",'Formulario PPGR1'!#REF!)</f>
        <v>#REF!</v>
      </c>
      <c r="D332" s="465" t="e">
        <f>IF(Tabla1[[#This Row],[Código_Actividad]]="","",'Formulario PPGR1'!#REF!)</f>
        <v>#REF!</v>
      </c>
      <c r="E332" s="465" t="e">
        <f>IF(Tabla1[[#This Row],[Código_Actividad]]="","",'Formulario PPGR1'!#REF!)</f>
        <v>#REF!</v>
      </c>
      <c r="F332" s="465" t="e">
        <f>IF(Tabla1[[#This Row],[Código_Actividad]]="","",'Formulario PPGR1'!#REF!)</f>
        <v>#REF!</v>
      </c>
      <c r="G332" s="317" t="s">
        <v>2233</v>
      </c>
      <c r="H332" s="460" t="str">
        <f>IFERROR(VLOOKUP(Tabla1[[#This Row],[Código_Actividad]],'Formulario PPGR2'!$H$9:$I$1048576,2,FALSE),"")</f>
        <v>Auditoría de las nóminas internas, deudas y fondos de los CEAS</v>
      </c>
      <c r="I332" s="467">
        <f>IFERROR(VLOOKUP(Tabla1[[#This Row],[Código_Actividad]],Tabla2[[Código]:[Total de Acciones ]],15,FALSE),"")</f>
        <v>3</v>
      </c>
      <c r="J332" s="462" t="s">
        <v>357</v>
      </c>
      <c r="K332" s="466" t="str">
        <f>IFERROR(VLOOKUP($J332,[3]LSIns!$B$5:$C$45,2,FALSE),"")</f>
        <v>lsProductosdePapel</v>
      </c>
      <c r="L332" s="460" t="s">
        <v>1025</v>
      </c>
      <c r="M332" s="466" t="str">
        <f>IFERROR(VLOOKUP($L332,[4]Insumos!$C$2:$F$517,2,FALSE),"")</f>
        <v>resma</v>
      </c>
      <c r="N332" s="408">
        <v>3</v>
      </c>
      <c r="O332" s="468">
        <f>IFERROR(VLOOKUP($L332,[4]Insumos!$C$2:$F$517,3,FALSE),"")</f>
        <v>139.24</v>
      </c>
      <c r="P332" s="318">
        <f>+Tabla1[[#This Row],[Precio Unitario]]*Tabla1[[#This Row],[Cantidad de Insumos]]</f>
        <v>417.72</v>
      </c>
      <c r="Q332" s="469" t="str">
        <f>IFERROR(VLOOKUP($L332,[4]Insumos!$C$2:$F$517,4,FALSE),"")</f>
        <v>2.3.3.1.01</v>
      </c>
      <c r="R332" s="462"/>
      <c r="S332" s="456"/>
      <c r="T332" s="456"/>
    </row>
    <row r="333" spans="2:20" x14ac:dyDescent="0.25">
      <c r="B333" s="465" t="str">
        <f>IF(Tabla1[[#This Row],[Código_Actividad]]="","",CONCATENATE(Tabla1[[#This Row],[POA]],".",Tabla1[[#This Row],[SRS]],".",Tabla1[[#This Row],[AREA]],".",Tabla1[[#This Row],[TIPO]]))</f>
        <v/>
      </c>
      <c r="C333" s="465" t="str">
        <f>IF(Tabla1[[#This Row],[Código_Actividad]]="","",'Formulario PPGR1'!#REF!)</f>
        <v/>
      </c>
      <c r="D333" s="465" t="str">
        <f>IF(Tabla1[[#This Row],[Código_Actividad]]="","",'Formulario PPGR1'!#REF!)</f>
        <v/>
      </c>
      <c r="E333" s="465" t="str">
        <f>IF(Tabla1[[#This Row],[Código_Actividad]]="","",'Formulario PPGR1'!#REF!)</f>
        <v/>
      </c>
      <c r="F333" s="465" t="str">
        <f>IF(Tabla1[[#This Row],[Código_Actividad]]="","",'Formulario PPGR1'!#REF!)</f>
        <v/>
      </c>
      <c r="G333" s="317"/>
      <c r="H333" s="460" t="str">
        <f>IFERROR(VLOOKUP(Tabla1[[#This Row],[Código_Actividad]],'Formulario PPGR2'!$H$9:$I$1048576,2,FALSE),"")</f>
        <v/>
      </c>
      <c r="I333" s="467" t="str">
        <f>IFERROR(VLOOKUP(Tabla1[[#This Row],[Código_Actividad]],Tabla2[[Código]:[Total de Acciones ]],15,FALSE),"")</f>
        <v/>
      </c>
      <c r="J333" s="462" t="s">
        <v>1122</v>
      </c>
      <c r="K333" s="466" t="str">
        <f>IFERROR(VLOOKUP($J333,[3]LSIns!$B$5:$C$45,2,FALSE),"")</f>
        <v>lsUtilesdeOficina</v>
      </c>
      <c r="L333" s="460" t="s">
        <v>1144</v>
      </c>
      <c r="M333" s="466" t="str">
        <f>IFERROR(VLOOKUP($L333,[4]Insumos!$C$2:$F$517,2,FALSE),"")</f>
        <v>Caja</v>
      </c>
      <c r="N333" s="408">
        <v>6</v>
      </c>
      <c r="O333" s="468">
        <f>IFERROR(VLOOKUP($L333,[4]Insumos!$C$2:$F$517,3,FALSE),"")</f>
        <v>36</v>
      </c>
      <c r="P333" s="318">
        <f>+Tabla1[[#This Row],[Precio Unitario]]*Tabla1[[#This Row],[Cantidad de Insumos]]</f>
        <v>216</v>
      </c>
      <c r="Q333" s="469" t="str">
        <f>IFERROR(VLOOKUP($L333,[4]Insumos!$C$2:$F$517,4,FALSE),"")</f>
        <v xml:space="preserve">2.3.9.2.01 </v>
      </c>
      <c r="R333" s="462"/>
      <c r="S333" s="456"/>
      <c r="T333" s="456"/>
    </row>
    <row r="334" spans="2:20" x14ac:dyDescent="0.25">
      <c r="B334" s="465" t="e">
        <f>IF(Tabla1[[#This Row],[Código_Actividad]]="","",CONCATENATE(Tabla1[[#This Row],[POA]],".",Tabla1[[#This Row],[SRS]],".",Tabla1[[#This Row],[AREA]],".",Tabla1[[#This Row],[TIPO]]))</f>
        <v>#REF!</v>
      </c>
      <c r="C334" s="465" t="e">
        <f>IF(Tabla1[[#This Row],[Código_Actividad]]="","",'Formulario PPGR1'!#REF!)</f>
        <v>#REF!</v>
      </c>
      <c r="D334" s="465" t="e">
        <f>IF(Tabla1[[#This Row],[Código_Actividad]]="","",'Formulario PPGR1'!#REF!)</f>
        <v>#REF!</v>
      </c>
      <c r="E334" s="465" t="e">
        <f>IF(Tabla1[[#This Row],[Código_Actividad]]="","",'Formulario PPGR1'!#REF!)</f>
        <v>#REF!</v>
      </c>
      <c r="F334" s="465" t="e">
        <f>IF(Tabla1[[#This Row],[Código_Actividad]]="","",'Formulario PPGR1'!#REF!)</f>
        <v>#REF!</v>
      </c>
      <c r="G334" s="317" t="s">
        <v>2234</v>
      </c>
      <c r="H334" s="460" t="str">
        <f>IFERROR(VLOOKUP(Tabla1[[#This Row],[Código_Actividad]],'Formulario PPGR2'!$H$9:$I$1048576,2,FALSE),"")</f>
        <v xml:space="preserve">Actualización del portal de transparencia </v>
      </c>
      <c r="I334" s="467">
        <f>IFERROR(VLOOKUP(Tabla1[[#This Row],[Código_Actividad]],Tabla2[[Código]:[Total de Acciones ]],15,FALSE),"")</f>
        <v>12</v>
      </c>
      <c r="J334" s="462" t="s">
        <v>823</v>
      </c>
      <c r="K334" s="466" t="str">
        <f>IFERROR(VLOOKUP($J334,[3]LSIns!$B$5:$C$45,2,FALSE),"")</f>
        <v>lsEquiposComputos</v>
      </c>
      <c r="L334" s="460" t="s">
        <v>825</v>
      </c>
      <c r="M334" s="466" t="str">
        <f>IFERROR(VLOOKUP($L334,[4]Insumos!$C$2:$F$517,2,FALSE),"")</f>
        <v>unidad</v>
      </c>
      <c r="N334" s="408">
        <v>1</v>
      </c>
      <c r="O334" s="468">
        <f>IFERROR(VLOOKUP($L334,[4]Insumos!$C$2:$F$517,3,FALSE),"")</f>
        <v>36954.32</v>
      </c>
      <c r="P334" s="318">
        <f>+Tabla1[[#This Row],[Precio Unitario]]*Tabla1[[#This Row],[Cantidad de Insumos]]</f>
        <v>36954.32</v>
      </c>
      <c r="Q334" s="469" t="str">
        <f>IFERROR(VLOOKUP($L334,[4]Insumos!$C$2:$F$517,4,FALSE),"")</f>
        <v>2.6.1.3.01</v>
      </c>
      <c r="R334" s="462"/>
      <c r="S334" s="456"/>
      <c r="T334" s="456"/>
    </row>
    <row r="335" spans="2:20" ht="38.25" x14ac:dyDescent="0.25">
      <c r="B335" s="465" t="e">
        <f>IF(Tabla1[[#This Row],[Código_Actividad]]="","",CONCATENATE(Tabla1[[#This Row],[POA]],".",Tabla1[[#This Row],[SRS]],".",Tabla1[[#This Row],[AREA]],".",Tabla1[[#This Row],[TIPO]]))</f>
        <v>#REF!</v>
      </c>
      <c r="C335" s="465" t="e">
        <f>IF(Tabla1[[#This Row],[Código_Actividad]]="","",'Formulario PPGR1'!#REF!)</f>
        <v>#REF!</v>
      </c>
      <c r="D335" s="465" t="e">
        <f>IF(Tabla1[[#This Row],[Código_Actividad]]="","",'Formulario PPGR1'!#REF!)</f>
        <v>#REF!</v>
      </c>
      <c r="E335" s="465" t="e">
        <f>IF(Tabla1[[#This Row],[Código_Actividad]]="","",'Formulario PPGR1'!#REF!)</f>
        <v>#REF!</v>
      </c>
      <c r="F335" s="465" t="e">
        <f>IF(Tabla1[[#This Row],[Código_Actividad]]="","",'Formulario PPGR1'!#REF!)</f>
        <v>#REF!</v>
      </c>
      <c r="G335" s="317" t="s">
        <v>2235</v>
      </c>
      <c r="H335" s="460" t="str">
        <f>IFERROR(VLOOKUP(Tabla1[[#This Row],[Código_Actividad]],'Formulario PPGR2'!$H$9:$I$1048576,2,FALSE),"")</f>
        <v>Reunión de seguimiento al comité de medios web</v>
      </c>
      <c r="I335" s="467">
        <f>IFERROR(VLOOKUP(Tabla1[[#This Row],[Código_Actividad]],Tabla2[[Código]:[Total de Acciones ]],15,FALSE),"")</f>
        <v>4</v>
      </c>
      <c r="J335" s="462" t="s">
        <v>181</v>
      </c>
      <c r="K335" s="466" t="str">
        <f>IFERROR(VLOOKUP($J335,[3]LSIns!$B$5:$C$45,2,FALSE),"")</f>
        <v>lsAlimentosyBebidas</v>
      </c>
      <c r="L335" s="460" t="s">
        <v>690</v>
      </c>
      <c r="M335" s="466" t="str">
        <f>IFERROR(VLOOKUP($L335,[4]Insumos!$C$2:$F$517,2,FALSE),"")</f>
        <v>unidad</v>
      </c>
      <c r="N335" s="408">
        <v>4</v>
      </c>
      <c r="O335" s="468">
        <f>IFERROR(VLOOKUP($L335,[4]Insumos!$C$2:$F$517,3,FALSE),"")</f>
        <v>9410.5</v>
      </c>
      <c r="P335" s="318">
        <f>+Tabla1[[#This Row],[Precio Unitario]]*Tabla1[[#This Row],[Cantidad de Insumos]]</f>
        <v>37642</v>
      </c>
      <c r="Q335" s="469" t="str">
        <f>IFERROR(VLOOKUP($L335,[4]Insumos!$C$2:$F$517,4,FALSE),"")</f>
        <v>2.3.1.1.01</v>
      </c>
      <c r="R335" s="462"/>
      <c r="S335" s="456"/>
      <c r="T335" s="456"/>
    </row>
    <row r="336" spans="2:20" x14ac:dyDescent="0.25">
      <c r="B336" s="465" t="str">
        <f>IF(Tabla1[[#This Row],[Código_Actividad]]="","",CONCATENATE(Tabla1[[#This Row],[POA]],".",Tabla1[[#This Row],[SRS]],".",Tabla1[[#This Row],[AREA]],".",Tabla1[[#This Row],[TIPO]]))</f>
        <v/>
      </c>
      <c r="C336" s="465" t="str">
        <f>IF(Tabla1[[#This Row],[Código_Actividad]]="","",'Formulario PPGR1'!#REF!)</f>
        <v/>
      </c>
      <c r="D336" s="465" t="str">
        <f>IF(Tabla1[[#This Row],[Código_Actividad]]="","",'Formulario PPGR1'!#REF!)</f>
        <v/>
      </c>
      <c r="E336" s="465" t="str">
        <f>IF(Tabla1[[#This Row],[Código_Actividad]]="","",'Formulario PPGR1'!#REF!)</f>
        <v/>
      </c>
      <c r="F336" s="465" t="str">
        <f>IF(Tabla1[[#This Row],[Código_Actividad]]="","",'Formulario PPGR1'!#REF!)</f>
        <v/>
      </c>
      <c r="G336" s="317"/>
      <c r="H336" s="460" t="str">
        <f>IFERROR(VLOOKUP(Tabla1[[#This Row],[Código_Actividad]],'Formulario PPGR2'!$H$9:$I$1048576,2,FALSE),"")</f>
        <v/>
      </c>
      <c r="I336" s="467" t="str">
        <f>IFERROR(VLOOKUP(Tabla1[[#This Row],[Código_Actividad]],Tabla2[[Código]:[Total de Acciones ]],15,FALSE),"")</f>
        <v/>
      </c>
      <c r="J336" s="462" t="s">
        <v>357</v>
      </c>
      <c r="K336" s="466" t="str">
        <f>IFERROR(VLOOKUP($J336,[3]LSIns!$B$5:$C$45,2,FALSE),"")</f>
        <v>lsProductosdePapel</v>
      </c>
      <c r="L336" s="460" t="s">
        <v>1025</v>
      </c>
      <c r="M336" s="466" t="str">
        <f>IFERROR(VLOOKUP($L336,[4]Insumos!$C$2:$F$517,2,FALSE),"")</f>
        <v>resma</v>
      </c>
      <c r="N336" s="408">
        <v>2</v>
      </c>
      <c r="O336" s="468">
        <f>IFERROR(VLOOKUP($L336,[4]Insumos!$C$2:$F$517,3,FALSE),"")</f>
        <v>139.24</v>
      </c>
      <c r="P336" s="318">
        <f>+Tabla1[[#This Row],[Precio Unitario]]*Tabla1[[#This Row],[Cantidad de Insumos]]</f>
        <v>278.48</v>
      </c>
      <c r="Q336" s="469" t="str">
        <f>IFERROR(VLOOKUP($L336,[4]Insumos!$C$2:$F$517,4,FALSE),"")</f>
        <v>2.3.3.1.01</v>
      </c>
      <c r="R336" s="462"/>
      <c r="S336" s="456"/>
      <c r="T336" s="456"/>
    </row>
    <row r="337" spans="2:20" x14ac:dyDescent="0.25">
      <c r="B337" s="465" t="e">
        <f>IF(Tabla1[[#This Row],[Código_Actividad]]="","",CONCATENATE(Tabla1[[#This Row],[POA]],".",Tabla1[[#This Row],[SRS]],".",Tabla1[[#This Row],[AREA]],".",Tabla1[[#This Row],[TIPO]]))</f>
        <v>#REF!</v>
      </c>
      <c r="C337" s="465" t="e">
        <f>IF(Tabla1[[#This Row],[Código_Actividad]]="","",'Formulario PPGR1'!#REF!)</f>
        <v>#REF!</v>
      </c>
      <c r="D337" s="465" t="e">
        <f>IF(Tabla1[[#This Row],[Código_Actividad]]="","",'Formulario PPGR1'!#REF!)</f>
        <v>#REF!</v>
      </c>
      <c r="E337" s="465" t="e">
        <f>IF(Tabla1[[#This Row],[Código_Actividad]]="","",'Formulario PPGR1'!#REF!)</f>
        <v>#REF!</v>
      </c>
      <c r="F337" s="465" t="e">
        <f>IF(Tabla1[[#This Row],[Código_Actividad]]="","",'Formulario PPGR1'!#REF!)</f>
        <v>#REF!</v>
      </c>
      <c r="G337" s="317" t="s">
        <v>2236</v>
      </c>
      <c r="H337" s="460" t="str">
        <f>IFERROR(VLOOKUP(Tabla1[[#This Row],[Código_Actividad]],'Formulario PPGR2'!$H$9:$I$1048576,2,FALSE),"")</f>
        <v>Análisis y seguimiento al proceso de Quejas y Sugerencias del portal de Atención Ciudadana 312</v>
      </c>
      <c r="I337" s="467">
        <f>IFERROR(VLOOKUP(Tabla1[[#This Row],[Código_Actividad]],Tabla2[[Código]:[Total de Acciones ]],15,FALSE),"")</f>
        <v>4</v>
      </c>
      <c r="J337" s="462" t="s">
        <v>357</v>
      </c>
      <c r="K337" s="466" t="str">
        <f>IFERROR(VLOOKUP($J337,[3]LSIns!$B$5:$C$45,2,FALSE),"")</f>
        <v>lsProductosdePapel</v>
      </c>
      <c r="L337" s="460" t="s">
        <v>1025</v>
      </c>
      <c r="M337" s="466" t="str">
        <f>IFERROR(VLOOKUP($L337,[4]Insumos!$C$2:$F$517,2,FALSE),"")</f>
        <v>resma</v>
      </c>
      <c r="N337" s="408">
        <v>1</v>
      </c>
      <c r="O337" s="468">
        <f>IFERROR(VLOOKUP($L337,[4]Insumos!$C$2:$F$517,3,FALSE),"")</f>
        <v>139.24</v>
      </c>
      <c r="P337" s="318">
        <f>+Tabla1[[#This Row],[Precio Unitario]]*Tabla1[[#This Row],[Cantidad de Insumos]]</f>
        <v>139.24</v>
      </c>
      <c r="Q337" s="469" t="str">
        <f>IFERROR(VLOOKUP($L337,[4]Insumos!$C$2:$F$517,4,FALSE),"")</f>
        <v>2.3.3.1.01</v>
      </c>
      <c r="R337" s="462"/>
      <c r="S337" s="456"/>
      <c r="T337" s="456"/>
    </row>
    <row r="338" spans="2:20" x14ac:dyDescent="0.25">
      <c r="B338" s="465" t="e">
        <f>IF(Tabla1[[#This Row],[Código_Actividad]]="","",CONCATENATE(Tabla1[[#This Row],[POA]],".",Tabla1[[#This Row],[SRS]],".",Tabla1[[#This Row],[AREA]],".",Tabla1[[#This Row],[TIPO]]))</f>
        <v>#REF!</v>
      </c>
      <c r="C338" s="465" t="e">
        <f>IF(Tabla1[[#This Row],[Código_Actividad]]="","",'Formulario PPGR1'!#REF!)</f>
        <v>#REF!</v>
      </c>
      <c r="D338" s="465" t="e">
        <f>IF(Tabla1[[#This Row],[Código_Actividad]]="","",'Formulario PPGR1'!#REF!)</f>
        <v>#REF!</v>
      </c>
      <c r="E338" s="465" t="e">
        <f>IF(Tabla1[[#This Row],[Código_Actividad]]="","",'Formulario PPGR1'!#REF!)</f>
        <v>#REF!</v>
      </c>
      <c r="F338" s="465" t="e">
        <f>IF(Tabla1[[#This Row],[Código_Actividad]]="","",'Formulario PPGR1'!#REF!)</f>
        <v>#REF!</v>
      </c>
      <c r="G338" s="317" t="s">
        <v>2237</v>
      </c>
      <c r="H338" s="460" t="str">
        <f>IFERROR(VLOOKUP(Tabla1[[#This Row],[Código_Actividad]],'Formulario PPGR2'!$H$9:$I$1048576,2,FALSE),"")</f>
        <v>Recibir, tramitar y responder las solicitudes de informacion de los ciudadanos</v>
      </c>
      <c r="I338" s="467">
        <f>IFERROR(VLOOKUP(Tabla1[[#This Row],[Código_Actividad]],Tabla2[[Código]:[Total de Acciones ]],15,FALSE),"")</f>
        <v>4</v>
      </c>
      <c r="J338" s="462" t="s">
        <v>823</v>
      </c>
      <c r="K338" s="466" t="str">
        <f>IFERROR(VLOOKUP($J338,[3]LSIns!$B$5:$C$45,2,FALSE),"")</f>
        <v>lsEquiposComputos</v>
      </c>
      <c r="L338" s="460" t="s">
        <v>825</v>
      </c>
      <c r="M338" s="466" t="str">
        <f>IFERROR(VLOOKUP($L338,[4]Insumos!$C$2:$F$517,2,FALSE),"")</f>
        <v>unidad</v>
      </c>
      <c r="N338" s="408">
        <v>1</v>
      </c>
      <c r="O338" s="468">
        <f>IFERROR(VLOOKUP($L338,[4]Insumos!$C$2:$F$517,3,FALSE),"")</f>
        <v>36954.32</v>
      </c>
      <c r="P338" s="318">
        <f>+Tabla1[[#This Row],[Precio Unitario]]*Tabla1[[#This Row],[Cantidad de Insumos]]</f>
        <v>36954.32</v>
      </c>
      <c r="Q338" s="469" t="str">
        <f>IFERROR(VLOOKUP($L338,[4]Insumos!$C$2:$F$517,4,FALSE),"")</f>
        <v>2.6.1.3.01</v>
      </c>
      <c r="R338" s="462"/>
      <c r="S338" s="456"/>
      <c r="T338" s="456"/>
    </row>
    <row r="339" spans="2:20" ht="38.25" x14ac:dyDescent="0.25">
      <c r="B339" s="465" t="e">
        <f>IF(Tabla1[[#This Row],[Código_Actividad]]="","",CONCATENATE(Tabla1[[#This Row],[POA]],".",Tabla1[[#This Row],[SRS]],".",Tabla1[[#This Row],[AREA]],".",Tabla1[[#This Row],[TIPO]]))</f>
        <v>#REF!</v>
      </c>
      <c r="C339" s="465" t="e">
        <f>IF(Tabla1[[#This Row],[Código_Actividad]]="","",'Formulario PPGR1'!#REF!)</f>
        <v>#REF!</v>
      </c>
      <c r="D339" s="465" t="e">
        <f>IF(Tabla1[[#This Row],[Código_Actividad]]="","",'Formulario PPGR1'!#REF!)</f>
        <v>#REF!</v>
      </c>
      <c r="E339" s="465" t="e">
        <f>IF(Tabla1[[#This Row],[Código_Actividad]]="","",'Formulario PPGR1'!#REF!)</f>
        <v>#REF!</v>
      </c>
      <c r="F339" s="465" t="e">
        <f>IF(Tabla1[[#This Row],[Código_Actividad]]="","",'Formulario PPGR1'!#REF!)</f>
        <v>#REF!</v>
      </c>
      <c r="G339" s="317" t="s">
        <v>2238</v>
      </c>
      <c r="H339" s="460" t="str">
        <f>IFERROR(VLOOKUP(Tabla1[[#This Row],[Código_Actividad]],'Formulario PPGR2'!$H$9:$I$1048576,2,FALSE),"")</f>
        <v>Taller Etica del servidor publico</v>
      </c>
      <c r="I339" s="467">
        <f>IFERROR(VLOOKUP(Tabla1[[#This Row],[Código_Actividad]],Tabla2[[Código]:[Total de Acciones ]],15,FALSE),"")</f>
        <v>1</v>
      </c>
      <c r="J339" s="462" t="s">
        <v>181</v>
      </c>
      <c r="K339" s="466" t="str">
        <f>IFERROR(VLOOKUP($J339,[3]LSIns!$B$5:$C$45,2,FALSE),"")</f>
        <v>lsAlimentosyBebidas</v>
      </c>
      <c r="L339" s="460" t="s">
        <v>691</v>
      </c>
      <c r="M339" s="466" t="str">
        <f>IFERROR(VLOOKUP($L339,[4]Insumos!$C$2:$F$517,2,FALSE),"")</f>
        <v>unidad</v>
      </c>
      <c r="N339" s="408">
        <v>1</v>
      </c>
      <c r="O339" s="468">
        <f>IFERROR(VLOOKUP($L339,[4]Insumos!$C$2:$F$517,3,FALSE),"")</f>
        <v>5929.5</v>
      </c>
      <c r="P339" s="318">
        <f>+Tabla1[[#This Row],[Precio Unitario]]*Tabla1[[#This Row],[Cantidad de Insumos]]</f>
        <v>5929.5</v>
      </c>
      <c r="Q339" s="469" t="str">
        <f>IFERROR(VLOOKUP($L339,[4]Insumos!$C$2:$F$517,4,FALSE),"")</f>
        <v>2.3.1.1.01</v>
      </c>
      <c r="R339" s="462"/>
      <c r="S339" s="456"/>
      <c r="T339" s="456"/>
    </row>
    <row r="340" spans="2:20" ht="25.5" x14ac:dyDescent="0.25">
      <c r="B340" s="465" t="str">
        <f>IF(Tabla1[[#This Row],[Código_Actividad]]="","",CONCATENATE(Tabla1[[#This Row],[POA]],".",Tabla1[[#This Row],[SRS]],".",Tabla1[[#This Row],[AREA]],".",Tabla1[[#This Row],[TIPO]]))</f>
        <v/>
      </c>
      <c r="C340" s="465" t="str">
        <f>IF(Tabla1[[#This Row],[Código_Actividad]]="","",'Formulario PPGR1'!#REF!)</f>
        <v/>
      </c>
      <c r="D340" s="465" t="str">
        <f>IF(Tabla1[[#This Row],[Código_Actividad]]="","",'Formulario PPGR1'!#REF!)</f>
        <v/>
      </c>
      <c r="E340" s="465" t="str">
        <f>IF(Tabla1[[#This Row],[Código_Actividad]]="","",'Formulario PPGR1'!#REF!)</f>
        <v/>
      </c>
      <c r="F340" s="465" t="str">
        <f>IF(Tabla1[[#This Row],[Código_Actividad]]="","",'Formulario PPGR1'!#REF!)</f>
        <v/>
      </c>
      <c r="G340" s="317"/>
      <c r="H340" s="460" t="str">
        <f>IFERROR(VLOOKUP(Tabla1[[#This Row],[Código_Actividad]],'Formulario PPGR2'!$H$9:$I$1048576,2,FALSE),"")</f>
        <v/>
      </c>
      <c r="I340" s="467" t="str">
        <f>IFERROR(VLOOKUP(Tabla1[[#This Row],[Código_Actividad]],Tabla2[[Código]:[Total de Acciones ]],15,FALSE),"")</f>
        <v/>
      </c>
      <c r="J340" s="462" t="s">
        <v>357</v>
      </c>
      <c r="K340" s="466" t="str">
        <f>IFERROR(VLOOKUP($J340,[3]LSIns!$B$5:$C$45,2,FALSE),"")</f>
        <v>lsProductosdePapel</v>
      </c>
      <c r="L340" s="460" t="s">
        <v>1024</v>
      </c>
      <c r="M340" s="466" t="str">
        <f>IFERROR(VLOOKUP($L340,[4]Insumos!$C$2:$F$517,2,FALSE),"")</f>
        <v>unidad</v>
      </c>
      <c r="N340" s="408">
        <v>1</v>
      </c>
      <c r="O340" s="468">
        <f>IFERROR(VLOOKUP($L340,[4]Insumos!$C$2:$F$517,3,FALSE),"")</f>
        <v>1215.4000000000001</v>
      </c>
      <c r="P340" s="318">
        <f>+Tabla1[[#This Row],[Precio Unitario]]*Tabla1[[#This Row],[Cantidad de Insumos]]</f>
        <v>1215.4000000000001</v>
      </c>
      <c r="Q340" s="469" t="str">
        <f>IFERROR(VLOOKUP($L340,[4]Insumos!$C$2:$F$517,4,FALSE),"")</f>
        <v>2.3.3.3.01</v>
      </c>
      <c r="R340" s="462"/>
      <c r="S340" s="456"/>
      <c r="T340" s="456"/>
    </row>
    <row r="341" spans="2:20" x14ac:dyDescent="0.25">
      <c r="B341" s="465" t="str">
        <f>IF(Tabla1[[#This Row],[Código_Actividad]]="","",CONCATENATE(Tabla1[[#This Row],[POA]],".",Tabla1[[#This Row],[SRS]],".",Tabla1[[#This Row],[AREA]],".",Tabla1[[#This Row],[TIPO]]))</f>
        <v/>
      </c>
      <c r="C341" s="465" t="str">
        <f>IF(Tabla1[[#This Row],[Código_Actividad]]="","",'Formulario PPGR1'!#REF!)</f>
        <v/>
      </c>
      <c r="D341" s="465" t="str">
        <f>IF(Tabla1[[#This Row],[Código_Actividad]]="","",'Formulario PPGR1'!#REF!)</f>
        <v/>
      </c>
      <c r="E341" s="465" t="str">
        <f>IF(Tabla1[[#This Row],[Código_Actividad]]="","",'Formulario PPGR1'!#REF!)</f>
        <v/>
      </c>
      <c r="F341" s="465" t="str">
        <f>IF(Tabla1[[#This Row],[Código_Actividad]]="","",'Formulario PPGR1'!#REF!)</f>
        <v/>
      </c>
      <c r="G341" s="317"/>
      <c r="H341" s="460" t="str">
        <f>IFERROR(VLOOKUP(Tabla1[[#This Row],[Código_Actividad]],'Formulario PPGR2'!$H$9:$I$1048576,2,FALSE),"")</f>
        <v/>
      </c>
      <c r="I341" s="467" t="str">
        <f>IFERROR(VLOOKUP(Tabla1[[#This Row],[Código_Actividad]],Tabla2[[Código]:[Total de Acciones ]],15,FALSE),"")</f>
        <v/>
      </c>
      <c r="J341" s="462" t="s">
        <v>1122</v>
      </c>
      <c r="K341" s="466" t="str">
        <f>IFERROR(VLOOKUP($J341,[3]LSIns!$B$5:$C$45,2,FALSE),"")</f>
        <v>lsUtilesdeOficina</v>
      </c>
      <c r="L341" s="460" t="s">
        <v>1144</v>
      </c>
      <c r="M341" s="466" t="str">
        <f>IFERROR(VLOOKUP($L341,[4]Insumos!$C$2:$F$517,2,FALSE),"")</f>
        <v>Caja</v>
      </c>
      <c r="N341" s="408">
        <v>2</v>
      </c>
      <c r="O341" s="468">
        <f>IFERROR(VLOOKUP($L341,[4]Insumos!$C$2:$F$517,3,FALSE),"")</f>
        <v>36</v>
      </c>
      <c r="P341" s="318">
        <f>+Tabla1[[#This Row],[Precio Unitario]]*Tabla1[[#This Row],[Cantidad de Insumos]]</f>
        <v>72</v>
      </c>
      <c r="Q341" s="469" t="str">
        <f>IFERROR(VLOOKUP($L341,[4]Insumos!$C$2:$F$517,4,FALSE),"")</f>
        <v xml:space="preserve">2.3.9.2.01 </v>
      </c>
      <c r="R341" s="462"/>
      <c r="S341" s="456"/>
      <c r="T341" s="456"/>
    </row>
    <row r="342" spans="2:20" ht="38.25" x14ac:dyDescent="0.25">
      <c r="B342" s="465" t="e">
        <f>IF(Tabla1[[#This Row],[Código_Actividad]]="","",CONCATENATE(Tabla1[[#This Row],[POA]],".",Tabla1[[#This Row],[SRS]],".",Tabla1[[#This Row],[AREA]],".",Tabla1[[#This Row],[TIPO]]))</f>
        <v>#REF!</v>
      </c>
      <c r="C342" s="465" t="e">
        <f>IF(Tabla1[[#This Row],[Código_Actividad]]="","",'Formulario PPGR1'!#REF!)</f>
        <v>#REF!</v>
      </c>
      <c r="D342" s="465" t="e">
        <f>IF(Tabla1[[#This Row],[Código_Actividad]]="","",'Formulario PPGR1'!#REF!)</f>
        <v>#REF!</v>
      </c>
      <c r="E342" s="465" t="e">
        <f>IF(Tabla1[[#This Row],[Código_Actividad]]="","",'Formulario PPGR1'!#REF!)</f>
        <v>#REF!</v>
      </c>
      <c r="F342" s="465" t="e">
        <f>IF(Tabla1[[#This Row],[Código_Actividad]]="","",'Formulario PPGR1'!#REF!)</f>
        <v>#REF!</v>
      </c>
      <c r="G342" s="317" t="s">
        <v>2238</v>
      </c>
      <c r="H342" s="460" t="str">
        <f>IFERROR(VLOOKUP(Tabla1[[#This Row],[Código_Actividad]],'Formulario PPGR2'!$H$9:$I$1048576,2,FALSE),"")</f>
        <v>Taller Etica del servidor publico</v>
      </c>
      <c r="I342" s="467">
        <f>IFERROR(VLOOKUP(Tabla1[[#This Row],[Código_Actividad]],Tabla2[[Código]:[Total de Acciones ]],15,FALSE),"")</f>
        <v>1</v>
      </c>
      <c r="J342" s="462" t="s">
        <v>181</v>
      </c>
      <c r="K342" s="466" t="str">
        <f>IFERROR(VLOOKUP($J342,[3]LSIns!$B$5:$C$45,2,FALSE),"")</f>
        <v>lsAlimentosyBebidas</v>
      </c>
      <c r="L342" s="460" t="s">
        <v>693</v>
      </c>
      <c r="M342" s="466" t="str">
        <f>IFERROR(VLOOKUP($L342,[4]Insumos!$C$2:$F$517,2,FALSE),"")</f>
        <v>unidad</v>
      </c>
      <c r="N342" s="408">
        <v>1</v>
      </c>
      <c r="O342" s="468">
        <f>IFERROR(VLOOKUP($L342,[4]Insumos!$C$2:$F$517,3,FALSE),"")</f>
        <v>29393.8</v>
      </c>
      <c r="P342" s="318">
        <f>+Tabla1[[#This Row],[Precio Unitario]]*Tabla1[[#This Row],[Cantidad de Insumos]]</f>
        <v>29393.8</v>
      </c>
      <c r="Q342" s="469" t="str">
        <f>IFERROR(VLOOKUP($L342,[4]Insumos!$C$2:$F$517,4,FALSE),"")</f>
        <v>2.3.1.1.01</v>
      </c>
      <c r="R342" s="462"/>
      <c r="S342" s="456"/>
      <c r="T342" s="456"/>
    </row>
    <row r="343" spans="2:20" x14ac:dyDescent="0.25">
      <c r="B343" s="465" t="str">
        <f>IF(Tabla1[[#This Row],[Código_Actividad]]="","",CONCATENATE(Tabla1[[#This Row],[POA]],".",Tabla1[[#This Row],[SRS]],".",Tabla1[[#This Row],[AREA]],".",Tabla1[[#This Row],[TIPO]]))</f>
        <v/>
      </c>
      <c r="C343" s="465" t="str">
        <f>IF(Tabla1[[#This Row],[Código_Actividad]]="","",'Formulario PPGR1'!#REF!)</f>
        <v/>
      </c>
      <c r="D343" s="465" t="str">
        <f>IF(Tabla1[[#This Row],[Código_Actividad]]="","",'Formulario PPGR1'!#REF!)</f>
        <v/>
      </c>
      <c r="E343" s="465" t="str">
        <f>IF(Tabla1[[#This Row],[Código_Actividad]]="","",'Formulario PPGR1'!#REF!)</f>
        <v/>
      </c>
      <c r="F343" s="465" t="str">
        <f>IF(Tabla1[[#This Row],[Código_Actividad]]="","",'Formulario PPGR1'!#REF!)</f>
        <v/>
      </c>
      <c r="G343" s="317"/>
      <c r="H343" s="460" t="str">
        <f>IFERROR(VLOOKUP(Tabla1[[#This Row],[Código_Actividad]],'Formulario PPGR2'!$H$9:$I$1048576,2,FALSE),"")</f>
        <v/>
      </c>
      <c r="I343" s="467" t="str">
        <f>IFERROR(VLOOKUP(Tabla1[[#This Row],[Código_Actividad]],Tabla2[[Código]:[Total de Acciones ]],15,FALSE),"")</f>
        <v/>
      </c>
      <c r="J343" s="462" t="s">
        <v>357</v>
      </c>
      <c r="K343" s="466" t="str">
        <f>IFERROR(VLOOKUP($J343,[3]LSIns!$B$5:$C$45,2,FALSE),"")</f>
        <v>lsProductosdePapel</v>
      </c>
      <c r="L343" s="460" t="s">
        <v>1025</v>
      </c>
      <c r="M343" s="466" t="str">
        <f>IFERROR(VLOOKUP($L343,[4]Insumos!$C$2:$F$517,2,FALSE),"")</f>
        <v>resma</v>
      </c>
      <c r="N343" s="408">
        <v>1</v>
      </c>
      <c r="O343" s="468">
        <f>IFERROR(VLOOKUP($L343,[4]Insumos!$C$2:$F$517,3,FALSE),"")</f>
        <v>139.24</v>
      </c>
      <c r="P343" s="318">
        <f>+Tabla1[[#This Row],[Precio Unitario]]*Tabla1[[#This Row],[Cantidad de Insumos]]</f>
        <v>139.24</v>
      </c>
      <c r="Q343" s="469" t="str">
        <f>IFERROR(VLOOKUP($L343,[4]Insumos!$C$2:$F$517,4,FALSE),"")</f>
        <v>2.3.3.1.01</v>
      </c>
      <c r="R343" s="462"/>
      <c r="S343" s="456"/>
      <c r="T343" s="456"/>
    </row>
    <row r="344" spans="2:20" x14ac:dyDescent="0.25">
      <c r="B344" s="465" t="str">
        <f>IF(Tabla1[[#This Row],[Código_Actividad]]="","",CONCATENATE(Tabla1[[#This Row],[POA]],".",Tabla1[[#This Row],[SRS]],".",Tabla1[[#This Row],[AREA]],".",Tabla1[[#This Row],[TIPO]]))</f>
        <v/>
      </c>
      <c r="C344" s="465" t="str">
        <f>IF(Tabla1[[#This Row],[Código_Actividad]]="","",'Formulario PPGR1'!#REF!)</f>
        <v/>
      </c>
      <c r="D344" s="465" t="str">
        <f>IF(Tabla1[[#This Row],[Código_Actividad]]="","",'Formulario PPGR1'!#REF!)</f>
        <v/>
      </c>
      <c r="E344" s="465" t="str">
        <f>IF(Tabla1[[#This Row],[Código_Actividad]]="","",'Formulario PPGR1'!#REF!)</f>
        <v/>
      </c>
      <c r="F344" s="465" t="str">
        <f>IF(Tabla1[[#This Row],[Código_Actividad]]="","",'Formulario PPGR1'!#REF!)</f>
        <v/>
      </c>
      <c r="G344" s="317"/>
      <c r="H344" s="460" t="str">
        <f>IFERROR(VLOOKUP(Tabla1[[#This Row],[Código_Actividad]],'Formulario PPGR2'!$H$9:$I$1048576,2,FALSE),"")</f>
        <v/>
      </c>
      <c r="I344" s="467" t="str">
        <f>IFERROR(VLOOKUP(Tabla1[[#This Row],[Código_Actividad]],Tabla2[[Código]:[Total de Acciones ]],15,FALSE),"")</f>
        <v/>
      </c>
      <c r="J344" s="462" t="s">
        <v>1122</v>
      </c>
      <c r="K344" s="466" t="str">
        <f>IFERROR(VLOOKUP($J344,[3]LSIns!$B$5:$C$45,2,FALSE),"")</f>
        <v>lsUtilesdeOficina</v>
      </c>
      <c r="L344" s="460" t="s">
        <v>1144</v>
      </c>
      <c r="M344" s="466" t="str">
        <f>IFERROR(VLOOKUP($L344,[4]Insumos!$C$2:$F$517,2,FALSE),"")</f>
        <v>Caja</v>
      </c>
      <c r="N344" s="408">
        <v>4</v>
      </c>
      <c r="O344" s="468">
        <f>IFERROR(VLOOKUP($L344,[4]Insumos!$C$2:$F$517,3,FALSE),"")</f>
        <v>36</v>
      </c>
      <c r="P344" s="318">
        <f>+Tabla1[[#This Row],[Precio Unitario]]*Tabla1[[#This Row],[Cantidad de Insumos]]</f>
        <v>144</v>
      </c>
      <c r="Q344" s="469" t="str">
        <f>IFERROR(VLOOKUP($L344,[4]Insumos!$C$2:$F$517,4,FALSE),"")</f>
        <v xml:space="preserve">2.3.9.2.01 </v>
      </c>
      <c r="R344" s="462"/>
      <c r="S344" s="456"/>
      <c r="T344" s="456"/>
    </row>
    <row r="345" spans="2:20" ht="38.25" x14ac:dyDescent="0.25">
      <c r="B345" s="465" t="e">
        <f>IF(Tabla1[[#This Row],[Código_Actividad]]="","",CONCATENATE(Tabla1[[#This Row],[POA]],".",Tabla1[[#This Row],[SRS]],".",Tabla1[[#This Row],[AREA]],".",Tabla1[[#This Row],[TIPO]]))</f>
        <v>#REF!</v>
      </c>
      <c r="C345" s="465" t="e">
        <f>IF(Tabla1[[#This Row],[Código_Actividad]]="","",'Formulario PPGR1'!#REF!)</f>
        <v>#REF!</v>
      </c>
      <c r="D345" s="465" t="e">
        <f>IF(Tabla1[[#This Row],[Código_Actividad]]="","",'Formulario PPGR1'!#REF!)</f>
        <v>#REF!</v>
      </c>
      <c r="E345" s="465" t="e">
        <f>IF(Tabla1[[#This Row],[Código_Actividad]]="","",'Formulario PPGR1'!#REF!)</f>
        <v>#REF!</v>
      </c>
      <c r="F345" s="465" t="e">
        <f>IF(Tabla1[[#This Row],[Código_Actividad]]="","",'Formulario PPGR1'!#REF!)</f>
        <v>#REF!</v>
      </c>
      <c r="G345" s="317" t="s">
        <v>2239</v>
      </c>
      <c r="H345" s="460" t="str">
        <f>IFERROR(VLOOKUP(Tabla1[[#This Row],[Código_Actividad]],'Formulario PPGR2'!$H$9:$I$1048576,2,FALSE),"")</f>
        <v>Taller Conflictos de Intereses y Anticorrupcion</v>
      </c>
      <c r="I345" s="467">
        <f>IFERROR(VLOOKUP(Tabla1[[#This Row],[Código_Actividad]],Tabla2[[Código]:[Total de Acciones ]],15,FALSE),"")</f>
        <v>1</v>
      </c>
      <c r="J345" s="462" t="s">
        <v>181</v>
      </c>
      <c r="K345" s="466" t="str">
        <f>IFERROR(VLOOKUP($J345,[3]LSIns!$B$5:$C$45,2,FALSE),"")</f>
        <v>lsAlimentosyBebidas</v>
      </c>
      <c r="L345" s="460" t="s">
        <v>693</v>
      </c>
      <c r="M345" s="466" t="str">
        <f>IFERROR(VLOOKUP($L345,[4]Insumos!$C$2:$F$517,2,FALSE),"")</f>
        <v>unidad</v>
      </c>
      <c r="N345" s="408">
        <v>1</v>
      </c>
      <c r="O345" s="468">
        <f>IFERROR(VLOOKUP($L345,[4]Insumos!$C$2:$F$517,3,FALSE),"")</f>
        <v>29393.8</v>
      </c>
      <c r="P345" s="318">
        <f>+Tabla1[[#This Row],[Precio Unitario]]*Tabla1[[#This Row],[Cantidad de Insumos]]</f>
        <v>29393.8</v>
      </c>
      <c r="Q345" s="469" t="str">
        <f>IFERROR(VLOOKUP($L345,[4]Insumos!$C$2:$F$517,4,FALSE),"")</f>
        <v>2.3.1.1.01</v>
      </c>
      <c r="R345" s="462"/>
      <c r="S345" s="456"/>
      <c r="T345" s="456"/>
    </row>
    <row r="346" spans="2:20" x14ac:dyDescent="0.25">
      <c r="B346" s="465" t="str">
        <f>IF(Tabla1[[#This Row],[Código_Actividad]]="","",CONCATENATE(Tabla1[[#This Row],[POA]],".",Tabla1[[#This Row],[SRS]],".",Tabla1[[#This Row],[AREA]],".",Tabla1[[#This Row],[TIPO]]))</f>
        <v/>
      </c>
      <c r="C346" s="465" t="str">
        <f>IF(Tabla1[[#This Row],[Código_Actividad]]="","",'Formulario PPGR1'!#REF!)</f>
        <v/>
      </c>
      <c r="D346" s="465" t="str">
        <f>IF(Tabla1[[#This Row],[Código_Actividad]]="","",'Formulario PPGR1'!#REF!)</f>
        <v/>
      </c>
      <c r="E346" s="465" t="str">
        <f>IF(Tabla1[[#This Row],[Código_Actividad]]="","",'Formulario PPGR1'!#REF!)</f>
        <v/>
      </c>
      <c r="F346" s="465" t="str">
        <f>IF(Tabla1[[#This Row],[Código_Actividad]]="","",'Formulario PPGR1'!#REF!)</f>
        <v/>
      </c>
      <c r="G346" s="317"/>
      <c r="H346" s="460" t="str">
        <f>IFERROR(VLOOKUP(Tabla1[[#This Row],[Código_Actividad]],'Formulario PPGR2'!$H$9:$I$1048576,2,FALSE),"")</f>
        <v/>
      </c>
      <c r="I346" s="467" t="str">
        <f>IFERROR(VLOOKUP(Tabla1[[#This Row],[Código_Actividad]],Tabla2[[Código]:[Total de Acciones ]],15,FALSE),"")</f>
        <v/>
      </c>
      <c r="J346" s="462" t="s">
        <v>1122</v>
      </c>
      <c r="K346" s="466" t="str">
        <f>IFERROR(VLOOKUP($J346,[3]LSIns!$B$5:$C$45,2,FALSE),"")</f>
        <v>lsUtilesdeOficina</v>
      </c>
      <c r="L346" s="460" t="s">
        <v>1144</v>
      </c>
      <c r="M346" s="466" t="str">
        <f>IFERROR(VLOOKUP($L346,[4]Insumos!$C$2:$F$517,2,FALSE),"")</f>
        <v>Caja</v>
      </c>
      <c r="N346" s="408">
        <v>5</v>
      </c>
      <c r="O346" s="468">
        <f>IFERROR(VLOOKUP($L346,[4]Insumos!$C$2:$F$517,3,FALSE),"")</f>
        <v>36</v>
      </c>
      <c r="P346" s="318">
        <f>+Tabla1[[#This Row],[Precio Unitario]]*Tabla1[[#This Row],[Cantidad de Insumos]]</f>
        <v>180</v>
      </c>
      <c r="Q346" s="469" t="str">
        <f>IFERROR(VLOOKUP($L346,[4]Insumos!$C$2:$F$517,4,FALSE),"")</f>
        <v xml:space="preserve">2.3.9.2.01 </v>
      </c>
      <c r="R346" s="462"/>
      <c r="S346" s="456"/>
      <c r="T346" s="456"/>
    </row>
    <row r="347" spans="2:20" x14ac:dyDescent="0.25">
      <c r="B347" s="465" t="str">
        <f>IF(Tabla1[[#This Row],[Código_Actividad]]="","",CONCATENATE(Tabla1[[#This Row],[POA]],".",Tabla1[[#This Row],[SRS]],".",Tabla1[[#This Row],[AREA]],".",Tabla1[[#This Row],[TIPO]]))</f>
        <v/>
      </c>
      <c r="C347" s="465" t="str">
        <f>IF(Tabla1[[#This Row],[Código_Actividad]]="","",'Formulario PPGR1'!#REF!)</f>
        <v/>
      </c>
      <c r="D347" s="465" t="str">
        <f>IF(Tabla1[[#This Row],[Código_Actividad]]="","",'Formulario PPGR1'!#REF!)</f>
        <v/>
      </c>
      <c r="E347" s="465" t="str">
        <f>IF(Tabla1[[#This Row],[Código_Actividad]]="","",'Formulario PPGR1'!#REF!)</f>
        <v/>
      </c>
      <c r="F347" s="465" t="str">
        <f>IF(Tabla1[[#This Row],[Código_Actividad]]="","",'Formulario PPGR1'!#REF!)</f>
        <v/>
      </c>
      <c r="G347" s="317"/>
      <c r="H347" s="460" t="str">
        <f>IFERROR(VLOOKUP(Tabla1[[#This Row],[Código_Actividad]],'Formulario PPGR2'!$H$9:$I$1048576,2,FALSE),"")</f>
        <v/>
      </c>
      <c r="I347" s="467" t="str">
        <f>IFERROR(VLOOKUP(Tabla1[[#This Row],[Código_Actividad]],Tabla2[[Código]:[Total de Acciones ]],15,FALSE),"")</f>
        <v/>
      </c>
      <c r="J347" s="462" t="s">
        <v>357</v>
      </c>
      <c r="K347" s="466" t="str">
        <f>IFERROR(VLOOKUP($J347,[3]LSIns!$B$5:$C$45,2,FALSE),"")</f>
        <v>lsProductosdePapel</v>
      </c>
      <c r="L347" s="460" t="s">
        <v>1025</v>
      </c>
      <c r="M347" s="466" t="str">
        <f>IFERROR(VLOOKUP($L347,[4]Insumos!$C$2:$F$517,2,FALSE),"")</f>
        <v>resma</v>
      </c>
      <c r="N347" s="408">
        <v>2</v>
      </c>
      <c r="O347" s="468">
        <f>IFERROR(VLOOKUP($L347,[4]Insumos!$C$2:$F$517,3,FALSE),"")</f>
        <v>139.24</v>
      </c>
      <c r="P347" s="318">
        <f>+Tabla1[[#This Row],[Precio Unitario]]*Tabla1[[#This Row],[Cantidad de Insumos]]</f>
        <v>278.48</v>
      </c>
      <c r="Q347" s="469" t="str">
        <f>IFERROR(VLOOKUP($L347,[4]Insumos!$C$2:$F$517,4,FALSE),"")</f>
        <v>2.3.3.1.01</v>
      </c>
      <c r="R347" s="462"/>
      <c r="S347" s="456"/>
      <c r="T347" s="456"/>
    </row>
    <row r="348" spans="2:20" x14ac:dyDescent="0.25">
      <c r="B348" s="465" t="e">
        <f>IF(Tabla1[[#This Row],[Código_Actividad]]="","",CONCATENATE(Tabla1[[#This Row],[POA]],".",Tabla1[[#This Row],[SRS]],".",Tabla1[[#This Row],[AREA]],".",Tabla1[[#This Row],[TIPO]]))</f>
        <v>#REF!</v>
      </c>
      <c r="C348" s="465" t="e">
        <f>IF(Tabla1[[#This Row],[Código_Actividad]]="","",'Formulario PPGR1'!#REF!)</f>
        <v>#REF!</v>
      </c>
      <c r="D348" s="465" t="e">
        <f>IF(Tabla1[[#This Row],[Código_Actividad]]="","",'Formulario PPGR1'!#REF!)</f>
        <v>#REF!</v>
      </c>
      <c r="E348" s="465" t="e">
        <f>IF(Tabla1[[#This Row],[Código_Actividad]]="","",'Formulario PPGR1'!#REF!)</f>
        <v>#REF!</v>
      </c>
      <c r="F348" s="465" t="e">
        <f>IF(Tabla1[[#This Row],[Código_Actividad]]="","",'Formulario PPGR1'!#REF!)</f>
        <v>#REF!</v>
      </c>
      <c r="G348" s="317" t="s">
        <v>2240</v>
      </c>
      <c r="H348" s="460" t="str">
        <f>IFERROR(VLOOKUP(Tabla1[[#This Row],[Código_Actividad]],'Formulario PPGR2'!$H$9:$I$1048576,2,FALSE),"")</f>
        <v>Seguimiento a la conformación de las Comisiones de Etica de los CEAS</v>
      </c>
      <c r="I348" s="467">
        <f>IFERROR(VLOOKUP(Tabla1[[#This Row],[Código_Actividad]],Tabla2[[Código]:[Total de Acciones ]],15,FALSE),"")</f>
        <v>4</v>
      </c>
      <c r="J348" s="462" t="s">
        <v>357</v>
      </c>
      <c r="K348" s="466" t="str">
        <f>IFERROR(VLOOKUP($J348,[3]LSIns!$B$5:$C$45,2,FALSE),"")</f>
        <v>lsProductosdePapel</v>
      </c>
      <c r="L348" s="460" t="s">
        <v>1025</v>
      </c>
      <c r="M348" s="466" t="str">
        <f>IFERROR(VLOOKUP($L348,[4]Insumos!$C$2:$F$517,2,FALSE),"")</f>
        <v>resma</v>
      </c>
      <c r="N348" s="408">
        <v>1</v>
      </c>
      <c r="O348" s="468">
        <f>IFERROR(VLOOKUP($L348,[4]Insumos!$C$2:$F$517,3,FALSE),"")</f>
        <v>139.24</v>
      </c>
      <c r="P348" s="318">
        <f>+Tabla1[[#This Row],[Precio Unitario]]*Tabla1[[#This Row],[Cantidad de Insumos]]</f>
        <v>139.24</v>
      </c>
      <c r="Q348" s="469" t="str">
        <f>IFERROR(VLOOKUP($L348,[4]Insumos!$C$2:$F$517,4,FALSE),"")</f>
        <v>2.3.3.1.01</v>
      </c>
      <c r="R348" s="462"/>
      <c r="S348" s="456"/>
      <c r="T348" s="456"/>
    </row>
    <row r="349" spans="2:20" ht="38.25" x14ac:dyDescent="0.25">
      <c r="B349" s="465" t="e">
        <f>IF(Tabla1[[#This Row],[Código_Actividad]]="","",CONCATENATE(Tabla1[[#This Row],[POA]],".",Tabla1[[#This Row],[SRS]],".",Tabla1[[#This Row],[AREA]],".",Tabla1[[#This Row],[TIPO]]))</f>
        <v>#REF!</v>
      </c>
      <c r="C349" s="465" t="e">
        <f>IF(Tabla1[[#This Row],[Código_Actividad]]="","",'Formulario PPGR1'!#REF!)</f>
        <v>#REF!</v>
      </c>
      <c r="D349" s="465" t="e">
        <f>IF(Tabla1[[#This Row],[Código_Actividad]]="","",'Formulario PPGR1'!#REF!)</f>
        <v>#REF!</v>
      </c>
      <c r="E349" s="465" t="e">
        <f>IF(Tabla1[[#This Row],[Código_Actividad]]="","",'Formulario PPGR1'!#REF!)</f>
        <v>#REF!</v>
      </c>
      <c r="F349" s="465" t="e">
        <f>IF(Tabla1[[#This Row],[Código_Actividad]]="","",'Formulario PPGR1'!#REF!)</f>
        <v>#REF!</v>
      </c>
      <c r="G349" s="317" t="s">
        <v>2241</v>
      </c>
      <c r="H349" s="460" t="str">
        <f>IFERROR(VLOOKUP(Tabla1[[#This Row],[Código_Actividad]],'Formulario PPGR2'!$H$9:$I$1048576,2,FALSE),"")</f>
        <v xml:space="preserve"> Socialización del Plan de comunicación interna y externa con los equipos de interes</v>
      </c>
      <c r="I349" s="467">
        <f>IFERROR(VLOOKUP(Tabla1[[#This Row],[Código_Actividad]],Tabla2[[Código]:[Total de Acciones ]],15,FALSE),"")</f>
        <v>1</v>
      </c>
      <c r="J349" s="462" t="s">
        <v>181</v>
      </c>
      <c r="K349" s="466" t="str">
        <f>IFERROR(VLOOKUP($J349,[3]LSIns!$B$5:$C$45,2,FALSE),"")</f>
        <v>lsAlimentosyBebidas</v>
      </c>
      <c r="L349" s="460" t="s">
        <v>691</v>
      </c>
      <c r="M349" s="466" t="str">
        <f>IFERROR(VLOOKUP($L349,[4]Insumos!$C$2:$F$517,2,FALSE),"")</f>
        <v>unidad</v>
      </c>
      <c r="N349" s="408">
        <v>1</v>
      </c>
      <c r="O349" s="468">
        <f>IFERROR(VLOOKUP($L349,[4]Insumos!$C$2:$F$517,3,FALSE),"")</f>
        <v>5929.5</v>
      </c>
      <c r="P349" s="318">
        <f>+Tabla1[[#This Row],[Precio Unitario]]*Tabla1[[#This Row],[Cantidad de Insumos]]</f>
        <v>5929.5</v>
      </c>
      <c r="Q349" s="469" t="str">
        <f>IFERROR(VLOOKUP($L349,[4]Insumos!$C$2:$F$517,4,FALSE),"")</f>
        <v>2.3.1.1.01</v>
      </c>
      <c r="R349" s="462"/>
      <c r="S349" s="456"/>
      <c r="T349" s="456"/>
    </row>
    <row r="350" spans="2:20" x14ac:dyDescent="0.25">
      <c r="B350" s="465" t="e">
        <f>IF(Tabla1[[#This Row],[Código_Actividad]]="","",CONCATENATE(Tabla1[[#This Row],[POA]],".",Tabla1[[#This Row],[SRS]],".",Tabla1[[#This Row],[AREA]],".",Tabla1[[#This Row],[TIPO]]))</f>
        <v>#REF!</v>
      </c>
      <c r="C350" s="465" t="e">
        <f>IF(Tabla1[[#This Row],[Código_Actividad]]="","",'Formulario PPGR1'!#REF!)</f>
        <v>#REF!</v>
      </c>
      <c r="D350" s="465" t="e">
        <f>IF(Tabla1[[#This Row],[Código_Actividad]]="","",'Formulario PPGR1'!#REF!)</f>
        <v>#REF!</v>
      </c>
      <c r="E350" s="465" t="e">
        <f>IF(Tabla1[[#This Row],[Código_Actividad]]="","",'Formulario PPGR1'!#REF!)</f>
        <v>#REF!</v>
      </c>
      <c r="F350" s="465" t="e">
        <f>IF(Tabla1[[#This Row],[Código_Actividad]]="","",'Formulario PPGR1'!#REF!)</f>
        <v>#REF!</v>
      </c>
      <c r="G350" s="317" t="s">
        <v>2242</v>
      </c>
      <c r="H350" s="460" t="str">
        <f>IFERROR(VLOOKUP(Tabla1[[#This Row],[Código_Actividad]],'Formulario PPGR2'!$H$9:$I$1048576,2,FALSE),"")</f>
        <v>Monitoreo del cumplimiento del Plan de comunicación en los CEAS</v>
      </c>
      <c r="I350" s="467">
        <f>IFERROR(VLOOKUP(Tabla1[[#This Row],[Código_Actividad]],Tabla2[[Código]:[Total de Acciones ]],15,FALSE),"")</f>
        <v>2</v>
      </c>
      <c r="J350" s="462" t="s">
        <v>357</v>
      </c>
      <c r="K350" s="466" t="str">
        <f>IFERROR(VLOOKUP($J350,[3]LSIns!$B$5:$C$45,2,FALSE),"")</f>
        <v>lsProductosdePapel</v>
      </c>
      <c r="L350" s="460" t="s">
        <v>1025</v>
      </c>
      <c r="M350" s="466" t="str">
        <f>IFERROR(VLOOKUP($L350,[4]Insumos!$C$2:$F$517,2,FALSE),"")</f>
        <v>resma</v>
      </c>
      <c r="N350" s="408">
        <v>1</v>
      </c>
      <c r="O350" s="468">
        <f>IFERROR(VLOOKUP($L350,[4]Insumos!$C$2:$F$517,3,FALSE),"")</f>
        <v>139.24</v>
      </c>
      <c r="P350" s="318">
        <f>+Tabla1[[#This Row],[Precio Unitario]]*Tabla1[[#This Row],[Cantidad de Insumos]]</f>
        <v>139.24</v>
      </c>
      <c r="Q350" s="469" t="str">
        <f>IFERROR(VLOOKUP($L350,[4]Insumos!$C$2:$F$517,4,FALSE),"")</f>
        <v>2.3.3.1.01</v>
      </c>
      <c r="R350" s="462"/>
      <c r="S350" s="456"/>
      <c r="T350" s="456"/>
    </row>
    <row r="351" spans="2:20" x14ac:dyDescent="0.25">
      <c r="B351" s="465" t="str">
        <f>IF(Tabla1[[#This Row],[Código_Actividad]]="","",CONCATENATE(Tabla1[[#This Row],[POA]],".",Tabla1[[#This Row],[SRS]],".",Tabla1[[#This Row],[AREA]],".",Tabla1[[#This Row],[TIPO]]))</f>
        <v/>
      </c>
      <c r="C351" s="465" t="str">
        <f>IF(Tabla1[[#This Row],[Código_Actividad]]="","",'Formulario PPGR1'!#REF!)</f>
        <v/>
      </c>
      <c r="D351" s="465" t="str">
        <f>IF(Tabla1[[#This Row],[Código_Actividad]]="","",'Formulario PPGR1'!#REF!)</f>
        <v/>
      </c>
      <c r="E351" s="465" t="str">
        <f>IF(Tabla1[[#This Row],[Código_Actividad]]="","",'Formulario PPGR1'!#REF!)</f>
        <v/>
      </c>
      <c r="F351" s="465" t="str">
        <f>IF(Tabla1[[#This Row],[Código_Actividad]]="","",'Formulario PPGR1'!#REF!)</f>
        <v/>
      </c>
      <c r="G351" s="317"/>
      <c r="H351" s="460" t="str">
        <f>IFERROR(VLOOKUP(Tabla1[[#This Row],[Código_Actividad]],'Formulario PPGR2'!$H$9:$I$1048576,2,FALSE),"")</f>
        <v/>
      </c>
      <c r="I351" s="467" t="str">
        <f>IFERROR(VLOOKUP(Tabla1[[#This Row],[Código_Actividad]],Tabla2[[Código]:[Total de Acciones ]],15,FALSE),"")</f>
        <v/>
      </c>
      <c r="J351" s="462"/>
      <c r="K351" s="466" t="str">
        <f>IFERROR(VLOOKUP($J351,[3]LSIns!$B$5:$C$45,2,FALSE),"")</f>
        <v/>
      </c>
      <c r="L351" s="460"/>
      <c r="M351" s="466" t="str">
        <f>IFERROR(VLOOKUP($L351,[4]Insumos!$C$2:$F$517,2,FALSE),"")</f>
        <v/>
      </c>
      <c r="N351" s="408"/>
      <c r="O351" s="468" t="str">
        <f>IFERROR(VLOOKUP($L351,[4]Insumos!$C$2:$F$517,3,FALSE),"")</f>
        <v/>
      </c>
      <c r="P351" s="318" t="e">
        <f>+Tabla1[[#This Row],[Precio Unitario]]*Tabla1[[#This Row],[Cantidad de Insumos]]</f>
        <v>#VALUE!</v>
      </c>
      <c r="Q351" s="469" t="str">
        <f>IFERROR(VLOOKUP($L351,[4]Insumos!$C$2:$F$517,4,FALSE),"")</f>
        <v/>
      </c>
      <c r="R351" s="462"/>
      <c r="S351" s="456"/>
      <c r="T351" s="456"/>
    </row>
    <row r="352" spans="2:20" x14ac:dyDescent="0.25">
      <c r="B352" s="465" t="str">
        <f>IF(Tabla1[[#This Row],[Código_Actividad]]="","",CONCATENATE(Tabla1[[#This Row],[POA]],".",Tabla1[[#This Row],[SRS]],".",Tabla1[[#This Row],[AREA]],".",Tabla1[[#This Row],[TIPO]]))</f>
        <v/>
      </c>
      <c r="C352" s="465" t="str">
        <f>IF(Tabla1[[#This Row],[Código_Actividad]]="","",'Formulario PPGR1'!#REF!)</f>
        <v/>
      </c>
      <c r="D352" s="465" t="str">
        <f>IF(Tabla1[[#This Row],[Código_Actividad]]="","",'Formulario PPGR1'!#REF!)</f>
        <v/>
      </c>
      <c r="E352" s="465" t="str">
        <f>IF(Tabla1[[#This Row],[Código_Actividad]]="","",'Formulario PPGR1'!#REF!)</f>
        <v/>
      </c>
      <c r="F352" s="465" t="str">
        <f>IF(Tabla1[[#This Row],[Código_Actividad]]="","",'Formulario PPGR1'!#REF!)</f>
        <v/>
      </c>
      <c r="G352" s="317"/>
      <c r="H352" s="460" t="str">
        <f>IFERROR(VLOOKUP(Tabla1[[#This Row],[Código_Actividad]],'Formulario PPGR2'!$H$9:$I$1048576,2,FALSE),"")</f>
        <v/>
      </c>
      <c r="I352" s="467" t="str">
        <f>IFERROR(VLOOKUP(Tabla1[[#This Row],[Código_Actividad]],Tabla2[[Código]:[Total de Acciones ]],15,FALSE),"")</f>
        <v/>
      </c>
      <c r="J352" s="462"/>
      <c r="K352" s="466" t="str">
        <f>IFERROR(VLOOKUP($J352,[3]LSIns!$B$5:$C$45,2,FALSE),"")</f>
        <v/>
      </c>
      <c r="L352" s="460"/>
      <c r="M352" s="466" t="str">
        <f>IFERROR(VLOOKUP($L352,[4]Insumos!$C$2:$F$517,2,FALSE),"")</f>
        <v/>
      </c>
      <c r="N352" s="408"/>
      <c r="O352" s="468" t="str">
        <f>IFERROR(VLOOKUP($L352,[4]Insumos!$C$2:$F$517,3,FALSE),"")</f>
        <v/>
      </c>
      <c r="P352" s="318" t="e">
        <f>+Tabla1[[#This Row],[Precio Unitario]]*Tabla1[[#This Row],[Cantidad de Insumos]]</f>
        <v>#VALUE!</v>
      </c>
      <c r="Q352" s="469" t="str">
        <f>IFERROR(VLOOKUP($L352,[4]Insumos!$C$2:$F$517,4,FALSE),"")</f>
        <v/>
      </c>
      <c r="R352" s="462"/>
      <c r="S352" s="456"/>
      <c r="T352" s="456"/>
    </row>
    <row r="353" spans="2:20" x14ac:dyDescent="0.25">
      <c r="B353" s="465" t="str">
        <f>IF(Tabla1[[#This Row],[Código_Actividad]]="","",CONCATENATE(Tabla1[[#This Row],[POA]],".",Tabla1[[#This Row],[SRS]],".",Tabla1[[#This Row],[AREA]],".",Tabla1[[#This Row],[TIPO]]))</f>
        <v/>
      </c>
      <c r="C353" s="465" t="str">
        <f>IF(Tabla1[[#This Row],[Código_Actividad]]="","",'Formulario PPGR1'!#REF!)</f>
        <v/>
      </c>
      <c r="D353" s="465" t="str">
        <f>IF(Tabla1[[#This Row],[Código_Actividad]]="","",'Formulario PPGR1'!#REF!)</f>
        <v/>
      </c>
      <c r="E353" s="465" t="str">
        <f>IF(Tabla1[[#This Row],[Código_Actividad]]="","",'Formulario PPGR1'!#REF!)</f>
        <v/>
      </c>
      <c r="F353" s="465" t="str">
        <f>IF(Tabla1[[#This Row],[Código_Actividad]]="","",'Formulario PPGR1'!#REF!)</f>
        <v/>
      </c>
      <c r="G353" s="317"/>
      <c r="H353" s="460" t="str">
        <f>IFERROR(VLOOKUP(Tabla1[[#This Row],[Código_Actividad]],'Formulario PPGR2'!$H$9:$I$1048576,2,FALSE),"")</f>
        <v/>
      </c>
      <c r="I353" s="467" t="str">
        <f>IFERROR(VLOOKUP(Tabla1[[#This Row],[Código_Actividad]],Tabla2[[Código]:[Total de Acciones ]],15,FALSE),"")</f>
        <v/>
      </c>
      <c r="J353" s="462"/>
      <c r="K353" s="466" t="str">
        <f>IFERROR(VLOOKUP($J353,[3]LSIns!$B$5:$C$45,2,FALSE),"")</f>
        <v/>
      </c>
      <c r="L353" s="460"/>
      <c r="M353" s="466" t="str">
        <f>IFERROR(VLOOKUP($L353,[4]Insumos!$C$2:$F$517,2,FALSE),"")</f>
        <v/>
      </c>
      <c r="N353" s="408"/>
      <c r="O353" s="468" t="str">
        <f>IFERROR(VLOOKUP($L353,[4]Insumos!$C$2:$F$517,3,FALSE),"")</f>
        <v/>
      </c>
      <c r="P353" s="318" t="e">
        <f>+Tabla1[[#This Row],[Precio Unitario]]*Tabla1[[#This Row],[Cantidad de Insumos]]</f>
        <v>#VALUE!</v>
      </c>
      <c r="Q353" s="469" t="str">
        <f>IFERROR(VLOOKUP($L353,[4]Insumos!$C$2:$F$517,4,FALSE),"")</f>
        <v/>
      </c>
      <c r="R353" s="462"/>
      <c r="S353" s="456"/>
      <c r="T353" s="456"/>
    </row>
    <row r="354" spans="2:20" x14ac:dyDescent="0.25">
      <c r="B354" s="465" t="str">
        <f>IF(Tabla1[[#This Row],[Código_Actividad]]="","",CONCATENATE(Tabla1[[#This Row],[POA]],".",Tabla1[[#This Row],[SRS]],".",Tabla1[[#This Row],[AREA]],".",Tabla1[[#This Row],[TIPO]]))</f>
        <v/>
      </c>
      <c r="C354" s="465" t="str">
        <f>IF(Tabla1[[#This Row],[Código_Actividad]]="","",'Formulario PPGR1'!#REF!)</f>
        <v/>
      </c>
      <c r="D354" s="465" t="str">
        <f>IF(Tabla1[[#This Row],[Código_Actividad]]="","",'Formulario PPGR1'!#REF!)</f>
        <v/>
      </c>
      <c r="E354" s="465" t="str">
        <f>IF(Tabla1[[#This Row],[Código_Actividad]]="","",'Formulario PPGR1'!#REF!)</f>
        <v/>
      </c>
      <c r="F354" s="465" t="str">
        <f>IF(Tabla1[[#This Row],[Código_Actividad]]="","",'Formulario PPGR1'!#REF!)</f>
        <v/>
      </c>
      <c r="G354" s="317"/>
      <c r="H354" s="460" t="str">
        <f>IFERROR(VLOOKUP(Tabla1[[#This Row],[Código_Actividad]],'Formulario PPGR2'!$H$9:$I$1048576,2,FALSE),"")</f>
        <v/>
      </c>
      <c r="I354" s="467" t="str">
        <f>IFERROR(VLOOKUP(Tabla1[[#This Row],[Código_Actividad]],Tabla2[[Código]:[Total de Acciones ]],15,FALSE),"")</f>
        <v/>
      </c>
      <c r="J354" s="462"/>
      <c r="K354" s="466" t="str">
        <f>IFERROR(VLOOKUP($J354,[3]LSIns!$B$5:$C$45,2,FALSE),"")</f>
        <v/>
      </c>
      <c r="L354" s="460"/>
      <c r="M354" s="466" t="str">
        <f>IFERROR(VLOOKUP($L354,[4]Insumos!$C$2:$F$517,2,FALSE),"")</f>
        <v/>
      </c>
      <c r="N354" s="408"/>
      <c r="O354" s="468" t="str">
        <f>IFERROR(VLOOKUP($L354,[4]Insumos!$C$2:$F$517,3,FALSE),"")</f>
        <v/>
      </c>
      <c r="P354" s="318" t="e">
        <f>+Tabla1[[#This Row],[Precio Unitario]]*Tabla1[[#This Row],[Cantidad de Insumos]]</f>
        <v>#VALUE!</v>
      </c>
      <c r="Q354" s="469" t="str">
        <f>IFERROR(VLOOKUP($L354,[4]Insumos!$C$2:$F$517,4,FALSE),"")</f>
        <v/>
      </c>
      <c r="R354" s="462"/>
      <c r="S354" s="456"/>
      <c r="T354" s="456"/>
    </row>
    <row r="355" spans="2:20" x14ac:dyDescent="0.25">
      <c r="B355" s="465" t="str">
        <f>IF(Tabla1[[#This Row],[Código_Actividad]]="","",CONCATENATE(Tabla1[[#This Row],[POA]],".",Tabla1[[#This Row],[SRS]],".",Tabla1[[#This Row],[AREA]],".",Tabla1[[#This Row],[TIPO]]))</f>
        <v/>
      </c>
      <c r="C355" s="465" t="str">
        <f>IF(Tabla1[[#This Row],[Código_Actividad]]="","",'Formulario PPGR1'!#REF!)</f>
        <v/>
      </c>
      <c r="D355" s="465" t="str">
        <f>IF(Tabla1[[#This Row],[Código_Actividad]]="","",'Formulario PPGR1'!#REF!)</f>
        <v/>
      </c>
      <c r="E355" s="465" t="str">
        <f>IF(Tabla1[[#This Row],[Código_Actividad]]="","",'Formulario PPGR1'!#REF!)</f>
        <v/>
      </c>
      <c r="F355" s="465" t="str">
        <f>IF(Tabla1[[#This Row],[Código_Actividad]]="","",'Formulario PPGR1'!#REF!)</f>
        <v/>
      </c>
      <c r="G355" s="317"/>
      <c r="H355" s="460" t="str">
        <f>IFERROR(VLOOKUP(Tabla1[[#This Row],[Código_Actividad]],'Formulario PPGR2'!$H$9:$I$1048576,2,FALSE),"")</f>
        <v/>
      </c>
      <c r="I355" s="467" t="str">
        <f>IFERROR(VLOOKUP(Tabla1[[#This Row],[Código_Actividad]],Tabla2[[Código]:[Total de Acciones ]],15,FALSE),"")</f>
        <v/>
      </c>
      <c r="J355" s="462"/>
      <c r="K355" s="466" t="str">
        <f>IFERROR(VLOOKUP($J355,[3]LSIns!$B$5:$C$45,2,FALSE),"")</f>
        <v/>
      </c>
      <c r="L355" s="460"/>
      <c r="M355" s="466" t="str">
        <f>IFERROR(VLOOKUP($L355,[4]Insumos!$C$2:$F$517,2,FALSE),"")</f>
        <v/>
      </c>
      <c r="N355" s="408"/>
      <c r="O355" s="468" t="str">
        <f>IFERROR(VLOOKUP($L355,[4]Insumos!$C$2:$F$517,3,FALSE),"")</f>
        <v/>
      </c>
      <c r="P355" s="318" t="e">
        <f>+Tabla1[[#This Row],[Precio Unitario]]*Tabla1[[#This Row],[Cantidad de Insumos]]</f>
        <v>#VALUE!</v>
      </c>
      <c r="Q355" s="469" t="str">
        <f>IFERROR(VLOOKUP($L355,[4]Insumos!$C$2:$F$517,4,FALSE),"")</f>
        <v/>
      </c>
      <c r="R355" s="462"/>
      <c r="S355" s="456"/>
      <c r="T355" s="456"/>
    </row>
    <row r="356" spans="2:20" x14ac:dyDescent="0.25">
      <c r="B356" s="465" t="str">
        <f>IF(Tabla1[[#This Row],[Código_Actividad]]="","",CONCATENATE(Tabla1[[#This Row],[POA]],".",Tabla1[[#This Row],[SRS]],".",Tabla1[[#This Row],[AREA]],".",Tabla1[[#This Row],[TIPO]]))</f>
        <v/>
      </c>
      <c r="C356" s="465" t="str">
        <f>IF(Tabla1[[#This Row],[Código_Actividad]]="","",'Formulario PPGR1'!#REF!)</f>
        <v/>
      </c>
      <c r="D356" s="465" t="str">
        <f>IF(Tabla1[[#This Row],[Código_Actividad]]="","",'Formulario PPGR1'!#REF!)</f>
        <v/>
      </c>
      <c r="E356" s="465" t="str">
        <f>IF(Tabla1[[#This Row],[Código_Actividad]]="","",'Formulario PPGR1'!#REF!)</f>
        <v/>
      </c>
      <c r="F356" s="465" t="str">
        <f>IF(Tabla1[[#This Row],[Código_Actividad]]="","",'Formulario PPGR1'!#REF!)</f>
        <v/>
      </c>
      <c r="G356" s="317"/>
      <c r="H356" s="460" t="str">
        <f>IFERROR(VLOOKUP(Tabla1[[#This Row],[Código_Actividad]],'Formulario PPGR2'!$H$9:$I$1048576,2,FALSE),"")</f>
        <v/>
      </c>
      <c r="I356" s="467" t="str">
        <f>IFERROR(VLOOKUP(Tabla1[[#This Row],[Código_Actividad]],Tabla2[[Código]:[Total de Acciones ]],15,FALSE),"")</f>
        <v/>
      </c>
      <c r="J356" s="462"/>
      <c r="K356" s="466" t="str">
        <f>IFERROR(VLOOKUP($J356,[3]LSIns!$B$5:$C$45,2,FALSE),"")</f>
        <v/>
      </c>
      <c r="L356" s="460"/>
      <c r="M356" s="466" t="str">
        <f>IFERROR(VLOOKUP($L356,[4]Insumos!$C$2:$F$517,2,FALSE),"")</f>
        <v/>
      </c>
      <c r="N356" s="408"/>
      <c r="O356" s="468" t="str">
        <f>IFERROR(VLOOKUP($L356,[4]Insumos!$C$2:$F$517,3,FALSE),"")</f>
        <v/>
      </c>
      <c r="P356" s="318" t="e">
        <f>+Tabla1[[#This Row],[Precio Unitario]]*Tabla1[[#This Row],[Cantidad de Insumos]]</f>
        <v>#VALUE!</v>
      </c>
      <c r="Q356" s="469" t="str">
        <f>IFERROR(VLOOKUP($L356,[4]Insumos!$C$2:$F$517,4,FALSE),"")</f>
        <v/>
      </c>
      <c r="R356" s="462"/>
      <c r="S356" s="456"/>
      <c r="T356" s="456"/>
    </row>
    <row r="357" spans="2:20" x14ac:dyDescent="0.25">
      <c r="B357" s="465" t="str">
        <f>IF(Tabla1[[#This Row],[Código_Actividad]]="","",CONCATENATE(Tabla1[[#This Row],[POA]],".",Tabla1[[#This Row],[SRS]],".",Tabla1[[#This Row],[AREA]],".",Tabla1[[#This Row],[TIPO]]))</f>
        <v/>
      </c>
      <c r="C357" s="465" t="str">
        <f>IF(Tabla1[[#This Row],[Código_Actividad]]="","",'Formulario PPGR1'!#REF!)</f>
        <v/>
      </c>
      <c r="D357" s="465" t="str">
        <f>IF(Tabla1[[#This Row],[Código_Actividad]]="","",'Formulario PPGR1'!#REF!)</f>
        <v/>
      </c>
      <c r="E357" s="465" t="str">
        <f>IF(Tabla1[[#This Row],[Código_Actividad]]="","",'Formulario PPGR1'!#REF!)</f>
        <v/>
      </c>
      <c r="F357" s="465" t="str">
        <f>IF(Tabla1[[#This Row],[Código_Actividad]]="","",'Formulario PPGR1'!#REF!)</f>
        <v/>
      </c>
      <c r="G357" s="317"/>
      <c r="H357" s="460" t="str">
        <f>IFERROR(VLOOKUP(Tabla1[[#This Row],[Código_Actividad]],'Formulario PPGR2'!$H$9:$I$1048576,2,FALSE),"")</f>
        <v/>
      </c>
      <c r="I357" s="467" t="str">
        <f>IFERROR(VLOOKUP(Tabla1[[#This Row],[Código_Actividad]],Tabla2[[Código]:[Total de Acciones ]],15,FALSE),"")</f>
        <v/>
      </c>
      <c r="J357" s="462"/>
      <c r="K357" s="466" t="str">
        <f>IFERROR(VLOOKUP($J357,[3]LSIns!$B$5:$C$45,2,FALSE),"")</f>
        <v/>
      </c>
      <c r="L357" s="460"/>
      <c r="M357" s="466" t="str">
        <f>IFERROR(VLOOKUP($L357,[4]Insumos!$C$2:$F$517,2,FALSE),"")</f>
        <v/>
      </c>
      <c r="N357" s="408"/>
      <c r="O357" s="468" t="str">
        <f>IFERROR(VLOOKUP($L357,[4]Insumos!$C$2:$F$517,3,FALSE),"")</f>
        <v/>
      </c>
      <c r="P357" s="318" t="e">
        <f>+Tabla1[[#This Row],[Precio Unitario]]*Tabla1[[#This Row],[Cantidad de Insumos]]</f>
        <v>#VALUE!</v>
      </c>
      <c r="Q357" s="469" t="str">
        <f>IFERROR(VLOOKUP($L357,[4]Insumos!$C$2:$F$517,4,FALSE),"")</f>
        <v/>
      </c>
      <c r="R357" s="462"/>
      <c r="S357" s="456"/>
      <c r="T357" s="456"/>
    </row>
    <row r="358" spans="2:20" x14ac:dyDescent="0.25">
      <c r="B358" s="465" t="str">
        <f>IF(Tabla1[[#This Row],[Código_Actividad]]="","",CONCATENATE(Tabla1[[#This Row],[POA]],".",Tabla1[[#This Row],[SRS]],".",Tabla1[[#This Row],[AREA]],".",Tabla1[[#This Row],[TIPO]]))</f>
        <v/>
      </c>
      <c r="C358" s="465" t="str">
        <f>IF(Tabla1[[#This Row],[Código_Actividad]]="","",'Formulario PPGR1'!#REF!)</f>
        <v/>
      </c>
      <c r="D358" s="465" t="str">
        <f>IF(Tabla1[[#This Row],[Código_Actividad]]="","",'Formulario PPGR1'!#REF!)</f>
        <v/>
      </c>
      <c r="E358" s="465" t="str">
        <f>IF(Tabla1[[#This Row],[Código_Actividad]]="","",'Formulario PPGR1'!#REF!)</f>
        <v/>
      </c>
      <c r="F358" s="465" t="str">
        <f>IF(Tabla1[[#This Row],[Código_Actividad]]="","",'Formulario PPGR1'!#REF!)</f>
        <v/>
      </c>
      <c r="G358" s="317"/>
      <c r="H358" s="460" t="str">
        <f>IFERROR(VLOOKUP(Tabla1[[#This Row],[Código_Actividad]],'Formulario PPGR2'!$H$9:$I$1048576,2,FALSE),"")</f>
        <v/>
      </c>
      <c r="I358" s="467" t="str">
        <f>IFERROR(VLOOKUP(Tabla1[[#This Row],[Código_Actividad]],Tabla2[[Código]:[Total de Acciones ]],15,FALSE),"")</f>
        <v/>
      </c>
      <c r="J358" s="462"/>
      <c r="K358" s="466" t="str">
        <f>IFERROR(VLOOKUP($J358,[3]LSIns!$B$5:$C$45,2,FALSE),"")</f>
        <v/>
      </c>
      <c r="L358" s="460"/>
      <c r="M358" s="466" t="str">
        <f>IFERROR(VLOOKUP($L358,[4]Insumos!$C$2:$F$517,2,FALSE),"")</f>
        <v/>
      </c>
      <c r="N358" s="408"/>
      <c r="O358" s="468" t="str">
        <f>IFERROR(VLOOKUP($L358,[4]Insumos!$C$2:$F$517,3,FALSE),"")</f>
        <v/>
      </c>
      <c r="P358" s="318" t="e">
        <f>+Tabla1[[#This Row],[Precio Unitario]]*Tabla1[[#This Row],[Cantidad de Insumos]]</f>
        <v>#VALUE!</v>
      </c>
      <c r="Q358" s="469" t="str">
        <f>IFERROR(VLOOKUP($L358,[4]Insumos!$C$2:$F$517,4,FALSE),"")</f>
        <v/>
      </c>
      <c r="R358" s="462"/>
      <c r="S358" s="456"/>
      <c r="T358" s="456"/>
    </row>
    <row r="359" spans="2:20" x14ac:dyDescent="0.25">
      <c r="B359" s="465" t="str">
        <f>IF(Tabla1[[#This Row],[Código_Actividad]]="","",CONCATENATE(Tabla1[[#This Row],[POA]],".",Tabla1[[#This Row],[SRS]],".",Tabla1[[#This Row],[AREA]],".",Tabla1[[#This Row],[TIPO]]))</f>
        <v/>
      </c>
      <c r="C359" s="465" t="str">
        <f>IF(Tabla1[[#This Row],[Código_Actividad]]="","",'Formulario PPGR1'!#REF!)</f>
        <v/>
      </c>
      <c r="D359" s="465" t="str">
        <f>IF(Tabla1[[#This Row],[Código_Actividad]]="","",'Formulario PPGR1'!#REF!)</f>
        <v/>
      </c>
      <c r="E359" s="465" t="str">
        <f>IF(Tabla1[[#This Row],[Código_Actividad]]="","",'Formulario PPGR1'!#REF!)</f>
        <v/>
      </c>
      <c r="F359" s="465" t="str">
        <f>IF(Tabla1[[#This Row],[Código_Actividad]]="","",'Formulario PPGR1'!#REF!)</f>
        <v/>
      </c>
      <c r="G359" s="317"/>
      <c r="H359" s="460" t="str">
        <f>IFERROR(VLOOKUP(Tabla1[[#This Row],[Código_Actividad]],'Formulario PPGR2'!$H$9:$I$1048576,2,FALSE),"")</f>
        <v/>
      </c>
      <c r="I359" s="467" t="str">
        <f>IFERROR(VLOOKUP(Tabla1[[#This Row],[Código_Actividad]],Tabla2[[Código]:[Total de Acciones ]],15,FALSE),"")</f>
        <v/>
      </c>
      <c r="J359" s="462"/>
      <c r="K359" s="466" t="str">
        <f>IFERROR(VLOOKUP($J359,[3]LSIns!$B$5:$C$45,2,FALSE),"")</f>
        <v/>
      </c>
      <c r="L359" s="460"/>
      <c r="M359" s="466" t="str">
        <f>IFERROR(VLOOKUP($L359,[4]Insumos!$C$2:$F$517,2,FALSE),"")</f>
        <v/>
      </c>
      <c r="N359" s="408"/>
      <c r="O359" s="468" t="str">
        <f>IFERROR(VLOOKUP($L359,[4]Insumos!$C$2:$F$517,3,FALSE),"")</f>
        <v/>
      </c>
      <c r="P359" s="318" t="e">
        <f>+Tabla1[[#This Row],[Precio Unitario]]*Tabla1[[#This Row],[Cantidad de Insumos]]</f>
        <v>#VALUE!</v>
      </c>
      <c r="Q359" s="469" t="str">
        <f>IFERROR(VLOOKUP($L359,[4]Insumos!$C$2:$F$517,4,FALSE),"")</f>
        <v/>
      </c>
      <c r="R359" s="462"/>
      <c r="S359" s="456"/>
      <c r="T359" s="456"/>
    </row>
    <row r="360" spans="2:20" x14ac:dyDescent="0.25">
      <c r="B360" s="465" t="str">
        <f>IF(Tabla1[[#This Row],[Código_Actividad]]="","",CONCATENATE(Tabla1[[#This Row],[POA]],".",Tabla1[[#This Row],[SRS]],".",Tabla1[[#This Row],[AREA]],".",Tabla1[[#This Row],[TIPO]]))</f>
        <v/>
      </c>
      <c r="C360" s="465" t="str">
        <f>IF(Tabla1[[#This Row],[Código_Actividad]]="","",'Formulario PPGR1'!#REF!)</f>
        <v/>
      </c>
      <c r="D360" s="465" t="str">
        <f>IF(Tabla1[[#This Row],[Código_Actividad]]="","",'Formulario PPGR1'!#REF!)</f>
        <v/>
      </c>
      <c r="E360" s="465" t="str">
        <f>IF(Tabla1[[#This Row],[Código_Actividad]]="","",'Formulario PPGR1'!#REF!)</f>
        <v/>
      </c>
      <c r="F360" s="465" t="str">
        <f>IF(Tabla1[[#This Row],[Código_Actividad]]="","",'Formulario PPGR1'!#REF!)</f>
        <v/>
      </c>
      <c r="G360" s="317"/>
      <c r="H360" s="460" t="str">
        <f>IFERROR(VLOOKUP(Tabla1[[#This Row],[Código_Actividad]],'Formulario PPGR2'!$H$9:$I$1048576,2,FALSE),"")</f>
        <v/>
      </c>
      <c r="I360" s="467" t="str">
        <f>IFERROR(VLOOKUP(Tabla1[[#This Row],[Código_Actividad]],Tabla2[[Código]:[Total de Acciones ]],15,FALSE),"")</f>
        <v/>
      </c>
      <c r="J360" s="462"/>
      <c r="K360" s="466" t="str">
        <f>IFERROR(VLOOKUP($J360,[3]LSIns!$B$5:$C$45,2,FALSE),"")</f>
        <v/>
      </c>
      <c r="L360" s="460"/>
      <c r="M360" s="466" t="str">
        <f>IFERROR(VLOOKUP($L360,[4]Insumos!$C$2:$F$517,2,FALSE),"")</f>
        <v/>
      </c>
      <c r="N360" s="408"/>
      <c r="O360" s="468" t="str">
        <f>IFERROR(VLOOKUP($L360,[4]Insumos!$C$2:$F$517,3,FALSE),"")</f>
        <v/>
      </c>
      <c r="P360" s="318" t="e">
        <f>+Tabla1[[#This Row],[Precio Unitario]]*Tabla1[[#This Row],[Cantidad de Insumos]]</f>
        <v>#VALUE!</v>
      </c>
      <c r="Q360" s="469" t="str">
        <f>IFERROR(VLOOKUP($L360,[4]Insumos!$C$2:$F$517,4,FALSE),"")</f>
        <v/>
      </c>
      <c r="R360" s="462"/>
      <c r="S360" s="456"/>
      <c r="T360" s="456"/>
    </row>
    <row r="361" spans="2:20" x14ac:dyDescent="0.25">
      <c r="B361" s="465" t="str">
        <f>IF(Tabla1[[#This Row],[Código_Actividad]]="","",CONCATENATE(Tabla1[[#This Row],[POA]],".",Tabla1[[#This Row],[SRS]],".",Tabla1[[#This Row],[AREA]],".",Tabla1[[#This Row],[TIPO]]))</f>
        <v/>
      </c>
      <c r="C361" s="465" t="str">
        <f>IF(Tabla1[[#This Row],[Código_Actividad]]="","",'Formulario PPGR1'!#REF!)</f>
        <v/>
      </c>
      <c r="D361" s="465" t="str">
        <f>IF(Tabla1[[#This Row],[Código_Actividad]]="","",'Formulario PPGR1'!#REF!)</f>
        <v/>
      </c>
      <c r="E361" s="465" t="str">
        <f>IF(Tabla1[[#This Row],[Código_Actividad]]="","",'Formulario PPGR1'!#REF!)</f>
        <v/>
      </c>
      <c r="F361" s="465" t="str">
        <f>IF(Tabla1[[#This Row],[Código_Actividad]]="","",'Formulario PPGR1'!#REF!)</f>
        <v/>
      </c>
      <c r="G361" s="317"/>
      <c r="H361" s="460" t="str">
        <f>IFERROR(VLOOKUP(Tabla1[[#This Row],[Código_Actividad]],'Formulario PPGR2'!$H$9:$I$1048576,2,FALSE),"")</f>
        <v/>
      </c>
      <c r="I361" s="467" t="str">
        <f>IFERROR(VLOOKUP(Tabla1[[#This Row],[Código_Actividad]],Tabla2[[Código]:[Total de Acciones ]],15,FALSE),"")</f>
        <v/>
      </c>
      <c r="J361" s="462"/>
      <c r="K361" s="466" t="str">
        <f>IFERROR(VLOOKUP($J361,[3]LSIns!$B$5:$C$45,2,FALSE),"")</f>
        <v/>
      </c>
      <c r="L361" s="460"/>
      <c r="M361" s="466" t="str">
        <f>IFERROR(VLOOKUP($L361,[4]Insumos!$C$2:$F$517,2,FALSE),"")</f>
        <v/>
      </c>
      <c r="N361" s="408"/>
      <c r="O361" s="468" t="str">
        <f>IFERROR(VLOOKUP($L361,[4]Insumos!$C$2:$F$517,3,FALSE),"")</f>
        <v/>
      </c>
      <c r="P361" s="318" t="e">
        <f>+Tabla1[[#This Row],[Precio Unitario]]*Tabla1[[#This Row],[Cantidad de Insumos]]</f>
        <v>#VALUE!</v>
      </c>
      <c r="Q361" s="469" t="str">
        <f>IFERROR(VLOOKUP($L361,[4]Insumos!$C$2:$F$517,4,FALSE),"")</f>
        <v/>
      </c>
      <c r="R361" s="462"/>
      <c r="S361" s="456"/>
      <c r="T361" s="456"/>
    </row>
    <row r="362" spans="2:20" x14ac:dyDescent="0.25">
      <c r="B362" s="465" t="str">
        <f>IF(Tabla1[[#This Row],[Código_Actividad]]="","",CONCATENATE(Tabla1[[#This Row],[POA]],".",Tabla1[[#This Row],[SRS]],".",Tabla1[[#This Row],[AREA]],".",Tabla1[[#This Row],[TIPO]]))</f>
        <v/>
      </c>
      <c r="C362" s="465" t="str">
        <f>IF(Tabla1[[#This Row],[Código_Actividad]]="","",'Formulario PPGR1'!#REF!)</f>
        <v/>
      </c>
      <c r="D362" s="465" t="str">
        <f>IF(Tabla1[[#This Row],[Código_Actividad]]="","",'Formulario PPGR1'!#REF!)</f>
        <v/>
      </c>
      <c r="E362" s="465" t="str">
        <f>IF(Tabla1[[#This Row],[Código_Actividad]]="","",'Formulario PPGR1'!#REF!)</f>
        <v/>
      </c>
      <c r="F362" s="465" t="str">
        <f>IF(Tabla1[[#This Row],[Código_Actividad]]="","",'Formulario PPGR1'!#REF!)</f>
        <v/>
      </c>
      <c r="G362" s="317"/>
      <c r="H362" s="460" t="str">
        <f>IFERROR(VLOOKUP(Tabla1[[#This Row],[Código_Actividad]],'Formulario PPGR2'!$H$9:$I$1048576,2,FALSE),"")</f>
        <v/>
      </c>
      <c r="I362" s="467" t="str">
        <f>IFERROR(VLOOKUP(Tabla1[[#This Row],[Código_Actividad]],Tabla2[[Código]:[Total de Acciones ]],15,FALSE),"")</f>
        <v/>
      </c>
      <c r="J362" s="462"/>
      <c r="K362" s="466" t="str">
        <f>IFERROR(VLOOKUP($J362,[3]LSIns!$B$5:$C$45,2,FALSE),"")</f>
        <v/>
      </c>
      <c r="L362" s="460"/>
      <c r="M362" s="466" t="str">
        <f>IFERROR(VLOOKUP($L362,[4]Insumos!$C$2:$F$517,2,FALSE),"")</f>
        <v/>
      </c>
      <c r="N362" s="408"/>
      <c r="O362" s="468" t="str">
        <f>IFERROR(VLOOKUP($L362,[4]Insumos!$C$2:$F$517,3,FALSE),"")</f>
        <v/>
      </c>
      <c r="P362" s="318" t="e">
        <f>+Tabla1[[#This Row],[Precio Unitario]]*Tabla1[[#This Row],[Cantidad de Insumos]]</f>
        <v>#VALUE!</v>
      </c>
      <c r="Q362" s="469" t="str">
        <f>IFERROR(VLOOKUP($L362,[4]Insumos!$C$2:$F$517,4,FALSE),"")</f>
        <v/>
      </c>
      <c r="R362" s="462"/>
      <c r="S362" s="456"/>
      <c r="T362" s="456"/>
    </row>
    <row r="363" spans="2:20" x14ac:dyDescent="0.25">
      <c r="B363" s="465" t="str">
        <f>IF(Tabla1[[#This Row],[Código_Actividad]]="","",CONCATENATE(Tabla1[[#This Row],[POA]],".",Tabla1[[#This Row],[SRS]],".",Tabla1[[#This Row],[AREA]],".",Tabla1[[#This Row],[TIPO]]))</f>
        <v/>
      </c>
      <c r="C363" s="465" t="str">
        <f>IF(Tabla1[[#This Row],[Código_Actividad]]="","",'Formulario PPGR1'!#REF!)</f>
        <v/>
      </c>
      <c r="D363" s="465" t="str">
        <f>IF(Tabla1[[#This Row],[Código_Actividad]]="","",'Formulario PPGR1'!#REF!)</f>
        <v/>
      </c>
      <c r="E363" s="465" t="str">
        <f>IF(Tabla1[[#This Row],[Código_Actividad]]="","",'Formulario PPGR1'!#REF!)</f>
        <v/>
      </c>
      <c r="F363" s="465" t="str">
        <f>IF(Tabla1[[#This Row],[Código_Actividad]]="","",'Formulario PPGR1'!#REF!)</f>
        <v/>
      </c>
      <c r="G363" s="317"/>
      <c r="H363" s="460" t="str">
        <f>IFERROR(VLOOKUP(Tabla1[[#This Row],[Código_Actividad]],'Formulario PPGR2'!$H$9:$I$1048576,2,FALSE),"")</f>
        <v/>
      </c>
      <c r="I363" s="467" t="str">
        <f>IFERROR(VLOOKUP(Tabla1[[#This Row],[Código_Actividad]],Tabla2[[Código]:[Total de Acciones ]],15,FALSE),"")</f>
        <v/>
      </c>
      <c r="J363" s="462"/>
      <c r="K363" s="466" t="str">
        <f>IFERROR(VLOOKUP($J363,[3]LSIns!$B$5:$C$45,2,FALSE),"")</f>
        <v/>
      </c>
      <c r="L363" s="460"/>
      <c r="M363" s="466" t="str">
        <f>IFERROR(VLOOKUP($L363,[4]Insumos!$C$2:$F$517,2,FALSE),"")</f>
        <v/>
      </c>
      <c r="N363" s="408"/>
      <c r="O363" s="468" t="str">
        <f>IFERROR(VLOOKUP($L363,[4]Insumos!$C$2:$F$517,3,FALSE),"")</f>
        <v/>
      </c>
      <c r="P363" s="318" t="e">
        <f>+Tabla1[[#This Row],[Precio Unitario]]*Tabla1[[#This Row],[Cantidad de Insumos]]</f>
        <v>#VALUE!</v>
      </c>
      <c r="Q363" s="469" t="str">
        <f>IFERROR(VLOOKUP($L363,[4]Insumos!$C$2:$F$517,4,FALSE),"")</f>
        <v/>
      </c>
      <c r="R363" s="462"/>
      <c r="S363" s="456"/>
      <c r="T363" s="456"/>
    </row>
    <row r="364" spans="2:20" x14ac:dyDescent="0.25">
      <c r="B364" s="465" t="str">
        <f>IF(Tabla1[[#This Row],[Código_Actividad]]="","",CONCATENATE(Tabla1[[#This Row],[POA]],".",Tabla1[[#This Row],[SRS]],".",Tabla1[[#This Row],[AREA]],".",Tabla1[[#This Row],[TIPO]]))</f>
        <v/>
      </c>
      <c r="C364" s="465" t="str">
        <f>IF(Tabla1[[#This Row],[Código_Actividad]]="","",'Formulario PPGR1'!#REF!)</f>
        <v/>
      </c>
      <c r="D364" s="465" t="str">
        <f>IF(Tabla1[[#This Row],[Código_Actividad]]="","",'Formulario PPGR1'!#REF!)</f>
        <v/>
      </c>
      <c r="E364" s="465" t="str">
        <f>IF(Tabla1[[#This Row],[Código_Actividad]]="","",'Formulario PPGR1'!#REF!)</f>
        <v/>
      </c>
      <c r="F364" s="465" t="str">
        <f>IF(Tabla1[[#This Row],[Código_Actividad]]="","",'Formulario PPGR1'!#REF!)</f>
        <v/>
      </c>
      <c r="G364" s="317"/>
      <c r="H364" s="460" t="str">
        <f>IFERROR(VLOOKUP(Tabla1[[#This Row],[Código_Actividad]],'Formulario PPGR2'!$H$9:$I$1048576,2,FALSE),"")</f>
        <v/>
      </c>
      <c r="I364" s="467" t="str">
        <f>IFERROR(VLOOKUP(Tabla1[[#This Row],[Código_Actividad]],Tabla2[[Código]:[Total de Acciones ]],15,FALSE),"")</f>
        <v/>
      </c>
      <c r="J364" s="462"/>
      <c r="K364" s="466" t="str">
        <f>IFERROR(VLOOKUP($J364,[3]LSIns!$B$5:$C$45,2,FALSE),"")</f>
        <v/>
      </c>
      <c r="L364" s="460"/>
      <c r="M364" s="466" t="str">
        <f>IFERROR(VLOOKUP($L364,[4]Insumos!$C$2:$F$517,2,FALSE),"")</f>
        <v/>
      </c>
      <c r="N364" s="408"/>
      <c r="O364" s="468" t="str">
        <f>IFERROR(VLOOKUP($L364,[4]Insumos!$C$2:$F$517,3,FALSE),"")</f>
        <v/>
      </c>
      <c r="P364" s="318" t="e">
        <f>+Tabla1[[#This Row],[Precio Unitario]]*Tabla1[[#This Row],[Cantidad de Insumos]]</f>
        <v>#VALUE!</v>
      </c>
      <c r="Q364" s="469" t="str">
        <f>IFERROR(VLOOKUP($L364,[4]Insumos!$C$2:$F$517,4,FALSE),"")</f>
        <v/>
      </c>
      <c r="R364" s="462"/>
      <c r="S364" s="456"/>
      <c r="T364" s="456"/>
    </row>
    <row r="365" spans="2:20" x14ac:dyDescent="0.25">
      <c r="B365" s="465" t="str">
        <f>IF(Tabla1[[#This Row],[Código_Actividad]]="","",CONCATENATE(Tabla1[[#This Row],[POA]],".",Tabla1[[#This Row],[SRS]],".",Tabla1[[#This Row],[AREA]],".",Tabla1[[#This Row],[TIPO]]))</f>
        <v/>
      </c>
      <c r="C365" s="465" t="str">
        <f>IF(Tabla1[[#This Row],[Código_Actividad]]="","",'Formulario PPGR1'!#REF!)</f>
        <v/>
      </c>
      <c r="D365" s="465" t="str">
        <f>IF(Tabla1[[#This Row],[Código_Actividad]]="","",'Formulario PPGR1'!#REF!)</f>
        <v/>
      </c>
      <c r="E365" s="465" t="str">
        <f>IF(Tabla1[[#This Row],[Código_Actividad]]="","",'Formulario PPGR1'!#REF!)</f>
        <v/>
      </c>
      <c r="F365" s="465" t="str">
        <f>IF(Tabla1[[#This Row],[Código_Actividad]]="","",'Formulario PPGR1'!#REF!)</f>
        <v/>
      </c>
      <c r="G365" s="317"/>
      <c r="H365" s="460" t="str">
        <f>IFERROR(VLOOKUP(Tabla1[[#This Row],[Código_Actividad]],'Formulario PPGR2'!$H$9:$I$1048576,2,FALSE),"")</f>
        <v/>
      </c>
      <c r="I365" s="467" t="str">
        <f>IFERROR(VLOOKUP(Tabla1[[#This Row],[Código_Actividad]],Tabla2[[Código]:[Total de Acciones ]],15,FALSE),"")</f>
        <v/>
      </c>
      <c r="J365" s="462"/>
      <c r="K365" s="466" t="str">
        <f>IFERROR(VLOOKUP($J365,[3]LSIns!$B$5:$C$45,2,FALSE),"")</f>
        <v/>
      </c>
      <c r="L365" s="460"/>
      <c r="M365" s="466" t="str">
        <f>IFERROR(VLOOKUP($L365,[4]Insumos!$C$2:$F$517,2,FALSE),"")</f>
        <v/>
      </c>
      <c r="N365" s="408"/>
      <c r="O365" s="468" t="str">
        <f>IFERROR(VLOOKUP($L365,[4]Insumos!$C$2:$F$517,3,FALSE),"")</f>
        <v/>
      </c>
      <c r="P365" s="318" t="e">
        <f>+Tabla1[[#This Row],[Precio Unitario]]*Tabla1[[#This Row],[Cantidad de Insumos]]</f>
        <v>#VALUE!</v>
      </c>
      <c r="Q365" s="469" t="str">
        <f>IFERROR(VLOOKUP($L365,[4]Insumos!$C$2:$F$517,4,FALSE),"")</f>
        <v/>
      </c>
      <c r="R365" s="462"/>
      <c r="S365" s="456"/>
      <c r="T365" s="456"/>
    </row>
    <row r="366" spans="2:20" x14ac:dyDescent="0.25">
      <c r="B366" s="465" t="str">
        <f>IF(Tabla1[[#This Row],[Código_Actividad]]="","",CONCATENATE(Tabla1[[#This Row],[POA]],".",Tabla1[[#This Row],[SRS]],".",Tabla1[[#This Row],[AREA]],".",Tabla1[[#This Row],[TIPO]]))</f>
        <v/>
      </c>
      <c r="C366" s="465" t="str">
        <f>IF(Tabla1[[#This Row],[Código_Actividad]]="","",'Formulario PPGR1'!#REF!)</f>
        <v/>
      </c>
      <c r="D366" s="465" t="str">
        <f>IF(Tabla1[[#This Row],[Código_Actividad]]="","",'Formulario PPGR1'!#REF!)</f>
        <v/>
      </c>
      <c r="E366" s="465" t="str">
        <f>IF(Tabla1[[#This Row],[Código_Actividad]]="","",'Formulario PPGR1'!#REF!)</f>
        <v/>
      </c>
      <c r="F366" s="465" t="str">
        <f>IF(Tabla1[[#This Row],[Código_Actividad]]="","",'Formulario PPGR1'!#REF!)</f>
        <v/>
      </c>
      <c r="G366" s="317"/>
      <c r="H366" s="460" t="str">
        <f>IFERROR(VLOOKUP(Tabla1[[#This Row],[Código_Actividad]],'Formulario PPGR2'!$H$9:$I$1048576,2,FALSE),"")</f>
        <v/>
      </c>
      <c r="I366" s="467" t="str">
        <f>IFERROR(VLOOKUP(Tabla1[[#This Row],[Código_Actividad]],Tabla2[[Código]:[Total de Acciones ]],15,FALSE),"")</f>
        <v/>
      </c>
      <c r="J366" s="462"/>
      <c r="K366" s="466" t="str">
        <f>IFERROR(VLOOKUP($J366,[3]LSIns!$B$5:$C$45,2,FALSE),"")</f>
        <v/>
      </c>
      <c r="L366" s="460"/>
      <c r="M366" s="466" t="str">
        <f>IFERROR(VLOOKUP($L366,[4]Insumos!$C$2:$F$517,2,FALSE),"")</f>
        <v/>
      </c>
      <c r="N366" s="408"/>
      <c r="O366" s="468" t="str">
        <f>IFERROR(VLOOKUP($L366,[4]Insumos!$C$2:$F$517,3,FALSE),"")</f>
        <v/>
      </c>
      <c r="P366" s="318" t="e">
        <f>+Tabla1[[#This Row],[Precio Unitario]]*Tabla1[[#This Row],[Cantidad de Insumos]]</f>
        <v>#VALUE!</v>
      </c>
      <c r="Q366" s="469" t="str">
        <f>IFERROR(VLOOKUP($L366,[4]Insumos!$C$2:$F$517,4,FALSE),"")</f>
        <v/>
      </c>
      <c r="R366" s="462"/>
      <c r="S366" s="456"/>
      <c r="T366" s="456"/>
    </row>
    <row r="367" spans="2:20" x14ac:dyDescent="0.25">
      <c r="B367" s="465" t="str">
        <f>IF(Tabla1[[#This Row],[Código_Actividad]]="","",CONCATENATE(Tabla1[[#This Row],[POA]],".",Tabla1[[#This Row],[SRS]],".",Tabla1[[#This Row],[AREA]],".",Tabla1[[#This Row],[TIPO]]))</f>
        <v/>
      </c>
      <c r="C367" s="465" t="str">
        <f>IF(Tabla1[[#This Row],[Código_Actividad]]="","",'Formulario PPGR1'!#REF!)</f>
        <v/>
      </c>
      <c r="D367" s="465" t="str">
        <f>IF(Tabla1[[#This Row],[Código_Actividad]]="","",'Formulario PPGR1'!#REF!)</f>
        <v/>
      </c>
      <c r="E367" s="465" t="str">
        <f>IF(Tabla1[[#This Row],[Código_Actividad]]="","",'Formulario PPGR1'!#REF!)</f>
        <v/>
      </c>
      <c r="F367" s="465" t="str">
        <f>IF(Tabla1[[#This Row],[Código_Actividad]]="","",'Formulario PPGR1'!#REF!)</f>
        <v/>
      </c>
      <c r="G367" s="317"/>
      <c r="H367" s="460" t="str">
        <f>IFERROR(VLOOKUP(Tabla1[[#This Row],[Código_Actividad]],'Formulario PPGR2'!$H$9:$I$1048576,2,FALSE),"")</f>
        <v/>
      </c>
      <c r="I367" s="467" t="str">
        <f>IFERROR(VLOOKUP(Tabla1[[#This Row],[Código_Actividad]],Tabla2[[Código]:[Total de Acciones ]],15,FALSE),"")</f>
        <v/>
      </c>
      <c r="J367" s="462"/>
      <c r="K367" s="466" t="str">
        <f>IFERROR(VLOOKUP($J367,[3]LSIns!$B$5:$C$45,2,FALSE),"")</f>
        <v/>
      </c>
      <c r="L367" s="460"/>
      <c r="M367" s="466" t="str">
        <f>IFERROR(VLOOKUP($L367,[4]Insumos!$C$2:$F$517,2,FALSE),"")</f>
        <v/>
      </c>
      <c r="N367" s="408"/>
      <c r="O367" s="468" t="str">
        <f>IFERROR(VLOOKUP($L367,[4]Insumos!$C$2:$F$517,3,FALSE),"")</f>
        <v/>
      </c>
      <c r="P367" s="318" t="e">
        <f>+Tabla1[[#This Row],[Precio Unitario]]*Tabla1[[#This Row],[Cantidad de Insumos]]</f>
        <v>#VALUE!</v>
      </c>
      <c r="Q367" s="469" t="str">
        <f>IFERROR(VLOOKUP($L367,[4]Insumos!$C$2:$F$517,4,FALSE),"")</f>
        <v/>
      </c>
      <c r="R367" s="462"/>
      <c r="S367" s="456"/>
      <c r="T367" s="456"/>
    </row>
    <row r="368" spans="2:20" x14ac:dyDescent="0.25">
      <c r="B368" s="465" t="str">
        <f>IF(Tabla1[[#This Row],[Código_Actividad]]="","",CONCATENATE(Tabla1[[#This Row],[POA]],".",Tabla1[[#This Row],[SRS]],".",Tabla1[[#This Row],[AREA]],".",Tabla1[[#This Row],[TIPO]]))</f>
        <v/>
      </c>
      <c r="C368" s="465" t="str">
        <f>IF(Tabla1[[#This Row],[Código_Actividad]]="","",'Formulario PPGR1'!#REF!)</f>
        <v/>
      </c>
      <c r="D368" s="465" t="str">
        <f>IF(Tabla1[[#This Row],[Código_Actividad]]="","",'Formulario PPGR1'!#REF!)</f>
        <v/>
      </c>
      <c r="E368" s="465" t="str">
        <f>IF(Tabla1[[#This Row],[Código_Actividad]]="","",'Formulario PPGR1'!#REF!)</f>
        <v/>
      </c>
      <c r="F368" s="465" t="str">
        <f>IF(Tabla1[[#This Row],[Código_Actividad]]="","",'Formulario PPGR1'!#REF!)</f>
        <v/>
      </c>
      <c r="G368" s="317"/>
      <c r="H368" s="460" t="str">
        <f>IFERROR(VLOOKUP(Tabla1[[#This Row],[Código_Actividad]],'Formulario PPGR2'!$H$9:$I$1048576,2,FALSE),"")</f>
        <v/>
      </c>
      <c r="I368" s="467" t="str">
        <f>IFERROR(VLOOKUP(Tabla1[[#This Row],[Código_Actividad]],Tabla2[[Código]:[Total de Acciones ]],15,FALSE),"")</f>
        <v/>
      </c>
      <c r="J368" s="462"/>
      <c r="K368" s="466" t="str">
        <f>IFERROR(VLOOKUP($J368,[3]LSIns!$B$5:$C$45,2,FALSE),"")</f>
        <v/>
      </c>
      <c r="L368" s="460"/>
      <c r="M368" s="466" t="str">
        <f>IFERROR(VLOOKUP($L368,[4]Insumos!$C$2:$F$517,2,FALSE),"")</f>
        <v/>
      </c>
      <c r="N368" s="408"/>
      <c r="O368" s="468" t="str">
        <f>IFERROR(VLOOKUP($L368,[4]Insumos!$C$2:$F$517,3,FALSE),"")</f>
        <v/>
      </c>
      <c r="P368" s="318" t="e">
        <f>+Tabla1[[#This Row],[Precio Unitario]]*Tabla1[[#This Row],[Cantidad de Insumos]]</f>
        <v>#VALUE!</v>
      </c>
      <c r="Q368" s="469" t="str">
        <f>IFERROR(VLOOKUP($L368,[4]Insumos!$C$2:$F$517,4,FALSE),"")</f>
        <v/>
      </c>
      <c r="R368" s="462"/>
      <c r="S368" s="456"/>
      <c r="T368" s="456"/>
    </row>
    <row r="369" spans="2:20" x14ac:dyDescent="0.25">
      <c r="B369" s="465" t="str">
        <f>IF(Tabla1[[#This Row],[Código_Actividad]]="","",CONCATENATE(Tabla1[[#This Row],[POA]],".",Tabla1[[#This Row],[SRS]],".",Tabla1[[#This Row],[AREA]],".",Tabla1[[#This Row],[TIPO]]))</f>
        <v/>
      </c>
      <c r="C369" s="465" t="str">
        <f>IF(Tabla1[[#This Row],[Código_Actividad]]="","",'Formulario PPGR1'!#REF!)</f>
        <v/>
      </c>
      <c r="D369" s="465" t="str">
        <f>IF(Tabla1[[#This Row],[Código_Actividad]]="","",'Formulario PPGR1'!#REF!)</f>
        <v/>
      </c>
      <c r="E369" s="465" t="str">
        <f>IF(Tabla1[[#This Row],[Código_Actividad]]="","",'Formulario PPGR1'!#REF!)</f>
        <v/>
      </c>
      <c r="F369" s="465" t="str">
        <f>IF(Tabla1[[#This Row],[Código_Actividad]]="","",'Formulario PPGR1'!#REF!)</f>
        <v/>
      </c>
      <c r="G369" s="317"/>
      <c r="H369" s="460" t="str">
        <f>IFERROR(VLOOKUP(Tabla1[[#This Row],[Código_Actividad]],'Formulario PPGR2'!$H$9:$I$1048576,2,FALSE),"")</f>
        <v/>
      </c>
      <c r="I369" s="467" t="str">
        <f>IFERROR(VLOOKUP(Tabla1[[#This Row],[Código_Actividad]],Tabla2[[Código]:[Total de Acciones ]],15,FALSE),"")</f>
        <v/>
      </c>
      <c r="J369" s="462"/>
      <c r="K369" s="466" t="str">
        <f>IFERROR(VLOOKUP($J369,[3]LSIns!$B$5:$C$45,2,FALSE),"")</f>
        <v/>
      </c>
      <c r="L369" s="460"/>
      <c r="M369" s="466" t="str">
        <f>IFERROR(VLOOKUP($L369,[4]Insumos!$C$2:$F$517,2,FALSE),"")</f>
        <v/>
      </c>
      <c r="N369" s="408"/>
      <c r="O369" s="468" t="str">
        <f>IFERROR(VLOOKUP($L369,[4]Insumos!$C$2:$F$517,3,FALSE),"")</f>
        <v/>
      </c>
      <c r="P369" s="318" t="e">
        <f>+Tabla1[[#This Row],[Precio Unitario]]*Tabla1[[#This Row],[Cantidad de Insumos]]</f>
        <v>#VALUE!</v>
      </c>
      <c r="Q369" s="469" t="str">
        <f>IFERROR(VLOOKUP($L369,[4]Insumos!$C$2:$F$517,4,FALSE),"")</f>
        <v/>
      </c>
      <c r="R369" s="462"/>
      <c r="S369" s="456"/>
      <c r="T369" s="456"/>
    </row>
    <row r="370" spans="2:20" x14ac:dyDescent="0.25">
      <c r="B370" s="465" t="str">
        <f>IF(Tabla1[[#This Row],[Código_Actividad]]="","",CONCATENATE(Tabla1[[#This Row],[POA]],".",Tabla1[[#This Row],[SRS]],".",Tabla1[[#This Row],[AREA]],".",Tabla1[[#This Row],[TIPO]]))</f>
        <v/>
      </c>
      <c r="C370" s="465" t="str">
        <f>IF(Tabla1[[#This Row],[Código_Actividad]]="","",'Formulario PPGR1'!#REF!)</f>
        <v/>
      </c>
      <c r="D370" s="465" t="str">
        <f>IF(Tabla1[[#This Row],[Código_Actividad]]="","",'Formulario PPGR1'!#REF!)</f>
        <v/>
      </c>
      <c r="E370" s="465" t="str">
        <f>IF(Tabla1[[#This Row],[Código_Actividad]]="","",'Formulario PPGR1'!#REF!)</f>
        <v/>
      </c>
      <c r="F370" s="465" t="str">
        <f>IF(Tabla1[[#This Row],[Código_Actividad]]="","",'Formulario PPGR1'!#REF!)</f>
        <v/>
      </c>
      <c r="G370" s="317"/>
      <c r="H370" s="460" t="str">
        <f>IFERROR(VLOOKUP(Tabla1[[#This Row],[Código_Actividad]],'Formulario PPGR2'!$H$9:$I$1048576,2,FALSE),"")</f>
        <v/>
      </c>
      <c r="I370" s="467" t="str">
        <f>IFERROR(VLOOKUP(Tabla1[[#This Row],[Código_Actividad]],Tabla2[[Código]:[Total de Acciones ]],15,FALSE),"")</f>
        <v/>
      </c>
      <c r="J370" s="462"/>
      <c r="K370" s="466" t="str">
        <f>IFERROR(VLOOKUP($J370,[3]LSIns!$B$5:$C$45,2,FALSE),"")</f>
        <v/>
      </c>
      <c r="L370" s="460"/>
      <c r="M370" s="466" t="str">
        <f>IFERROR(VLOOKUP($L370,[4]Insumos!$C$2:$F$517,2,FALSE),"")</f>
        <v/>
      </c>
      <c r="N370" s="408"/>
      <c r="O370" s="468" t="str">
        <f>IFERROR(VLOOKUP($L370,[4]Insumos!$C$2:$F$517,3,FALSE),"")</f>
        <v/>
      </c>
      <c r="P370" s="318" t="e">
        <f>+Tabla1[[#This Row],[Precio Unitario]]*Tabla1[[#This Row],[Cantidad de Insumos]]</f>
        <v>#VALUE!</v>
      </c>
      <c r="Q370" s="469" t="str">
        <f>IFERROR(VLOOKUP($L370,[4]Insumos!$C$2:$F$517,4,FALSE),"")</f>
        <v/>
      </c>
      <c r="R370" s="462"/>
      <c r="S370" s="456"/>
      <c r="T370" s="456"/>
    </row>
    <row r="371" spans="2:20" x14ac:dyDescent="0.25">
      <c r="B371" s="465" t="str">
        <f>IF(Tabla1[[#This Row],[Código_Actividad]]="","",CONCATENATE(Tabla1[[#This Row],[POA]],".",Tabla1[[#This Row],[SRS]],".",Tabla1[[#This Row],[AREA]],".",Tabla1[[#This Row],[TIPO]]))</f>
        <v/>
      </c>
      <c r="C371" s="465" t="str">
        <f>IF(Tabla1[[#This Row],[Código_Actividad]]="","",'Formulario PPGR1'!#REF!)</f>
        <v/>
      </c>
      <c r="D371" s="465" t="str">
        <f>IF(Tabla1[[#This Row],[Código_Actividad]]="","",'Formulario PPGR1'!#REF!)</f>
        <v/>
      </c>
      <c r="E371" s="465" t="str">
        <f>IF(Tabla1[[#This Row],[Código_Actividad]]="","",'Formulario PPGR1'!#REF!)</f>
        <v/>
      </c>
      <c r="F371" s="465" t="str">
        <f>IF(Tabla1[[#This Row],[Código_Actividad]]="","",'Formulario PPGR1'!#REF!)</f>
        <v/>
      </c>
      <c r="G371" s="317"/>
      <c r="H371" s="460" t="str">
        <f>IFERROR(VLOOKUP(Tabla1[[#This Row],[Código_Actividad]],'Formulario PPGR2'!$H$9:$I$1048576,2,FALSE),"")</f>
        <v/>
      </c>
      <c r="I371" s="467" t="str">
        <f>IFERROR(VLOOKUP(Tabla1[[#This Row],[Código_Actividad]],Tabla2[[Código]:[Total de Acciones ]],15,FALSE),"")</f>
        <v/>
      </c>
      <c r="J371" s="462"/>
      <c r="K371" s="466" t="str">
        <f>IFERROR(VLOOKUP($J371,[3]LSIns!$B$5:$C$45,2,FALSE),"")</f>
        <v/>
      </c>
      <c r="L371" s="460"/>
      <c r="M371" s="466" t="str">
        <f>IFERROR(VLOOKUP($L371,[4]Insumos!$C$2:$F$517,2,FALSE),"")</f>
        <v/>
      </c>
      <c r="N371" s="408"/>
      <c r="O371" s="468" t="str">
        <f>IFERROR(VLOOKUP($L371,[4]Insumos!$C$2:$F$517,3,FALSE),"")</f>
        <v/>
      </c>
      <c r="P371" s="318" t="e">
        <f>+Tabla1[[#This Row],[Precio Unitario]]*Tabla1[[#This Row],[Cantidad de Insumos]]</f>
        <v>#VALUE!</v>
      </c>
      <c r="Q371" s="469" t="str">
        <f>IFERROR(VLOOKUP($L371,[4]Insumos!$C$2:$F$517,4,FALSE),"")</f>
        <v/>
      </c>
      <c r="R371" s="462"/>
      <c r="S371" s="456"/>
      <c r="T371" s="456"/>
    </row>
    <row r="372" spans="2:20" x14ac:dyDescent="0.25">
      <c r="B372" s="465" t="str">
        <f>IF(Tabla1[[#This Row],[Código_Actividad]]="","",CONCATENATE(Tabla1[[#This Row],[POA]],".",Tabla1[[#This Row],[SRS]],".",Tabla1[[#This Row],[AREA]],".",Tabla1[[#This Row],[TIPO]]))</f>
        <v/>
      </c>
      <c r="C372" s="465" t="str">
        <f>IF(Tabla1[[#This Row],[Código_Actividad]]="","",'Formulario PPGR1'!#REF!)</f>
        <v/>
      </c>
      <c r="D372" s="465" t="str">
        <f>IF(Tabla1[[#This Row],[Código_Actividad]]="","",'Formulario PPGR1'!#REF!)</f>
        <v/>
      </c>
      <c r="E372" s="465" t="str">
        <f>IF(Tabla1[[#This Row],[Código_Actividad]]="","",'Formulario PPGR1'!#REF!)</f>
        <v/>
      </c>
      <c r="F372" s="465" t="str">
        <f>IF(Tabla1[[#This Row],[Código_Actividad]]="","",'Formulario PPGR1'!#REF!)</f>
        <v/>
      </c>
      <c r="G372" s="317"/>
      <c r="H372" s="460" t="str">
        <f>IFERROR(VLOOKUP(Tabla1[[#This Row],[Código_Actividad]],'Formulario PPGR2'!$H$9:$I$1048576,2,FALSE),"")</f>
        <v/>
      </c>
      <c r="I372" s="467" t="str">
        <f>IFERROR(VLOOKUP(Tabla1[[#This Row],[Código_Actividad]],Tabla2[[Código]:[Total de Acciones ]],15,FALSE),"")</f>
        <v/>
      </c>
      <c r="J372" s="462"/>
      <c r="K372" s="466" t="str">
        <f>IFERROR(VLOOKUP($J372,[3]LSIns!$B$5:$C$45,2,FALSE),"")</f>
        <v/>
      </c>
      <c r="L372" s="460"/>
      <c r="M372" s="466" t="str">
        <f>IFERROR(VLOOKUP($L372,[4]Insumos!$C$2:$F$517,2,FALSE),"")</f>
        <v/>
      </c>
      <c r="N372" s="408"/>
      <c r="O372" s="468" t="str">
        <f>IFERROR(VLOOKUP($L372,[4]Insumos!$C$2:$F$517,3,FALSE),"")</f>
        <v/>
      </c>
      <c r="P372" s="318" t="e">
        <f>+Tabla1[[#This Row],[Precio Unitario]]*Tabla1[[#This Row],[Cantidad de Insumos]]</f>
        <v>#VALUE!</v>
      </c>
      <c r="Q372" s="469" t="str">
        <f>IFERROR(VLOOKUP($L372,[4]Insumos!$C$2:$F$517,4,FALSE),"")</f>
        <v/>
      </c>
      <c r="R372" s="462"/>
      <c r="S372" s="456"/>
      <c r="T372" s="456"/>
    </row>
    <row r="373" spans="2:20" x14ac:dyDescent="0.25">
      <c r="B373" s="465" t="str">
        <f>IF(Tabla1[[#This Row],[Código_Actividad]]="","",CONCATENATE(Tabla1[[#This Row],[POA]],".",Tabla1[[#This Row],[SRS]],".",Tabla1[[#This Row],[AREA]],".",Tabla1[[#This Row],[TIPO]]))</f>
        <v/>
      </c>
      <c r="C373" s="465" t="str">
        <f>IF(Tabla1[[#This Row],[Código_Actividad]]="","",'Formulario PPGR1'!#REF!)</f>
        <v/>
      </c>
      <c r="D373" s="465" t="str">
        <f>IF(Tabla1[[#This Row],[Código_Actividad]]="","",'Formulario PPGR1'!#REF!)</f>
        <v/>
      </c>
      <c r="E373" s="465" t="str">
        <f>IF(Tabla1[[#This Row],[Código_Actividad]]="","",'Formulario PPGR1'!#REF!)</f>
        <v/>
      </c>
      <c r="F373" s="465" t="str">
        <f>IF(Tabla1[[#This Row],[Código_Actividad]]="","",'Formulario PPGR1'!#REF!)</f>
        <v/>
      </c>
      <c r="G373" s="317"/>
      <c r="H373" s="460" t="str">
        <f>IFERROR(VLOOKUP(Tabla1[[#This Row],[Código_Actividad]],'Formulario PPGR2'!$H$9:$I$1048576,2,FALSE),"")</f>
        <v/>
      </c>
      <c r="I373" s="467" t="str">
        <f>IFERROR(VLOOKUP(Tabla1[[#This Row],[Código_Actividad]],Tabla2[[Código]:[Total de Acciones ]],15,FALSE),"")</f>
        <v/>
      </c>
      <c r="J373" s="462"/>
      <c r="K373" s="466" t="str">
        <f>IFERROR(VLOOKUP($J373,[3]LSIns!$B$5:$C$45,2,FALSE),"")</f>
        <v/>
      </c>
      <c r="L373" s="460"/>
      <c r="M373" s="466" t="str">
        <f>IFERROR(VLOOKUP($L373,[4]Insumos!$C$2:$F$517,2,FALSE),"")</f>
        <v/>
      </c>
      <c r="N373" s="408"/>
      <c r="O373" s="468" t="str">
        <f>IFERROR(VLOOKUP($L373,[4]Insumos!$C$2:$F$517,3,FALSE),"")</f>
        <v/>
      </c>
      <c r="P373" s="318" t="e">
        <f>+Tabla1[[#This Row],[Precio Unitario]]*Tabla1[[#This Row],[Cantidad de Insumos]]</f>
        <v>#VALUE!</v>
      </c>
      <c r="Q373" s="469" t="str">
        <f>IFERROR(VLOOKUP($L373,[4]Insumos!$C$2:$F$517,4,FALSE),"")</f>
        <v/>
      </c>
      <c r="R373" s="462"/>
      <c r="S373" s="456"/>
      <c r="T373" s="456"/>
    </row>
    <row r="374" spans="2:20" x14ac:dyDescent="0.25">
      <c r="B374" s="465" t="str">
        <f>IF(Tabla1[[#This Row],[Código_Actividad]]="","",CONCATENATE(Tabla1[[#This Row],[POA]],".",Tabla1[[#This Row],[SRS]],".",Tabla1[[#This Row],[AREA]],".",Tabla1[[#This Row],[TIPO]]))</f>
        <v/>
      </c>
      <c r="C374" s="465" t="str">
        <f>IF(Tabla1[[#This Row],[Código_Actividad]]="","",'Formulario PPGR1'!#REF!)</f>
        <v/>
      </c>
      <c r="D374" s="465" t="str">
        <f>IF(Tabla1[[#This Row],[Código_Actividad]]="","",'Formulario PPGR1'!#REF!)</f>
        <v/>
      </c>
      <c r="E374" s="465" t="str">
        <f>IF(Tabla1[[#This Row],[Código_Actividad]]="","",'Formulario PPGR1'!#REF!)</f>
        <v/>
      </c>
      <c r="F374" s="465" t="str">
        <f>IF(Tabla1[[#This Row],[Código_Actividad]]="","",'Formulario PPGR1'!#REF!)</f>
        <v/>
      </c>
      <c r="G374" s="317"/>
      <c r="H374" s="460" t="str">
        <f>IFERROR(VLOOKUP(Tabla1[[#This Row],[Código_Actividad]],'Formulario PPGR2'!$H$9:$I$1048576,2,FALSE),"")</f>
        <v/>
      </c>
      <c r="I374" s="467" t="str">
        <f>IFERROR(VLOOKUP(Tabla1[[#This Row],[Código_Actividad]],Tabla2[[Código]:[Total de Acciones ]],15,FALSE),"")</f>
        <v/>
      </c>
      <c r="J374" s="462"/>
      <c r="K374" s="466" t="str">
        <f>IFERROR(VLOOKUP($J374,[3]LSIns!$B$5:$C$45,2,FALSE),"")</f>
        <v/>
      </c>
      <c r="L374" s="460"/>
      <c r="M374" s="466" t="str">
        <f>IFERROR(VLOOKUP($L374,[4]Insumos!$C$2:$F$517,2,FALSE),"")</f>
        <v/>
      </c>
      <c r="N374" s="408"/>
      <c r="O374" s="468" t="str">
        <f>IFERROR(VLOOKUP($L374,[4]Insumos!$C$2:$F$517,3,FALSE),"")</f>
        <v/>
      </c>
      <c r="P374" s="318" t="e">
        <f>+Tabla1[[#This Row],[Precio Unitario]]*Tabla1[[#This Row],[Cantidad de Insumos]]</f>
        <v>#VALUE!</v>
      </c>
      <c r="Q374" s="469" t="str">
        <f>IFERROR(VLOOKUP($L374,[4]Insumos!$C$2:$F$517,4,FALSE),"")</f>
        <v/>
      </c>
      <c r="R374" s="462"/>
      <c r="S374" s="456"/>
      <c r="T374" s="456"/>
    </row>
    <row r="375" spans="2:20" x14ac:dyDescent="0.25">
      <c r="B375" s="465" t="str">
        <f>IF(Tabla1[[#This Row],[Código_Actividad]]="","",CONCATENATE(Tabla1[[#This Row],[POA]],".",Tabla1[[#This Row],[SRS]],".",Tabla1[[#This Row],[AREA]],".",Tabla1[[#This Row],[TIPO]]))</f>
        <v/>
      </c>
      <c r="C375" s="465" t="str">
        <f>IF(Tabla1[[#This Row],[Código_Actividad]]="","",'Formulario PPGR1'!#REF!)</f>
        <v/>
      </c>
      <c r="D375" s="465" t="str">
        <f>IF(Tabla1[[#This Row],[Código_Actividad]]="","",'Formulario PPGR1'!#REF!)</f>
        <v/>
      </c>
      <c r="E375" s="465" t="str">
        <f>IF(Tabla1[[#This Row],[Código_Actividad]]="","",'Formulario PPGR1'!#REF!)</f>
        <v/>
      </c>
      <c r="F375" s="465" t="str">
        <f>IF(Tabla1[[#This Row],[Código_Actividad]]="","",'Formulario PPGR1'!#REF!)</f>
        <v/>
      </c>
      <c r="G375" s="317"/>
      <c r="H375" s="460" t="str">
        <f>IFERROR(VLOOKUP(Tabla1[[#This Row],[Código_Actividad]],'Formulario PPGR2'!$H$9:$I$1048576,2,FALSE),"")</f>
        <v/>
      </c>
      <c r="I375" s="467" t="str">
        <f>IFERROR(VLOOKUP(Tabla1[[#This Row],[Código_Actividad]],Tabla2[[Código]:[Total de Acciones ]],15,FALSE),"")</f>
        <v/>
      </c>
      <c r="J375" s="462"/>
      <c r="K375" s="466" t="str">
        <f>IFERROR(VLOOKUP($J375,[3]LSIns!$B$5:$C$45,2,FALSE),"")</f>
        <v/>
      </c>
      <c r="L375" s="460"/>
      <c r="M375" s="466" t="str">
        <f>IFERROR(VLOOKUP($L375,[4]Insumos!$C$2:$F$517,2,FALSE),"")</f>
        <v/>
      </c>
      <c r="N375" s="408"/>
      <c r="O375" s="468" t="str">
        <f>IFERROR(VLOOKUP($L375,[4]Insumos!$C$2:$F$517,3,FALSE),"")</f>
        <v/>
      </c>
      <c r="P375" s="318" t="e">
        <f>+Tabla1[[#This Row],[Precio Unitario]]*Tabla1[[#This Row],[Cantidad de Insumos]]</f>
        <v>#VALUE!</v>
      </c>
      <c r="Q375" s="469" t="str">
        <f>IFERROR(VLOOKUP($L375,[4]Insumos!$C$2:$F$517,4,FALSE),"")</f>
        <v/>
      </c>
      <c r="R375" s="462"/>
      <c r="S375" s="456"/>
      <c r="T375" s="456"/>
    </row>
    <row r="376" spans="2:20" x14ac:dyDescent="0.25">
      <c r="B376" s="465" t="str">
        <f>IF(Tabla1[[#This Row],[Código_Actividad]]="","",CONCATENATE(Tabla1[[#This Row],[POA]],".",Tabla1[[#This Row],[SRS]],".",Tabla1[[#This Row],[AREA]],".",Tabla1[[#This Row],[TIPO]]))</f>
        <v/>
      </c>
      <c r="C376" s="465" t="str">
        <f>IF(Tabla1[[#This Row],[Código_Actividad]]="","",'Formulario PPGR1'!#REF!)</f>
        <v/>
      </c>
      <c r="D376" s="465" t="str">
        <f>IF(Tabla1[[#This Row],[Código_Actividad]]="","",'Formulario PPGR1'!#REF!)</f>
        <v/>
      </c>
      <c r="E376" s="465" t="str">
        <f>IF(Tabla1[[#This Row],[Código_Actividad]]="","",'Formulario PPGR1'!#REF!)</f>
        <v/>
      </c>
      <c r="F376" s="465" t="str">
        <f>IF(Tabla1[[#This Row],[Código_Actividad]]="","",'Formulario PPGR1'!#REF!)</f>
        <v/>
      </c>
      <c r="G376" s="317"/>
      <c r="H376" s="460" t="str">
        <f>IFERROR(VLOOKUP(Tabla1[[#This Row],[Código_Actividad]],'Formulario PPGR2'!$H$9:$I$1048576,2,FALSE),"")</f>
        <v/>
      </c>
      <c r="I376" s="467" t="str">
        <f>IFERROR(VLOOKUP(Tabla1[[#This Row],[Código_Actividad]],Tabla2[[Código]:[Total de Acciones ]],15,FALSE),"")</f>
        <v/>
      </c>
      <c r="J376" s="462"/>
      <c r="K376" s="466" t="str">
        <f>IFERROR(VLOOKUP($J376,[3]LSIns!$B$5:$C$45,2,FALSE),"")</f>
        <v/>
      </c>
      <c r="L376" s="460"/>
      <c r="M376" s="466" t="str">
        <f>IFERROR(VLOOKUP($L376,[4]Insumos!$C$2:$F$517,2,FALSE),"")</f>
        <v/>
      </c>
      <c r="N376" s="408"/>
      <c r="O376" s="468" t="str">
        <f>IFERROR(VLOOKUP($L376,[4]Insumos!$C$2:$F$517,3,FALSE),"")</f>
        <v/>
      </c>
      <c r="P376" s="318" t="e">
        <f>+Tabla1[[#This Row],[Precio Unitario]]*Tabla1[[#This Row],[Cantidad de Insumos]]</f>
        <v>#VALUE!</v>
      </c>
      <c r="Q376" s="469" t="str">
        <f>IFERROR(VLOOKUP($L376,[4]Insumos!$C$2:$F$517,4,FALSE),"")</f>
        <v/>
      </c>
      <c r="R376" s="462"/>
      <c r="S376" s="456"/>
      <c r="T376" s="456"/>
    </row>
    <row r="377" spans="2:20" x14ac:dyDescent="0.25">
      <c r="B377" s="465" t="str">
        <f>IF(Tabla1[[#This Row],[Código_Actividad]]="","",CONCATENATE(Tabla1[[#This Row],[POA]],".",Tabla1[[#This Row],[SRS]],".",Tabla1[[#This Row],[AREA]],".",Tabla1[[#This Row],[TIPO]]))</f>
        <v/>
      </c>
      <c r="C377" s="465" t="str">
        <f>IF(Tabla1[[#This Row],[Código_Actividad]]="","",'Formulario PPGR1'!#REF!)</f>
        <v/>
      </c>
      <c r="D377" s="465" t="str">
        <f>IF(Tabla1[[#This Row],[Código_Actividad]]="","",'Formulario PPGR1'!#REF!)</f>
        <v/>
      </c>
      <c r="E377" s="465" t="str">
        <f>IF(Tabla1[[#This Row],[Código_Actividad]]="","",'Formulario PPGR1'!#REF!)</f>
        <v/>
      </c>
      <c r="F377" s="465" t="str">
        <f>IF(Tabla1[[#This Row],[Código_Actividad]]="","",'Formulario PPGR1'!#REF!)</f>
        <v/>
      </c>
      <c r="G377" s="317"/>
      <c r="H377" s="460" t="str">
        <f>IFERROR(VLOOKUP(Tabla1[[#This Row],[Código_Actividad]],'Formulario PPGR2'!$H$9:$I$1048576,2,FALSE),"")</f>
        <v/>
      </c>
      <c r="I377" s="467" t="str">
        <f>IFERROR(VLOOKUP(Tabla1[[#This Row],[Código_Actividad]],Tabla2[[Código]:[Total de Acciones ]],15,FALSE),"")</f>
        <v/>
      </c>
      <c r="J377" s="462"/>
      <c r="K377" s="466" t="str">
        <f>IFERROR(VLOOKUP($J377,[3]LSIns!$B$5:$C$45,2,FALSE),"")</f>
        <v/>
      </c>
      <c r="L377" s="460"/>
      <c r="M377" s="466" t="str">
        <f>IFERROR(VLOOKUP($L377,[4]Insumos!$C$2:$F$517,2,FALSE),"")</f>
        <v/>
      </c>
      <c r="N377" s="408"/>
      <c r="O377" s="468" t="str">
        <f>IFERROR(VLOOKUP($L377,[4]Insumos!$C$2:$F$517,3,FALSE),"")</f>
        <v/>
      </c>
      <c r="P377" s="318" t="e">
        <f>+Tabla1[[#This Row],[Precio Unitario]]*Tabla1[[#This Row],[Cantidad de Insumos]]</f>
        <v>#VALUE!</v>
      </c>
      <c r="Q377" s="469" t="str">
        <f>IFERROR(VLOOKUP($L377,[4]Insumos!$C$2:$F$517,4,FALSE),"")</f>
        <v/>
      </c>
      <c r="R377" s="462"/>
      <c r="S377" s="456"/>
      <c r="T377" s="456"/>
    </row>
    <row r="378" spans="2:20" x14ac:dyDescent="0.25">
      <c r="B378" s="465" t="str">
        <f>IF(Tabla1[[#This Row],[Código_Actividad]]="","",CONCATENATE(Tabla1[[#This Row],[POA]],".",Tabla1[[#This Row],[SRS]],".",Tabla1[[#This Row],[AREA]],".",Tabla1[[#This Row],[TIPO]]))</f>
        <v/>
      </c>
      <c r="C378" s="465" t="str">
        <f>IF(Tabla1[[#This Row],[Código_Actividad]]="","",'Formulario PPGR1'!#REF!)</f>
        <v/>
      </c>
      <c r="D378" s="465" t="str">
        <f>IF(Tabla1[[#This Row],[Código_Actividad]]="","",'Formulario PPGR1'!#REF!)</f>
        <v/>
      </c>
      <c r="E378" s="465" t="str">
        <f>IF(Tabla1[[#This Row],[Código_Actividad]]="","",'Formulario PPGR1'!#REF!)</f>
        <v/>
      </c>
      <c r="F378" s="465" t="str">
        <f>IF(Tabla1[[#This Row],[Código_Actividad]]="","",'Formulario PPGR1'!#REF!)</f>
        <v/>
      </c>
      <c r="G378" s="317"/>
      <c r="H378" s="460" t="str">
        <f>IFERROR(VLOOKUP(Tabla1[[#This Row],[Código_Actividad]],'Formulario PPGR2'!$H$9:$I$1048576,2,FALSE),"")</f>
        <v/>
      </c>
      <c r="I378" s="467" t="str">
        <f>IFERROR(VLOOKUP(Tabla1[[#This Row],[Código_Actividad]],Tabla2[[Código]:[Total de Acciones ]],15,FALSE),"")</f>
        <v/>
      </c>
      <c r="J378" s="462"/>
      <c r="K378" s="466" t="str">
        <f>IFERROR(VLOOKUP($J378,[3]LSIns!$B$5:$C$45,2,FALSE),"")</f>
        <v/>
      </c>
      <c r="L378" s="460"/>
      <c r="M378" s="466" t="str">
        <f>IFERROR(VLOOKUP($L378,[4]Insumos!$C$2:$F$517,2,FALSE),"")</f>
        <v/>
      </c>
      <c r="N378" s="408"/>
      <c r="O378" s="468" t="str">
        <f>IFERROR(VLOOKUP($L378,[4]Insumos!$C$2:$F$517,3,FALSE),"")</f>
        <v/>
      </c>
      <c r="P378" s="318" t="e">
        <f>+Tabla1[[#This Row],[Precio Unitario]]*Tabla1[[#This Row],[Cantidad de Insumos]]</f>
        <v>#VALUE!</v>
      </c>
      <c r="Q378" s="469" t="str">
        <f>IFERROR(VLOOKUP($L378,[4]Insumos!$C$2:$F$517,4,FALSE),"")</f>
        <v/>
      </c>
      <c r="R378" s="462"/>
      <c r="S378" s="456"/>
      <c r="T378" s="456"/>
    </row>
    <row r="379" spans="2:20" x14ac:dyDescent="0.25">
      <c r="B379" s="465" t="str">
        <f>IF(Tabla1[[#This Row],[Código_Actividad]]="","",CONCATENATE(Tabla1[[#This Row],[POA]],".",Tabla1[[#This Row],[SRS]],".",Tabla1[[#This Row],[AREA]],".",Tabla1[[#This Row],[TIPO]]))</f>
        <v/>
      </c>
      <c r="C379" s="465" t="str">
        <f>IF(Tabla1[[#This Row],[Código_Actividad]]="","",'Formulario PPGR1'!#REF!)</f>
        <v/>
      </c>
      <c r="D379" s="465" t="str">
        <f>IF(Tabla1[[#This Row],[Código_Actividad]]="","",'Formulario PPGR1'!#REF!)</f>
        <v/>
      </c>
      <c r="E379" s="465" t="str">
        <f>IF(Tabla1[[#This Row],[Código_Actividad]]="","",'Formulario PPGR1'!#REF!)</f>
        <v/>
      </c>
      <c r="F379" s="465" t="str">
        <f>IF(Tabla1[[#This Row],[Código_Actividad]]="","",'Formulario PPGR1'!#REF!)</f>
        <v/>
      </c>
      <c r="G379" s="317"/>
      <c r="H379" s="460" t="str">
        <f>IFERROR(VLOOKUP(Tabla1[[#This Row],[Código_Actividad]],'Formulario PPGR2'!$H$9:$I$1048576,2,FALSE),"")</f>
        <v/>
      </c>
      <c r="I379" s="467" t="str">
        <f>IFERROR(VLOOKUP(Tabla1[[#This Row],[Código_Actividad]],Tabla2[[Código]:[Total de Acciones ]],15,FALSE),"")</f>
        <v/>
      </c>
      <c r="J379" s="462"/>
      <c r="K379" s="466" t="str">
        <f>IFERROR(VLOOKUP($J379,[3]LSIns!$B$5:$C$45,2,FALSE),"")</f>
        <v/>
      </c>
      <c r="L379" s="460"/>
      <c r="M379" s="466" t="str">
        <f>IFERROR(VLOOKUP($L379,[4]Insumos!$C$2:$F$517,2,FALSE),"")</f>
        <v/>
      </c>
      <c r="N379" s="408"/>
      <c r="O379" s="468" t="str">
        <f>IFERROR(VLOOKUP($L379,[4]Insumos!$C$2:$F$517,3,FALSE),"")</f>
        <v/>
      </c>
      <c r="P379" s="318" t="e">
        <f>+Tabla1[[#This Row],[Precio Unitario]]*Tabla1[[#This Row],[Cantidad de Insumos]]</f>
        <v>#VALUE!</v>
      </c>
      <c r="Q379" s="469" t="str">
        <f>IFERROR(VLOOKUP($L379,[4]Insumos!$C$2:$F$517,4,FALSE),"")</f>
        <v/>
      </c>
      <c r="R379" s="462"/>
      <c r="S379" s="456"/>
      <c r="T379" s="456"/>
    </row>
    <row r="380" spans="2:20" x14ac:dyDescent="0.25">
      <c r="B380" s="465" t="str">
        <f>IF(Tabla1[[#This Row],[Código_Actividad]]="","",CONCATENATE(Tabla1[[#This Row],[POA]],".",Tabla1[[#This Row],[SRS]],".",Tabla1[[#This Row],[AREA]],".",Tabla1[[#This Row],[TIPO]]))</f>
        <v/>
      </c>
      <c r="C380" s="465" t="str">
        <f>IF(Tabla1[[#This Row],[Código_Actividad]]="","",'Formulario PPGR1'!#REF!)</f>
        <v/>
      </c>
      <c r="D380" s="465" t="str">
        <f>IF(Tabla1[[#This Row],[Código_Actividad]]="","",'Formulario PPGR1'!#REF!)</f>
        <v/>
      </c>
      <c r="E380" s="465" t="str">
        <f>IF(Tabla1[[#This Row],[Código_Actividad]]="","",'Formulario PPGR1'!#REF!)</f>
        <v/>
      </c>
      <c r="F380" s="465" t="str">
        <f>IF(Tabla1[[#This Row],[Código_Actividad]]="","",'Formulario PPGR1'!#REF!)</f>
        <v/>
      </c>
      <c r="G380" s="317"/>
      <c r="H380" s="460" t="str">
        <f>IFERROR(VLOOKUP(Tabla1[[#This Row],[Código_Actividad]],'Formulario PPGR2'!$H$9:$I$1048576,2,FALSE),"")</f>
        <v/>
      </c>
      <c r="I380" s="467" t="str">
        <f>IFERROR(VLOOKUP(Tabla1[[#This Row],[Código_Actividad]],Tabla2[[Código]:[Total de Acciones ]],15,FALSE),"")</f>
        <v/>
      </c>
      <c r="J380" s="462"/>
      <c r="K380" s="466" t="str">
        <f>IFERROR(VLOOKUP($J380,[3]LSIns!$B$5:$C$45,2,FALSE),"")</f>
        <v/>
      </c>
      <c r="L380" s="460"/>
      <c r="M380" s="466" t="str">
        <f>IFERROR(VLOOKUP($L380,[4]Insumos!$C$2:$F$517,2,FALSE),"")</f>
        <v/>
      </c>
      <c r="N380" s="408"/>
      <c r="O380" s="468" t="str">
        <f>IFERROR(VLOOKUP($L380,[4]Insumos!$C$2:$F$517,3,FALSE),"")</f>
        <v/>
      </c>
      <c r="P380" s="318" t="e">
        <f>+Tabla1[[#This Row],[Precio Unitario]]*Tabla1[[#This Row],[Cantidad de Insumos]]</f>
        <v>#VALUE!</v>
      </c>
      <c r="Q380" s="469" t="str">
        <f>IFERROR(VLOOKUP($L380,[4]Insumos!$C$2:$F$517,4,FALSE),"")</f>
        <v/>
      </c>
      <c r="R380" s="462"/>
      <c r="S380" s="456"/>
      <c r="T380" s="456"/>
    </row>
    <row r="381" spans="2:20" x14ac:dyDescent="0.25">
      <c r="B381" s="465" t="str">
        <f>IF(Tabla1[[#This Row],[Código_Actividad]]="","",CONCATENATE(Tabla1[[#This Row],[POA]],".",Tabla1[[#This Row],[SRS]],".",Tabla1[[#This Row],[AREA]],".",Tabla1[[#This Row],[TIPO]]))</f>
        <v/>
      </c>
      <c r="C381" s="465" t="str">
        <f>IF(Tabla1[[#This Row],[Código_Actividad]]="","",'Formulario PPGR1'!#REF!)</f>
        <v/>
      </c>
      <c r="D381" s="465" t="str">
        <f>IF(Tabla1[[#This Row],[Código_Actividad]]="","",'Formulario PPGR1'!#REF!)</f>
        <v/>
      </c>
      <c r="E381" s="465" t="str">
        <f>IF(Tabla1[[#This Row],[Código_Actividad]]="","",'Formulario PPGR1'!#REF!)</f>
        <v/>
      </c>
      <c r="F381" s="465" t="str">
        <f>IF(Tabla1[[#This Row],[Código_Actividad]]="","",'Formulario PPGR1'!#REF!)</f>
        <v/>
      </c>
      <c r="G381" s="317"/>
      <c r="H381" s="460" t="str">
        <f>IFERROR(VLOOKUP(Tabla1[[#This Row],[Código_Actividad]],'Formulario PPGR2'!$H$9:$I$1048576,2,FALSE),"")</f>
        <v/>
      </c>
      <c r="I381" s="467" t="str">
        <f>IFERROR(VLOOKUP(Tabla1[[#This Row],[Código_Actividad]],Tabla2[[Código]:[Total de Acciones ]],15,FALSE),"")</f>
        <v/>
      </c>
      <c r="J381" s="462"/>
      <c r="K381" s="466" t="str">
        <f>IFERROR(VLOOKUP($J381,[3]LSIns!$B$5:$C$45,2,FALSE),"")</f>
        <v/>
      </c>
      <c r="L381" s="460"/>
      <c r="M381" s="466" t="str">
        <f>IFERROR(VLOOKUP($L381,[4]Insumos!$C$2:$F$517,2,FALSE),"")</f>
        <v/>
      </c>
      <c r="N381" s="408"/>
      <c r="O381" s="468" t="str">
        <f>IFERROR(VLOOKUP($L381,[4]Insumos!$C$2:$F$517,3,FALSE),"")</f>
        <v/>
      </c>
      <c r="P381" s="318" t="e">
        <f>+Tabla1[[#This Row],[Precio Unitario]]*Tabla1[[#This Row],[Cantidad de Insumos]]</f>
        <v>#VALUE!</v>
      </c>
      <c r="Q381" s="469" t="str">
        <f>IFERROR(VLOOKUP($L381,[4]Insumos!$C$2:$F$517,4,FALSE),"")</f>
        <v/>
      </c>
      <c r="R381" s="462"/>
      <c r="S381" s="456"/>
      <c r="T381" s="456"/>
    </row>
    <row r="382" spans="2:20" x14ac:dyDescent="0.25">
      <c r="B382" s="465" t="str">
        <f>IF(Tabla1[[#This Row],[Código_Actividad]]="","",CONCATENATE(Tabla1[[#This Row],[POA]],".",Tabla1[[#This Row],[SRS]],".",Tabla1[[#This Row],[AREA]],".",Tabla1[[#This Row],[TIPO]]))</f>
        <v/>
      </c>
      <c r="C382" s="465" t="str">
        <f>IF(Tabla1[[#This Row],[Código_Actividad]]="","",'Formulario PPGR1'!#REF!)</f>
        <v/>
      </c>
      <c r="D382" s="465" t="str">
        <f>IF(Tabla1[[#This Row],[Código_Actividad]]="","",'Formulario PPGR1'!#REF!)</f>
        <v/>
      </c>
      <c r="E382" s="465" t="str">
        <f>IF(Tabla1[[#This Row],[Código_Actividad]]="","",'Formulario PPGR1'!#REF!)</f>
        <v/>
      </c>
      <c r="F382" s="465" t="str">
        <f>IF(Tabla1[[#This Row],[Código_Actividad]]="","",'Formulario PPGR1'!#REF!)</f>
        <v/>
      </c>
      <c r="G382" s="317"/>
      <c r="H382" s="460" t="str">
        <f>IFERROR(VLOOKUP(Tabla1[[#This Row],[Código_Actividad]],'Formulario PPGR2'!$H$9:$I$1048576,2,FALSE),"")</f>
        <v/>
      </c>
      <c r="I382" s="467" t="str">
        <f>IFERROR(VLOOKUP(Tabla1[[#This Row],[Código_Actividad]],Tabla2[[Código]:[Total de Acciones ]],15,FALSE),"")</f>
        <v/>
      </c>
      <c r="J382" s="462"/>
      <c r="K382" s="466" t="str">
        <f>IFERROR(VLOOKUP($J382,[3]LSIns!$B$5:$C$45,2,FALSE),"")</f>
        <v/>
      </c>
      <c r="L382" s="460"/>
      <c r="M382" s="466" t="str">
        <f>IFERROR(VLOOKUP($L382,[4]Insumos!$C$2:$F$517,2,FALSE),"")</f>
        <v/>
      </c>
      <c r="N382" s="408"/>
      <c r="O382" s="468" t="str">
        <f>IFERROR(VLOOKUP($L382,[4]Insumos!$C$2:$F$517,3,FALSE),"")</f>
        <v/>
      </c>
      <c r="P382" s="318" t="e">
        <f>+Tabla1[[#This Row],[Precio Unitario]]*Tabla1[[#This Row],[Cantidad de Insumos]]</f>
        <v>#VALUE!</v>
      </c>
      <c r="Q382" s="469" t="str">
        <f>IFERROR(VLOOKUP($L382,[4]Insumos!$C$2:$F$517,4,FALSE),"")</f>
        <v/>
      </c>
      <c r="R382" s="462"/>
      <c r="S382" s="456"/>
      <c r="T382" s="456"/>
    </row>
    <row r="383" spans="2:20" x14ac:dyDescent="0.25">
      <c r="B383" s="465" t="str">
        <f>IF(Tabla1[[#This Row],[Código_Actividad]]="","",CONCATENATE(Tabla1[[#This Row],[POA]],".",Tabla1[[#This Row],[SRS]],".",Tabla1[[#This Row],[AREA]],".",Tabla1[[#This Row],[TIPO]]))</f>
        <v/>
      </c>
      <c r="C383" s="465" t="str">
        <f>IF(Tabla1[[#This Row],[Código_Actividad]]="","",'Formulario PPGR1'!#REF!)</f>
        <v/>
      </c>
      <c r="D383" s="465" t="str">
        <f>IF(Tabla1[[#This Row],[Código_Actividad]]="","",'Formulario PPGR1'!#REF!)</f>
        <v/>
      </c>
      <c r="E383" s="465" t="str">
        <f>IF(Tabla1[[#This Row],[Código_Actividad]]="","",'Formulario PPGR1'!#REF!)</f>
        <v/>
      </c>
      <c r="F383" s="465" t="str">
        <f>IF(Tabla1[[#This Row],[Código_Actividad]]="","",'Formulario PPGR1'!#REF!)</f>
        <v/>
      </c>
      <c r="G383" s="317"/>
      <c r="H383" s="460" t="str">
        <f>IFERROR(VLOOKUP(Tabla1[[#This Row],[Código_Actividad]],'Formulario PPGR2'!$H$9:$I$1048576,2,FALSE),"")</f>
        <v/>
      </c>
      <c r="I383" s="467" t="str">
        <f>IFERROR(VLOOKUP(Tabla1[[#This Row],[Código_Actividad]],Tabla2[[Código]:[Total de Acciones ]],15,FALSE),"")</f>
        <v/>
      </c>
      <c r="J383" s="462"/>
      <c r="K383" s="466" t="str">
        <f>IFERROR(VLOOKUP($J383,[3]LSIns!$B$5:$C$45,2,FALSE),"")</f>
        <v/>
      </c>
      <c r="L383" s="460"/>
      <c r="M383" s="466" t="str">
        <f>IFERROR(VLOOKUP($L383,[4]Insumos!$C$2:$F$517,2,FALSE),"")</f>
        <v/>
      </c>
      <c r="N383" s="408"/>
      <c r="O383" s="468" t="str">
        <f>IFERROR(VLOOKUP($L383,[4]Insumos!$C$2:$F$517,3,FALSE),"")</f>
        <v/>
      </c>
      <c r="P383" s="318" t="e">
        <f>+Tabla1[[#This Row],[Precio Unitario]]*Tabla1[[#This Row],[Cantidad de Insumos]]</f>
        <v>#VALUE!</v>
      </c>
      <c r="Q383" s="469" t="str">
        <f>IFERROR(VLOOKUP($L383,[4]Insumos!$C$2:$F$517,4,FALSE),"")</f>
        <v/>
      </c>
      <c r="R383" s="462"/>
      <c r="S383" s="456"/>
      <c r="T383" s="456"/>
    </row>
    <row r="384" spans="2:20" x14ac:dyDescent="0.25">
      <c r="B384" s="465" t="str">
        <f>IF(Tabla1[[#This Row],[Código_Actividad]]="","",CONCATENATE(Tabla1[[#This Row],[POA]],".",Tabla1[[#This Row],[SRS]],".",Tabla1[[#This Row],[AREA]],".",Tabla1[[#This Row],[TIPO]]))</f>
        <v/>
      </c>
      <c r="C384" s="465" t="str">
        <f>IF(Tabla1[[#This Row],[Código_Actividad]]="","",'Formulario PPGR1'!#REF!)</f>
        <v/>
      </c>
      <c r="D384" s="465" t="str">
        <f>IF(Tabla1[[#This Row],[Código_Actividad]]="","",'Formulario PPGR1'!#REF!)</f>
        <v/>
      </c>
      <c r="E384" s="465" t="str">
        <f>IF(Tabla1[[#This Row],[Código_Actividad]]="","",'Formulario PPGR1'!#REF!)</f>
        <v/>
      </c>
      <c r="F384" s="465" t="str">
        <f>IF(Tabla1[[#This Row],[Código_Actividad]]="","",'Formulario PPGR1'!#REF!)</f>
        <v/>
      </c>
      <c r="G384" s="317"/>
      <c r="H384" s="460" t="str">
        <f>IFERROR(VLOOKUP(Tabla1[[#This Row],[Código_Actividad]],'Formulario PPGR2'!$H$9:$I$1048576,2,FALSE),"")</f>
        <v/>
      </c>
      <c r="I384" s="467" t="str">
        <f>IFERROR(VLOOKUP(Tabla1[[#This Row],[Código_Actividad]],Tabla2[[Código]:[Total de Acciones ]],15,FALSE),"")</f>
        <v/>
      </c>
      <c r="J384" s="462"/>
      <c r="K384" s="466" t="str">
        <f>IFERROR(VLOOKUP($J384,[3]LSIns!$B$5:$C$45,2,FALSE),"")</f>
        <v/>
      </c>
      <c r="L384" s="460"/>
      <c r="M384" s="466" t="str">
        <f>IFERROR(VLOOKUP($L384,[4]Insumos!$C$2:$F$517,2,FALSE),"")</f>
        <v/>
      </c>
      <c r="N384" s="408"/>
      <c r="O384" s="468" t="str">
        <f>IFERROR(VLOOKUP($L384,[4]Insumos!$C$2:$F$517,3,FALSE),"")</f>
        <v/>
      </c>
      <c r="P384" s="318" t="e">
        <f>+Tabla1[[#This Row],[Precio Unitario]]*Tabla1[[#This Row],[Cantidad de Insumos]]</f>
        <v>#VALUE!</v>
      </c>
      <c r="Q384" s="469" t="str">
        <f>IFERROR(VLOOKUP($L384,[4]Insumos!$C$2:$F$517,4,FALSE),"")</f>
        <v/>
      </c>
      <c r="R384" s="462"/>
      <c r="S384" s="456"/>
      <c r="T384" s="456"/>
    </row>
    <row r="385" spans="2:20" x14ac:dyDescent="0.25">
      <c r="B385" s="465" t="str">
        <f>IF(Tabla1[[#This Row],[Código_Actividad]]="","",CONCATENATE(Tabla1[[#This Row],[POA]],".",Tabla1[[#This Row],[SRS]],".",Tabla1[[#This Row],[AREA]],".",Tabla1[[#This Row],[TIPO]]))</f>
        <v/>
      </c>
      <c r="C385" s="465" t="str">
        <f>IF(Tabla1[[#This Row],[Código_Actividad]]="","",'Formulario PPGR1'!#REF!)</f>
        <v/>
      </c>
      <c r="D385" s="465" t="str">
        <f>IF(Tabla1[[#This Row],[Código_Actividad]]="","",'Formulario PPGR1'!#REF!)</f>
        <v/>
      </c>
      <c r="E385" s="465" t="str">
        <f>IF(Tabla1[[#This Row],[Código_Actividad]]="","",'Formulario PPGR1'!#REF!)</f>
        <v/>
      </c>
      <c r="F385" s="465" t="str">
        <f>IF(Tabla1[[#This Row],[Código_Actividad]]="","",'Formulario PPGR1'!#REF!)</f>
        <v/>
      </c>
      <c r="G385" s="317"/>
      <c r="H385" s="460" t="str">
        <f>IFERROR(VLOOKUP(Tabla1[[#This Row],[Código_Actividad]],'Formulario PPGR2'!$H$9:$I$1048576,2,FALSE),"")</f>
        <v/>
      </c>
      <c r="I385" s="467" t="str">
        <f>IFERROR(VLOOKUP(Tabla1[[#This Row],[Código_Actividad]],Tabla2[[Código]:[Total de Acciones ]],15,FALSE),"")</f>
        <v/>
      </c>
      <c r="J385" s="462"/>
      <c r="K385" s="466" t="str">
        <f>IFERROR(VLOOKUP($J385,[3]LSIns!$B$5:$C$45,2,FALSE),"")</f>
        <v/>
      </c>
      <c r="L385" s="460"/>
      <c r="M385" s="466" t="str">
        <f>IFERROR(VLOOKUP($L385,[4]Insumos!$C$2:$F$517,2,FALSE),"")</f>
        <v/>
      </c>
      <c r="N385" s="408"/>
      <c r="O385" s="468" t="str">
        <f>IFERROR(VLOOKUP($L385,[4]Insumos!$C$2:$F$517,3,FALSE),"")</f>
        <v/>
      </c>
      <c r="P385" s="318" t="e">
        <f>+Tabla1[[#This Row],[Precio Unitario]]*Tabla1[[#This Row],[Cantidad de Insumos]]</f>
        <v>#VALUE!</v>
      </c>
      <c r="Q385" s="469" t="str">
        <f>IFERROR(VLOOKUP($L385,[4]Insumos!$C$2:$F$517,4,FALSE),"")</f>
        <v/>
      </c>
      <c r="R385" s="462"/>
      <c r="S385" s="456"/>
      <c r="T385" s="456"/>
    </row>
    <row r="386" spans="2:20" x14ac:dyDescent="0.25">
      <c r="B386" s="465" t="str">
        <f>IF(Tabla1[[#This Row],[Código_Actividad]]="","",CONCATENATE(Tabla1[[#This Row],[POA]],".",Tabla1[[#This Row],[SRS]],".",Tabla1[[#This Row],[AREA]],".",Tabla1[[#This Row],[TIPO]]))</f>
        <v/>
      </c>
      <c r="C386" s="465" t="str">
        <f>IF(Tabla1[[#This Row],[Código_Actividad]]="","",'Formulario PPGR1'!#REF!)</f>
        <v/>
      </c>
      <c r="D386" s="465" t="str">
        <f>IF(Tabla1[[#This Row],[Código_Actividad]]="","",'Formulario PPGR1'!#REF!)</f>
        <v/>
      </c>
      <c r="E386" s="465" t="str">
        <f>IF(Tabla1[[#This Row],[Código_Actividad]]="","",'Formulario PPGR1'!#REF!)</f>
        <v/>
      </c>
      <c r="F386" s="465" t="str">
        <f>IF(Tabla1[[#This Row],[Código_Actividad]]="","",'Formulario PPGR1'!#REF!)</f>
        <v/>
      </c>
      <c r="G386" s="317"/>
      <c r="H386" s="460" t="str">
        <f>IFERROR(VLOOKUP(Tabla1[[#This Row],[Código_Actividad]],'Formulario PPGR2'!$H$9:$I$1048576,2,FALSE),"")</f>
        <v/>
      </c>
      <c r="I386" s="467" t="str">
        <f>IFERROR(VLOOKUP(Tabla1[[#This Row],[Código_Actividad]],Tabla2[[Código]:[Total de Acciones ]],15,FALSE),"")</f>
        <v/>
      </c>
      <c r="J386" s="462"/>
      <c r="K386" s="466" t="str">
        <f>IFERROR(VLOOKUP($J386,[3]LSIns!$B$5:$C$45,2,FALSE),"")</f>
        <v/>
      </c>
      <c r="L386" s="460"/>
      <c r="M386" s="466" t="str">
        <f>IFERROR(VLOOKUP($L386,[4]Insumos!$C$2:$F$517,2,FALSE),"")</f>
        <v/>
      </c>
      <c r="N386" s="408"/>
      <c r="O386" s="468" t="str">
        <f>IFERROR(VLOOKUP($L386,[4]Insumos!$C$2:$F$517,3,FALSE),"")</f>
        <v/>
      </c>
      <c r="P386" s="318" t="e">
        <f>+Tabla1[[#This Row],[Precio Unitario]]*Tabla1[[#This Row],[Cantidad de Insumos]]</f>
        <v>#VALUE!</v>
      </c>
      <c r="Q386" s="469" t="str">
        <f>IFERROR(VLOOKUP($L386,[4]Insumos!$C$2:$F$517,4,FALSE),"")</f>
        <v/>
      </c>
      <c r="R386" s="462"/>
      <c r="S386" s="456"/>
      <c r="T386" s="456"/>
    </row>
    <row r="387" spans="2:20" x14ac:dyDescent="0.25">
      <c r="B387" s="465" t="str">
        <f>IF(Tabla1[[#This Row],[Código_Actividad]]="","",CONCATENATE(Tabla1[[#This Row],[POA]],".",Tabla1[[#This Row],[SRS]],".",Tabla1[[#This Row],[AREA]],".",Tabla1[[#This Row],[TIPO]]))</f>
        <v/>
      </c>
      <c r="C387" s="465" t="str">
        <f>IF(Tabla1[[#This Row],[Código_Actividad]]="","",'Formulario PPGR1'!#REF!)</f>
        <v/>
      </c>
      <c r="D387" s="465" t="str">
        <f>IF(Tabla1[[#This Row],[Código_Actividad]]="","",'Formulario PPGR1'!#REF!)</f>
        <v/>
      </c>
      <c r="E387" s="465" t="str">
        <f>IF(Tabla1[[#This Row],[Código_Actividad]]="","",'Formulario PPGR1'!#REF!)</f>
        <v/>
      </c>
      <c r="F387" s="465" t="str">
        <f>IF(Tabla1[[#This Row],[Código_Actividad]]="","",'Formulario PPGR1'!#REF!)</f>
        <v/>
      </c>
      <c r="G387" s="317"/>
      <c r="H387" s="460" t="str">
        <f>IFERROR(VLOOKUP(Tabla1[[#This Row],[Código_Actividad]],'Formulario PPGR2'!$H$9:$I$1048576,2,FALSE),"")</f>
        <v/>
      </c>
      <c r="I387" s="467" t="str">
        <f>IFERROR(VLOOKUP(Tabla1[[#This Row],[Código_Actividad]],Tabla2[[Código]:[Total de Acciones ]],15,FALSE),"")</f>
        <v/>
      </c>
      <c r="J387" s="462"/>
      <c r="K387" s="466" t="str">
        <f>IFERROR(VLOOKUP($J387,[3]LSIns!$B$5:$C$45,2,FALSE),"")</f>
        <v/>
      </c>
      <c r="L387" s="460"/>
      <c r="M387" s="466" t="str">
        <f>IFERROR(VLOOKUP($L387,[4]Insumos!$C$2:$F$517,2,FALSE),"")</f>
        <v/>
      </c>
      <c r="N387" s="408"/>
      <c r="O387" s="468" t="str">
        <f>IFERROR(VLOOKUP($L387,[4]Insumos!$C$2:$F$517,3,FALSE),"")</f>
        <v/>
      </c>
      <c r="P387" s="318" t="e">
        <f>+Tabla1[[#This Row],[Precio Unitario]]*Tabla1[[#This Row],[Cantidad de Insumos]]</f>
        <v>#VALUE!</v>
      </c>
      <c r="Q387" s="469" t="str">
        <f>IFERROR(VLOOKUP($L387,[4]Insumos!$C$2:$F$517,4,FALSE),"")</f>
        <v/>
      </c>
      <c r="R387" s="462"/>
      <c r="S387" s="456"/>
      <c r="T387" s="456"/>
    </row>
    <row r="388" spans="2:20" x14ac:dyDescent="0.25">
      <c r="B388" s="465" t="str">
        <f>IF(Tabla1[[#This Row],[Código_Actividad]]="","",CONCATENATE(Tabla1[[#This Row],[POA]],".",Tabla1[[#This Row],[SRS]],".",Tabla1[[#This Row],[AREA]],".",Tabla1[[#This Row],[TIPO]]))</f>
        <v/>
      </c>
      <c r="C388" s="465" t="str">
        <f>IF(Tabla1[[#This Row],[Código_Actividad]]="","",'Formulario PPGR1'!#REF!)</f>
        <v/>
      </c>
      <c r="D388" s="465" t="str">
        <f>IF(Tabla1[[#This Row],[Código_Actividad]]="","",'Formulario PPGR1'!#REF!)</f>
        <v/>
      </c>
      <c r="E388" s="465" t="str">
        <f>IF(Tabla1[[#This Row],[Código_Actividad]]="","",'Formulario PPGR1'!#REF!)</f>
        <v/>
      </c>
      <c r="F388" s="465" t="str">
        <f>IF(Tabla1[[#This Row],[Código_Actividad]]="","",'Formulario PPGR1'!#REF!)</f>
        <v/>
      </c>
      <c r="G388" s="317"/>
      <c r="H388" s="460" t="str">
        <f>IFERROR(VLOOKUP(Tabla1[[#This Row],[Código_Actividad]],'Formulario PPGR2'!$H$9:$I$1048576,2,FALSE),"")</f>
        <v/>
      </c>
      <c r="I388" s="467" t="str">
        <f>IFERROR(VLOOKUP(Tabla1[[#This Row],[Código_Actividad]],Tabla2[[Código]:[Total de Acciones ]],15,FALSE),"")</f>
        <v/>
      </c>
      <c r="J388" s="462"/>
      <c r="K388" s="466" t="str">
        <f>IFERROR(VLOOKUP($J388,[3]LSIns!$B$5:$C$45,2,FALSE),"")</f>
        <v/>
      </c>
      <c r="L388" s="460"/>
      <c r="M388" s="466" t="str">
        <f>IFERROR(VLOOKUP($L388,[4]Insumos!$C$2:$F$517,2,FALSE),"")</f>
        <v/>
      </c>
      <c r="N388" s="408"/>
      <c r="O388" s="468" t="str">
        <f>IFERROR(VLOOKUP($L388,[4]Insumos!$C$2:$F$517,3,FALSE),"")</f>
        <v/>
      </c>
      <c r="P388" s="318" t="e">
        <f>+Tabla1[[#This Row],[Precio Unitario]]*Tabla1[[#This Row],[Cantidad de Insumos]]</f>
        <v>#VALUE!</v>
      </c>
      <c r="Q388" s="469" t="str">
        <f>IFERROR(VLOOKUP($L388,[4]Insumos!$C$2:$F$517,4,FALSE),"")</f>
        <v/>
      </c>
      <c r="R388" s="462"/>
      <c r="S388" s="456"/>
      <c r="T388" s="456"/>
    </row>
    <row r="389" spans="2:20" x14ac:dyDescent="0.25">
      <c r="B389" s="465" t="str">
        <f>IF(Tabla1[[#This Row],[Código_Actividad]]="","",CONCATENATE(Tabla1[[#This Row],[POA]],".",Tabla1[[#This Row],[SRS]],".",Tabla1[[#This Row],[AREA]],".",Tabla1[[#This Row],[TIPO]]))</f>
        <v/>
      </c>
      <c r="C389" s="465" t="str">
        <f>IF(Tabla1[[#This Row],[Código_Actividad]]="","",'Formulario PPGR1'!#REF!)</f>
        <v/>
      </c>
      <c r="D389" s="465" t="str">
        <f>IF(Tabla1[[#This Row],[Código_Actividad]]="","",'Formulario PPGR1'!#REF!)</f>
        <v/>
      </c>
      <c r="E389" s="465" t="str">
        <f>IF(Tabla1[[#This Row],[Código_Actividad]]="","",'Formulario PPGR1'!#REF!)</f>
        <v/>
      </c>
      <c r="F389" s="465" t="str">
        <f>IF(Tabla1[[#This Row],[Código_Actividad]]="","",'Formulario PPGR1'!#REF!)</f>
        <v/>
      </c>
      <c r="G389" s="317"/>
      <c r="H389" s="460" t="str">
        <f>IFERROR(VLOOKUP(Tabla1[[#This Row],[Código_Actividad]],'Formulario PPGR2'!$H$9:$I$1048576,2,FALSE),"")</f>
        <v/>
      </c>
      <c r="I389" s="467" t="str">
        <f>IFERROR(VLOOKUP(Tabla1[[#This Row],[Código_Actividad]],Tabla2[[Código]:[Total de Acciones ]],15,FALSE),"")</f>
        <v/>
      </c>
      <c r="J389" s="462"/>
      <c r="K389" s="466" t="str">
        <f>IFERROR(VLOOKUP($J389,[3]LSIns!$B$5:$C$45,2,FALSE),"")</f>
        <v/>
      </c>
      <c r="L389" s="460"/>
      <c r="M389" s="466" t="str">
        <f>IFERROR(VLOOKUP($L389,[4]Insumos!$C$2:$F$517,2,FALSE),"")</f>
        <v/>
      </c>
      <c r="N389" s="408"/>
      <c r="O389" s="468" t="str">
        <f>IFERROR(VLOOKUP($L389,[4]Insumos!$C$2:$F$517,3,FALSE),"")</f>
        <v/>
      </c>
      <c r="P389" s="318" t="e">
        <f>+Tabla1[[#This Row],[Precio Unitario]]*Tabla1[[#This Row],[Cantidad de Insumos]]</f>
        <v>#VALUE!</v>
      </c>
      <c r="Q389" s="469" t="str">
        <f>IFERROR(VLOOKUP($L389,[4]Insumos!$C$2:$F$517,4,FALSE),"")</f>
        <v/>
      </c>
      <c r="R389" s="462"/>
      <c r="S389" s="456"/>
      <c r="T389" s="456"/>
    </row>
    <row r="390" spans="2:20" x14ac:dyDescent="0.25">
      <c r="B390" s="465" t="str">
        <f>IF(Tabla1[[#This Row],[Código_Actividad]]="","",CONCATENATE(Tabla1[[#This Row],[POA]],".",Tabla1[[#This Row],[SRS]],".",Tabla1[[#This Row],[AREA]],".",Tabla1[[#This Row],[TIPO]]))</f>
        <v/>
      </c>
      <c r="C390" s="465" t="str">
        <f>IF(Tabla1[[#This Row],[Código_Actividad]]="","",'Formulario PPGR1'!#REF!)</f>
        <v/>
      </c>
      <c r="D390" s="465" t="str">
        <f>IF(Tabla1[[#This Row],[Código_Actividad]]="","",'Formulario PPGR1'!#REF!)</f>
        <v/>
      </c>
      <c r="E390" s="465" t="str">
        <f>IF(Tabla1[[#This Row],[Código_Actividad]]="","",'Formulario PPGR1'!#REF!)</f>
        <v/>
      </c>
      <c r="F390" s="465" t="str">
        <f>IF(Tabla1[[#This Row],[Código_Actividad]]="","",'Formulario PPGR1'!#REF!)</f>
        <v/>
      </c>
      <c r="G390" s="317"/>
      <c r="H390" s="460" t="str">
        <f>IFERROR(VLOOKUP(Tabla1[[#This Row],[Código_Actividad]],'Formulario PPGR2'!$H$9:$I$1048576,2,FALSE),"")</f>
        <v/>
      </c>
      <c r="I390" s="467" t="str">
        <f>IFERROR(VLOOKUP(Tabla1[[#This Row],[Código_Actividad]],Tabla2[[Código]:[Total de Acciones ]],15,FALSE),"")</f>
        <v/>
      </c>
      <c r="J390" s="462"/>
      <c r="K390" s="466" t="str">
        <f>IFERROR(VLOOKUP($J390,[3]LSIns!$B$5:$C$45,2,FALSE),"")</f>
        <v/>
      </c>
      <c r="L390" s="460"/>
      <c r="M390" s="466" t="str">
        <f>IFERROR(VLOOKUP($L390,[4]Insumos!$C$2:$F$517,2,FALSE),"")</f>
        <v/>
      </c>
      <c r="N390" s="408"/>
      <c r="O390" s="468" t="str">
        <f>IFERROR(VLOOKUP($L390,[4]Insumos!$C$2:$F$517,3,FALSE),"")</f>
        <v/>
      </c>
      <c r="P390" s="318" t="e">
        <f>+Tabla1[[#This Row],[Precio Unitario]]*Tabla1[[#This Row],[Cantidad de Insumos]]</f>
        <v>#VALUE!</v>
      </c>
      <c r="Q390" s="469" t="str">
        <f>IFERROR(VLOOKUP($L390,[4]Insumos!$C$2:$F$517,4,FALSE),"")</f>
        <v/>
      </c>
      <c r="R390" s="462"/>
      <c r="S390" s="456"/>
      <c r="T390" s="456"/>
    </row>
    <row r="391" spans="2:20" x14ac:dyDescent="0.25">
      <c r="B391" s="465" t="str">
        <f>IF(Tabla1[[#This Row],[Código_Actividad]]="","",CONCATENATE(Tabla1[[#This Row],[POA]],".",Tabla1[[#This Row],[SRS]],".",Tabla1[[#This Row],[AREA]],".",Tabla1[[#This Row],[TIPO]]))</f>
        <v/>
      </c>
      <c r="C391" s="465" t="str">
        <f>IF(Tabla1[[#This Row],[Código_Actividad]]="","",'Formulario PPGR1'!#REF!)</f>
        <v/>
      </c>
      <c r="D391" s="465" t="str">
        <f>IF(Tabla1[[#This Row],[Código_Actividad]]="","",'Formulario PPGR1'!#REF!)</f>
        <v/>
      </c>
      <c r="E391" s="465" t="str">
        <f>IF(Tabla1[[#This Row],[Código_Actividad]]="","",'Formulario PPGR1'!#REF!)</f>
        <v/>
      </c>
      <c r="F391" s="465" t="str">
        <f>IF(Tabla1[[#This Row],[Código_Actividad]]="","",'Formulario PPGR1'!#REF!)</f>
        <v/>
      </c>
      <c r="G391" s="317"/>
      <c r="H391" s="460" t="str">
        <f>IFERROR(VLOOKUP(Tabla1[[#This Row],[Código_Actividad]],'Formulario PPGR2'!$H$9:$I$1048576,2,FALSE),"")</f>
        <v/>
      </c>
      <c r="I391" s="467" t="str">
        <f>IFERROR(VLOOKUP(Tabla1[[#This Row],[Código_Actividad]],Tabla2[[Código]:[Total de Acciones ]],15,FALSE),"")</f>
        <v/>
      </c>
      <c r="J391" s="462"/>
      <c r="K391" s="466" t="str">
        <f>IFERROR(VLOOKUP($J391,[3]LSIns!$B$5:$C$45,2,FALSE),"")</f>
        <v/>
      </c>
      <c r="L391" s="460"/>
      <c r="M391" s="466" t="str">
        <f>IFERROR(VLOOKUP($L391,[4]Insumos!$C$2:$F$517,2,FALSE),"")</f>
        <v/>
      </c>
      <c r="N391" s="408"/>
      <c r="O391" s="468" t="str">
        <f>IFERROR(VLOOKUP($L391,[4]Insumos!$C$2:$F$517,3,FALSE),"")</f>
        <v/>
      </c>
      <c r="P391" s="318" t="e">
        <f>+Tabla1[[#This Row],[Precio Unitario]]*Tabla1[[#This Row],[Cantidad de Insumos]]</f>
        <v>#VALUE!</v>
      </c>
      <c r="Q391" s="469" t="str">
        <f>IFERROR(VLOOKUP($L391,[4]Insumos!$C$2:$F$517,4,FALSE),"")</f>
        <v/>
      </c>
      <c r="R391" s="462"/>
      <c r="S391" s="456"/>
      <c r="T391" s="456"/>
    </row>
    <row r="392" spans="2:20" x14ac:dyDescent="0.25">
      <c r="B392" s="465" t="str">
        <f>IF(Tabla1[[#This Row],[Código_Actividad]]="","",CONCATENATE(Tabla1[[#This Row],[POA]],".",Tabla1[[#This Row],[SRS]],".",Tabla1[[#This Row],[AREA]],".",Tabla1[[#This Row],[TIPO]]))</f>
        <v/>
      </c>
      <c r="C392" s="465" t="str">
        <f>IF(Tabla1[[#This Row],[Código_Actividad]]="","",'Formulario PPGR1'!#REF!)</f>
        <v/>
      </c>
      <c r="D392" s="465" t="str">
        <f>IF(Tabla1[[#This Row],[Código_Actividad]]="","",'Formulario PPGR1'!#REF!)</f>
        <v/>
      </c>
      <c r="E392" s="465" t="str">
        <f>IF(Tabla1[[#This Row],[Código_Actividad]]="","",'Formulario PPGR1'!#REF!)</f>
        <v/>
      </c>
      <c r="F392" s="465" t="str">
        <f>IF(Tabla1[[#This Row],[Código_Actividad]]="","",'Formulario PPGR1'!#REF!)</f>
        <v/>
      </c>
      <c r="G392" s="317"/>
      <c r="H392" s="460" t="str">
        <f>IFERROR(VLOOKUP(Tabla1[[#This Row],[Código_Actividad]],'Formulario PPGR2'!$H$9:$I$1048576,2,FALSE),"")</f>
        <v/>
      </c>
      <c r="I392" s="467" t="str">
        <f>IFERROR(VLOOKUP(Tabla1[[#This Row],[Código_Actividad]],Tabla2[[Código]:[Total de Acciones ]],15,FALSE),"")</f>
        <v/>
      </c>
      <c r="J392" s="462"/>
      <c r="K392" s="466" t="str">
        <f>IFERROR(VLOOKUP($J392,[3]LSIns!$B$5:$C$45,2,FALSE),"")</f>
        <v/>
      </c>
      <c r="L392" s="460"/>
      <c r="M392" s="466" t="str">
        <f>IFERROR(VLOOKUP($L392,[4]Insumos!$C$2:$F$517,2,FALSE),"")</f>
        <v/>
      </c>
      <c r="N392" s="408"/>
      <c r="O392" s="468" t="str">
        <f>IFERROR(VLOOKUP($L392,[4]Insumos!$C$2:$F$517,3,FALSE),"")</f>
        <v/>
      </c>
      <c r="P392" s="318" t="e">
        <f>+Tabla1[[#This Row],[Precio Unitario]]*Tabla1[[#This Row],[Cantidad de Insumos]]</f>
        <v>#VALUE!</v>
      </c>
      <c r="Q392" s="469" t="str">
        <f>IFERROR(VLOOKUP($L392,[4]Insumos!$C$2:$F$517,4,FALSE),"")</f>
        <v/>
      </c>
      <c r="R392" s="462"/>
      <c r="S392" s="456"/>
      <c r="T392" s="456"/>
    </row>
    <row r="393" spans="2:20" x14ac:dyDescent="0.25">
      <c r="B393" s="465" t="str">
        <f>IF(Tabla1[[#This Row],[Código_Actividad]]="","",CONCATENATE(Tabla1[[#This Row],[POA]],".",Tabla1[[#This Row],[SRS]],".",Tabla1[[#This Row],[AREA]],".",Tabla1[[#This Row],[TIPO]]))</f>
        <v/>
      </c>
      <c r="C393" s="465" t="str">
        <f>IF(Tabla1[[#This Row],[Código_Actividad]]="","",'Formulario PPGR1'!#REF!)</f>
        <v/>
      </c>
      <c r="D393" s="465" t="str">
        <f>IF(Tabla1[[#This Row],[Código_Actividad]]="","",'Formulario PPGR1'!#REF!)</f>
        <v/>
      </c>
      <c r="E393" s="465" t="str">
        <f>IF(Tabla1[[#This Row],[Código_Actividad]]="","",'Formulario PPGR1'!#REF!)</f>
        <v/>
      </c>
      <c r="F393" s="465" t="str">
        <f>IF(Tabla1[[#This Row],[Código_Actividad]]="","",'Formulario PPGR1'!#REF!)</f>
        <v/>
      </c>
      <c r="G393" s="317"/>
      <c r="H393" s="460" t="str">
        <f>IFERROR(VLOOKUP(Tabla1[[#This Row],[Código_Actividad]],'Formulario PPGR2'!$H$9:$I$1048576,2,FALSE),"")</f>
        <v/>
      </c>
      <c r="I393" s="467" t="str">
        <f>IFERROR(VLOOKUP(Tabla1[[#This Row],[Código_Actividad]],Tabla2[[Código]:[Total de Acciones ]],15,FALSE),"")</f>
        <v/>
      </c>
      <c r="J393" s="462"/>
      <c r="K393" s="466" t="str">
        <f>IFERROR(VLOOKUP($J393,[3]LSIns!$B$5:$C$45,2,FALSE),"")</f>
        <v/>
      </c>
      <c r="L393" s="460"/>
      <c r="M393" s="466" t="str">
        <f>IFERROR(VLOOKUP($L393,[4]Insumos!$C$2:$F$517,2,FALSE),"")</f>
        <v/>
      </c>
      <c r="N393" s="408"/>
      <c r="O393" s="468" t="str">
        <f>IFERROR(VLOOKUP($L393,[4]Insumos!$C$2:$F$517,3,FALSE),"")</f>
        <v/>
      </c>
      <c r="P393" s="318" t="e">
        <f>+Tabla1[[#This Row],[Precio Unitario]]*Tabla1[[#This Row],[Cantidad de Insumos]]</f>
        <v>#VALUE!</v>
      </c>
      <c r="Q393" s="469" t="str">
        <f>IFERROR(VLOOKUP($L393,[4]Insumos!$C$2:$F$517,4,FALSE),"")</f>
        <v/>
      </c>
      <c r="R393" s="462"/>
      <c r="S393" s="456"/>
      <c r="T393" s="456"/>
    </row>
    <row r="394" spans="2:20" x14ac:dyDescent="0.25">
      <c r="B394" s="465" t="str">
        <f>IF(Tabla1[[#This Row],[Código_Actividad]]="","",CONCATENATE(Tabla1[[#This Row],[POA]],".",Tabla1[[#This Row],[SRS]],".",Tabla1[[#This Row],[AREA]],".",Tabla1[[#This Row],[TIPO]]))</f>
        <v/>
      </c>
      <c r="C394" s="465" t="str">
        <f>IF(Tabla1[[#This Row],[Código_Actividad]]="","",'Formulario PPGR1'!#REF!)</f>
        <v/>
      </c>
      <c r="D394" s="465" t="str">
        <f>IF(Tabla1[[#This Row],[Código_Actividad]]="","",'Formulario PPGR1'!#REF!)</f>
        <v/>
      </c>
      <c r="E394" s="465" t="str">
        <f>IF(Tabla1[[#This Row],[Código_Actividad]]="","",'Formulario PPGR1'!#REF!)</f>
        <v/>
      </c>
      <c r="F394" s="465" t="str">
        <f>IF(Tabla1[[#This Row],[Código_Actividad]]="","",'Formulario PPGR1'!#REF!)</f>
        <v/>
      </c>
      <c r="G394" s="317"/>
      <c r="H394" s="460" t="str">
        <f>IFERROR(VLOOKUP(Tabla1[[#This Row],[Código_Actividad]],'Formulario PPGR2'!$H$9:$I$1048576,2,FALSE),"")</f>
        <v/>
      </c>
      <c r="I394" s="467" t="str">
        <f>IFERROR(VLOOKUP(Tabla1[[#This Row],[Código_Actividad]],Tabla2[[Código]:[Total de Acciones ]],15,FALSE),"")</f>
        <v/>
      </c>
      <c r="J394" s="462"/>
      <c r="K394" s="466" t="str">
        <f>IFERROR(VLOOKUP($J394,[3]LSIns!$B$5:$C$45,2,FALSE),"")</f>
        <v/>
      </c>
      <c r="L394" s="460"/>
      <c r="M394" s="466" t="str">
        <f>IFERROR(VLOOKUP($L394,[4]Insumos!$C$2:$F$517,2,FALSE),"")</f>
        <v/>
      </c>
      <c r="N394" s="408"/>
      <c r="O394" s="468" t="str">
        <f>IFERROR(VLOOKUP($L394,[4]Insumos!$C$2:$F$517,3,FALSE),"")</f>
        <v/>
      </c>
      <c r="P394" s="318" t="e">
        <f>+Tabla1[[#This Row],[Precio Unitario]]*Tabla1[[#This Row],[Cantidad de Insumos]]</f>
        <v>#VALUE!</v>
      </c>
      <c r="Q394" s="469" t="str">
        <f>IFERROR(VLOOKUP($L394,[4]Insumos!$C$2:$F$517,4,FALSE),"")</f>
        <v/>
      </c>
      <c r="R394" s="462"/>
      <c r="S394" s="456"/>
      <c r="T394" s="456"/>
    </row>
    <row r="395" spans="2:20" x14ac:dyDescent="0.25">
      <c r="B395" s="465" t="str">
        <f>IF(Tabla1[[#This Row],[Código_Actividad]]="","",CONCATENATE(Tabla1[[#This Row],[POA]],".",Tabla1[[#This Row],[SRS]],".",Tabla1[[#This Row],[AREA]],".",Tabla1[[#This Row],[TIPO]]))</f>
        <v/>
      </c>
      <c r="C395" s="465" t="str">
        <f>IF(Tabla1[[#This Row],[Código_Actividad]]="","",'Formulario PPGR1'!#REF!)</f>
        <v/>
      </c>
      <c r="D395" s="465" t="str">
        <f>IF(Tabla1[[#This Row],[Código_Actividad]]="","",'Formulario PPGR1'!#REF!)</f>
        <v/>
      </c>
      <c r="E395" s="465" t="str">
        <f>IF(Tabla1[[#This Row],[Código_Actividad]]="","",'Formulario PPGR1'!#REF!)</f>
        <v/>
      </c>
      <c r="F395" s="465" t="str">
        <f>IF(Tabla1[[#This Row],[Código_Actividad]]="","",'Formulario PPGR1'!#REF!)</f>
        <v/>
      </c>
      <c r="G395" s="317"/>
      <c r="H395" s="460" t="str">
        <f>IFERROR(VLOOKUP(Tabla1[[#This Row],[Código_Actividad]],'Formulario PPGR2'!$H$9:$I$1048576,2,FALSE),"")</f>
        <v/>
      </c>
      <c r="I395" s="467" t="str">
        <f>IFERROR(VLOOKUP(Tabla1[[#This Row],[Código_Actividad]],Tabla2[[Código]:[Total de Acciones ]],15,FALSE),"")</f>
        <v/>
      </c>
      <c r="J395" s="462"/>
      <c r="K395" s="466" t="str">
        <f>IFERROR(VLOOKUP($J395,[3]LSIns!$B$5:$C$45,2,FALSE),"")</f>
        <v/>
      </c>
      <c r="L395" s="460"/>
      <c r="M395" s="466" t="str">
        <f>IFERROR(VLOOKUP($L395,[4]Insumos!$C$2:$F$517,2,FALSE),"")</f>
        <v/>
      </c>
      <c r="N395" s="408"/>
      <c r="O395" s="468" t="str">
        <f>IFERROR(VLOOKUP($L395,[4]Insumos!$C$2:$F$517,3,FALSE),"")</f>
        <v/>
      </c>
      <c r="P395" s="318" t="e">
        <f>+Tabla1[[#This Row],[Precio Unitario]]*Tabla1[[#This Row],[Cantidad de Insumos]]</f>
        <v>#VALUE!</v>
      </c>
      <c r="Q395" s="469" t="str">
        <f>IFERROR(VLOOKUP($L395,[4]Insumos!$C$2:$F$517,4,FALSE),"")</f>
        <v/>
      </c>
      <c r="R395" s="462"/>
      <c r="S395" s="456"/>
      <c r="T395" s="456"/>
    </row>
    <row r="396" spans="2:20" x14ac:dyDescent="0.25">
      <c r="B396" s="465" t="str">
        <f>IF(Tabla1[[#This Row],[Código_Actividad]]="","",CONCATENATE(Tabla1[[#This Row],[POA]],".",Tabla1[[#This Row],[SRS]],".",Tabla1[[#This Row],[AREA]],".",Tabla1[[#This Row],[TIPO]]))</f>
        <v/>
      </c>
      <c r="C396" s="465" t="str">
        <f>IF(Tabla1[[#This Row],[Código_Actividad]]="","",'Formulario PPGR1'!#REF!)</f>
        <v/>
      </c>
      <c r="D396" s="465" t="str">
        <f>IF(Tabla1[[#This Row],[Código_Actividad]]="","",'Formulario PPGR1'!#REF!)</f>
        <v/>
      </c>
      <c r="E396" s="465" t="str">
        <f>IF(Tabla1[[#This Row],[Código_Actividad]]="","",'Formulario PPGR1'!#REF!)</f>
        <v/>
      </c>
      <c r="F396" s="465" t="str">
        <f>IF(Tabla1[[#This Row],[Código_Actividad]]="","",'Formulario PPGR1'!#REF!)</f>
        <v/>
      </c>
      <c r="G396" s="317"/>
      <c r="H396" s="460" t="str">
        <f>IFERROR(VLOOKUP(Tabla1[[#This Row],[Código_Actividad]],'Formulario PPGR2'!$H$9:$I$1048576,2,FALSE),"")</f>
        <v/>
      </c>
      <c r="I396" s="467" t="str">
        <f>IFERROR(VLOOKUP(Tabla1[[#This Row],[Código_Actividad]],Tabla2[[Código]:[Total de Acciones ]],15,FALSE),"")</f>
        <v/>
      </c>
      <c r="J396" s="462"/>
      <c r="K396" s="466" t="str">
        <f>IFERROR(VLOOKUP($J396,[3]LSIns!$B$5:$C$45,2,FALSE),"")</f>
        <v/>
      </c>
      <c r="L396" s="460"/>
      <c r="M396" s="466" t="str">
        <f>IFERROR(VLOOKUP($L396,[4]Insumos!$C$2:$F$517,2,FALSE),"")</f>
        <v/>
      </c>
      <c r="N396" s="408"/>
      <c r="O396" s="468" t="str">
        <f>IFERROR(VLOOKUP($L396,[4]Insumos!$C$2:$F$517,3,FALSE),"")</f>
        <v/>
      </c>
      <c r="P396" s="318" t="e">
        <f>+Tabla1[[#This Row],[Precio Unitario]]*Tabla1[[#This Row],[Cantidad de Insumos]]</f>
        <v>#VALUE!</v>
      </c>
      <c r="Q396" s="469" t="str">
        <f>IFERROR(VLOOKUP($L396,[4]Insumos!$C$2:$F$517,4,FALSE),"")</f>
        <v/>
      </c>
      <c r="R396" s="462"/>
      <c r="S396" s="456"/>
      <c r="T396" s="456"/>
    </row>
    <row r="397" spans="2:20" x14ac:dyDescent="0.25">
      <c r="B397" s="465" t="str">
        <f>IF(Tabla1[[#This Row],[Código_Actividad]]="","",CONCATENATE(Tabla1[[#This Row],[POA]],".",Tabla1[[#This Row],[SRS]],".",Tabla1[[#This Row],[AREA]],".",Tabla1[[#This Row],[TIPO]]))</f>
        <v/>
      </c>
      <c r="C397" s="465" t="str">
        <f>IF(Tabla1[[#This Row],[Código_Actividad]]="","",'Formulario PPGR1'!#REF!)</f>
        <v/>
      </c>
      <c r="D397" s="465" t="str">
        <f>IF(Tabla1[[#This Row],[Código_Actividad]]="","",'Formulario PPGR1'!#REF!)</f>
        <v/>
      </c>
      <c r="E397" s="465" t="str">
        <f>IF(Tabla1[[#This Row],[Código_Actividad]]="","",'Formulario PPGR1'!#REF!)</f>
        <v/>
      </c>
      <c r="F397" s="465" t="str">
        <f>IF(Tabla1[[#This Row],[Código_Actividad]]="","",'Formulario PPGR1'!#REF!)</f>
        <v/>
      </c>
      <c r="G397" s="317"/>
      <c r="H397" s="460" t="str">
        <f>IFERROR(VLOOKUP(Tabla1[[#This Row],[Código_Actividad]],'Formulario PPGR2'!$H$9:$I$1048576,2,FALSE),"")</f>
        <v/>
      </c>
      <c r="I397" s="467" t="str">
        <f>IFERROR(VLOOKUP(Tabla1[[#This Row],[Código_Actividad]],Tabla2[[Código]:[Total de Acciones ]],15,FALSE),"")</f>
        <v/>
      </c>
      <c r="J397" s="462"/>
      <c r="K397" s="466" t="str">
        <f>IFERROR(VLOOKUP($J397,[3]LSIns!$B$5:$C$45,2,FALSE),"")</f>
        <v/>
      </c>
      <c r="L397" s="460"/>
      <c r="M397" s="466" t="str">
        <f>IFERROR(VLOOKUP($L397,[4]Insumos!$C$2:$F$517,2,FALSE),"")</f>
        <v/>
      </c>
      <c r="N397" s="408"/>
      <c r="O397" s="468" t="str">
        <f>IFERROR(VLOOKUP($L397,[4]Insumos!$C$2:$F$517,3,FALSE),"")</f>
        <v/>
      </c>
      <c r="P397" s="318" t="e">
        <f>+Tabla1[[#This Row],[Precio Unitario]]*Tabla1[[#This Row],[Cantidad de Insumos]]</f>
        <v>#VALUE!</v>
      </c>
      <c r="Q397" s="469" t="str">
        <f>IFERROR(VLOOKUP($L397,[4]Insumos!$C$2:$F$517,4,FALSE),"")</f>
        <v/>
      </c>
      <c r="R397" s="462"/>
      <c r="S397" s="456"/>
      <c r="T397" s="456"/>
    </row>
    <row r="398" spans="2:20" x14ac:dyDescent="0.25">
      <c r="B398" s="465" t="str">
        <f>IF(Tabla1[[#This Row],[Código_Actividad]]="","",CONCATENATE(Tabla1[[#This Row],[POA]],".",Tabla1[[#This Row],[SRS]],".",Tabla1[[#This Row],[AREA]],".",Tabla1[[#This Row],[TIPO]]))</f>
        <v/>
      </c>
      <c r="C398" s="465" t="str">
        <f>IF(Tabla1[[#This Row],[Código_Actividad]]="","",'Formulario PPGR1'!#REF!)</f>
        <v/>
      </c>
      <c r="D398" s="465" t="str">
        <f>IF(Tabla1[[#This Row],[Código_Actividad]]="","",'Formulario PPGR1'!#REF!)</f>
        <v/>
      </c>
      <c r="E398" s="465" t="str">
        <f>IF(Tabla1[[#This Row],[Código_Actividad]]="","",'Formulario PPGR1'!#REF!)</f>
        <v/>
      </c>
      <c r="F398" s="465" t="str">
        <f>IF(Tabla1[[#This Row],[Código_Actividad]]="","",'Formulario PPGR1'!#REF!)</f>
        <v/>
      </c>
      <c r="G398" s="317"/>
      <c r="H398" s="460" t="str">
        <f>IFERROR(VLOOKUP(Tabla1[[#This Row],[Código_Actividad]],'Formulario PPGR2'!$H$9:$I$1048576,2,FALSE),"")</f>
        <v/>
      </c>
      <c r="I398" s="467" t="str">
        <f>IFERROR(VLOOKUP(Tabla1[[#This Row],[Código_Actividad]],Tabla2[[Código]:[Total de Acciones ]],15,FALSE),"")</f>
        <v/>
      </c>
      <c r="J398" s="462"/>
      <c r="K398" s="466" t="str">
        <f>IFERROR(VLOOKUP($J398,[3]LSIns!$B$5:$C$45,2,FALSE),"")</f>
        <v/>
      </c>
      <c r="L398" s="460"/>
      <c r="M398" s="466" t="str">
        <f>IFERROR(VLOOKUP($L398,[4]Insumos!$C$2:$F$517,2,FALSE),"")</f>
        <v/>
      </c>
      <c r="N398" s="408"/>
      <c r="O398" s="468" t="str">
        <f>IFERROR(VLOOKUP($L398,[4]Insumos!$C$2:$F$517,3,FALSE),"")</f>
        <v/>
      </c>
      <c r="P398" s="318" t="e">
        <f>+Tabla1[[#This Row],[Precio Unitario]]*Tabla1[[#This Row],[Cantidad de Insumos]]</f>
        <v>#VALUE!</v>
      </c>
      <c r="Q398" s="469" t="str">
        <f>IFERROR(VLOOKUP($L398,[4]Insumos!$C$2:$F$517,4,FALSE),"")</f>
        <v/>
      </c>
      <c r="R398" s="462"/>
      <c r="S398" s="456"/>
      <c r="T398" s="456"/>
    </row>
    <row r="399" spans="2:20" x14ac:dyDescent="0.25">
      <c r="B399" s="465" t="str">
        <f>IF(Tabla1[[#This Row],[Código_Actividad]]="","",CONCATENATE(Tabla1[[#This Row],[POA]],".",Tabla1[[#This Row],[SRS]],".",Tabla1[[#This Row],[AREA]],".",Tabla1[[#This Row],[TIPO]]))</f>
        <v/>
      </c>
      <c r="C399" s="465" t="str">
        <f>IF(Tabla1[[#This Row],[Código_Actividad]]="","",'Formulario PPGR1'!#REF!)</f>
        <v/>
      </c>
      <c r="D399" s="465" t="str">
        <f>IF(Tabla1[[#This Row],[Código_Actividad]]="","",'Formulario PPGR1'!#REF!)</f>
        <v/>
      </c>
      <c r="E399" s="465" t="str">
        <f>IF(Tabla1[[#This Row],[Código_Actividad]]="","",'Formulario PPGR1'!#REF!)</f>
        <v/>
      </c>
      <c r="F399" s="465" t="str">
        <f>IF(Tabla1[[#This Row],[Código_Actividad]]="","",'Formulario PPGR1'!#REF!)</f>
        <v/>
      </c>
      <c r="G399" s="317"/>
      <c r="H399" s="460" t="str">
        <f>IFERROR(VLOOKUP(Tabla1[[#This Row],[Código_Actividad]],'Formulario PPGR2'!$H$9:$I$1048576,2,FALSE),"")</f>
        <v/>
      </c>
      <c r="I399" s="467" t="str">
        <f>IFERROR(VLOOKUP(Tabla1[[#This Row],[Código_Actividad]],Tabla2[[Código]:[Total de Acciones ]],15,FALSE),"")</f>
        <v/>
      </c>
      <c r="J399" s="462"/>
      <c r="K399" s="466" t="str">
        <f>IFERROR(VLOOKUP($J399,[3]LSIns!$B$5:$C$45,2,FALSE),"")</f>
        <v/>
      </c>
      <c r="L399" s="460"/>
      <c r="M399" s="466" t="str">
        <f>IFERROR(VLOOKUP($L399,[4]Insumos!$C$2:$F$517,2,FALSE),"")</f>
        <v/>
      </c>
      <c r="N399" s="408"/>
      <c r="O399" s="468" t="str">
        <f>IFERROR(VLOOKUP($L399,[4]Insumos!$C$2:$F$517,3,FALSE),"")</f>
        <v/>
      </c>
      <c r="P399" s="318" t="e">
        <f>+Tabla1[[#This Row],[Precio Unitario]]*Tabla1[[#This Row],[Cantidad de Insumos]]</f>
        <v>#VALUE!</v>
      </c>
      <c r="Q399" s="469" t="str">
        <f>IFERROR(VLOOKUP($L399,[4]Insumos!$C$2:$F$517,4,FALSE),"")</f>
        <v/>
      </c>
      <c r="R399" s="462"/>
      <c r="S399" s="456"/>
      <c r="T399" s="456"/>
    </row>
    <row r="400" spans="2:20" x14ac:dyDescent="0.25">
      <c r="B400" s="465" t="str">
        <f>IF(Tabla1[[#This Row],[Código_Actividad]]="","",CONCATENATE(Tabla1[[#This Row],[POA]],".",Tabla1[[#This Row],[SRS]],".",Tabla1[[#This Row],[AREA]],".",Tabla1[[#This Row],[TIPO]]))</f>
        <v/>
      </c>
      <c r="C400" s="465" t="str">
        <f>IF(Tabla1[[#This Row],[Código_Actividad]]="","",'Formulario PPGR1'!#REF!)</f>
        <v/>
      </c>
      <c r="D400" s="465" t="str">
        <f>IF(Tabla1[[#This Row],[Código_Actividad]]="","",'Formulario PPGR1'!#REF!)</f>
        <v/>
      </c>
      <c r="E400" s="465" t="str">
        <f>IF(Tabla1[[#This Row],[Código_Actividad]]="","",'Formulario PPGR1'!#REF!)</f>
        <v/>
      </c>
      <c r="F400" s="465" t="str">
        <f>IF(Tabla1[[#This Row],[Código_Actividad]]="","",'Formulario PPGR1'!#REF!)</f>
        <v/>
      </c>
      <c r="G400" s="317"/>
      <c r="H400" s="460" t="str">
        <f>IFERROR(VLOOKUP(Tabla1[[#This Row],[Código_Actividad]],'Formulario PPGR2'!$H$9:$I$1048576,2,FALSE),"")</f>
        <v/>
      </c>
      <c r="I400" s="467" t="str">
        <f>IFERROR(VLOOKUP(Tabla1[[#This Row],[Código_Actividad]],Tabla2[[Código]:[Total de Acciones ]],15,FALSE),"")</f>
        <v/>
      </c>
      <c r="J400" s="462"/>
      <c r="K400" s="466" t="str">
        <f>IFERROR(VLOOKUP($J400,[3]LSIns!$B$5:$C$45,2,FALSE),"")</f>
        <v/>
      </c>
      <c r="L400" s="460"/>
      <c r="M400" s="466" t="str">
        <f>IFERROR(VLOOKUP($L400,[4]Insumos!$C$2:$F$517,2,FALSE),"")</f>
        <v/>
      </c>
      <c r="N400" s="408"/>
      <c r="O400" s="468" t="str">
        <f>IFERROR(VLOOKUP($L400,[4]Insumos!$C$2:$F$517,3,FALSE),"")</f>
        <v/>
      </c>
      <c r="P400" s="318" t="e">
        <f>+Tabla1[[#This Row],[Precio Unitario]]*Tabla1[[#This Row],[Cantidad de Insumos]]</f>
        <v>#VALUE!</v>
      </c>
      <c r="Q400" s="469" t="str">
        <f>IFERROR(VLOOKUP($L400,[4]Insumos!$C$2:$F$517,4,FALSE),"")</f>
        <v/>
      </c>
      <c r="R400" s="462"/>
      <c r="S400" s="456"/>
      <c r="T400" s="456"/>
    </row>
    <row r="401" spans="2:20" x14ac:dyDescent="0.25">
      <c r="B401" s="465" t="str">
        <f>IF(Tabla1[[#This Row],[Código_Actividad]]="","",CONCATENATE(Tabla1[[#This Row],[POA]],".",Tabla1[[#This Row],[SRS]],".",Tabla1[[#This Row],[AREA]],".",Tabla1[[#This Row],[TIPO]]))</f>
        <v/>
      </c>
      <c r="C401" s="465" t="str">
        <f>IF(Tabla1[[#This Row],[Código_Actividad]]="","",'Formulario PPGR1'!#REF!)</f>
        <v/>
      </c>
      <c r="D401" s="465" t="str">
        <f>IF(Tabla1[[#This Row],[Código_Actividad]]="","",'Formulario PPGR1'!#REF!)</f>
        <v/>
      </c>
      <c r="E401" s="465" t="str">
        <f>IF(Tabla1[[#This Row],[Código_Actividad]]="","",'Formulario PPGR1'!#REF!)</f>
        <v/>
      </c>
      <c r="F401" s="465" t="str">
        <f>IF(Tabla1[[#This Row],[Código_Actividad]]="","",'Formulario PPGR1'!#REF!)</f>
        <v/>
      </c>
      <c r="G401" s="317"/>
      <c r="H401" s="460" t="str">
        <f>IFERROR(VLOOKUP(Tabla1[[#This Row],[Código_Actividad]],'Formulario PPGR2'!$H$9:$I$1048576,2,FALSE),"")</f>
        <v/>
      </c>
      <c r="I401" s="467" t="str">
        <f>IFERROR(VLOOKUP(Tabla1[[#This Row],[Código_Actividad]],Tabla2[[Código]:[Total de Acciones ]],15,FALSE),"")</f>
        <v/>
      </c>
      <c r="J401" s="462"/>
      <c r="K401" s="466" t="str">
        <f>IFERROR(VLOOKUP($J401,[3]LSIns!$B$5:$C$45,2,FALSE),"")</f>
        <v/>
      </c>
      <c r="L401" s="460"/>
      <c r="M401" s="466" t="str">
        <f>IFERROR(VLOOKUP($L401,[4]Insumos!$C$2:$F$517,2,FALSE),"")</f>
        <v/>
      </c>
      <c r="N401" s="408"/>
      <c r="O401" s="468" t="str">
        <f>IFERROR(VLOOKUP($L401,[4]Insumos!$C$2:$F$517,3,FALSE),"")</f>
        <v/>
      </c>
      <c r="P401" s="318" t="e">
        <f>+Tabla1[[#This Row],[Precio Unitario]]*Tabla1[[#This Row],[Cantidad de Insumos]]</f>
        <v>#VALUE!</v>
      </c>
      <c r="Q401" s="469" t="str">
        <f>IFERROR(VLOOKUP($L401,[4]Insumos!$C$2:$F$517,4,FALSE),"")</f>
        <v/>
      </c>
      <c r="R401" s="462"/>
      <c r="S401" s="456"/>
      <c r="T401" s="456"/>
    </row>
    <row r="402" spans="2:20" x14ac:dyDescent="0.25">
      <c r="B402" s="465" t="str">
        <f>IF(Tabla1[[#This Row],[Código_Actividad]]="","",CONCATENATE(Tabla1[[#This Row],[POA]],".",Tabla1[[#This Row],[SRS]],".",Tabla1[[#This Row],[AREA]],".",Tabla1[[#This Row],[TIPO]]))</f>
        <v/>
      </c>
      <c r="C402" s="465" t="str">
        <f>IF(Tabla1[[#This Row],[Código_Actividad]]="","",'Formulario PPGR1'!#REF!)</f>
        <v/>
      </c>
      <c r="D402" s="465" t="str">
        <f>IF(Tabla1[[#This Row],[Código_Actividad]]="","",'Formulario PPGR1'!#REF!)</f>
        <v/>
      </c>
      <c r="E402" s="465" t="str">
        <f>IF(Tabla1[[#This Row],[Código_Actividad]]="","",'Formulario PPGR1'!#REF!)</f>
        <v/>
      </c>
      <c r="F402" s="465" t="str">
        <f>IF(Tabla1[[#This Row],[Código_Actividad]]="","",'Formulario PPGR1'!#REF!)</f>
        <v/>
      </c>
      <c r="G402" s="317"/>
      <c r="H402" s="460" t="str">
        <f>IFERROR(VLOOKUP(Tabla1[[#This Row],[Código_Actividad]],'Formulario PPGR2'!$H$9:$I$1048576,2,FALSE),"")</f>
        <v/>
      </c>
      <c r="I402" s="467" t="str">
        <f>IFERROR(VLOOKUP(Tabla1[[#This Row],[Código_Actividad]],Tabla2[[Código]:[Total de Acciones ]],15,FALSE),"")</f>
        <v/>
      </c>
      <c r="J402" s="462"/>
      <c r="K402" s="466" t="str">
        <f>IFERROR(VLOOKUP($J402,[3]LSIns!$B$5:$C$45,2,FALSE),"")</f>
        <v/>
      </c>
      <c r="L402" s="460"/>
      <c r="M402" s="466" t="str">
        <f>IFERROR(VLOOKUP($L402,[4]Insumos!$C$2:$F$517,2,FALSE),"")</f>
        <v/>
      </c>
      <c r="N402" s="408"/>
      <c r="O402" s="468" t="str">
        <f>IFERROR(VLOOKUP($L402,[4]Insumos!$C$2:$F$517,3,FALSE),"")</f>
        <v/>
      </c>
      <c r="P402" s="318" t="e">
        <f>+Tabla1[[#This Row],[Precio Unitario]]*Tabla1[[#This Row],[Cantidad de Insumos]]</f>
        <v>#VALUE!</v>
      </c>
      <c r="Q402" s="469" t="str">
        <f>IFERROR(VLOOKUP($L402,[4]Insumos!$C$2:$F$517,4,FALSE),"")</f>
        <v/>
      </c>
      <c r="R402" s="462"/>
      <c r="S402" s="456"/>
      <c r="T402" s="456"/>
    </row>
    <row r="403" spans="2:20" x14ac:dyDescent="0.25">
      <c r="B403" s="465" t="str">
        <f>IF(Tabla1[[#This Row],[Código_Actividad]]="","",CONCATENATE(Tabla1[[#This Row],[POA]],".",Tabla1[[#This Row],[SRS]],".",Tabla1[[#This Row],[AREA]],".",Tabla1[[#This Row],[TIPO]]))</f>
        <v/>
      </c>
      <c r="C403" s="465" t="str">
        <f>IF(Tabla1[[#This Row],[Código_Actividad]]="","",'Formulario PPGR1'!#REF!)</f>
        <v/>
      </c>
      <c r="D403" s="465" t="str">
        <f>IF(Tabla1[[#This Row],[Código_Actividad]]="","",'Formulario PPGR1'!#REF!)</f>
        <v/>
      </c>
      <c r="E403" s="465" t="str">
        <f>IF(Tabla1[[#This Row],[Código_Actividad]]="","",'Formulario PPGR1'!#REF!)</f>
        <v/>
      </c>
      <c r="F403" s="465" t="str">
        <f>IF(Tabla1[[#This Row],[Código_Actividad]]="","",'Formulario PPGR1'!#REF!)</f>
        <v/>
      </c>
      <c r="G403" s="317"/>
      <c r="H403" s="460" t="str">
        <f>IFERROR(VLOOKUP(Tabla1[[#This Row],[Código_Actividad]],'Formulario PPGR2'!$H$9:$I$1048576,2,FALSE),"")</f>
        <v/>
      </c>
      <c r="I403" s="467" t="str">
        <f>IFERROR(VLOOKUP(Tabla1[[#This Row],[Código_Actividad]],Tabla2[[Código]:[Total de Acciones ]],15,FALSE),"")</f>
        <v/>
      </c>
      <c r="J403" s="462"/>
      <c r="K403" s="466" t="str">
        <f>IFERROR(VLOOKUP($J403,[3]LSIns!$B$5:$C$45,2,FALSE),"")</f>
        <v/>
      </c>
      <c r="L403" s="460"/>
      <c r="M403" s="466" t="str">
        <f>IFERROR(VLOOKUP($L403,[4]Insumos!$C$2:$F$517,2,FALSE),"")</f>
        <v/>
      </c>
      <c r="N403" s="408"/>
      <c r="O403" s="468" t="str">
        <f>IFERROR(VLOOKUP($L403,[4]Insumos!$C$2:$F$517,3,FALSE),"")</f>
        <v/>
      </c>
      <c r="P403" s="318" t="e">
        <f>+Tabla1[[#This Row],[Precio Unitario]]*Tabla1[[#This Row],[Cantidad de Insumos]]</f>
        <v>#VALUE!</v>
      </c>
      <c r="Q403" s="469" t="str">
        <f>IFERROR(VLOOKUP($L403,[4]Insumos!$C$2:$F$517,4,FALSE),"")</f>
        <v/>
      </c>
      <c r="R403" s="462"/>
      <c r="S403" s="456"/>
      <c r="T403" s="456"/>
    </row>
    <row r="404" spans="2:20" x14ac:dyDescent="0.25">
      <c r="B404" s="465" t="str">
        <f>IF(Tabla1[[#This Row],[Código_Actividad]]="","",CONCATENATE(Tabla1[[#This Row],[POA]],".",Tabla1[[#This Row],[SRS]],".",Tabla1[[#This Row],[AREA]],".",Tabla1[[#This Row],[TIPO]]))</f>
        <v/>
      </c>
      <c r="C404" s="465" t="str">
        <f>IF(Tabla1[[#This Row],[Código_Actividad]]="","",'Formulario PPGR1'!#REF!)</f>
        <v/>
      </c>
      <c r="D404" s="465" t="str">
        <f>IF(Tabla1[[#This Row],[Código_Actividad]]="","",'Formulario PPGR1'!#REF!)</f>
        <v/>
      </c>
      <c r="E404" s="465" t="str">
        <f>IF(Tabla1[[#This Row],[Código_Actividad]]="","",'Formulario PPGR1'!#REF!)</f>
        <v/>
      </c>
      <c r="F404" s="465" t="str">
        <f>IF(Tabla1[[#This Row],[Código_Actividad]]="","",'Formulario PPGR1'!#REF!)</f>
        <v/>
      </c>
      <c r="G404" s="317"/>
      <c r="H404" s="460" t="str">
        <f>IFERROR(VLOOKUP(Tabla1[[#This Row],[Código_Actividad]],'Formulario PPGR2'!$H$9:$I$1048576,2,FALSE),"")</f>
        <v/>
      </c>
      <c r="I404" s="467" t="str">
        <f>IFERROR(VLOOKUP(Tabla1[[#This Row],[Código_Actividad]],Tabla2[[Código]:[Total de Acciones ]],15,FALSE),"")</f>
        <v/>
      </c>
      <c r="J404" s="462"/>
      <c r="K404" s="466" t="str">
        <f>IFERROR(VLOOKUP($J404,[3]LSIns!$B$5:$C$45,2,FALSE),"")</f>
        <v/>
      </c>
      <c r="L404" s="460"/>
      <c r="M404" s="466" t="str">
        <f>IFERROR(VLOOKUP($L404,[4]Insumos!$C$2:$F$517,2,FALSE),"")</f>
        <v/>
      </c>
      <c r="N404" s="408"/>
      <c r="O404" s="468" t="str">
        <f>IFERROR(VLOOKUP($L404,[4]Insumos!$C$2:$F$517,3,FALSE),"")</f>
        <v/>
      </c>
      <c r="P404" s="318" t="e">
        <f>+Tabla1[[#This Row],[Precio Unitario]]*Tabla1[[#This Row],[Cantidad de Insumos]]</f>
        <v>#VALUE!</v>
      </c>
      <c r="Q404" s="469" t="str">
        <f>IFERROR(VLOOKUP($L404,[4]Insumos!$C$2:$F$517,4,FALSE),"")</f>
        <v/>
      </c>
      <c r="R404" s="462"/>
      <c r="S404" s="456"/>
      <c r="T404" s="456"/>
    </row>
    <row r="405" spans="2:20" x14ac:dyDescent="0.25">
      <c r="B405" s="465" t="str">
        <f>IF(Tabla1[[#This Row],[Código_Actividad]]="","",CONCATENATE(Tabla1[[#This Row],[POA]],".",Tabla1[[#This Row],[SRS]],".",Tabla1[[#This Row],[AREA]],".",Tabla1[[#This Row],[TIPO]]))</f>
        <v/>
      </c>
      <c r="C405" s="465" t="str">
        <f>IF(Tabla1[[#This Row],[Código_Actividad]]="","",'Formulario PPGR1'!#REF!)</f>
        <v/>
      </c>
      <c r="D405" s="465" t="str">
        <f>IF(Tabla1[[#This Row],[Código_Actividad]]="","",'Formulario PPGR1'!#REF!)</f>
        <v/>
      </c>
      <c r="E405" s="465" t="str">
        <f>IF(Tabla1[[#This Row],[Código_Actividad]]="","",'Formulario PPGR1'!#REF!)</f>
        <v/>
      </c>
      <c r="F405" s="465" t="str">
        <f>IF(Tabla1[[#This Row],[Código_Actividad]]="","",'Formulario PPGR1'!#REF!)</f>
        <v/>
      </c>
      <c r="G405" s="317"/>
      <c r="H405" s="460" t="str">
        <f>IFERROR(VLOOKUP(Tabla1[[#This Row],[Código_Actividad]],'Formulario PPGR2'!$H$9:$I$1048576,2,FALSE),"")</f>
        <v/>
      </c>
      <c r="I405" s="467" t="str">
        <f>IFERROR(VLOOKUP(Tabla1[[#This Row],[Código_Actividad]],Tabla2[[Código]:[Total de Acciones ]],15,FALSE),"")</f>
        <v/>
      </c>
      <c r="J405" s="462"/>
      <c r="K405" s="466" t="str">
        <f>IFERROR(VLOOKUP($J405,[3]LSIns!$B$5:$C$45,2,FALSE),"")</f>
        <v/>
      </c>
      <c r="L405" s="460"/>
      <c r="M405" s="466" t="str">
        <f>IFERROR(VLOOKUP($L405,[4]Insumos!$C$2:$F$517,2,FALSE),"")</f>
        <v/>
      </c>
      <c r="N405" s="408"/>
      <c r="O405" s="468" t="str">
        <f>IFERROR(VLOOKUP($L405,[4]Insumos!$C$2:$F$517,3,FALSE),"")</f>
        <v/>
      </c>
      <c r="P405" s="318" t="e">
        <f>+Tabla1[[#This Row],[Precio Unitario]]*Tabla1[[#This Row],[Cantidad de Insumos]]</f>
        <v>#VALUE!</v>
      </c>
      <c r="Q405" s="469" t="str">
        <f>IFERROR(VLOOKUP($L405,[4]Insumos!$C$2:$F$517,4,FALSE),"")</f>
        <v/>
      </c>
      <c r="R405" s="462"/>
      <c r="S405" s="456"/>
      <c r="T405" s="456"/>
    </row>
    <row r="406" spans="2:20" x14ac:dyDescent="0.25">
      <c r="B406" s="465" t="str">
        <f>IF(Tabla1[[#This Row],[Código_Actividad]]="","",CONCATENATE(Tabla1[[#This Row],[POA]],".",Tabla1[[#This Row],[SRS]],".",Tabla1[[#This Row],[AREA]],".",Tabla1[[#This Row],[TIPO]]))</f>
        <v/>
      </c>
      <c r="C406" s="465" t="str">
        <f>IF(Tabla1[[#This Row],[Código_Actividad]]="","",'Formulario PPGR1'!#REF!)</f>
        <v/>
      </c>
      <c r="D406" s="465" t="str">
        <f>IF(Tabla1[[#This Row],[Código_Actividad]]="","",'Formulario PPGR1'!#REF!)</f>
        <v/>
      </c>
      <c r="E406" s="465" t="str">
        <f>IF(Tabla1[[#This Row],[Código_Actividad]]="","",'Formulario PPGR1'!#REF!)</f>
        <v/>
      </c>
      <c r="F406" s="465" t="str">
        <f>IF(Tabla1[[#This Row],[Código_Actividad]]="","",'Formulario PPGR1'!#REF!)</f>
        <v/>
      </c>
      <c r="G406" s="317"/>
      <c r="H406" s="460" t="str">
        <f>IFERROR(VLOOKUP(Tabla1[[#This Row],[Código_Actividad]],'Formulario PPGR2'!$H$9:$I$1048576,2,FALSE),"")</f>
        <v/>
      </c>
      <c r="I406" s="467" t="str">
        <f>IFERROR(VLOOKUP(Tabla1[[#This Row],[Código_Actividad]],Tabla2[[Código]:[Total de Acciones ]],15,FALSE),"")</f>
        <v/>
      </c>
      <c r="J406" s="462"/>
      <c r="K406" s="466" t="str">
        <f>IFERROR(VLOOKUP($J406,[3]LSIns!$B$5:$C$45,2,FALSE),"")</f>
        <v/>
      </c>
      <c r="L406" s="460"/>
      <c r="M406" s="466" t="str">
        <f>IFERROR(VLOOKUP($L406,[4]Insumos!$C$2:$F$517,2,FALSE),"")</f>
        <v/>
      </c>
      <c r="N406" s="408"/>
      <c r="O406" s="468" t="str">
        <f>IFERROR(VLOOKUP($L406,[4]Insumos!$C$2:$F$517,3,FALSE),"")</f>
        <v/>
      </c>
      <c r="P406" s="318" t="e">
        <f>+Tabla1[[#This Row],[Precio Unitario]]*Tabla1[[#This Row],[Cantidad de Insumos]]</f>
        <v>#VALUE!</v>
      </c>
      <c r="Q406" s="469" t="str">
        <f>IFERROR(VLOOKUP($L406,[4]Insumos!$C$2:$F$517,4,FALSE),"")</f>
        <v/>
      </c>
      <c r="R406" s="462"/>
      <c r="S406" s="456"/>
      <c r="T406" s="456"/>
    </row>
    <row r="407" spans="2:20" x14ac:dyDescent="0.25">
      <c r="B407" s="465" t="str">
        <f>IF(Tabla1[[#This Row],[Código_Actividad]]="","",CONCATENATE(Tabla1[[#This Row],[POA]],".",Tabla1[[#This Row],[SRS]],".",Tabla1[[#This Row],[AREA]],".",Tabla1[[#This Row],[TIPO]]))</f>
        <v/>
      </c>
      <c r="C407" s="465" t="str">
        <f>IF(Tabla1[[#This Row],[Código_Actividad]]="","",'Formulario PPGR1'!#REF!)</f>
        <v/>
      </c>
      <c r="D407" s="465" t="str">
        <f>IF(Tabla1[[#This Row],[Código_Actividad]]="","",'Formulario PPGR1'!#REF!)</f>
        <v/>
      </c>
      <c r="E407" s="465" t="str">
        <f>IF(Tabla1[[#This Row],[Código_Actividad]]="","",'Formulario PPGR1'!#REF!)</f>
        <v/>
      </c>
      <c r="F407" s="465" t="str">
        <f>IF(Tabla1[[#This Row],[Código_Actividad]]="","",'Formulario PPGR1'!#REF!)</f>
        <v/>
      </c>
      <c r="G407" s="317"/>
      <c r="H407" s="460" t="str">
        <f>IFERROR(VLOOKUP(Tabla1[[#This Row],[Código_Actividad]],'Formulario PPGR2'!$H$9:$I$1048576,2,FALSE),"")</f>
        <v/>
      </c>
      <c r="I407" s="467" t="str">
        <f>IFERROR(VLOOKUP(Tabla1[[#This Row],[Código_Actividad]],Tabla2[[Código]:[Total de Acciones ]],15,FALSE),"")</f>
        <v/>
      </c>
      <c r="J407" s="462"/>
      <c r="K407" s="466" t="str">
        <f>IFERROR(VLOOKUP($J407,[3]LSIns!$B$5:$C$45,2,FALSE),"")</f>
        <v/>
      </c>
      <c r="L407" s="460"/>
      <c r="M407" s="466" t="str">
        <f>IFERROR(VLOOKUP($L407,[4]Insumos!$C$2:$F$517,2,FALSE),"")</f>
        <v/>
      </c>
      <c r="N407" s="408"/>
      <c r="O407" s="468" t="str">
        <f>IFERROR(VLOOKUP($L407,[4]Insumos!$C$2:$F$517,3,FALSE),"")</f>
        <v/>
      </c>
      <c r="P407" s="318" t="e">
        <f>+Tabla1[[#This Row],[Precio Unitario]]*Tabla1[[#This Row],[Cantidad de Insumos]]</f>
        <v>#VALUE!</v>
      </c>
      <c r="Q407" s="469" t="str">
        <f>IFERROR(VLOOKUP($L407,[4]Insumos!$C$2:$F$517,4,FALSE),"")</f>
        <v/>
      </c>
      <c r="R407" s="462"/>
      <c r="S407" s="456"/>
      <c r="T407" s="456"/>
    </row>
    <row r="408" spans="2:20" x14ac:dyDescent="0.25">
      <c r="B408" s="465" t="str">
        <f>IF(Tabla1[[#This Row],[Código_Actividad]]="","",CONCATENATE(Tabla1[[#This Row],[POA]],".",Tabla1[[#This Row],[SRS]],".",Tabla1[[#This Row],[AREA]],".",Tabla1[[#This Row],[TIPO]]))</f>
        <v/>
      </c>
      <c r="C408" s="465" t="str">
        <f>IF(Tabla1[[#This Row],[Código_Actividad]]="","",'Formulario PPGR1'!#REF!)</f>
        <v/>
      </c>
      <c r="D408" s="465" t="str">
        <f>IF(Tabla1[[#This Row],[Código_Actividad]]="","",'Formulario PPGR1'!#REF!)</f>
        <v/>
      </c>
      <c r="E408" s="465" t="str">
        <f>IF(Tabla1[[#This Row],[Código_Actividad]]="","",'Formulario PPGR1'!#REF!)</f>
        <v/>
      </c>
      <c r="F408" s="465" t="str">
        <f>IF(Tabla1[[#This Row],[Código_Actividad]]="","",'Formulario PPGR1'!#REF!)</f>
        <v/>
      </c>
      <c r="G408" s="317"/>
      <c r="H408" s="460" t="str">
        <f>IFERROR(VLOOKUP(Tabla1[[#This Row],[Código_Actividad]],'Formulario PPGR2'!$H$9:$I$1048576,2,FALSE),"")</f>
        <v/>
      </c>
      <c r="I408" s="467" t="str">
        <f>IFERROR(VLOOKUP(Tabla1[[#This Row],[Código_Actividad]],Tabla2[[Código]:[Total de Acciones ]],15,FALSE),"")</f>
        <v/>
      </c>
      <c r="J408" s="462"/>
      <c r="K408" s="466" t="str">
        <f>IFERROR(VLOOKUP($J408,[3]LSIns!$B$5:$C$45,2,FALSE),"")</f>
        <v/>
      </c>
      <c r="L408" s="460"/>
      <c r="M408" s="466" t="str">
        <f>IFERROR(VLOOKUP($L408,[4]Insumos!$C$2:$F$517,2,FALSE),"")</f>
        <v/>
      </c>
      <c r="N408" s="408"/>
      <c r="O408" s="468" t="str">
        <f>IFERROR(VLOOKUP($L408,[4]Insumos!$C$2:$F$517,3,FALSE),"")</f>
        <v/>
      </c>
      <c r="P408" s="318" t="e">
        <f>+Tabla1[[#This Row],[Precio Unitario]]*Tabla1[[#This Row],[Cantidad de Insumos]]</f>
        <v>#VALUE!</v>
      </c>
      <c r="Q408" s="469" t="str">
        <f>IFERROR(VLOOKUP($L408,[4]Insumos!$C$2:$F$517,4,FALSE),"")</f>
        <v/>
      </c>
      <c r="R408" s="462"/>
      <c r="S408" s="456"/>
      <c r="T408" s="456"/>
    </row>
    <row r="409" spans="2:20" x14ac:dyDescent="0.25">
      <c r="B409" s="465" t="str">
        <f>IF(Tabla1[[#This Row],[Código_Actividad]]="","",CONCATENATE(Tabla1[[#This Row],[POA]],".",Tabla1[[#This Row],[SRS]],".",Tabla1[[#This Row],[AREA]],".",Tabla1[[#This Row],[TIPO]]))</f>
        <v/>
      </c>
      <c r="C409" s="465" t="str">
        <f>IF(Tabla1[[#This Row],[Código_Actividad]]="","",'Formulario PPGR1'!#REF!)</f>
        <v/>
      </c>
      <c r="D409" s="465" t="str">
        <f>IF(Tabla1[[#This Row],[Código_Actividad]]="","",'Formulario PPGR1'!#REF!)</f>
        <v/>
      </c>
      <c r="E409" s="465" t="str">
        <f>IF(Tabla1[[#This Row],[Código_Actividad]]="","",'Formulario PPGR1'!#REF!)</f>
        <v/>
      </c>
      <c r="F409" s="465" t="str">
        <f>IF(Tabla1[[#This Row],[Código_Actividad]]="","",'Formulario PPGR1'!#REF!)</f>
        <v/>
      </c>
      <c r="G409" s="317"/>
      <c r="H409" s="460" t="str">
        <f>IFERROR(VLOOKUP(Tabla1[[#This Row],[Código_Actividad]],'Formulario PPGR2'!$H$9:$I$1048576,2,FALSE),"")</f>
        <v/>
      </c>
      <c r="I409" s="467" t="str">
        <f>IFERROR(VLOOKUP(Tabla1[[#This Row],[Código_Actividad]],Tabla2[[Código]:[Total de Acciones ]],15,FALSE),"")</f>
        <v/>
      </c>
      <c r="J409" s="462"/>
      <c r="K409" s="466" t="str">
        <f>IFERROR(VLOOKUP($J409,[3]LSIns!$B$5:$C$45,2,FALSE),"")</f>
        <v/>
      </c>
      <c r="L409" s="460"/>
      <c r="M409" s="466" t="str">
        <f>IFERROR(VLOOKUP($L409,[4]Insumos!$C$2:$F$517,2,FALSE),"")</f>
        <v/>
      </c>
      <c r="N409" s="408"/>
      <c r="O409" s="468" t="str">
        <f>IFERROR(VLOOKUP($L409,[4]Insumos!$C$2:$F$517,3,FALSE),"")</f>
        <v/>
      </c>
      <c r="P409" s="318" t="e">
        <f>+Tabla1[[#This Row],[Precio Unitario]]*Tabla1[[#This Row],[Cantidad de Insumos]]</f>
        <v>#VALUE!</v>
      </c>
      <c r="Q409" s="469" t="str">
        <f>IFERROR(VLOOKUP($L409,[4]Insumos!$C$2:$F$517,4,FALSE),"")</f>
        <v/>
      </c>
      <c r="R409" s="462"/>
      <c r="S409" s="456"/>
      <c r="T409" s="456"/>
    </row>
    <row r="410" spans="2:20" x14ac:dyDescent="0.25">
      <c r="B410" s="465" t="str">
        <f>IF(Tabla1[[#This Row],[Código_Actividad]]="","",CONCATENATE(Tabla1[[#This Row],[POA]],".",Tabla1[[#This Row],[SRS]],".",Tabla1[[#This Row],[AREA]],".",Tabla1[[#This Row],[TIPO]]))</f>
        <v/>
      </c>
      <c r="C410" s="465" t="str">
        <f>IF(Tabla1[[#This Row],[Código_Actividad]]="","",'Formulario PPGR1'!#REF!)</f>
        <v/>
      </c>
      <c r="D410" s="465" t="str">
        <f>IF(Tabla1[[#This Row],[Código_Actividad]]="","",'Formulario PPGR1'!#REF!)</f>
        <v/>
      </c>
      <c r="E410" s="465" t="str">
        <f>IF(Tabla1[[#This Row],[Código_Actividad]]="","",'Formulario PPGR1'!#REF!)</f>
        <v/>
      </c>
      <c r="F410" s="465" t="str">
        <f>IF(Tabla1[[#This Row],[Código_Actividad]]="","",'Formulario PPGR1'!#REF!)</f>
        <v/>
      </c>
      <c r="G410" s="317"/>
      <c r="H410" s="460" t="str">
        <f>IFERROR(VLOOKUP(Tabla1[[#This Row],[Código_Actividad]],'Formulario PPGR2'!$H$9:$I$1048576,2,FALSE),"")</f>
        <v/>
      </c>
      <c r="I410" s="467" t="str">
        <f>IFERROR(VLOOKUP(Tabla1[[#This Row],[Código_Actividad]],Tabla2[[Código]:[Total de Acciones ]],15,FALSE),"")</f>
        <v/>
      </c>
      <c r="J410" s="462"/>
      <c r="K410" s="466" t="str">
        <f>IFERROR(VLOOKUP($J410,[3]LSIns!$B$5:$C$45,2,FALSE),"")</f>
        <v/>
      </c>
      <c r="L410" s="460"/>
      <c r="M410" s="466" t="str">
        <f>IFERROR(VLOOKUP($L410,[4]Insumos!$C$2:$F$517,2,FALSE),"")</f>
        <v/>
      </c>
      <c r="N410" s="408"/>
      <c r="O410" s="468" t="str">
        <f>IFERROR(VLOOKUP($L410,[4]Insumos!$C$2:$F$517,3,FALSE),"")</f>
        <v/>
      </c>
      <c r="P410" s="318" t="e">
        <f>+Tabla1[[#This Row],[Precio Unitario]]*Tabla1[[#This Row],[Cantidad de Insumos]]</f>
        <v>#VALUE!</v>
      </c>
      <c r="Q410" s="469" t="str">
        <f>IFERROR(VLOOKUP($L410,[4]Insumos!$C$2:$F$517,4,FALSE),"")</f>
        <v/>
      </c>
      <c r="R410" s="462"/>
      <c r="S410" s="456"/>
      <c r="T410" s="456"/>
    </row>
    <row r="411" spans="2:20" x14ac:dyDescent="0.25">
      <c r="B411" s="465" t="str">
        <f>IF(Tabla1[[#This Row],[Código_Actividad]]="","",CONCATENATE(Tabla1[[#This Row],[POA]],".",Tabla1[[#This Row],[SRS]],".",Tabla1[[#This Row],[AREA]],".",Tabla1[[#This Row],[TIPO]]))</f>
        <v/>
      </c>
      <c r="C411" s="465" t="str">
        <f>IF(Tabla1[[#This Row],[Código_Actividad]]="","",'Formulario PPGR1'!#REF!)</f>
        <v/>
      </c>
      <c r="D411" s="465" t="str">
        <f>IF(Tabla1[[#This Row],[Código_Actividad]]="","",'Formulario PPGR1'!#REF!)</f>
        <v/>
      </c>
      <c r="E411" s="465" t="str">
        <f>IF(Tabla1[[#This Row],[Código_Actividad]]="","",'Formulario PPGR1'!#REF!)</f>
        <v/>
      </c>
      <c r="F411" s="465" t="str">
        <f>IF(Tabla1[[#This Row],[Código_Actividad]]="","",'Formulario PPGR1'!#REF!)</f>
        <v/>
      </c>
      <c r="G411" s="317"/>
      <c r="H411" s="460" t="str">
        <f>IFERROR(VLOOKUP(Tabla1[[#This Row],[Código_Actividad]],'Formulario PPGR2'!$H$9:$I$1048576,2,FALSE),"")</f>
        <v/>
      </c>
      <c r="I411" s="467" t="str">
        <f>IFERROR(VLOOKUP(Tabla1[[#This Row],[Código_Actividad]],Tabla2[[Código]:[Total de Acciones ]],15,FALSE),"")</f>
        <v/>
      </c>
      <c r="J411" s="462"/>
      <c r="K411" s="466" t="str">
        <f>IFERROR(VLOOKUP($J411,[3]LSIns!$B$5:$C$45,2,FALSE),"")</f>
        <v/>
      </c>
      <c r="L411" s="460"/>
      <c r="M411" s="466" t="str">
        <f>IFERROR(VLOOKUP($L411,[4]Insumos!$C$2:$F$517,2,FALSE),"")</f>
        <v/>
      </c>
      <c r="N411" s="408"/>
      <c r="O411" s="468" t="str">
        <f>IFERROR(VLOOKUP($L411,[4]Insumos!$C$2:$F$517,3,FALSE),"")</f>
        <v/>
      </c>
      <c r="P411" s="318" t="e">
        <f>+Tabla1[[#This Row],[Precio Unitario]]*Tabla1[[#This Row],[Cantidad de Insumos]]</f>
        <v>#VALUE!</v>
      </c>
      <c r="Q411" s="469" t="str">
        <f>IFERROR(VLOOKUP($L411,[4]Insumos!$C$2:$F$517,4,FALSE),"")</f>
        <v/>
      </c>
      <c r="R411" s="462"/>
      <c r="S411" s="456"/>
      <c r="T411" s="456"/>
    </row>
    <row r="412" spans="2:20" x14ac:dyDescent="0.25">
      <c r="B412" s="465" t="str">
        <f>IF(Tabla1[[#This Row],[Código_Actividad]]="","",CONCATENATE(Tabla1[[#This Row],[POA]],".",Tabla1[[#This Row],[SRS]],".",Tabla1[[#This Row],[AREA]],".",Tabla1[[#This Row],[TIPO]]))</f>
        <v/>
      </c>
      <c r="C412" s="465" t="str">
        <f>IF(Tabla1[[#This Row],[Código_Actividad]]="","",'Formulario PPGR1'!#REF!)</f>
        <v/>
      </c>
      <c r="D412" s="465" t="str">
        <f>IF(Tabla1[[#This Row],[Código_Actividad]]="","",'Formulario PPGR1'!#REF!)</f>
        <v/>
      </c>
      <c r="E412" s="465" t="str">
        <f>IF(Tabla1[[#This Row],[Código_Actividad]]="","",'Formulario PPGR1'!#REF!)</f>
        <v/>
      </c>
      <c r="F412" s="465" t="str">
        <f>IF(Tabla1[[#This Row],[Código_Actividad]]="","",'Formulario PPGR1'!#REF!)</f>
        <v/>
      </c>
      <c r="G412" s="317"/>
      <c r="H412" s="460" t="str">
        <f>IFERROR(VLOOKUP(Tabla1[[#This Row],[Código_Actividad]],'Formulario PPGR2'!$H$9:$I$1048576,2,FALSE),"")</f>
        <v/>
      </c>
      <c r="I412" s="467" t="str">
        <f>IFERROR(VLOOKUP(Tabla1[[#This Row],[Código_Actividad]],Tabla2[[Código]:[Total de Acciones ]],15,FALSE),"")</f>
        <v/>
      </c>
      <c r="J412" s="462"/>
      <c r="K412" s="466" t="str">
        <f>IFERROR(VLOOKUP($J412,[3]LSIns!$B$5:$C$45,2,FALSE),"")</f>
        <v/>
      </c>
      <c r="L412" s="460"/>
      <c r="M412" s="466" t="str">
        <f>IFERROR(VLOOKUP($L412,[4]Insumos!$C$2:$F$517,2,FALSE),"")</f>
        <v/>
      </c>
      <c r="N412" s="408"/>
      <c r="O412" s="468" t="str">
        <f>IFERROR(VLOOKUP($L412,[4]Insumos!$C$2:$F$517,3,FALSE),"")</f>
        <v/>
      </c>
      <c r="P412" s="318" t="e">
        <f>+Tabla1[[#This Row],[Precio Unitario]]*Tabla1[[#This Row],[Cantidad de Insumos]]</f>
        <v>#VALUE!</v>
      </c>
      <c r="Q412" s="469" t="str">
        <f>IFERROR(VLOOKUP($L412,[4]Insumos!$C$2:$F$517,4,FALSE),"")</f>
        <v/>
      </c>
      <c r="R412" s="462"/>
      <c r="S412" s="456"/>
      <c r="T412" s="456"/>
    </row>
    <row r="413" spans="2:20" x14ac:dyDescent="0.25">
      <c r="B413" s="465" t="str">
        <f>IF(Tabla1[[#This Row],[Código_Actividad]]="","",CONCATENATE(Tabla1[[#This Row],[POA]],".",Tabla1[[#This Row],[SRS]],".",Tabla1[[#This Row],[AREA]],".",Tabla1[[#This Row],[TIPO]]))</f>
        <v/>
      </c>
      <c r="C413" s="465" t="str">
        <f>IF(Tabla1[[#This Row],[Código_Actividad]]="","",'Formulario PPGR1'!#REF!)</f>
        <v/>
      </c>
      <c r="D413" s="465" t="str">
        <f>IF(Tabla1[[#This Row],[Código_Actividad]]="","",'Formulario PPGR1'!#REF!)</f>
        <v/>
      </c>
      <c r="E413" s="465" t="str">
        <f>IF(Tabla1[[#This Row],[Código_Actividad]]="","",'Formulario PPGR1'!#REF!)</f>
        <v/>
      </c>
      <c r="F413" s="465" t="str">
        <f>IF(Tabla1[[#This Row],[Código_Actividad]]="","",'Formulario PPGR1'!#REF!)</f>
        <v/>
      </c>
      <c r="G413" s="317"/>
      <c r="H413" s="460" t="str">
        <f>IFERROR(VLOOKUP(Tabla1[[#This Row],[Código_Actividad]],'Formulario PPGR2'!$H$9:$I$1048576,2,FALSE),"")</f>
        <v/>
      </c>
      <c r="I413" s="467" t="str">
        <f>IFERROR(VLOOKUP(Tabla1[[#This Row],[Código_Actividad]],Tabla2[[Código]:[Total de Acciones ]],15,FALSE),"")</f>
        <v/>
      </c>
      <c r="J413" s="462"/>
      <c r="K413" s="466" t="str">
        <f>IFERROR(VLOOKUP($J413,[3]LSIns!$B$5:$C$45,2,FALSE),"")</f>
        <v/>
      </c>
      <c r="L413" s="460"/>
      <c r="M413" s="466" t="str">
        <f>IFERROR(VLOOKUP($L413,[4]Insumos!$C$2:$F$517,2,FALSE),"")</f>
        <v/>
      </c>
      <c r="N413" s="408"/>
      <c r="O413" s="468" t="str">
        <f>IFERROR(VLOOKUP($L413,[4]Insumos!$C$2:$F$517,3,FALSE),"")</f>
        <v/>
      </c>
      <c r="P413" s="318" t="e">
        <f>+Tabla1[[#This Row],[Precio Unitario]]*Tabla1[[#This Row],[Cantidad de Insumos]]</f>
        <v>#VALUE!</v>
      </c>
      <c r="Q413" s="469" t="str">
        <f>IFERROR(VLOOKUP($L413,[4]Insumos!$C$2:$F$517,4,FALSE),"")</f>
        <v/>
      </c>
      <c r="R413" s="462"/>
      <c r="S413" s="456"/>
      <c r="T413" s="456"/>
    </row>
    <row r="414" spans="2:20" x14ac:dyDescent="0.25">
      <c r="B414" s="465" t="str">
        <f>IF(Tabla1[[#This Row],[Código_Actividad]]="","",CONCATENATE(Tabla1[[#This Row],[POA]],".",Tabla1[[#This Row],[SRS]],".",Tabla1[[#This Row],[AREA]],".",Tabla1[[#This Row],[TIPO]]))</f>
        <v/>
      </c>
      <c r="C414" s="465" t="str">
        <f>IF(Tabla1[[#This Row],[Código_Actividad]]="","",'Formulario PPGR1'!#REF!)</f>
        <v/>
      </c>
      <c r="D414" s="465" t="str">
        <f>IF(Tabla1[[#This Row],[Código_Actividad]]="","",'Formulario PPGR1'!#REF!)</f>
        <v/>
      </c>
      <c r="E414" s="465" t="str">
        <f>IF(Tabla1[[#This Row],[Código_Actividad]]="","",'Formulario PPGR1'!#REF!)</f>
        <v/>
      </c>
      <c r="F414" s="465" t="str">
        <f>IF(Tabla1[[#This Row],[Código_Actividad]]="","",'Formulario PPGR1'!#REF!)</f>
        <v/>
      </c>
      <c r="G414" s="317"/>
      <c r="H414" s="460" t="str">
        <f>IFERROR(VLOOKUP(Tabla1[[#This Row],[Código_Actividad]],'Formulario PPGR2'!$H$9:$I$1048576,2,FALSE),"")</f>
        <v/>
      </c>
      <c r="I414" s="467" t="str">
        <f>IFERROR(VLOOKUP(Tabla1[[#This Row],[Código_Actividad]],Tabla2[[Código]:[Total de Acciones ]],15,FALSE),"")</f>
        <v/>
      </c>
      <c r="J414" s="462"/>
      <c r="K414" s="466" t="str">
        <f>IFERROR(VLOOKUP($J414,[3]LSIns!$B$5:$C$45,2,FALSE),"")</f>
        <v/>
      </c>
      <c r="L414" s="460"/>
      <c r="M414" s="466" t="str">
        <f>IFERROR(VLOOKUP($L414,[4]Insumos!$C$2:$F$517,2,FALSE),"")</f>
        <v/>
      </c>
      <c r="N414" s="408"/>
      <c r="O414" s="468" t="str">
        <f>IFERROR(VLOOKUP($L414,[4]Insumos!$C$2:$F$517,3,FALSE),"")</f>
        <v/>
      </c>
      <c r="P414" s="318" t="e">
        <f>+Tabla1[[#This Row],[Precio Unitario]]*Tabla1[[#This Row],[Cantidad de Insumos]]</f>
        <v>#VALUE!</v>
      </c>
      <c r="Q414" s="469" t="str">
        <f>IFERROR(VLOOKUP($L414,[4]Insumos!$C$2:$F$517,4,FALSE),"")</f>
        <v/>
      </c>
      <c r="R414" s="462"/>
      <c r="S414" s="456"/>
      <c r="T414" s="456"/>
    </row>
    <row r="415" spans="2:20" x14ac:dyDescent="0.25">
      <c r="B415" s="465" t="str">
        <f>IF(Tabla1[[#This Row],[Código_Actividad]]="","",CONCATENATE(Tabla1[[#This Row],[POA]],".",Tabla1[[#This Row],[SRS]],".",Tabla1[[#This Row],[AREA]],".",Tabla1[[#This Row],[TIPO]]))</f>
        <v/>
      </c>
      <c r="C415" s="465" t="str">
        <f>IF(Tabla1[[#This Row],[Código_Actividad]]="","",'Formulario PPGR1'!#REF!)</f>
        <v/>
      </c>
      <c r="D415" s="465" t="str">
        <f>IF(Tabla1[[#This Row],[Código_Actividad]]="","",'Formulario PPGR1'!#REF!)</f>
        <v/>
      </c>
      <c r="E415" s="465" t="str">
        <f>IF(Tabla1[[#This Row],[Código_Actividad]]="","",'Formulario PPGR1'!#REF!)</f>
        <v/>
      </c>
      <c r="F415" s="465" t="str">
        <f>IF(Tabla1[[#This Row],[Código_Actividad]]="","",'Formulario PPGR1'!#REF!)</f>
        <v/>
      </c>
      <c r="G415" s="317"/>
      <c r="H415" s="460" t="str">
        <f>IFERROR(VLOOKUP(Tabla1[[#This Row],[Código_Actividad]],'Formulario PPGR2'!$H$9:$I$1048576,2,FALSE),"")</f>
        <v/>
      </c>
      <c r="I415" s="467" t="str">
        <f>IFERROR(VLOOKUP(Tabla1[[#This Row],[Código_Actividad]],Tabla2[[Código]:[Total de Acciones ]],15,FALSE),"")</f>
        <v/>
      </c>
      <c r="J415" s="462"/>
      <c r="K415" s="466" t="str">
        <f>IFERROR(VLOOKUP($J415,[3]LSIns!$B$5:$C$45,2,FALSE),"")</f>
        <v/>
      </c>
      <c r="L415" s="460"/>
      <c r="M415" s="466" t="str">
        <f>IFERROR(VLOOKUP($L415,[4]Insumos!$C$2:$F$517,2,FALSE),"")</f>
        <v/>
      </c>
      <c r="N415" s="408"/>
      <c r="O415" s="468" t="str">
        <f>IFERROR(VLOOKUP($L415,[4]Insumos!$C$2:$F$517,3,FALSE),"")</f>
        <v/>
      </c>
      <c r="P415" s="318" t="e">
        <f>+Tabla1[[#This Row],[Precio Unitario]]*Tabla1[[#This Row],[Cantidad de Insumos]]</f>
        <v>#VALUE!</v>
      </c>
      <c r="Q415" s="469" t="str">
        <f>IFERROR(VLOOKUP($L415,[4]Insumos!$C$2:$F$517,4,FALSE),"")</f>
        <v/>
      </c>
      <c r="R415" s="462"/>
      <c r="S415" s="456"/>
      <c r="T415" s="456"/>
    </row>
    <row r="416" spans="2:20" x14ac:dyDescent="0.25">
      <c r="B416" s="465" t="str">
        <f>IF(Tabla1[[#This Row],[Código_Actividad]]="","",CONCATENATE(Tabla1[[#This Row],[POA]],".",Tabla1[[#This Row],[SRS]],".",Tabla1[[#This Row],[AREA]],".",Tabla1[[#This Row],[TIPO]]))</f>
        <v/>
      </c>
      <c r="C416" s="465" t="str">
        <f>IF(Tabla1[[#This Row],[Código_Actividad]]="","",'Formulario PPGR1'!#REF!)</f>
        <v/>
      </c>
      <c r="D416" s="465" t="str">
        <f>IF(Tabla1[[#This Row],[Código_Actividad]]="","",'Formulario PPGR1'!#REF!)</f>
        <v/>
      </c>
      <c r="E416" s="465" t="str">
        <f>IF(Tabla1[[#This Row],[Código_Actividad]]="","",'Formulario PPGR1'!#REF!)</f>
        <v/>
      </c>
      <c r="F416" s="465" t="str">
        <f>IF(Tabla1[[#This Row],[Código_Actividad]]="","",'Formulario PPGR1'!#REF!)</f>
        <v/>
      </c>
      <c r="G416" s="317"/>
      <c r="H416" s="460" t="str">
        <f>IFERROR(VLOOKUP(Tabla1[[#This Row],[Código_Actividad]],'Formulario PPGR2'!$H$9:$I$1048576,2,FALSE),"")</f>
        <v/>
      </c>
      <c r="I416" s="467" t="str">
        <f>IFERROR(VLOOKUP(Tabla1[[#This Row],[Código_Actividad]],Tabla2[[Código]:[Total de Acciones ]],15,FALSE),"")</f>
        <v/>
      </c>
      <c r="J416" s="462"/>
      <c r="K416" s="466" t="str">
        <f>IFERROR(VLOOKUP($J416,[3]LSIns!$B$5:$C$45,2,FALSE),"")</f>
        <v/>
      </c>
      <c r="L416" s="460"/>
      <c r="M416" s="466" t="str">
        <f>IFERROR(VLOOKUP($L416,[4]Insumos!$C$2:$F$517,2,FALSE),"")</f>
        <v/>
      </c>
      <c r="N416" s="408"/>
      <c r="O416" s="468" t="str">
        <f>IFERROR(VLOOKUP($L416,[4]Insumos!$C$2:$F$517,3,FALSE),"")</f>
        <v/>
      </c>
      <c r="P416" s="318" t="e">
        <f>+Tabla1[[#This Row],[Precio Unitario]]*Tabla1[[#This Row],[Cantidad de Insumos]]</f>
        <v>#VALUE!</v>
      </c>
      <c r="Q416" s="469" t="str">
        <f>IFERROR(VLOOKUP($L416,[4]Insumos!$C$2:$F$517,4,FALSE),"")</f>
        <v/>
      </c>
      <c r="R416" s="462"/>
      <c r="S416" s="456"/>
      <c r="T416" s="456"/>
    </row>
    <row r="417" spans="2:20" x14ac:dyDescent="0.25">
      <c r="B417" s="465" t="str">
        <f>IF(Tabla1[[#This Row],[Código_Actividad]]="","",CONCATENATE(Tabla1[[#This Row],[POA]],".",Tabla1[[#This Row],[SRS]],".",Tabla1[[#This Row],[AREA]],".",Tabla1[[#This Row],[TIPO]]))</f>
        <v/>
      </c>
      <c r="C417" s="465" t="str">
        <f>IF(Tabla1[[#This Row],[Código_Actividad]]="","",'Formulario PPGR1'!#REF!)</f>
        <v/>
      </c>
      <c r="D417" s="465" t="str">
        <f>IF(Tabla1[[#This Row],[Código_Actividad]]="","",'Formulario PPGR1'!#REF!)</f>
        <v/>
      </c>
      <c r="E417" s="465" t="str">
        <f>IF(Tabla1[[#This Row],[Código_Actividad]]="","",'Formulario PPGR1'!#REF!)</f>
        <v/>
      </c>
      <c r="F417" s="465" t="str">
        <f>IF(Tabla1[[#This Row],[Código_Actividad]]="","",'Formulario PPGR1'!#REF!)</f>
        <v/>
      </c>
      <c r="G417" s="317"/>
      <c r="H417" s="460" t="str">
        <f>IFERROR(VLOOKUP(Tabla1[[#This Row],[Código_Actividad]],'Formulario PPGR2'!$H$9:$I$1048576,2,FALSE),"")</f>
        <v/>
      </c>
      <c r="I417" s="467" t="str">
        <f>IFERROR(VLOOKUP(Tabla1[[#This Row],[Código_Actividad]],Tabla2[[Código]:[Total de Acciones ]],15,FALSE),"")</f>
        <v/>
      </c>
      <c r="J417" s="462"/>
      <c r="K417" s="466" t="str">
        <f>IFERROR(VLOOKUP($J417,[3]LSIns!$B$5:$C$45,2,FALSE),"")</f>
        <v/>
      </c>
      <c r="L417" s="460"/>
      <c r="M417" s="466" t="str">
        <f>IFERROR(VLOOKUP($L417,[4]Insumos!$C$2:$F$517,2,FALSE),"")</f>
        <v/>
      </c>
      <c r="N417" s="408"/>
      <c r="O417" s="468" t="str">
        <f>IFERROR(VLOOKUP($L417,[4]Insumos!$C$2:$F$517,3,FALSE),"")</f>
        <v/>
      </c>
      <c r="P417" s="318" t="e">
        <f>+Tabla1[[#This Row],[Precio Unitario]]*Tabla1[[#This Row],[Cantidad de Insumos]]</f>
        <v>#VALUE!</v>
      </c>
      <c r="Q417" s="469" t="str">
        <f>IFERROR(VLOOKUP($L417,[4]Insumos!$C$2:$F$517,4,FALSE),"")</f>
        <v/>
      </c>
      <c r="R417" s="462"/>
      <c r="S417" s="456"/>
      <c r="T417" s="456"/>
    </row>
    <row r="418" spans="2:20" x14ac:dyDescent="0.25">
      <c r="B418" s="465" t="str">
        <f>IF(Tabla1[[#This Row],[Código_Actividad]]="","",CONCATENATE(Tabla1[[#This Row],[POA]],".",Tabla1[[#This Row],[SRS]],".",Tabla1[[#This Row],[AREA]],".",Tabla1[[#This Row],[TIPO]]))</f>
        <v/>
      </c>
      <c r="C418" s="465" t="str">
        <f>IF(Tabla1[[#This Row],[Código_Actividad]]="","",'Formulario PPGR1'!#REF!)</f>
        <v/>
      </c>
      <c r="D418" s="465" t="str">
        <f>IF(Tabla1[[#This Row],[Código_Actividad]]="","",'Formulario PPGR1'!#REF!)</f>
        <v/>
      </c>
      <c r="E418" s="465" t="str">
        <f>IF(Tabla1[[#This Row],[Código_Actividad]]="","",'Formulario PPGR1'!#REF!)</f>
        <v/>
      </c>
      <c r="F418" s="465" t="str">
        <f>IF(Tabla1[[#This Row],[Código_Actividad]]="","",'Formulario PPGR1'!#REF!)</f>
        <v/>
      </c>
      <c r="G418" s="317"/>
      <c r="H418" s="460" t="str">
        <f>IFERROR(VLOOKUP(Tabla1[[#This Row],[Código_Actividad]],'Formulario PPGR2'!$H$9:$I$1048576,2,FALSE),"")</f>
        <v/>
      </c>
      <c r="I418" s="467" t="str">
        <f>IFERROR(VLOOKUP(Tabla1[[#This Row],[Código_Actividad]],Tabla2[[Código]:[Total de Acciones ]],15,FALSE),"")</f>
        <v/>
      </c>
      <c r="J418" s="462"/>
      <c r="K418" s="466" t="str">
        <f>IFERROR(VLOOKUP($J418,[3]LSIns!$B$5:$C$45,2,FALSE),"")</f>
        <v/>
      </c>
      <c r="L418" s="460"/>
      <c r="M418" s="466" t="str">
        <f>IFERROR(VLOOKUP($L418,[4]Insumos!$C$2:$F$517,2,FALSE),"")</f>
        <v/>
      </c>
      <c r="N418" s="408"/>
      <c r="O418" s="468" t="str">
        <f>IFERROR(VLOOKUP($L418,[4]Insumos!$C$2:$F$517,3,FALSE),"")</f>
        <v/>
      </c>
      <c r="P418" s="318" t="e">
        <f>+Tabla1[[#This Row],[Precio Unitario]]*Tabla1[[#This Row],[Cantidad de Insumos]]</f>
        <v>#VALUE!</v>
      </c>
      <c r="Q418" s="469" t="str">
        <f>IFERROR(VLOOKUP($L418,[4]Insumos!$C$2:$F$517,4,FALSE),"")</f>
        <v/>
      </c>
      <c r="R418" s="462"/>
      <c r="S418" s="456"/>
      <c r="T418" s="456"/>
    </row>
    <row r="419" spans="2:20" x14ac:dyDescent="0.25">
      <c r="B419" s="465" t="str">
        <f>IF(Tabla1[[#This Row],[Código_Actividad]]="","",CONCATENATE(Tabla1[[#This Row],[POA]],".",Tabla1[[#This Row],[SRS]],".",Tabla1[[#This Row],[AREA]],".",Tabla1[[#This Row],[TIPO]]))</f>
        <v/>
      </c>
      <c r="C419" s="465" t="str">
        <f>IF(Tabla1[[#This Row],[Código_Actividad]]="","",'Formulario PPGR1'!#REF!)</f>
        <v/>
      </c>
      <c r="D419" s="465" t="str">
        <f>IF(Tabla1[[#This Row],[Código_Actividad]]="","",'Formulario PPGR1'!#REF!)</f>
        <v/>
      </c>
      <c r="E419" s="465" t="str">
        <f>IF(Tabla1[[#This Row],[Código_Actividad]]="","",'Formulario PPGR1'!#REF!)</f>
        <v/>
      </c>
      <c r="F419" s="465" t="str">
        <f>IF(Tabla1[[#This Row],[Código_Actividad]]="","",'Formulario PPGR1'!#REF!)</f>
        <v/>
      </c>
      <c r="G419" s="317"/>
      <c r="H419" s="460" t="str">
        <f>IFERROR(VLOOKUP(Tabla1[[#This Row],[Código_Actividad]],'Formulario PPGR2'!$H$9:$I$1048576,2,FALSE),"")</f>
        <v/>
      </c>
      <c r="I419" s="467" t="str">
        <f>IFERROR(VLOOKUP(Tabla1[[#This Row],[Código_Actividad]],Tabla2[[Código]:[Total de Acciones ]],15,FALSE),"")</f>
        <v/>
      </c>
      <c r="J419" s="462"/>
      <c r="K419" s="466" t="str">
        <f>IFERROR(VLOOKUP($J419,[3]LSIns!$B$5:$C$45,2,FALSE),"")</f>
        <v/>
      </c>
      <c r="L419" s="460"/>
      <c r="M419" s="466" t="str">
        <f>IFERROR(VLOOKUP($L419,[4]Insumos!$C$2:$F$517,2,FALSE),"")</f>
        <v/>
      </c>
      <c r="N419" s="408"/>
      <c r="O419" s="468" t="str">
        <f>IFERROR(VLOOKUP($L419,[4]Insumos!$C$2:$F$517,3,FALSE),"")</f>
        <v/>
      </c>
      <c r="P419" s="318" t="e">
        <f>+Tabla1[[#This Row],[Precio Unitario]]*Tabla1[[#This Row],[Cantidad de Insumos]]</f>
        <v>#VALUE!</v>
      </c>
      <c r="Q419" s="469" t="str">
        <f>IFERROR(VLOOKUP($L419,[4]Insumos!$C$2:$F$517,4,FALSE),"")</f>
        <v/>
      </c>
      <c r="R419" s="462"/>
      <c r="S419" s="456"/>
      <c r="T419" s="456"/>
    </row>
    <row r="420" spans="2:20" x14ac:dyDescent="0.25">
      <c r="B420" s="465" t="str">
        <f>IF(Tabla1[[#This Row],[Código_Actividad]]="","",CONCATENATE(Tabla1[[#This Row],[POA]],".",Tabla1[[#This Row],[SRS]],".",Tabla1[[#This Row],[AREA]],".",Tabla1[[#This Row],[TIPO]]))</f>
        <v/>
      </c>
      <c r="C420" s="465" t="str">
        <f>IF(Tabla1[[#This Row],[Código_Actividad]]="","",'Formulario PPGR1'!#REF!)</f>
        <v/>
      </c>
      <c r="D420" s="465" t="str">
        <f>IF(Tabla1[[#This Row],[Código_Actividad]]="","",'Formulario PPGR1'!#REF!)</f>
        <v/>
      </c>
      <c r="E420" s="465" t="str">
        <f>IF(Tabla1[[#This Row],[Código_Actividad]]="","",'Formulario PPGR1'!#REF!)</f>
        <v/>
      </c>
      <c r="F420" s="465" t="str">
        <f>IF(Tabla1[[#This Row],[Código_Actividad]]="","",'Formulario PPGR1'!#REF!)</f>
        <v/>
      </c>
      <c r="G420" s="317"/>
      <c r="H420" s="460" t="str">
        <f>IFERROR(VLOOKUP(Tabla1[[#This Row],[Código_Actividad]],'Formulario PPGR2'!$H$9:$I$1048576,2,FALSE),"")</f>
        <v/>
      </c>
      <c r="I420" s="467" t="str">
        <f>IFERROR(VLOOKUP(Tabla1[[#This Row],[Código_Actividad]],Tabla2[[Código]:[Total de Acciones ]],15,FALSE),"")</f>
        <v/>
      </c>
      <c r="J420" s="462"/>
      <c r="K420" s="466" t="str">
        <f>IFERROR(VLOOKUP($J420,[3]LSIns!$B$5:$C$45,2,FALSE),"")</f>
        <v/>
      </c>
      <c r="L420" s="460"/>
      <c r="M420" s="466" t="str">
        <f>IFERROR(VLOOKUP($L420,[4]Insumos!$C$2:$F$517,2,FALSE),"")</f>
        <v/>
      </c>
      <c r="N420" s="408"/>
      <c r="O420" s="468" t="str">
        <f>IFERROR(VLOOKUP($L420,[4]Insumos!$C$2:$F$517,3,FALSE),"")</f>
        <v/>
      </c>
      <c r="P420" s="318" t="e">
        <f>+Tabla1[[#This Row],[Precio Unitario]]*Tabla1[[#This Row],[Cantidad de Insumos]]</f>
        <v>#VALUE!</v>
      </c>
      <c r="Q420" s="469" t="str">
        <f>IFERROR(VLOOKUP($L420,[4]Insumos!$C$2:$F$517,4,FALSE),"")</f>
        <v/>
      </c>
      <c r="R420" s="462"/>
      <c r="S420" s="456"/>
      <c r="T420" s="456"/>
    </row>
    <row r="421" spans="2:20" x14ac:dyDescent="0.25">
      <c r="B421" s="465" t="str">
        <f>IF(Tabla1[[#This Row],[Código_Actividad]]="","",CONCATENATE(Tabla1[[#This Row],[POA]],".",Tabla1[[#This Row],[SRS]],".",Tabla1[[#This Row],[AREA]],".",Tabla1[[#This Row],[TIPO]]))</f>
        <v/>
      </c>
      <c r="C421" s="465" t="str">
        <f>IF(Tabla1[[#This Row],[Código_Actividad]]="","",'Formulario PPGR1'!#REF!)</f>
        <v/>
      </c>
      <c r="D421" s="465" t="str">
        <f>IF(Tabla1[[#This Row],[Código_Actividad]]="","",'Formulario PPGR1'!#REF!)</f>
        <v/>
      </c>
      <c r="E421" s="465" t="str">
        <f>IF(Tabla1[[#This Row],[Código_Actividad]]="","",'Formulario PPGR1'!#REF!)</f>
        <v/>
      </c>
      <c r="F421" s="465" t="str">
        <f>IF(Tabla1[[#This Row],[Código_Actividad]]="","",'Formulario PPGR1'!#REF!)</f>
        <v/>
      </c>
      <c r="G421" s="317"/>
      <c r="H421" s="460" t="str">
        <f>IFERROR(VLOOKUP(Tabla1[[#This Row],[Código_Actividad]],'Formulario PPGR2'!$H$9:$I$1048576,2,FALSE),"")</f>
        <v/>
      </c>
      <c r="I421" s="467" t="str">
        <f>IFERROR(VLOOKUP(Tabla1[[#This Row],[Código_Actividad]],Tabla2[[Código]:[Total de Acciones ]],15,FALSE),"")</f>
        <v/>
      </c>
      <c r="J421" s="462"/>
      <c r="K421" s="466" t="str">
        <f>IFERROR(VLOOKUP($J421,[3]LSIns!$B$5:$C$45,2,FALSE),"")</f>
        <v/>
      </c>
      <c r="L421" s="460"/>
      <c r="M421" s="466" t="str">
        <f>IFERROR(VLOOKUP($L421,[4]Insumos!$C$2:$F$517,2,FALSE),"")</f>
        <v/>
      </c>
      <c r="N421" s="408"/>
      <c r="O421" s="468" t="str">
        <f>IFERROR(VLOOKUP($L421,[4]Insumos!$C$2:$F$517,3,FALSE),"")</f>
        <v/>
      </c>
      <c r="P421" s="318" t="e">
        <f>+Tabla1[[#This Row],[Precio Unitario]]*Tabla1[[#This Row],[Cantidad de Insumos]]</f>
        <v>#VALUE!</v>
      </c>
      <c r="Q421" s="469" t="str">
        <f>IFERROR(VLOOKUP($L421,[4]Insumos!$C$2:$F$517,4,FALSE),"")</f>
        <v/>
      </c>
      <c r="R421" s="462"/>
      <c r="S421" s="456"/>
      <c r="T421" s="456"/>
    </row>
    <row r="422" spans="2:20" x14ac:dyDescent="0.25">
      <c r="B422" s="465" t="str">
        <f>IF(Tabla1[[#This Row],[Código_Actividad]]="","",CONCATENATE(Tabla1[[#This Row],[POA]],".",Tabla1[[#This Row],[SRS]],".",Tabla1[[#This Row],[AREA]],".",Tabla1[[#This Row],[TIPO]]))</f>
        <v/>
      </c>
      <c r="C422" s="465" t="str">
        <f>IF(Tabla1[[#This Row],[Código_Actividad]]="","",'Formulario PPGR1'!#REF!)</f>
        <v/>
      </c>
      <c r="D422" s="465" t="str">
        <f>IF(Tabla1[[#This Row],[Código_Actividad]]="","",'Formulario PPGR1'!#REF!)</f>
        <v/>
      </c>
      <c r="E422" s="465" t="str">
        <f>IF(Tabla1[[#This Row],[Código_Actividad]]="","",'Formulario PPGR1'!#REF!)</f>
        <v/>
      </c>
      <c r="F422" s="465" t="str">
        <f>IF(Tabla1[[#This Row],[Código_Actividad]]="","",'Formulario PPGR1'!#REF!)</f>
        <v/>
      </c>
      <c r="G422" s="317"/>
      <c r="H422" s="460" t="str">
        <f>IFERROR(VLOOKUP(Tabla1[[#This Row],[Código_Actividad]],'Formulario PPGR2'!$H$9:$I$1048576,2,FALSE),"")</f>
        <v/>
      </c>
      <c r="I422" s="467" t="str">
        <f>IFERROR(VLOOKUP(Tabla1[[#This Row],[Código_Actividad]],Tabla2[[Código]:[Total de Acciones ]],15,FALSE),"")</f>
        <v/>
      </c>
      <c r="J422" s="462"/>
      <c r="K422" s="466" t="str">
        <f>IFERROR(VLOOKUP($J422,[3]LSIns!$B$5:$C$45,2,FALSE),"")</f>
        <v/>
      </c>
      <c r="L422" s="460"/>
      <c r="M422" s="466" t="str">
        <f>IFERROR(VLOOKUP($L422,[4]Insumos!$C$2:$F$517,2,FALSE),"")</f>
        <v/>
      </c>
      <c r="N422" s="408"/>
      <c r="O422" s="468" t="str">
        <f>IFERROR(VLOOKUP($L422,[4]Insumos!$C$2:$F$517,3,FALSE),"")</f>
        <v/>
      </c>
      <c r="P422" s="318" t="e">
        <f>+Tabla1[[#This Row],[Precio Unitario]]*Tabla1[[#This Row],[Cantidad de Insumos]]</f>
        <v>#VALUE!</v>
      </c>
      <c r="Q422" s="469" t="str">
        <f>IFERROR(VLOOKUP($L422,[4]Insumos!$C$2:$F$517,4,FALSE),"")</f>
        <v/>
      </c>
      <c r="R422" s="462"/>
      <c r="S422" s="456"/>
      <c r="T422" s="456"/>
    </row>
    <row r="423" spans="2:20" x14ac:dyDescent="0.25">
      <c r="B423" s="465" t="str">
        <f>IF(Tabla1[[#This Row],[Código_Actividad]]="","",CONCATENATE(Tabla1[[#This Row],[POA]],".",Tabla1[[#This Row],[SRS]],".",Tabla1[[#This Row],[AREA]],".",Tabla1[[#This Row],[TIPO]]))</f>
        <v/>
      </c>
      <c r="C423" s="465" t="str">
        <f>IF(Tabla1[[#This Row],[Código_Actividad]]="","",'Formulario PPGR1'!#REF!)</f>
        <v/>
      </c>
      <c r="D423" s="465" t="str">
        <f>IF(Tabla1[[#This Row],[Código_Actividad]]="","",'Formulario PPGR1'!#REF!)</f>
        <v/>
      </c>
      <c r="E423" s="465" t="str">
        <f>IF(Tabla1[[#This Row],[Código_Actividad]]="","",'Formulario PPGR1'!#REF!)</f>
        <v/>
      </c>
      <c r="F423" s="465" t="str">
        <f>IF(Tabla1[[#This Row],[Código_Actividad]]="","",'Formulario PPGR1'!#REF!)</f>
        <v/>
      </c>
      <c r="G423" s="317"/>
      <c r="H423" s="460" t="str">
        <f>IFERROR(VLOOKUP(Tabla1[[#This Row],[Código_Actividad]],'Formulario PPGR2'!$H$9:$I$1048576,2,FALSE),"")</f>
        <v/>
      </c>
      <c r="I423" s="467" t="str">
        <f>IFERROR(VLOOKUP(Tabla1[[#This Row],[Código_Actividad]],Tabla2[[Código]:[Total de Acciones ]],15,FALSE),"")</f>
        <v/>
      </c>
      <c r="J423" s="462"/>
      <c r="K423" s="466" t="str">
        <f>IFERROR(VLOOKUP($J423,[3]LSIns!$B$5:$C$45,2,FALSE),"")</f>
        <v/>
      </c>
      <c r="L423" s="460"/>
      <c r="M423" s="466" t="str">
        <f>IFERROR(VLOOKUP($L423,[4]Insumos!$C$2:$F$517,2,FALSE),"")</f>
        <v/>
      </c>
      <c r="N423" s="408"/>
      <c r="O423" s="468" t="str">
        <f>IFERROR(VLOOKUP($L423,[4]Insumos!$C$2:$F$517,3,FALSE),"")</f>
        <v/>
      </c>
      <c r="P423" s="318" t="e">
        <f>+Tabla1[[#This Row],[Precio Unitario]]*Tabla1[[#This Row],[Cantidad de Insumos]]</f>
        <v>#VALUE!</v>
      </c>
      <c r="Q423" s="469" t="str">
        <f>IFERROR(VLOOKUP($L423,[4]Insumos!$C$2:$F$517,4,FALSE),"")</f>
        <v/>
      </c>
      <c r="R423" s="462"/>
      <c r="S423" s="456"/>
      <c r="T423" s="456"/>
    </row>
    <row r="424" spans="2:20" x14ac:dyDescent="0.25">
      <c r="B424" s="465" t="str">
        <f>IF(Tabla1[[#This Row],[Código_Actividad]]="","",CONCATENATE(Tabla1[[#This Row],[POA]],".",Tabla1[[#This Row],[SRS]],".",Tabla1[[#This Row],[AREA]],".",Tabla1[[#This Row],[TIPO]]))</f>
        <v/>
      </c>
      <c r="C424" s="465" t="str">
        <f>IF(Tabla1[[#This Row],[Código_Actividad]]="","",'Formulario PPGR1'!#REF!)</f>
        <v/>
      </c>
      <c r="D424" s="465" t="str">
        <f>IF(Tabla1[[#This Row],[Código_Actividad]]="","",'Formulario PPGR1'!#REF!)</f>
        <v/>
      </c>
      <c r="E424" s="465" t="str">
        <f>IF(Tabla1[[#This Row],[Código_Actividad]]="","",'Formulario PPGR1'!#REF!)</f>
        <v/>
      </c>
      <c r="F424" s="465" t="str">
        <f>IF(Tabla1[[#This Row],[Código_Actividad]]="","",'Formulario PPGR1'!#REF!)</f>
        <v/>
      </c>
      <c r="G424" s="317"/>
      <c r="H424" s="460" t="str">
        <f>IFERROR(VLOOKUP(Tabla1[[#This Row],[Código_Actividad]],'Formulario PPGR2'!$H$9:$I$1048576,2,FALSE),"")</f>
        <v/>
      </c>
      <c r="I424" s="467" t="str">
        <f>IFERROR(VLOOKUP(Tabla1[[#This Row],[Código_Actividad]],Tabla2[[Código]:[Total de Acciones ]],15,FALSE),"")</f>
        <v/>
      </c>
      <c r="J424" s="462"/>
      <c r="K424" s="466" t="str">
        <f>IFERROR(VLOOKUP($J424,[3]LSIns!$B$5:$C$45,2,FALSE),"")</f>
        <v/>
      </c>
      <c r="L424" s="460"/>
      <c r="M424" s="466" t="str">
        <f>IFERROR(VLOOKUP($L424,[4]Insumos!$C$2:$F$517,2,FALSE),"")</f>
        <v/>
      </c>
      <c r="N424" s="408"/>
      <c r="O424" s="468" t="str">
        <f>IFERROR(VLOOKUP($L424,[4]Insumos!$C$2:$F$517,3,FALSE),"")</f>
        <v/>
      </c>
      <c r="P424" s="318" t="e">
        <f>+Tabla1[[#This Row],[Precio Unitario]]*Tabla1[[#This Row],[Cantidad de Insumos]]</f>
        <v>#VALUE!</v>
      </c>
      <c r="Q424" s="469" t="str">
        <f>IFERROR(VLOOKUP($L424,[4]Insumos!$C$2:$F$517,4,FALSE),"")</f>
        <v/>
      </c>
      <c r="R424" s="462"/>
      <c r="S424" s="456"/>
      <c r="T424" s="456"/>
    </row>
    <row r="425" spans="2:20" x14ac:dyDescent="0.25">
      <c r="B425" s="465" t="str">
        <f>IF(Tabla1[[#This Row],[Código_Actividad]]="","",CONCATENATE(Tabla1[[#This Row],[POA]],".",Tabla1[[#This Row],[SRS]],".",Tabla1[[#This Row],[AREA]],".",Tabla1[[#This Row],[TIPO]]))</f>
        <v/>
      </c>
      <c r="C425" s="465" t="str">
        <f>IF(Tabla1[[#This Row],[Código_Actividad]]="","",'Formulario PPGR1'!#REF!)</f>
        <v/>
      </c>
      <c r="D425" s="465" t="str">
        <f>IF(Tabla1[[#This Row],[Código_Actividad]]="","",'Formulario PPGR1'!#REF!)</f>
        <v/>
      </c>
      <c r="E425" s="465" t="str">
        <f>IF(Tabla1[[#This Row],[Código_Actividad]]="","",'Formulario PPGR1'!#REF!)</f>
        <v/>
      </c>
      <c r="F425" s="465" t="str">
        <f>IF(Tabla1[[#This Row],[Código_Actividad]]="","",'Formulario PPGR1'!#REF!)</f>
        <v/>
      </c>
      <c r="G425" s="317"/>
      <c r="H425" s="460" t="str">
        <f>IFERROR(VLOOKUP(Tabla1[[#This Row],[Código_Actividad]],'Formulario PPGR2'!$H$9:$I$1048576,2,FALSE),"")</f>
        <v/>
      </c>
      <c r="I425" s="467" t="str">
        <f>IFERROR(VLOOKUP(Tabla1[[#This Row],[Código_Actividad]],Tabla2[[Código]:[Total de Acciones ]],15,FALSE),"")</f>
        <v/>
      </c>
      <c r="J425" s="462"/>
      <c r="K425" s="466" t="str">
        <f>IFERROR(VLOOKUP($J425,[3]LSIns!$B$5:$C$45,2,FALSE),"")</f>
        <v/>
      </c>
      <c r="L425" s="460"/>
      <c r="M425" s="466" t="str">
        <f>IFERROR(VLOOKUP($L425,[4]Insumos!$C$2:$F$517,2,FALSE),"")</f>
        <v/>
      </c>
      <c r="N425" s="408"/>
      <c r="O425" s="468" t="str">
        <f>IFERROR(VLOOKUP($L425,[4]Insumos!$C$2:$F$517,3,FALSE),"")</f>
        <v/>
      </c>
      <c r="P425" s="318" t="e">
        <f>+Tabla1[[#This Row],[Precio Unitario]]*Tabla1[[#This Row],[Cantidad de Insumos]]</f>
        <v>#VALUE!</v>
      </c>
      <c r="Q425" s="469" t="str">
        <f>IFERROR(VLOOKUP($L425,[4]Insumos!$C$2:$F$517,4,FALSE),"")</f>
        <v/>
      </c>
      <c r="R425" s="462"/>
      <c r="S425" s="456"/>
      <c r="T425" s="456"/>
    </row>
    <row r="426" spans="2:20" x14ac:dyDescent="0.25">
      <c r="B426" s="465" t="str">
        <f>IF(Tabla1[[#This Row],[Código_Actividad]]="","",CONCATENATE(Tabla1[[#This Row],[POA]],".",Tabla1[[#This Row],[SRS]],".",Tabla1[[#This Row],[AREA]],".",Tabla1[[#This Row],[TIPO]]))</f>
        <v/>
      </c>
      <c r="C426" s="465" t="str">
        <f>IF(Tabla1[[#This Row],[Código_Actividad]]="","",'Formulario PPGR1'!#REF!)</f>
        <v/>
      </c>
      <c r="D426" s="465" t="str">
        <f>IF(Tabla1[[#This Row],[Código_Actividad]]="","",'Formulario PPGR1'!#REF!)</f>
        <v/>
      </c>
      <c r="E426" s="465" t="str">
        <f>IF(Tabla1[[#This Row],[Código_Actividad]]="","",'Formulario PPGR1'!#REF!)</f>
        <v/>
      </c>
      <c r="F426" s="465" t="str">
        <f>IF(Tabla1[[#This Row],[Código_Actividad]]="","",'Formulario PPGR1'!#REF!)</f>
        <v/>
      </c>
      <c r="G426" s="317"/>
      <c r="H426" s="460" t="str">
        <f>IFERROR(VLOOKUP(Tabla1[[#This Row],[Código_Actividad]],'Formulario PPGR2'!$H$9:$I$1048576,2,FALSE),"")</f>
        <v/>
      </c>
      <c r="I426" s="467" t="str">
        <f>IFERROR(VLOOKUP(Tabla1[[#This Row],[Código_Actividad]],Tabla2[[Código]:[Total de Acciones ]],15,FALSE),"")</f>
        <v/>
      </c>
      <c r="J426" s="462"/>
      <c r="K426" s="466" t="str">
        <f>IFERROR(VLOOKUP($J426,[3]LSIns!$B$5:$C$45,2,FALSE),"")</f>
        <v/>
      </c>
      <c r="L426" s="460"/>
      <c r="M426" s="466" t="str">
        <f>IFERROR(VLOOKUP($L426,[4]Insumos!$C$2:$F$517,2,FALSE),"")</f>
        <v/>
      </c>
      <c r="N426" s="408"/>
      <c r="O426" s="468" t="str">
        <f>IFERROR(VLOOKUP($L426,[4]Insumos!$C$2:$F$517,3,FALSE),"")</f>
        <v/>
      </c>
      <c r="P426" s="318" t="e">
        <f>+Tabla1[[#This Row],[Precio Unitario]]*Tabla1[[#This Row],[Cantidad de Insumos]]</f>
        <v>#VALUE!</v>
      </c>
      <c r="Q426" s="469" t="str">
        <f>IFERROR(VLOOKUP($L426,[4]Insumos!$C$2:$F$517,4,FALSE),"")</f>
        <v/>
      </c>
      <c r="R426" s="462"/>
      <c r="S426" s="456"/>
      <c r="T426" s="456"/>
    </row>
    <row r="427" spans="2:20" x14ac:dyDescent="0.25">
      <c r="B427" s="465" t="str">
        <f>IF(Tabla1[[#This Row],[Código_Actividad]]="","",CONCATENATE(Tabla1[[#This Row],[POA]],".",Tabla1[[#This Row],[SRS]],".",Tabla1[[#This Row],[AREA]],".",Tabla1[[#This Row],[TIPO]]))</f>
        <v/>
      </c>
      <c r="C427" s="465" t="str">
        <f>IF(Tabla1[[#This Row],[Código_Actividad]]="","",'Formulario PPGR1'!#REF!)</f>
        <v/>
      </c>
      <c r="D427" s="465" t="str">
        <f>IF(Tabla1[[#This Row],[Código_Actividad]]="","",'Formulario PPGR1'!#REF!)</f>
        <v/>
      </c>
      <c r="E427" s="465" t="str">
        <f>IF(Tabla1[[#This Row],[Código_Actividad]]="","",'Formulario PPGR1'!#REF!)</f>
        <v/>
      </c>
      <c r="F427" s="465" t="str">
        <f>IF(Tabla1[[#This Row],[Código_Actividad]]="","",'Formulario PPGR1'!#REF!)</f>
        <v/>
      </c>
      <c r="G427" s="317"/>
      <c r="H427" s="460" t="str">
        <f>IFERROR(VLOOKUP(Tabla1[[#This Row],[Código_Actividad]],'Formulario PPGR2'!$H$9:$I$1048576,2,FALSE),"")</f>
        <v/>
      </c>
      <c r="I427" s="467" t="str">
        <f>IFERROR(VLOOKUP(Tabla1[[#This Row],[Código_Actividad]],Tabla2[[Código]:[Total de Acciones ]],15,FALSE),"")</f>
        <v/>
      </c>
      <c r="J427" s="462"/>
      <c r="K427" s="466" t="str">
        <f>IFERROR(VLOOKUP($J427,[3]LSIns!$B$5:$C$45,2,FALSE),"")</f>
        <v/>
      </c>
      <c r="L427" s="460"/>
      <c r="M427" s="466" t="str">
        <f>IFERROR(VLOOKUP($L427,[4]Insumos!$C$2:$F$517,2,FALSE),"")</f>
        <v/>
      </c>
      <c r="N427" s="408"/>
      <c r="O427" s="468" t="str">
        <f>IFERROR(VLOOKUP($L427,[4]Insumos!$C$2:$F$517,3,FALSE),"")</f>
        <v/>
      </c>
      <c r="P427" s="318" t="e">
        <f>+Tabla1[[#This Row],[Precio Unitario]]*Tabla1[[#This Row],[Cantidad de Insumos]]</f>
        <v>#VALUE!</v>
      </c>
      <c r="Q427" s="469" t="str">
        <f>IFERROR(VLOOKUP($L427,[4]Insumos!$C$2:$F$517,4,FALSE),"")</f>
        <v/>
      </c>
      <c r="R427" s="462"/>
      <c r="S427" s="456"/>
      <c r="T427" s="456"/>
    </row>
    <row r="428" spans="2:20" x14ac:dyDescent="0.25">
      <c r="B428" s="465" t="str">
        <f>IF(Tabla1[[#This Row],[Código_Actividad]]="","",CONCATENATE(Tabla1[[#This Row],[POA]],".",Tabla1[[#This Row],[SRS]],".",Tabla1[[#This Row],[AREA]],".",Tabla1[[#This Row],[TIPO]]))</f>
        <v/>
      </c>
      <c r="C428" s="465" t="str">
        <f>IF(Tabla1[[#This Row],[Código_Actividad]]="","",'Formulario PPGR1'!#REF!)</f>
        <v/>
      </c>
      <c r="D428" s="465" t="str">
        <f>IF(Tabla1[[#This Row],[Código_Actividad]]="","",'Formulario PPGR1'!#REF!)</f>
        <v/>
      </c>
      <c r="E428" s="465" t="str">
        <f>IF(Tabla1[[#This Row],[Código_Actividad]]="","",'Formulario PPGR1'!#REF!)</f>
        <v/>
      </c>
      <c r="F428" s="465" t="str">
        <f>IF(Tabla1[[#This Row],[Código_Actividad]]="","",'Formulario PPGR1'!#REF!)</f>
        <v/>
      </c>
      <c r="G428" s="317"/>
      <c r="H428" s="460" t="str">
        <f>IFERROR(VLOOKUP(Tabla1[[#This Row],[Código_Actividad]],'Formulario PPGR2'!$H$9:$I$1048576,2,FALSE),"")</f>
        <v/>
      </c>
      <c r="I428" s="467" t="str">
        <f>IFERROR(VLOOKUP(Tabla1[[#This Row],[Código_Actividad]],Tabla2[[Código]:[Total de Acciones ]],15,FALSE),"")</f>
        <v/>
      </c>
      <c r="J428" s="462"/>
      <c r="K428" s="466" t="str">
        <f>IFERROR(VLOOKUP($J428,[3]LSIns!$B$5:$C$45,2,FALSE),"")</f>
        <v/>
      </c>
      <c r="L428" s="460"/>
      <c r="M428" s="466" t="str">
        <f>IFERROR(VLOOKUP($L428,[4]Insumos!$C$2:$F$517,2,FALSE),"")</f>
        <v/>
      </c>
      <c r="N428" s="408"/>
      <c r="O428" s="468" t="str">
        <f>IFERROR(VLOOKUP($L428,[4]Insumos!$C$2:$F$517,3,FALSE),"")</f>
        <v/>
      </c>
      <c r="P428" s="318" t="e">
        <f>+Tabla1[[#This Row],[Precio Unitario]]*Tabla1[[#This Row],[Cantidad de Insumos]]</f>
        <v>#VALUE!</v>
      </c>
      <c r="Q428" s="469" t="str">
        <f>IFERROR(VLOOKUP($L428,[4]Insumos!$C$2:$F$517,4,FALSE),"")</f>
        <v/>
      </c>
      <c r="R428" s="462"/>
      <c r="S428" s="456"/>
      <c r="T428" s="456"/>
    </row>
    <row r="429" spans="2:20" x14ac:dyDescent="0.25">
      <c r="B429" s="465" t="str">
        <f>IF(Tabla1[[#This Row],[Código_Actividad]]="","",CONCATENATE(Tabla1[[#This Row],[POA]],".",Tabla1[[#This Row],[SRS]],".",Tabla1[[#This Row],[AREA]],".",Tabla1[[#This Row],[TIPO]]))</f>
        <v/>
      </c>
      <c r="C429" s="465" t="str">
        <f>IF(Tabla1[[#This Row],[Código_Actividad]]="","",'Formulario PPGR1'!#REF!)</f>
        <v/>
      </c>
      <c r="D429" s="465" t="str">
        <f>IF(Tabla1[[#This Row],[Código_Actividad]]="","",'Formulario PPGR1'!#REF!)</f>
        <v/>
      </c>
      <c r="E429" s="465" t="str">
        <f>IF(Tabla1[[#This Row],[Código_Actividad]]="","",'Formulario PPGR1'!#REF!)</f>
        <v/>
      </c>
      <c r="F429" s="465" t="str">
        <f>IF(Tabla1[[#This Row],[Código_Actividad]]="","",'Formulario PPGR1'!#REF!)</f>
        <v/>
      </c>
      <c r="G429" s="317"/>
      <c r="H429" s="460" t="str">
        <f>IFERROR(VLOOKUP(Tabla1[[#This Row],[Código_Actividad]],'Formulario PPGR2'!$H$9:$I$1048576,2,FALSE),"")</f>
        <v/>
      </c>
      <c r="I429" s="467" t="str">
        <f>IFERROR(VLOOKUP(Tabla1[[#This Row],[Código_Actividad]],Tabla2[[Código]:[Total de Acciones ]],15,FALSE),"")</f>
        <v/>
      </c>
      <c r="J429" s="462"/>
      <c r="K429" s="466" t="str">
        <f>IFERROR(VLOOKUP($J429,[3]LSIns!$B$5:$C$45,2,FALSE),"")</f>
        <v/>
      </c>
      <c r="L429" s="460"/>
      <c r="M429" s="466" t="str">
        <f>IFERROR(VLOOKUP($L429,[4]Insumos!$C$2:$F$517,2,FALSE),"")</f>
        <v/>
      </c>
      <c r="N429" s="408"/>
      <c r="O429" s="468" t="str">
        <f>IFERROR(VLOOKUP($L429,[4]Insumos!$C$2:$F$517,3,FALSE),"")</f>
        <v/>
      </c>
      <c r="P429" s="318" t="e">
        <f>+Tabla1[[#This Row],[Precio Unitario]]*Tabla1[[#This Row],[Cantidad de Insumos]]</f>
        <v>#VALUE!</v>
      </c>
      <c r="Q429" s="469" t="str">
        <f>IFERROR(VLOOKUP($L429,[4]Insumos!$C$2:$F$517,4,FALSE),"")</f>
        <v/>
      </c>
      <c r="R429" s="462"/>
      <c r="S429" s="456"/>
      <c r="T429" s="456"/>
    </row>
    <row r="430" spans="2:20" x14ac:dyDescent="0.25">
      <c r="B430" s="465" t="str">
        <f>IF(Tabla1[[#This Row],[Código_Actividad]]="","",CONCATENATE(Tabla1[[#This Row],[POA]],".",Tabla1[[#This Row],[SRS]],".",Tabla1[[#This Row],[AREA]],".",Tabla1[[#This Row],[TIPO]]))</f>
        <v/>
      </c>
      <c r="C430" s="465" t="str">
        <f>IF(Tabla1[[#This Row],[Código_Actividad]]="","",'Formulario PPGR1'!#REF!)</f>
        <v/>
      </c>
      <c r="D430" s="465" t="str">
        <f>IF(Tabla1[[#This Row],[Código_Actividad]]="","",'Formulario PPGR1'!#REF!)</f>
        <v/>
      </c>
      <c r="E430" s="465" t="str">
        <f>IF(Tabla1[[#This Row],[Código_Actividad]]="","",'Formulario PPGR1'!#REF!)</f>
        <v/>
      </c>
      <c r="F430" s="465" t="str">
        <f>IF(Tabla1[[#This Row],[Código_Actividad]]="","",'Formulario PPGR1'!#REF!)</f>
        <v/>
      </c>
      <c r="G430" s="317"/>
      <c r="H430" s="460" t="str">
        <f>IFERROR(VLOOKUP(Tabla1[[#This Row],[Código_Actividad]],'Formulario PPGR2'!$H$9:$I$1048576,2,FALSE),"")</f>
        <v/>
      </c>
      <c r="I430" s="467" t="str">
        <f>IFERROR(VLOOKUP(Tabla1[[#This Row],[Código_Actividad]],Tabla2[[Código]:[Total de Acciones ]],15,FALSE),"")</f>
        <v/>
      </c>
      <c r="J430" s="462"/>
      <c r="K430" s="466" t="str">
        <f>IFERROR(VLOOKUP($J430,[3]LSIns!$B$5:$C$45,2,FALSE),"")</f>
        <v/>
      </c>
      <c r="L430" s="460"/>
      <c r="M430" s="466" t="str">
        <f>IFERROR(VLOOKUP($L430,[4]Insumos!$C$2:$F$517,2,FALSE),"")</f>
        <v/>
      </c>
      <c r="N430" s="408"/>
      <c r="O430" s="468" t="str">
        <f>IFERROR(VLOOKUP($L430,[4]Insumos!$C$2:$F$517,3,FALSE),"")</f>
        <v/>
      </c>
      <c r="P430" s="318" t="e">
        <f>+Tabla1[[#This Row],[Precio Unitario]]*Tabla1[[#This Row],[Cantidad de Insumos]]</f>
        <v>#VALUE!</v>
      </c>
      <c r="Q430" s="469" t="str">
        <f>IFERROR(VLOOKUP($L430,[4]Insumos!$C$2:$F$517,4,FALSE),"")</f>
        <v/>
      </c>
      <c r="R430" s="462"/>
      <c r="S430" s="456"/>
      <c r="T430" s="456"/>
    </row>
    <row r="431" spans="2:20" x14ac:dyDescent="0.25">
      <c r="B431" s="465" t="str">
        <f>IF(Tabla1[[#This Row],[Código_Actividad]]="","",CONCATENATE(Tabla1[[#This Row],[POA]],".",Tabla1[[#This Row],[SRS]],".",Tabla1[[#This Row],[AREA]],".",Tabla1[[#This Row],[TIPO]]))</f>
        <v/>
      </c>
      <c r="C431" s="465" t="str">
        <f>IF(Tabla1[[#This Row],[Código_Actividad]]="","",'Formulario PPGR1'!#REF!)</f>
        <v/>
      </c>
      <c r="D431" s="465" t="str">
        <f>IF(Tabla1[[#This Row],[Código_Actividad]]="","",'Formulario PPGR1'!#REF!)</f>
        <v/>
      </c>
      <c r="E431" s="465" t="str">
        <f>IF(Tabla1[[#This Row],[Código_Actividad]]="","",'Formulario PPGR1'!#REF!)</f>
        <v/>
      </c>
      <c r="F431" s="465" t="str">
        <f>IF(Tabla1[[#This Row],[Código_Actividad]]="","",'Formulario PPGR1'!#REF!)</f>
        <v/>
      </c>
      <c r="G431" s="317"/>
      <c r="H431" s="460" t="str">
        <f>IFERROR(VLOOKUP(Tabla1[[#This Row],[Código_Actividad]],'Formulario PPGR2'!$H$9:$I$1048576,2,FALSE),"")</f>
        <v/>
      </c>
      <c r="I431" s="467" t="str">
        <f>IFERROR(VLOOKUP(Tabla1[[#This Row],[Código_Actividad]],Tabla2[[Código]:[Total de Acciones ]],15,FALSE),"")</f>
        <v/>
      </c>
      <c r="J431" s="462"/>
      <c r="K431" s="466" t="str">
        <f>IFERROR(VLOOKUP($J431,[3]LSIns!$B$5:$C$45,2,FALSE),"")</f>
        <v/>
      </c>
      <c r="L431" s="460"/>
      <c r="M431" s="466" t="str">
        <f>IFERROR(VLOOKUP($L431,[4]Insumos!$C$2:$F$517,2,FALSE),"")</f>
        <v/>
      </c>
      <c r="N431" s="408"/>
      <c r="O431" s="468" t="str">
        <f>IFERROR(VLOOKUP($L431,[4]Insumos!$C$2:$F$517,3,FALSE),"")</f>
        <v/>
      </c>
      <c r="P431" s="318" t="e">
        <f>+Tabla1[[#This Row],[Precio Unitario]]*Tabla1[[#This Row],[Cantidad de Insumos]]</f>
        <v>#VALUE!</v>
      </c>
      <c r="Q431" s="469" t="str">
        <f>IFERROR(VLOOKUP($L431,[4]Insumos!$C$2:$F$517,4,FALSE),"")</f>
        <v/>
      </c>
      <c r="R431" s="462"/>
      <c r="S431" s="456"/>
      <c r="T431" s="456"/>
    </row>
    <row r="432" spans="2:20" x14ac:dyDescent="0.25">
      <c r="B432" s="465" t="str">
        <f>IF(Tabla1[[#This Row],[Código_Actividad]]="","",CONCATENATE(Tabla1[[#This Row],[POA]],".",Tabla1[[#This Row],[SRS]],".",Tabla1[[#This Row],[AREA]],".",Tabla1[[#This Row],[TIPO]]))</f>
        <v/>
      </c>
      <c r="C432" s="465" t="str">
        <f>IF(Tabla1[[#This Row],[Código_Actividad]]="","",'Formulario PPGR1'!#REF!)</f>
        <v/>
      </c>
      <c r="D432" s="465" t="str">
        <f>IF(Tabla1[[#This Row],[Código_Actividad]]="","",'Formulario PPGR1'!#REF!)</f>
        <v/>
      </c>
      <c r="E432" s="465" t="str">
        <f>IF(Tabla1[[#This Row],[Código_Actividad]]="","",'Formulario PPGR1'!#REF!)</f>
        <v/>
      </c>
      <c r="F432" s="465" t="str">
        <f>IF(Tabla1[[#This Row],[Código_Actividad]]="","",'Formulario PPGR1'!#REF!)</f>
        <v/>
      </c>
      <c r="G432" s="317"/>
      <c r="H432" s="460" t="str">
        <f>IFERROR(VLOOKUP(Tabla1[[#This Row],[Código_Actividad]],'Formulario PPGR2'!$H$9:$I$1048576,2,FALSE),"")</f>
        <v/>
      </c>
      <c r="I432" s="467" t="str">
        <f>IFERROR(VLOOKUP(Tabla1[[#This Row],[Código_Actividad]],Tabla2[[Código]:[Total de Acciones ]],15,FALSE),"")</f>
        <v/>
      </c>
      <c r="J432" s="462"/>
      <c r="K432" s="466" t="str">
        <f>IFERROR(VLOOKUP($J432,[3]LSIns!$B$5:$C$45,2,FALSE),"")</f>
        <v/>
      </c>
      <c r="L432" s="460"/>
      <c r="M432" s="466" t="str">
        <f>IFERROR(VLOOKUP($L432,[4]Insumos!$C$2:$F$517,2,FALSE),"")</f>
        <v/>
      </c>
      <c r="N432" s="408"/>
      <c r="O432" s="468" t="str">
        <f>IFERROR(VLOOKUP($L432,[4]Insumos!$C$2:$F$517,3,FALSE),"")</f>
        <v/>
      </c>
      <c r="P432" s="318" t="e">
        <f>+Tabla1[[#This Row],[Precio Unitario]]*Tabla1[[#This Row],[Cantidad de Insumos]]</f>
        <v>#VALUE!</v>
      </c>
      <c r="Q432" s="469" t="str">
        <f>IFERROR(VLOOKUP($L432,[4]Insumos!$C$2:$F$517,4,FALSE),"")</f>
        <v/>
      </c>
      <c r="R432" s="462"/>
      <c r="S432" s="456"/>
      <c r="T432" s="456"/>
    </row>
    <row r="433" spans="2:20" x14ac:dyDescent="0.25">
      <c r="B433" s="465" t="str">
        <f>IF(Tabla1[[#This Row],[Código_Actividad]]="","",CONCATENATE(Tabla1[[#This Row],[POA]],".",Tabla1[[#This Row],[SRS]],".",Tabla1[[#This Row],[AREA]],".",Tabla1[[#This Row],[TIPO]]))</f>
        <v/>
      </c>
      <c r="C433" s="465" t="str">
        <f>IF(Tabla1[[#This Row],[Código_Actividad]]="","",'Formulario PPGR1'!#REF!)</f>
        <v/>
      </c>
      <c r="D433" s="465" t="str">
        <f>IF(Tabla1[[#This Row],[Código_Actividad]]="","",'Formulario PPGR1'!#REF!)</f>
        <v/>
      </c>
      <c r="E433" s="465" t="str">
        <f>IF(Tabla1[[#This Row],[Código_Actividad]]="","",'Formulario PPGR1'!#REF!)</f>
        <v/>
      </c>
      <c r="F433" s="465" t="str">
        <f>IF(Tabla1[[#This Row],[Código_Actividad]]="","",'Formulario PPGR1'!#REF!)</f>
        <v/>
      </c>
      <c r="G433" s="317"/>
      <c r="H433" s="460" t="str">
        <f>IFERROR(VLOOKUP(Tabla1[[#This Row],[Código_Actividad]],'Formulario PPGR2'!$H$9:$I$1048576,2,FALSE),"")</f>
        <v/>
      </c>
      <c r="I433" s="467" t="str">
        <f>IFERROR(VLOOKUP(Tabla1[[#This Row],[Código_Actividad]],Tabla2[[Código]:[Total de Acciones ]],15,FALSE),"")</f>
        <v/>
      </c>
      <c r="J433" s="462"/>
      <c r="K433" s="466" t="str">
        <f>IFERROR(VLOOKUP($J433,[3]LSIns!$B$5:$C$45,2,FALSE),"")</f>
        <v/>
      </c>
      <c r="L433" s="460"/>
      <c r="M433" s="466" t="str">
        <f>IFERROR(VLOOKUP($L433,[4]Insumos!$C$2:$F$517,2,FALSE),"")</f>
        <v/>
      </c>
      <c r="N433" s="408"/>
      <c r="O433" s="468" t="str">
        <f>IFERROR(VLOOKUP($L433,[4]Insumos!$C$2:$F$517,3,FALSE),"")</f>
        <v/>
      </c>
      <c r="P433" s="318" t="e">
        <f>+Tabla1[[#This Row],[Precio Unitario]]*Tabla1[[#This Row],[Cantidad de Insumos]]</f>
        <v>#VALUE!</v>
      </c>
      <c r="Q433" s="469" t="str">
        <f>IFERROR(VLOOKUP($L433,[4]Insumos!$C$2:$F$517,4,FALSE),"")</f>
        <v/>
      </c>
      <c r="R433" s="462"/>
      <c r="S433" s="456"/>
      <c r="T433" s="456"/>
    </row>
    <row r="434" spans="2:20" x14ac:dyDescent="0.25">
      <c r="B434" s="465" t="str">
        <f>IF(Tabla1[[#This Row],[Código_Actividad]]="","",CONCATENATE(Tabla1[[#This Row],[POA]],".",Tabla1[[#This Row],[SRS]],".",Tabla1[[#This Row],[AREA]],".",Tabla1[[#This Row],[TIPO]]))</f>
        <v/>
      </c>
      <c r="C434" s="465" t="str">
        <f>IF(Tabla1[[#This Row],[Código_Actividad]]="","",'Formulario PPGR1'!#REF!)</f>
        <v/>
      </c>
      <c r="D434" s="465" t="str">
        <f>IF(Tabla1[[#This Row],[Código_Actividad]]="","",'Formulario PPGR1'!#REF!)</f>
        <v/>
      </c>
      <c r="E434" s="465" t="str">
        <f>IF(Tabla1[[#This Row],[Código_Actividad]]="","",'Formulario PPGR1'!#REF!)</f>
        <v/>
      </c>
      <c r="F434" s="465" t="str">
        <f>IF(Tabla1[[#This Row],[Código_Actividad]]="","",'Formulario PPGR1'!#REF!)</f>
        <v/>
      </c>
      <c r="G434" s="317"/>
      <c r="H434" s="460" t="str">
        <f>IFERROR(VLOOKUP(Tabla1[[#This Row],[Código_Actividad]],'Formulario PPGR2'!$H$9:$I$1048576,2,FALSE),"")</f>
        <v/>
      </c>
      <c r="I434" s="467" t="str">
        <f>IFERROR(VLOOKUP(Tabla1[[#This Row],[Código_Actividad]],Tabla2[[Código]:[Total de Acciones ]],15,FALSE),"")</f>
        <v/>
      </c>
      <c r="J434" s="462"/>
      <c r="K434" s="466" t="str">
        <f>IFERROR(VLOOKUP($J434,[3]LSIns!$B$5:$C$45,2,FALSE),"")</f>
        <v/>
      </c>
      <c r="L434" s="460"/>
      <c r="M434" s="466" t="str">
        <f>IFERROR(VLOOKUP($L434,[4]Insumos!$C$2:$F$517,2,FALSE),"")</f>
        <v/>
      </c>
      <c r="N434" s="408"/>
      <c r="O434" s="468" t="str">
        <f>IFERROR(VLOOKUP($L434,[4]Insumos!$C$2:$F$517,3,FALSE),"")</f>
        <v/>
      </c>
      <c r="P434" s="318" t="e">
        <f>+Tabla1[[#This Row],[Precio Unitario]]*Tabla1[[#This Row],[Cantidad de Insumos]]</f>
        <v>#VALUE!</v>
      </c>
      <c r="Q434" s="469" t="str">
        <f>IFERROR(VLOOKUP($L434,[4]Insumos!$C$2:$F$517,4,FALSE),"")</f>
        <v/>
      </c>
      <c r="R434" s="462"/>
      <c r="S434" s="456"/>
      <c r="T434" s="456"/>
    </row>
    <row r="435" spans="2:20" x14ac:dyDescent="0.25">
      <c r="B435" s="465" t="str">
        <f>IF(Tabla1[[#This Row],[Código_Actividad]]="","",CONCATENATE(Tabla1[[#This Row],[POA]],".",Tabla1[[#This Row],[SRS]],".",Tabla1[[#This Row],[AREA]],".",Tabla1[[#This Row],[TIPO]]))</f>
        <v/>
      </c>
      <c r="C435" s="465" t="str">
        <f>IF(Tabla1[[#This Row],[Código_Actividad]]="","",'Formulario PPGR1'!#REF!)</f>
        <v/>
      </c>
      <c r="D435" s="465" t="str">
        <f>IF(Tabla1[[#This Row],[Código_Actividad]]="","",'Formulario PPGR1'!#REF!)</f>
        <v/>
      </c>
      <c r="E435" s="465" t="str">
        <f>IF(Tabla1[[#This Row],[Código_Actividad]]="","",'Formulario PPGR1'!#REF!)</f>
        <v/>
      </c>
      <c r="F435" s="465" t="str">
        <f>IF(Tabla1[[#This Row],[Código_Actividad]]="","",'Formulario PPGR1'!#REF!)</f>
        <v/>
      </c>
      <c r="G435" s="317"/>
      <c r="H435" s="460" t="str">
        <f>IFERROR(VLOOKUP(Tabla1[[#This Row],[Código_Actividad]],'Formulario PPGR2'!$H$9:$I$1048576,2,FALSE),"")</f>
        <v/>
      </c>
      <c r="I435" s="467" t="str">
        <f>IFERROR(VLOOKUP(Tabla1[[#This Row],[Código_Actividad]],Tabla2[[Código]:[Total de Acciones ]],15,FALSE),"")</f>
        <v/>
      </c>
      <c r="J435" s="462"/>
      <c r="K435" s="466" t="str">
        <f>IFERROR(VLOOKUP($J435,[3]LSIns!$B$5:$C$45,2,FALSE),"")</f>
        <v/>
      </c>
      <c r="L435" s="460"/>
      <c r="M435" s="466" t="str">
        <f>IFERROR(VLOOKUP($L435,[4]Insumos!$C$2:$F$517,2,FALSE),"")</f>
        <v/>
      </c>
      <c r="N435" s="408"/>
      <c r="O435" s="468" t="str">
        <f>IFERROR(VLOOKUP($L435,[4]Insumos!$C$2:$F$517,3,FALSE),"")</f>
        <v/>
      </c>
      <c r="P435" s="318" t="e">
        <f>+Tabla1[[#This Row],[Precio Unitario]]*Tabla1[[#This Row],[Cantidad de Insumos]]</f>
        <v>#VALUE!</v>
      </c>
      <c r="Q435" s="469" t="str">
        <f>IFERROR(VLOOKUP($L435,[4]Insumos!$C$2:$F$517,4,FALSE),"")</f>
        <v/>
      </c>
      <c r="R435" s="462"/>
      <c r="S435" s="456"/>
      <c r="T435" s="456"/>
    </row>
    <row r="436" spans="2:20" x14ac:dyDescent="0.25">
      <c r="B436" s="465" t="str">
        <f>IF(Tabla1[[#This Row],[Código_Actividad]]="","",CONCATENATE(Tabla1[[#This Row],[POA]],".",Tabla1[[#This Row],[SRS]],".",Tabla1[[#This Row],[AREA]],".",Tabla1[[#This Row],[TIPO]]))</f>
        <v/>
      </c>
      <c r="C436" s="465" t="str">
        <f>IF(Tabla1[[#This Row],[Código_Actividad]]="","",'Formulario PPGR1'!#REF!)</f>
        <v/>
      </c>
      <c r="D436" s="465" t="str">
        <f>IF(Tabla1[[#This Row],[Código_Actividad]]="","",'Formulario PPGR1'!#REF!)</f>
        <v/>
      </c>
      <c r="E436" s="465" t="str">
        <f>IF(Tabla1[[#This Row],[Código_Actividad]]="","",'Formulario PPGR1'!#REF!)</f>
        <v/>
      </c>
      <c r="F436" s="465" t="str">
        <f>IF(Tabla1[[#This Row],[Código_Actividad]]="","",'Formulario PPGR1'!#REF!)</f>
        <v/>
      </c>
      <c r="G436" s="317"/>
      <c r="H436" s="460" t="str">
        <f>IFERROR(VLOOKUP(Tabla1[[#This Row],[Código_Actividad]],'Formulario PPGR2'!$H$9:$I$1048576,2,FALSE),"")</f>
        <v/>
      </c>
      <c r="I436" s="467" t="str">
        <f>IFERROR(VLOOKUP(Tabla1[[#This Row],[Código_Actividad]],Tabla2[[Código]:[Total de Acciones ]],15,FALSE),"")</f>
        <v/>
      </c>
      <c r="J436" s="462"/>
      <c r="K436" s="466" t="str">
        <f>IFERROR(VLOOKUP($J436,[3]LSIns!$B$5:$C$45,2,FALSE),"")</f>
        <v/>
      </c>
      <c r="L436" s="460"/>
      <c r="M436" s="466" t="str">
        <f>IFERROR(VLOOKUP($L436,[4]Insumos!$C$2:$F$517,2,FALSE),"")</f>
        <v/>
      </c>
      <c r="N436" s="408"/>
      <c r="O436" s="468" t="str">
        <f>IFERROR(VLOOKUP($L436,[4]Insumos!$C$2:$F$517,3,FALSE),"")</f>
        <v/>
      </c>
      <c r="P436" s="318" t="e">
        <f>+Tabla1[[#This Row],[Precio Unitario]]*Tabla1[[#This Row],[Cantidad de Insumos]]</f>
        <v>#VALUE!</v>
      </c>
      <c r="Q436" s="469" t="str">
        <f>IFERROR(VLOOKUP($L436,[4]Insumos!$C$2:$F$517,4,FALSE),"")</f>
        <v/>
      </c>
      <c r="R436" s="462"/>
      <c r="S436" s="456"/>
      <c r="T436" s="456"/>
    </row>
    <row r="437" spans="2:20" x14ac:dyDescent="0.25">
      <c r="B437" s="465" t="str">
        <f>IF(Tabla1[[#This Row],[Código_Actividad]]="","",CONCATENATE(Tabla1[[#This Row],[POA]],".",Tabla1[[#This Row],[SRS]],".",Tabla1[[#This Row],[AREA]],".",Tabla1[[#This Row],[TIPO]]))</f>
        <v/>
      </c>
      <c r="C437" s="465" t="str">
        <f>IF(Tabla1[[#This Row],[Código_Actividad]]="","",'Formulario PPGR1'!#REF!)</f>
        <v/>
      </c>
      <c r="D437" s="465" t="str">
        <f>IF(Tabla1[[#This Row],[Código_Actividad]]="","",'Formulario PPGR1'!#REF!)</f>
        <v/>
      </c>
      <c r="E437" s="465" t="str">
        <f>IF(Tabla1[[#This Row],[Código_Actividad]]="","",'Formulario PPGR1'!#REF!)</f>
        <v/>
      </c>
      <c r="F437" s="465" t="str">
        <f>IF(Tabla1[[#This Row],[Código_Actividad]]="","",'Formulario PPGR1'!#REF!)</f>
        <v/>
      </c>
      <c r="G437" s="317"/>
      <c r="H437" s="460" t="str">
        <f>IFERROR(VLOOKUP(Tabla1[[#This Row],[Código_Actividad]],'Formulario PPGR2'!$H$9:$I$1048576,2,FALSE),"")</f>
        <v/>
      </c>
      <c r="I437" s="467" t="str">
        <f>IFERROR(VLOOKUP(Tabla1[[#This Row],[Código_Actividad]],Tabla2[[Código]:[Total de Acciones ]],15,FALSE),"")</f>
        <v/>
      </c>
      <c r="J437" s="462"/>
      <c r="K437" s="466" t="str">
        <f>IFERROR(VLOOKUP($J437,[3]LSIns!$B$5:$C$45,2,FALSE),"")</f>
        <v/>
      </c>
      <c r="L437" s="460"/>
      <c r="M437" s="466" t="str">
        <f>IFERROR(VLOOKUP($L437,[4]Insumos!$C$2:$F$517,2,FALSE),"")</f>
        <v/>
      </c>
      <c r="N437" s="408"/>
      <c r="O437" s="468" t="str">
        <f>IFERROR(VLOOKUP($L437,[4]Insumos!$C$2:$F$517,3,FALSE),"")</f>
        <v/>
      </c>
      <c r="P437" s="318" t="e">
        <f>+Tabla1[[#This Row],[Precio Unitario]]*Tabla1[[#This Row],[Cantidad de Insumos]]</f>
        <v>#VALUE!</v>
      </c>
      <c r="Q437" s="469" t="str">
        <f>IFERROR(VLOOKUP($L437,[4]Insumos!$C$2:$F$517,4,FALSE),"")</f>
        <v/>
      </c>
      <c r="R437" s="462"/>
      <c r="S437" s="456"/>
      <c r="T437" s="456"/>
    </row>
    <row r="438" spans="2:20" x14ac:dyDescent="0.25">
      <c r="B438" s="465" t="str">
        <f>IF(Tabla1[[#This Row],[Código_Actividad]]="","",CONCATENATE(Tabla1[[#This Row],[POA]],".",Tabla1[[#This Row],[SRS]],".",Tabla1[[#This Row],[AREA]],".",Tabla1[[#This Row],[TIPO]]))</f>
        <v/>
      </c>
      <c r="C438" s="465" t="str">
        <f>IF(Tabla1[[#This Row],[Código_Actividad]]="","",'Formulario PPGR1'!#REF!)</f>
        <v/>
      </c>
      <c r="D438" s="465" t="str">
        <f>IF(Tabla1[[#This Row],[Código_Actividad]]="","",'Formulario PPGR1'!#REF!)</f>
        <v/>
      </c>
      <c r="E438" s="465" t="str">
        <f>IF(Tabla1[[#This Row],[Código_Actividad]]="","",'Formulario PPGR1'!#REF!)</f>
        <v/>
      </c>
      <c r="F438" s="465" t="str">
        <f>IF(Tabla1[[#This Row],[Código_Actividad]]="","",'Formulario PPGR1'!#REF!)</f>
        <v/>
      </c>
      <c r="G438" s="317"/>
      <c r="H438" s="460" t="str">
        <f>IFERROR(VLOOKUP(Tabla1[[#This Row],[Código_Actividad]],'Formulario PPGR2'!$H$9:$I$1048576,2,FALSE),"")</f>
        <v/>
      </c>
      <c r="I438" s="467" t="str">
        <f>IFERROR(VLOOKUP(Tabla1[[#This Row],[Código_Actividad]],Tabla2[[Código]:[Total de Acciones ]],15,FALSE),"")</f>
        <v/>
      </c>
      <c r="J438" s="462"/>
      <c r="K438" s="466" t="str">
        <f>IFERROR(VLOOKUP($J438,[3]LSIns!$B$5:$C$45,2,FALSE),"")</f>
        <v/>
      </c>
      <c r="L438" s="460"/>
      <c r="M438" s="466" t="str">
        <f>IFERROR(VLOOKUP($L438,[4]Insumos!$C$2:$F$517,2,FALSE),"")</f>
        <v/>
      </c>
      <c r="N438" s="408"/>
      <c r="O438" s="468" t="str">
        <f>IFERROR(VLOOKUP($L438,[4]Insumos!$C$2:$F$517,3,FALSE),"")</f>
        <v/>
      </c>
      <c r="P438" s="318" t="e">
        <f>+Tabla1[[#This Row],[Precio Unitario]]*Tabla1[[#This Row],[Cantidad de Insumos]]</f>
        <v>#VALUE!</v>
      </c>
      <c r="Q438" s="469" t="str">
        <f>IFERROR(VLOOKUP($L438,[4]Insumos!$C$2:$F$517,4,FALSE),"")</f>
        <v/>
      </c>
      <c r="R438" s="462"/>
      <c r="S438" s="456"/>
      <c r="T438" s="456"/>
    </row>
    <row r="439" spans="2:20" x14ac:dyDescent="0.25">
      <c r="B439" s="465" t="str">
        <f>IF(Tabla1[[#This Row],[Código_Actividad]]="","",CONCATENATE(Tabla1[[#This Row],[POA]],".",Tabla1[[#This Row],[SRS]],".",Tabla1[[#This Row],[AREA]],".",Tabla1[[#This Row],[TIPO]]))</f>
        <v/>
      </c>
      <c r="C439" s="465" t="str">
        <f>IF(Tabla1[[#This Row],[Código_Actividad]]="","",'Formulario PPGR1'!#REF!)</f>
        <v/>
      </c>
      <c r="D439" s="465" t="str">
        <f>IF(Tabla1[[#This Row],[Código_Actividad]]="","",'Formulario PPGR1'!#REF!)</f>
        <v/>
      </c>
      <c r="E439" s="465" t="str">
        <f>IF(Tabla1[[#This Row],[Código_Actividad]]="","",'Formulario PPGR1'!#REF!)</f>
        <v/>
      </c>
      <c r="F439" s="465" t="str">
        <f>IF(Tabla1[[#This Row],[Código_Actividad]]="","",'Formulario PPGR1'!#REF!)</f>
        <v/>
      </c>
      <c r="G439" s="317"/>
      <c r="H439" s="460" t="str">
        <f>IFERROR(VLOOKUP(Tabla1[[#This Row],[Código_Actividad]],'Formulario PPGR2'!$H$9:$I$1048576,2,FALSE),"")</f>
        <v/>
      </c>
      <c r="I439" s="467" t="str">
        <f>IFERROR(VLOOKUP(Tabla1[[#This Row],[Código_Actividad]],Tabla2[[Código]:[Total de Acciones ]],15,FALSE),"")</f>
        <v/>
      </c>
      <c r="J439" s="462"/>
      <c r="K439" s="466" t="str">
        <f>IFERROR(VLOOKUP($J439,[3]LSIns!$B$5:$C$45,2,FALSE),"")</f>
        <v/>
      </c>
      <c r="L439" s="460"/>
      <c r="M439" s="466" t="str">
        <f>IFERROR(VLOOKUP($L439,[4]Insumos!$C$2:$F$517,2,FALSE),"")</f>
        <v/>
      </c>
      <c r="N439" s="408"/>
      <c r="O439" s="468" t="str">
        <f>IFERROR(VLOOKUP($L439,[4]Insumos!$C$2:$F$517,3,FALSE),"")</f>
        <v/>
      </c>
      <c r="P439" s="318" t="e">
        <f>+Tabla1[[#This Row],[Precio Unitario]]*Tabla1[[#This Row],[Cantidad de Insumos]]</f>
        <v>#VALUE!</v>
      </c>
      <c r="Q439" s="469" t="str">
        <f>IFERROR(VLOOKUP($L439,[4]Insumos!$C$2:$F$517,4,FALSE),"")</f>
        <v/>
      </c>
      <c r="R439" s="462"/>
      <c r="S439" s="456"/>
      <c r="T439" s="456"/>
    </row>
    <row r="440" spans="2:20" x14ac:dyDescent="0.25">
      <c r="B440" s="465" t="str">
        <f>IF(Tabla1[[#This Row],[Código_Actividad]]="","",CONCATENATE(Tabla1[[#This Row],[POA]],".",Tabla1[[#This Row],[SRS]],".",Tabla1[[#This Row],[AREA]],".",Tabla1[[#This Row],[TIPO]]))</f>
        <v/>
      </c>
      <c r="C440" s="465" t="str">
        <f>IF(Tabla1[[#This Row],[Código_Actividad]]="","",'Formulario PPGR1'!#REF!)</f>
        <v/>
      </c>
      <c r="D440" s="465" t="str">
        <f>IF(Tabla1[[#This Row],[Código_Actividad]]="","",'Formulario PPGR1'!#REF!)</f>
        <v/>
      </c>
      <c r="E440" s="465" t="str">
        <f>IF(Tabla1[[#This Row],[Código_Actividad]]="","",'Formulario PPGR1'!#REF!)</f>
        <v/>
      </c>
      <c r="F440" s="465" t="str">
        <f>IF(Tabla1[[#This Row],[Código_Actividad]]="","",'Formulario PPGR1'!#REF!)</f>
        <v/>
      </c>
      <c r="G440" s="317"/>
      <c r="H440" s="460" t="str">
        <f>IFERROR(VLOOKUP(Tabla1[[#This Row],[Código_Actividad]],'Formulario PPGR2'!$H$9:$I$1048576,2,FALSE),"")</f>
        <v/>
      </c>
      <c r="I440" s="467" t="str">
        <f>IFERROR(VLOOKUP(Tabla1[[#This Row],[Código_Actividad]],Tabla2[[Código]:[Total de Acciones ]],15,FALSE),"")</f>
        <v/>
      </c>
      <c r="J440" s="462"/>
      <c r="K440" s="466" t="str">
        <f>IFERROR(VLOOKUP($J440,[3]LSIns!$B$5:$C$45,2,FALSE),"")</f>
        <v/>
      </c>
      <c r="L440" s="460"/>
      <c r="M440" s="466" t="str">
        <f>IFERROR(VLOOKUP($L440,[4]Insumos!$C$2:$F$517,2,FALSE),"")</f>
        <v/>
      </c>
      <c r="N440" s="408"/>
      <c r="O440" s="468" t="str">
        <f>IFERROR(VLOOKUP($L440,[4]Insumos!$C$2:$F$517,3,FALSE),"")</f>
        <v/>
      </c>
      <c r="P440" s="318" t="e">
        <f>+Tabla1[[#This Row],[Precio Unitario]]*Tabla1[[#This Row],[Cantidad de Insumos]]</f>
        <v>#VALUE!</v>
      </c>
      <c r="Q440" s="469" t="str">
        <f>IFERROR(VLOOKUP($L440,[4]Insumos!$C$2:$F$517,4,FALSE),"")</f>
        <v/>
      </c>
      <c r="R440" s="462"/>
      <c r="S440" s="456"/>
      <c r="T440" s="456"/>
    </row>
    <row r="441" spans="2:20" x14ac:dyDescent="0.25">
      <c r="B441" s="465" t="str">
        <f>IF(Tabla1[[#This Row],[Código_Actividad]]="","",CONCATENATE(Tabla1[[#This Row],[POA]],".",Tabla1[[#This Row],[SRS]],".",Tabla1[[#This Row],[AREA]],".",Tabla1[[#This Row],[TIPO]]))</f>
        <v/>
      </c>
      <c r="C441" s="465" t="str">
        <f>IF(Tabla1[[#This Row],[Código_Actividad]]="","",'Formulario PPGR1'!#REF!)</f>
        <v/>
      </c>
      <c r="D441" s="465" t="str">
        <f>IF(Tabla1[[#This Row],[Código_Actividad]]="","",'Formulario PPGR1'!#REF!)</f>
        <v/>
      </c>
      <c r="E441" s="465" t="str">
        <f>IF(Tabla1[[#This Row],[Código_Actividad]]="","",'Formulario PPGR1'!#REF!)</f>
        <v/>
      </c>
      <c r="F441" s="465" t="str">
        <f>IF(Tabla1[[#This Row],[Código_Actividad]]="","",'Formulario PPGR1'!#REF!)</f>
        <v/>
      </c>
      <c r="G441" s="317"/>
      <c r="H441" s="460" t="str">
        <f>IFERROR(VLOOKUP(Tabla1[[#This Row],[Código_Actividad]],'Formulario PPGR2'!$H$9:$I$1048576,2,FALSE),"")</f>
        <v/>
      </c>
      <c r="I441" s="467" t="str">
        <f>IFERROR(VLOOKUP(Tabla1[[#This Row],[Código_Actividad]],Tabla2[[Código]:[Total de Acciones ]],15,FALSE),"")</f>
        <v/>
      </c>
      <c r="J441" s="462"/>
      <c r="K441" s="466" t="str">
        <f>IFERROR(VLOOKUP($J441,[3]LSIns!$B$5:$C$45,2,FALSE),"")</f>
        <v/>
      </c>
      <c r="L441" s="460"/>
      <c r="M441" s="466" t="str">
        <f>IFERROR(VLOOKUP($L441,[4]Insumos!$C$2:$F$517,2,FALSE),"")</f>
        <v/>
      </c>
      <c r="N441" s="408"/>
      <c r="O441" s="468" t="str">
        <f>IFERROR(VLOOKUP($L441,[4]Insumos!$C$2:$F$517,3,FALSE),"")</f>
        <v/>
      </c>
      <c r="P441" s="318" t="e">
        <f>+Tabla1[[#This Row],[Precio Unitario]]*Tabla1[[#This Row],[Cantidad de Insumos]]</f>
        <v>#VALUE!</v>
      </c>
      <c r="Q441" s="469" t="str">
        <f>IFERROR(VLOOKUP($L441,[4]Insumos!$C$2:$F$517,4,FALSE),"")</f>
        <v/>
      </c>
      <c r="R441" s="462"/>
      <c r="S441" s="456"/>
      <c r="T441" s="456"/>
    </row>
    <row r="442" spans="2:20" x14ac:dyDescent="0.25">
      <c r="B442" s="465" t="str">
        <f>IF(Tabla1[[#This Row],[Código_Actividad]]="","",CONCATENATE(Tabla1[[#This Row],[POA]],".",Tabla1[[#This Row],[SRS]],".",Tabla1[[#This Row],[AREA]],".",Tabla1[[#This Row],[TIPO]]))</f>
        <v/>
      </c>
      <c r="C442" s="465" t="str">
        <f>IF(Tabla1[[#This Row],[Código_Actividad]]="","",'Formulario PPGR1'!#REF!)</f>
        <v/>
      </c>
      <c r="D442" s="465" t="str">
        <f>IF(Tabla1[[#This Row],[Código_Actividad]]="","",'Formulario PPGR1'!#REF!)</f>
        <v/>
      </c>
      <c r="E442" s="465" t="str">
        <f>IF(Tabla1[[#This Row],[Código_Actividad]]="","",'Formulario PPGR1'!#REF!)</f>
        <v/>
      </c>
      <c r="F442" s="465" t="str">
        <f>IF(Tabla1[[#This Row],[Código_Actividad]]="","",'Formulario PPGR1'!#REF!)</f>
        <v/>
      </c>
      <c r="G442" s="317"/>
      <c r="H442" s="460" t="str">
        <f>IFERROR(VLOOKUP(Tabla1[[#This Row],[Código_Actividad]],'Formulario PPGR2'!$H$9:$I$1048576,2,FALSE),"")</f>
        <v/>
      </c>
      <c r="I442" s="467" t="str">
        <f>IFERROR(VLOOKUP(Tabla1[[#This Row],[Código_Actividad]],Tabla2[[Código]:[Total de Acciones ]],15,FALSE),"")</f>
        <v/>
      </c>
      <c r="J442" s="462"/>
      <c r="K442" s="466" t="str">
        <f>IFERROR(VLOOKUP($J442,[3]LSIns!$B$5:$C$45,2,FALSE),"")</f>
        <v/>
      </c>
      <c r="L442" s="460"/>
      <c r="M442" s="466" t="str">
        <f>IFERROR(VLOOKUP($L442,[4]Insumos!$C$2:$F$517,2,FALSE),"")</f>
        <v/>
      </c>
      <c r="N442" s="408"/>
      <c r="O442" s="468" t="str">
        <f>IFERROR(VLOOKUP($L442,[4]Insumos!$C$2:$F$517,3,FALSE),"")</f>
        <v/>
      </c>
      <c r="P442" s="318" t="e">
        <f>+Tabla1[[#This Row],[Precio Unitario]]*Tabla1[[#This Row],[Cantidad de Insumos]]</f>
        <v>#VALUE!</v>
      </c>
      <c r="Q442" s="469" t="str">
        <f>IFERROR(VLOOKUP($L442,[4]Insumos!$C$2:$F$517,4,FALSE),"")</f>
        <v/>
      </c>
      <c r="R442" s="462"/>
      <c r="S442" s="456"/>
      <c r="T442" s="456"/>
    </row>
    <row r="443" spans="2:20" x14ac:dyDescent="0.25">
      <c r="B443" s="465" t="str">
        <f>IF(Tabla1[[#This Row],[Código_Actividad]]="","",CONCATENATE(Tabla1[[#This Row],[POA]],".",Tabla1[[#This Row],[SRS]],".",Tabla1[[#This Row],[AREA]],".",Tabla1[[#This Row],[TIPO]]))</f>
        <v/>
      </c>
      <c r="C443" s="465" t="str">
        <f>IF(Tabla1[[#This Row],[Código_Actividad]]="","",'Formulario PPGR1'!#REF!)</f>
        <v/>
      </c>
      <c r="D443" s="465" t="str">
        <f>IF(Tabla1[[#This Row],[Código_Actividad]]="","",'Formulario PPGR1'!#REF!)</f>
        <v/>
      </c>
      <c r="E443" s="465" t="str">
        <f>IF(Tabla1[[#This Row],[Código_Actividad]]="","",'Formulario PPGR1'!#REF!)</f>
        <v/>
      </c>
      <c r="F443" s="465" t="str">
        <f>IF(Tabla1[[#This Row],[Código_Actividad]]="","",'Formulario PPGR1'!#REF!)</f>
        <v/>
      </c>
      <c r="G443" s="317"/>
      <c r="H443" s="460" t="str">
        <f>IFERROR(VLOOKUP(Tabla1[[#This Row],[Código_Actividad]],'Formulario PPGR2'!$H$9:$I$1048576,2,FALSE),"")</f>
        <v/>
      </c>
      <c r="I443" s="467" t="str">
        <f>IFERROR(VLOOKUP(Tabla1[[#This Row],[Código_Actividad]],Tabla2[[Código]:[Total de Acciones ]],15,FALSE),"")</f>
        <v/>
      </c>
      <c r="J443" s="462"/>
      <c r="K443" s="466" t="str">
        <f>IFERROR(VLOOKUP($J443,[3]LSIns!$B$5:$C$45,2,FALSE),"")</f>
        <v/>
      </c>
      <c r="L443" s="460"/>
      <c r="M443" s="466" t="str">
        <f>IFERROR(VLOOKUP($L443,[4]Insumos!$C$2:$F$517,2,FALSE),"")</f>
        <v/>
      </c>
      <c r="N443" s="408"/>
      <c r="O443" s="468" t="str">
        <f>IFERROR(VLOOKUP($L443,[4]Insumos!$C$2:$F$517,3,FALSE),"")</f>
        <v/>
      </c>
      <c r="P443" s="318" t="e">
        <f>+Tabla1[[#This Row],[Precio Unitario]]*Tabla1[[#This Row],[Cantidad de Insumos]]</f>
        <v>#VALUE!</v>
      </c>
      <c r="Q443" s="469" t="str">
        <f>IFERROR(VLOOKUP($L443,[4]Insumos!$C$2:$F$517,4,FALSE),"")</f>
        <v/>
      </c>
      <c r="R443" s="462"/>
      <c r="S443" s="456"/>
      <c r="T443" s="456"/>
    </row>
    <row r="444" spans="2:20" x14ac:dyDescent="0.25">
      <c r="B444" s="465" t="str">
        <f>IF(Tabla1[[#This Row],[Código_Actividad]]="","",CONCATENATE(Tabla1[[#This Row],[POA]],".",Tabla1[[#This Row],[SRS]],".",Tabla1[[#This Row],[AREA]],".",Tabla1[[#This Row],[TIPO]]))</f>
        <v/>
      </c>
      <c r="C444" s="465" t="str">
        <f>IF(Tabla1[[#This Row],[Código_Actividad]]="","",'Formulario PPGR1'!#REF!)</f>
        <v/>
      </c>
      <c r="D444" s="465" t="str">
        <f>IF(Tabla1[[#This Row],[Código_Actividad]]="","",'Formulario PPGR1'!#REF!)</f>
        <v/>
      </c>
      <c r="E444" s="465" t="str">
        <f>IF(Tabla1[[#This Row],[Código_Actividad]]="","",'Formulario PPGR1'!#REF!)</f>
        <v/>
      </c>
      <c r="F444" s="465" t="str">
        <f>IF(Tabla1[[#This Row],[Código_Actividad]]="","",'Formulario PPGR1'!#REF!)</f>
        <v/>
      </c>
      <c r="G444" s="317"/>
      <c r="H444" s="460" t="str">
        <f>IFERROR(VLOOKUP(Tabla1[[#This Row],[Código_Actividad]],'Formulario PPGR2'!$H$9:$I$1048576,2,FALSE),"")</f>
        <v/>
      </c>
      <c r="I444" s="467" t="str">
        <f>IFERROR(VLOOKUP(Tabla1[[#This Row],[Código_Actividad]],Tabla2[[Código]:[Total de Acciones ]],15,FALSE),"")</f>
        <v/>
      </c>
      <c r="J444" s="462"/>
      <c r="K444" s="466" t="str">
        <f>IFERROR(VLOOKUP($J444,[3]LSIns!$B$5:$C$45,2,FALSE),"")</f>
        <v/>
      </c>
      <c r="L444" s="460"/>
      <c r="M444" s="466" t="str">
        <f>IFERROR(VLOOKUP($L444,[4]Insumos!$C$2:$F$517,2,FALSE),"")</f>
        <v/>
      </c>
      <c r="N444" s="408"/>
      <c r="O444" s="468" t="str">
        <f>IFERROR(VLOOKUP($L444,[4]Insumos!$C$2:$F$517,3,FALSE),"")</f>
        <v/>
      </c>
      <c r="P444" s="318" t="e">
        <f>+Tabla1[[#This Row],[Precio Unitario]]*Tabla1[[#This Row],[Cantidad de Insumos]]</f>
        <v>#VALUE!</v>
      </c>
      <c r="Q444" s="469" t="str">
        <f>IFERROR(VLOOKUP($L444,[4]Insumos!$C$2:$F$517,4,FALSE),"")</f>
        <v/>
      </c>
      <c r="R444" s="462"/>
      <c r="S444" s="456"/>
      <c r="T444" s="456"/>
    </row>
    <row r="445" spans="2:20" x14ac:dyDescent="0.25">
      <c r="B445" s="465" t="str">
        <f>IF(Tabla1[[#This Row],[Código_Actividad]]="","",CONCATENATE(Tabla1[[#This Row],[POA]],".",Tabla1[[#This Row],[SRS]],".",Tabla1[[#This Row],[AREA]],".",Tabla1[[#This Row],[TIPO]]))</f>
        <v/>
      </c>
      <c r="C445" s="465" t="str">
        <f>IF(Tabla1[[#This Row],[Código_Actividad]]="","",'Formulario PPGR1'!#REF!)</f>
        <v/>
      </c>
      <c r="D445" s="465" t="str">
        <f>IF(Tabla1[[#This Row],[Código_Actividad]]="","",'Formulario PPGR1'!#REF!)</f>
        <v/>
      </c>
      <c r="E445" s="465" t="str">
        <f>IF(Tabla1[[#This Row],[Código_Actividad]]="","",'Formulario PPGR1'!#REF!)</f>
        <v/>
      </c>
      <c r="F445" s="465" t="str">
        <f>IF(Tabla1[[#This Row],[Código_Actividad]]="","",'Formulario PPGR1'!#REF!)</f>
        <v/>
      </c>
      <c r="G445" s="317"/>
      <c r="H445" s="460" t="str">
        <f>IFERROR(VLOOKUP(Tabla1[[#This Row],[Código_Actividad]],'Formulario PPGR2'!$H$9:$I$1048576,2,FALSE),"")</f>
        <v/>
      </c>
      <c r="I445" s="467" t="str">
        <f>IFERROR(VLOOKUP(Tabla1[[#This Row],[Código_Actividad]],Tabla2[[Código]:[Total de Acciones ]],15,FALSE),"")</f>
        <v/>
      </c>
      <c r="J445" s="462"/>
      <c r="K445" s="466" t="str">
        <f>IFERROR(VLOOKUP($J445,[3]LSIns!$B$5:$C$45,2,FALSE),"")</f>
        <v/>
      </c>
      <c r="L445" s="460"/>
      <c r="M445" s="466" t="str">
        <f>IFERROR(VLOOKUP($L445,[4]Insumos!$C$2:$F$517,2,FALSE),"")</f>
        <v/>
      </c>
      <c r="N445" s="408"/>
      <c r="O445" s="468" t="str">
        <f>IFERROR(VLOOKUP($L445,[4]Insumos!$C$2:$F$517,3,FALSE),"")</f>
        <v/>
      </c>
      <c r="P445" s="318" t="e">
        <f>+Tabla1[[#This Row],[Precio Unitario]]*Tabla1[[#This Row],[Cantidad de Insumos]]</f>
        <v>#VALUE!</v>
      </c>
      <c r="Q445" s="469" t="str">
        <f>IFERROR(VLOOKUP($L445,[4]Insumos!$C$2:$F$517,4,FALSE),"")</f>
        <v/>
      </c>
      <c r="R445" s="462"/>
      <c r="S445" s="456"/>
      <c r="T445" s="456"/>
    </row>
    <row r="446" spans="2:20" x14ac:dyDescent="0.25">
      <c r="B446" s="465" t="str">
        <f>IF(Tabla1[[#This Row],[Código_Actividad]]="","",CONCATENATE(Tabla1[[#This Row],[POA]],".",Tabla1[[#This Row],[SRS]],".",Tabla1[[#This Row],[AREA]],".",Tabla1[[#This Row],[TIPO]]))</f>
        <v/>
      </c>
      <c r="C446" s="465" t="str">
        <f>IF(Tabla1[[#This Row],[Código_Actividad]]="","",'Formulario PPGR1'!#REF!)</f>
        <v/>
      </c>
      <c r="D446" s="465" t="str">
        <f>IF(Tabla1[[#This Row],[Código_Actividad]]="","",'Formulario PPGR1'!#REF!)</f>
        <v/>
      </c>
      <c r="E446" s="465" t="str">
        <f>IF(Tabla1[[#This Row],[Código_Actividad]]="","",'Formulario PPGR1'!#REF!)</f>
        <v/>
      </c>
      <c r="F446" s="465" t="str">
        <f>IF(Tabla1[[#This Row],[Código_Actividad]]="","",'Formulario PPGR1'!#REF!)</f>
        <v/>
      </c>
      <c r="G446" s="317"/>
      <c r="H446" s="460" t="str">
        <f>IFERROR(VLOOKUP(Tabla1[[#This Row],[Código_Actividad]],'Formulario PPGR2'!$H$9:$I$1048576,2,FALSE),"")</f>
        <v/>
      </c>
      <c r="I446" s="467" t="str">
        <f>IFERROR(VLOOKUP(Tabla1[[#This Row],[Código_Actividad]],Tabla2[[Código]:[Total de Acciones ]],15,FALSE),"")</f>
        <v/>
      </c>
      <c r="J446" s="462"/>
      <c r="K446" s="466" t="str">
        <f>IFERROR(VLOOKUP($J446,[3]LSIns!$B$5:$C$45,2,FALSE),"")</f>
        <v/>
      </c>
      <c r="L446" s="460"/>
      <c r="M446" s="466" t="str">
        <f>IFERROR(VLOOKUP($L446,[4]Insumos!$C$2:$F$517,2,FALSE),"")</f>
        <v/>
      </c>
      <c r="N446" s="408"/>
      <c r="O446" s="468" t="str">
        <f>IFERROR(VLOOKUP($L446,[4]Insumos!$C$2:$F$517,3,FALSE),"")</f>
        <v/>
      </c>
      <c r="P446" s="318" t="e">
        <f>+Tabla1[[#This Row],[Precio Unitario]]*Tabla1[[#This Row],[Cantidad de Insumos]]</f>
        <v>#VALUE!</v>
      </c>
      <c r="Q446" s="469" t="str">
        <f>IFERROR(VLOOKUP($L446,[4]Insumos!$C$2:$F$517,4,FALSE),"")</f>
        <v/>
      </c>
      <c r="R446" s="462"/>
      <c r="S446" s="456"/>
      <c r="T446" s="456"/>
    </row>
    <row r="447" spans="2:20" x14ac:dyDescent="0.25">
      <c r="B447" s="465" t="str">
        <f>IF(Tabla1[[#This Row],[Código_Actividad]]="","",CONCATENATE(Tabla1[[#This Row],[POA]],".",Tabla1[[#This Row],[SRS]],".",Tabla1[[#This Row],[AREA]],".",Tabla1[[#This Row],[TIPO]]))</f>
        <v/>
      </c>
      <c r="C447" s="465" t="str">
        <f>IF(Tabla1[[#This Row],[Código_Actividad]]="","",'Formulario PPGR1'!#REF!)</f>
        <v/>
      </c>
      <c r="D447" s="465" t="str">
        <f>IF(Tabla1[[#This Row],[Código_Actividad]]="","",'Formulario PPGR1'!#REF!)</f>
        <v/>
      </c>
      <c r="E447" s="465" t="str">
        <f>IF(Tabla1[[#This Row],[Código_Actividad]]="","",'Formulario PPGR1'!#REF!)</f>
        <v/>
      </c>
      <c r="F447" s="465" t="str">
        <f>IF(Tabla1[[#This Row],[Código_Actividad]]="","",'Formulario PPGR1'!#REF!)</f>
        <v/>
      </c>
      <c r="G447" s="317"/>
      <c r="H447" s="460" t="str">
        <f>IFERROR(VLOOKUP(Tabla1[[#This Row],[Código_Actividad]],'Formulario PPGR2'!$H$9:$I$1048576,2,FALSE),"")</f>
        <v/>
      </c>
      <c r="I447" s="467" t="str">
        <f>IFERROR(VLOOKUP(Tabla1[[#This Row],[Código_Actividad]],Tabla2[[Código]:[Total de Acciones ]],15,FALSE),"")</f>
        <v/>
      </c>
      <c r="J447" s="462"/>
      <c r="K447" s="466" t="str">
        <f>IFERROR(VLOOKUP($J447,[3]LSIns!$B$5:$C$45,2,FALSE),"")</f>
        <v/>
      </c>
      <c r="L447" s="460"/>
      <c r="M447" s="466" t="str">
        <f>IFERROR(VLOOKUP($L447,[4]Insumos!$C$2:$F$517,2,FALSE),"")</f>
        <v/>
      </c>
      <c r="N447" s="408"/>
      <c r="O447" s="468" t="str">
        <f>IFERROR(VLOOKUP($L447,[4]Insumos!$C$2:$F$517,3,FALSE),"")</f>
        <v/>
      </c>
      <c r="P447" s="318" t="e">
        <f>+Tabla1[[#This Row],[Precio Unitario]]*Tabla1[[#This Row],[Cantidad de Insumos]]</f>
        <v>#VALUE!</v>
      </c>
      <c r="Q447" s="469" t="str">
        <f>IFERROR(VLOOKUP($L447,[4]Insumos!$C$2:$F$517,4,FALSE),"")</f>
        <v/>
      </c>
      <c r="R447" s="462"/>
      <c r="S447" s="456"/>
      <c r="T447" s="456"/>
    </row>
    <row r="448" spans="2:20" x14ac:dyDescent="0.25">
      <c r="B448" s="465" t="str">
        <f>IF(Tabla1[[#This Row],[Código_Actividad]]="","",CONCATENATE(Tabla1[[#This Row],[POA]],".",Tabla1[[#This Row],[SRS]],".",Tabla1[[#This Row],[AREA]],".",Tabla1[[#This Row],[TIPO]]))</f>
        <v/>
      </c>
      <c r="C448" s="465" t="str">
        <f>IF(Tabla1[[#This Row],[Código_Actividad]]="","",'Formulario PPGR1'!#REF!)</f>
        <v/>
      </c>
      <c r="D448" s="465" t="str">
        <f>IF(Tabla1[[#This Row],[Código_Actividad]]="","",'Formulario PPGR1'!#REF!)</f>
        <v/>
      </c>
      <c r="E448" s="465" t="str">
        <f>IF(Tabla1[[#This Row],[Código_Actividad]]="","",'Formulario PPGR1'!#REF!)</f>
        <v/>
      </c>
      <c r="F448" s="465" t="str">
        <f>IF(Tabla1[[#This Row],[Código_Actividad]]="","",'Formulario PPGR1'!#REF!)</f>
        <v/>
      </c>
      <c r="G448" s="317"/>
      <c r="H448" s="460" t="str">
        <f>IFERROR(VLOOKUP(Tabla1[[#This Row],[Código_Actividad]],'Formulario PPGR2'!$H$9:$I$1048576,2,FALSE),"")</f>
        <v/>
      </c>
      <c r="I448" s="467" t="str">
        <f>IFERROR(VLOOKUP(Tabla1[[#This Row],[Código_Actividad]],Tabla2[[Código]:[Total de Acciones ]],15,FALSE),"")</f>
        <v/>
      </c>
      <c r="J448" s="462"/>
      <c r="K448" s="466" t="str">
        <f>IFERROR(VLOOKUP($J448,[3]LSIns!$B$5:$C$45,2,FALSE),"")</f>
        <v/>
      </c>
      <c r="L448" s="460"/>
      <c r="M448" s="466" t="str">
        <f>IFERROR(VLOOKUP($L448,[4]Insumos!$C$2:$F$517,2,FALSE),"")</f>
        <v/>
      </c>
      <c r="N448" s="408"/>
      <c r="O448" s="468" t="str">
        <f>IFERROR(VLOOKUP($L448,[4]Insumos!$C$2:$F$517,3,FALSE),"")</f>
        <v/>
      </c>
      <c r="P448" s="318" t="e">
        <f>+Tabla1[[#This Row],[Precio Unitario]]*Tabla1[[#This Row],[Cantidad de Insumos]]</f>
        <v>#VALUE!</v>
      </c>
      <c r="Q448" s="469" t="str">
        <f>IFERROR(VLOOKUP($L448,[4]Insumos!$C$2:$F$517,4,FALSE),"")</f>
        <v/>
      </c>
      <c r="R448" s="462"/>
      <c r="S448" s="456"/>
      <c r="T448" s="456"/>
    </row>
    <row r="449" spans="2:20" x14ac:dyDescent="0.25">
      <c r="B449" s="465" t="str">
        <f>IF(Tabla1[[#This Row],[Código_Actividad]]="","",CONCATENATE(Tabla1[[#This Row],[POA]],".",Tabla1[[#This Row],[SRS]],".",Tabla1[[#This Row],[AREA]],".",Tabla1[[#This Row],[TIPO]]))</f>
        <v/>
      </c>
      <c r="C449" s="465" t="str">
        <f>IF(Tabla1[[#This Row],[Código_Actividad]]="","",'Formulario PPGR1'!#REF!)</f>
        <v/>
      </c>
      <c r="D449" s="465" t="str">
        <f>IF(Tabla1[[#This Row],[Código_Actividad]]="","",'Formulario PPGR1'!#REF!)</f>
        <v/>
      </c>
      <c r="E449" s="465" t="str">
        <f>IF(Tabla1[[#This Row],[Código_Actividad]]="","",'Formulario PPGR1'!#REF!)</f>
        <v/>
      </c>
      <c r="F449" s="465" t="str">
        <f>IF(Tabla1[[#This Row],[Código_Actividad]]="","",'Formulario PPGR1'!#REF!)</f>
        <v/>
      </c>
      <c r="G449" s="317"/>
      <c r="H449" s="460" t="str">
        <f>IFERROR(VLOOKUP(Tabla1[[#This Row],[Código_Actividad]],'Formulario PPGR2'!$H$9:$I$1048576,2,FALSE),"")</f>
        <v/>
      </c>
      <c r="I449" s="467" t="str">
        <f>IFERROR(VLOOKUP(Tabla1[[#This Row],[Código_Actividad]],Tabla2[[Código]:[Total de Acciones ]],15,FALSE),"")</f>
        <v/>
      </c>
      <c r="J449" s="462"/>
      <c r="K449" s="466" t="str">
        <f>IFERROR(VLOOKUP($J449,[3]LSIns!$B$5:$C$45,2,FALSE),"")</f>
        <v/>
      </c>
      <c r="L449" s="460"/>
      <c r="M449" s="466" t="str">
        <f>IFERROR(VLOOKUP($L449,[4]Insumos!$C$2:$F$517,2,FALSE),"")</f>
        <v/>
      </c>
      <c r="N449" s="408"/>
      <c r="O449" s="468" t="str">
        <f>IFERROR(VLOOKUP($L449,[4]Insumos!$C$2:$F$517,3,FALSE),"")</f>
        <v/>
      </c>
      <c r="P449" s="318" t="e">
        <f>+Tabla1[[#This Row],[Precio Unitario]]*Tabla1[[#This Row],[Cantidad de Insumos]]</f>
        <v>#VALUE!</v>
      </c>
      <c r="Q449" s="469" t="str">
        <f>IFERROR(VLOOKUP($L449,[4]Insumos!$C$2:$F$517,4,FALSE),"")</f>
        <v/>
      </c>
      <c r="R449" s="462"/>
      <c r="S449" s="456"/>
      <c r="T449" s="456"/>
    </row>
    <row r="450" spans="2:20" x14ac:dyDescent="0.25">
      <c r="B450" s="465" t="str">
        <f>IF(Tabla1[[#This Row],[Código_Actividad]]="","",CONCATENATE(Tabla1[[#This Row],[POA]],".",Tabla1[[#This Row],[SRS]],".",Tabla1[[#This Row],[AREA]],".",Tabla1[[#This Row],[TIPO]]))</f>
        <v/>
      </c>
      <c r="C450" s="465" t="str">
        <f>IF(Tabla1[[#This Row],[Código_Actividad]]="","",'Formulario PPGR1'!#REF!)</f>
        <v/>
      </c>
      <c r="D450" s="465" t="str">
        <f>IF(Tabla1[[#This Row],[Código_Actividad]]="","",'Formulario PPGR1'!#REF!)</f>
        <v/>
      </c>
      <c r="E450" s="465" t="str">
        <f>IF(Tabla1[[#This Row],[Código_Actividad]]="","",'Formulario PPGR1'!#REF!)</f>
        <v/>
      </c>
      <c r="F450" s="465" t="str">
        <f>IF(Tabla1[[#This Row],[Código_Actividad]]="","",'Formulario PPGR1'!#REF!)</f>
        <v/>
      </c>
      <c r="G450" s="317"/>
      <c r="H450" s="460" t="str">
        <f>IFERROR(VLOOKUP(Tabla1[[#This Row],[Código_Actividad]],'Formulario PPGR2'!$H$9:$I$1048576,2,FALSE),"")</f>
        <v/>
      </c>
      <c r="I450" s="467" t="str">
        <f>IFERROR(VLOOKUP(Tabla1[[#This Row],[Código_Actividad]],Tabla2[[Código]:[Total de Acciones ]],15,FALSE),"")</f>
        <v/>
      </c>
      <c r="J450" s="462"/>
      <c r="K450" s="466" t="str">
        <f>IFERROR(VLOOKUP($J450,[3]LSIns!$B$5:$C$45,2,FALSE),"")</f>
        <v/>
      </c>
      <c r="L450" s="460"/>
      <c r="M450" s="466" t="str">
        <f>IFERROR(VLOOKUP($L450,[4]Insumos!$C$2:$F$517,2,FALSE),"")</f>
        <v/>
      </c>
      <c r="N450" s="408"/>
      <c r="O450" s="468" t="str">
        <f>IFERROR(VLOOKUP($L450,[4]Insumos!$C$2:$F$517,3,FALSE),"")</f>
        <v/>
      </c>
      <c r="P450" s="318" t="e">
        <f>+Tabla1[[#This Row],[Precio Unitario]]*Tabla1[[#This Row],[Cantidad de Insumos]]</f>
        <v>#VALUE!</v>
      </c>
      <c r="Q450" s="469" t="str">
        <f>IFERROR(VLOOKUP($L450,[4]Insumos!$C$2:$F$517,4,FALSE),"")</f>
        <v/>
      </c>
      <c r="R450" s="462"/>
      <c r="S450" s="456"/>
      <c r="T450" s="456"/>
    </row>
    <row r="451" spans="2:20" x14ac:dyDescent="0.25">
      <c r="B451" s="465" t="str">
        <f>IF(Tabla1[[#This Row],[Código_Actividad]]="","",CONCATENATE(Tabla1[[#This Row],[POA]],".",Tabla1[[#This Row],[SRS]],".",Tabla1[[#This Row],[AREA]],".",Tabla1[[#This Row],[TIPO]]))</f>
        <v/>
      </c>
      <c r="C451" s="465" t="str">
        <f>IF(Tabla1[[#This Row],[Código_Actividad]]="","",'Formulario PPGR1'!#REF!)</f>
        <v/>
      </c>
      <c r="D451" s="465" t="str">
        <f>IF(Tabla1[[#This Row],[Código_Actividad]]="","",'Formulario PPGR1'!#REF!)</f>
        <v/>
      </c>
      <c r="E451" s="465" t="str">
        <f>IF(Tabla1[[#This Row],[Código_Actividad]]="","",'Formulario PPGR1'!#REF!)</f>
        <v/>
      </c>
      <c r="F451" s="465" t="str">
        <f>IF(Tabla1[[#This Row],[Código_Actividad]]="","",'Formulario PPGR1'!#REF!)</f>
        <v/>
      </c>
      <c r="G451" s="317"/>
      <c r="H451" s="460" t="str">
        <f>IFERROR(VLOOKUP(Tabla1[[#This Row],[Código_Actividad]],'Formulario PPGR2'!$H$9:$I$1048576,2,FALSE),"")</f>
        <v/>
      </c>
      <c r="I451" s="467" t="str">
        <f>IFERROR(VLOOKUP(Tabla1[[#This Row],[Código_Actividad]],Tabla2[[Código]:[Total de Acciones ]],15,FALSE),"")</f>
        <v/>
      </c>
      <c r="J451" s="462"/>
      <c r="K451" s="466" t="str">
        <f>IFERROR(VLOOKUP($J451,[3]LSIns!$B$5:$C$45,2,FALSE),"")</f>
        <v/>
      </c>
      <c r="L451" s="460"/>
      <c r="M451" s="466" t="str">
        <f>IFERROR(VLOOKUP($L451,[4]Insumos!$C$2:$F$517,2,FALSE),"")</f>
        <v/>
      </c>
      <c r="N451" s="408"/>
      <c r="O451" s="468" t="str">
        <f>IFERROR(VLOOKUP($L451,[4]Insumos!$C$2:$F$517,3,FALSE),"")</f>
        <v/>
      </c>
      <c r="P451" s="318" t="e">
        <f>+Tabla1[[#This Row],[Precio Unitario]]*Tabla1[[#This Row],[Cantidad de Insumos]]</f>
        <v>#VALUE!</v>
      </c>
      <c r="Q451" s="469" t="str">
        <f>IFERROR(VLOOKUP($L451,[4]Insumos!$C$2:$F$517,4,FALSE),"")</f>
        <v/>
      </c>
      <c r="R451" s="462"/>
      <c r="S451" s="456"/>
      <c r="T451" s="456"/>
    </row>
    <row r="452" spans="2:20" x14ac:dyDescent="0.25">
      <c r="B452" s="465" t="str">
        <f>IF(Tabla1[[#This Row],[Código_Actividad]]="","",CONCATENATE(Tabla1[[#This Row],[POA]],".",Tabla1[[#This Row],[SRS]],".",Tabla1[[#This Row],[AREA]],".",Tabla1[[#This Row],[TIPO]]))</f>
        <v/>
      </c>
      <c r="C452" s="465" t="str">
        <f>IF(Tabla1[[#This Row],[Código_Actividad]]="","",'Formulario PPGR1'!#REF!)</f>
        <v/>
      </c>
      <c r="D452" s="465" t="str">
        <f>IF(Tabla1[[#This Row],[Código_Actividad]]="","",'Formulario PPGR1'!#REF!)</f>
        <v/>
      </c>
      <c r="E452" s="465" t="str">
        <f>IF(Tabla1[[#This Row],[Código_Actividad]]="","",'Formulario PPGR1'!#REF!)</f>
        <v/>
      </c>
      <c r="F452" s="465" t="str">
        <f>IF(Tabla1[[#This Row],[Código_Actividad]]="","",'Formulario PPGR1'!#REF!)</f>
        <v/>
      </c>
      <c r="G452" s="317"/>
      <c r="H452" s="460" t="str">
        <f>IFERROR(VLOOKUP(Tabla1[[#This Row],[Código_Actividad]],'Formulario PPGR2'!$H$9:$I$1048576,2,FALSE),"")</f>
        <v/>
      </c>
      <c r="I452" s="467" t="str">
        <f>IFERROR(VLOOKUP(Tabla1[[#This Row],[Código_Actividad]],Tabla2[[Código]:[Total de Acciones ]],15,FALSE),"")</f>
        <v/>
      </c>
      <c r="J452" s="462"/>
      <c r="K452" s="466" t="str">
        <f>IFERROR(VLOOKUP($J452,[3]LSIns!$B$5:$C$45,2,FALSE),"")</f>
        <v/>
      </c>
      <c r="L452" s="460"/>
      <c r="M452" s="466" t="str">
        <f>IFERROR(VLOOKUP($L452,[4]Insumos!$C$2:$F$517,2,FALSE),"")</f>
        <v/>
      </c>
      <c r="N452" s="408"/>
      <c r="O452" s="468" t="str">
        <f>IFERROR(VLOOKUP($L452,[4]Insumos!$C$2:$F$517,3,FALSE),"")</f>
        <v/>
      </c>
      <c r="P452" s="318" t="e">
        <f>+Tabla1[[#This Row],[Precio Unitario]]*Tabla1[[#This Row],[Cantidad de Insumos]]</f>
        <v>#VALUE!</v>
      </c>
      <c r="Q452" s="469" t="str">
        <f>IFERROR(VLOOKUP($L452,[4]Insumos!$C$2:$F$517,4,FALSE),"")</f>
        <v/>
      </c>
      <c r="R452" s="462"/>
      <c r="S452" s="456"/>
      <c r="T452" s="456"/>
    </row>
    <row r="453" spans="2:20" x14ac:dyDescent="0.25">
      <c r="B453" s="465" t="str">
        <f>IF(Tabla1[[#This Row],[Código_Actividad]]="","",CONCATENATE(Tabla1[[#This Row],[POA]],".",Tabla1[[#This Row],[SRS]],".",Tabla1[[#This Row],[AREA]],".",Tabla1[[#This Row],[TIPO]]))</f>
        <v/>
      </c>
      <c r="C453" s="465" t="str">
        <f>IF(Tabla1[[#This Row],[Código_Actividad]]="","",'Formulario PPGR1'!#REF!)</f>
        <v/>
      </c>
      <c r="D453" s="465" t="str">
        <f>IF(Tabla1[[#This Row],[Código_Actividad]]="","",'Formulario PPGR1'!#REF!)</f>
        <v/>
      </c>
      <c r="E453" s="465" t="str">
        <f>IF(Tabla1[[#This Row],[Código_Actividad]]="","",'Formulario PPGR1'!#REF!)</f>
        <v/>
      </c>
      <c r="F453" s="465" t="str">
        <f>IF(Tabla1[[#This Row],[Código_Actividad]]="","",'Formulario PPGR1'!#REF!)</f>
        <v/>
      </c>
      <c r="G453" s="317"/>
      <c r="H453" s="460" t="str">
        <f>IFERROR(VLOOKUP(Tabla1[[#This Row],[Código_Actividad]],'Formulario PPGR2'!$H$9:$I$1048576,2,FALSE),"")</f>
        <v/>
      </c>
      <c r="I453" s="467" t="str">
        <f>IFERROR(VLOOKUP(Tabla1[[#This Row],[Código_Actividad]],Tabla2[[Código]:[Total de Acciones ]],15,FALSE),"")</f>
        <v/>
      </c>
      <c r="J453" s="462"/>
      <c r="K453" s="466" t="str">
        <f>IFERROR(VLOOKUP($J453,[3]LSIns!$B$5:$C$45,2,FALSE),"")</f>
        <v/>
      </c>
      <c r="L453" s="460"/>
      <c r="M453" s="466" t="str">
        <f>IFERROR(VLOOKUP($L453,[4]Insumos!$C$2:$F$517,2,FALSE),"")</f>
        <v/>
      </c>
      <c r="N453" s="408"/>
      <c r="O453" s="468" t="str">
        <f>IFERROR(VLOOKUP($L453,[4]Insumos!$C$2:$F$517,3,FALSE),"")</f>
        <v/>
      </c>
      <c r="P453" s="318" t="e">
        <f>+Tabla1[[#This Row],[Precio Unitario]]*Tabla1[[#This Row],[Cantidad de Insumos]]</f>
        <v>#VALUE!</v>
      </c>
      <c r="Q453" s="469" t="str">
        <f>IFERROR(VLOOKUP($L453,[4]Insumos!$C$2:$F$517,4,FALSE),"")</f>
        <v/>
      </c>
      <c r="R453" s="462"/>
      <c r="S453" s="456"/>
      <c r="T453" s="456"/>
    </row>
    <row r="454" spans="2:20" x14ac:dyDescent="0.25">
      <c r="B454" s="465" t="str">
        <f>IF(Tabla1[[#This Row],[Código_Actividad]]="","",CONCATENATE(Tabla1[[#This Row],[POA]],".",Tabla1[[#This Row],[SRS]],".",Tabla1[[#This Row],[AREA]],".",Tabla1[[#This Row],[TIPO]]))</f>
        <v/>
      </c>
      <c r="C454" s="465" t="str">
        <f>IF(Tabla1[[#This Row],[Código_Actividad]]="","",'Formulario PPGR1'!#REF!)</f>
        <v/>
      </c>
      <c r="D454" s="465" t="str">
        <f>IF(Tabla1[[#This Row],[Código_Actividad]]="","",'Formulario PPGR1'!#REF!)</f>
        <v/>
      </c>
      <c r="E454" s="465" t="str">
        <f>IF(Tabla1[[#This Row],[Código_Actividad]]="","",'Formulario PPGR1'!#REF!)</f>
        <v/>
      </c>
      <c r="F454" s="465" t="str">
        <f>IF(Tabla1[[#This Row],[Código_Actividad]]="","",'Formulario PPGR1'!#REF!)</f>
        <v/>
      </c>
      <c r="G454" s="317"/>
      <c r="H454" s="460" t="str">
        <f>IFERROR(VLOOKUP(Tabla1[[#This Row],[Código_Actividad]],'Formulario PPGR2'!$H$9:$I$1048576,2,FALSE),"")</f>
        <v/>
      </c>
      <c r="I454" s="467" t="str">
        <f>IFERROR(VLOOKUP(Tabla1[[#This Row],[Código_Actividad]],Tabla2[[Código]:[Total de Acciones ]],15,FALSE),"")</f>
        <v/>
      </c>
      <c r="J454" s="462"/>
      <c r="K454" s="466" t="str">
        <f>IFERROR(VLOOKUP($J454,[3]LSIns!$B$5:$C$45,2,FALSE),"")</f>
        <v/>
      </c>
      <c r="L454" s="460"/>
      <c r="M454" s="466" t="str">
        <f>IFERROR(VLOOKUP($L454,[4]Insumos!$C$2:$F$517,2,FALSE),"")</f>
        <v/>
      </c>
      <c r="N454" s="408"/>
      <c r="O454" s="468" t="str">
        <f>IFERROR(VLOOKUP($L454,[4]Insumos!$C$2:$F$517,3,FALSE),"")</f>
        <v/>
      </c>
      <c r="P454" s="318" t="e">
        <f>+Tabla1[[#This Row],[Precio Unitario]]*Tabla1[[#This Row],[Cantidad de Insumos]]</f>
        <v>#VALUE!</v>
      </c>
      <c r="Q454" s="469" t="str">
        <f>IFERROR(VLOOKUP($L454,[4]Insumos!$C$2:$F$517,4,FALSE),"")</f>
        <v/>
      </c>
      <c r="R454" s="462"/>
      <c r="S454" s="456"/>
      <c r="T454" s="456"/>
    </row>
    <row r="455" spans="2:20" x14ac:dyDescent="0.25">
      <c r="B455" s="465" t="str">
        <f>IF(Tabla1[[#This Row],[Código_Actividad]]="","",CONCATENATE(Tabla1[[#This Row],[POA]],".",Tabla1[[#This Row],[SRS]],".",Tabla1[[#This Row],[AREA]],".",Tabla1[[#This Row],[TIPO]]))</f>
        <v/>
      </c>
      <c r="C455" s="465" t="str">
        <f>IF(Tabla1[[#This Row],[Código_Actividad]]="","",'Formulario PPGR1'!#REF!)</f>
        <v/>
      </c>
      <c r="D455" s="465" t="str">
        <f>IF(Tabla1[[#This Row],[Código_Actividad]]="","",'Formulario PPGR1'!#REF!)</f>
        <v/>
      </c>
      <c r="E455" s="465" t="str">
        <f>IF(Tabla1[[#This Row],[Código_Actividad]]="","",'Formulario PPGR1'!#REF!)</f>
        <v/>
      </c>
      <c r="F455" s="465" t="str">
        <f>IF(Tabla1[[#This Row],[Código_Actividad]]="","",'Formulario PPGR1'!#REF!)</f>
        <v/>
      </c>
      <c r="G455" s="317"/>
      <c r="H455" s="460" t="str">
        <f>IFERROR(VLOOKUP(Tabla1[[#This Row],[Código_Actividad]],'Formulario PPGR2'!$H$9:$I$1048576,2,FALSE),"")</f>
        <v/>
      </c>
      <c r="I455" s="467" t="str">
        <f>IFERROR(VLOOKUP(Tabla1[[#This Row],[Código_Actividad]],Tabla2[[Código]:[Total de Acciones ]],15,FALSE),"")</f>
        <v/>
      </c>
      <c r="J455" s="462"/>
      <c r="K455" s="466" t="str">
        <f>IFERROR(VLOOKUP($J455,[3]LSIns!$B$5:$C$45,2,FALSE),"")</f>
        <v/>
      </c>
      <c r="L455" s="460"/>
      <c r="M455" s="466" t="str">
        <f>IFERROR(VLOOKUP($L455,[4]Insumos!$C$2:$F$517,2,FALSE),"")</f>
        <v/>
      </c>
      <c r="N455" s="408"/>
      <c r="O455" s="468" t="str">
        <f>IFERROR(VLOOKUP($L455,[4]Insumos!$C$2:$F$517,3,FALSE),"")</f>
        <v/>
      </c>
      <c r="P455" s="318" t="e">
        <f>+Tabla1[[#This Row],[Precio Unitario]]*Tabla1[[#This Row],[Cantidad de Insumos]]</f>
        <v>#VALUE!</v>
      </c>
      <c r="Q455" s="469" t="str">
        <f>IFERROR(VLOOKUP($L455,[4]Insumos!$C$2:$F$517,4,FALSE),"")</f>
        <v/>
      </c>
      <c r="R455" s="462"/>
      <c r="S455" s="456"/>
      <c r="T455" s="456"/>
    </row>
    <row r="456" spans="2:20" x14ac:dyDescent="0.25">
      <c r="B456" s="465" t="str">
        <f>IF(Tabla1[[#This Row],[Código_Actividad]]="","",CONCATENATE(Tabla1[[#This Row],[POA]],".",Tabla1[[#This Row],[SRS]],".",Tabla1[[#This Row],[AREA]],".",Tabla1[[#This Row],[TIPO]]))</f>
        <v/>
      </c>
      <c r="C456" s="465" t="str">
        <f>IF(Tabla1[[#This Row],[Código_Actividad]]="","",'Formulario PPGR1'!#REF!)</f>
        <v/>
      </c>
      <c r="D456" s="465" t="str">
        <f>IF(Tabla1[[#This Row],[Código_Actividad]]="","",'Formulario PPGR1'!#REF!)</f>
        <v/>
      </c>
      <c r="E456" s="465" t="str">
        <f>IF(Tabla1[[#This Row],[Código_Actividad]]="","",'Formulario PPGR1'!#REF!)</f>
        <v/>
      </c>
      <c r="F456" s="465" t="str">
        <f>IF(Tabla1[[#This Row],[Código_Actividad]]="","",'Formulario PPGR1'!#REF!)</f>
        <v/>
      </c>
      <c r="G456" s="317"/>
      <c r="H456" s="460" t="str">
        <f>IFERROR(VLOOKUP(Tabla1[[#This Row],[Código_Actividad]],'Formulario PPGR2'!$H$9:$I$1048576,2,FALSE),"")</f>
        <v/>
      </c>
      <c r="I456" s="467" t="str">
        <f>IFERROR(VLOOKUP(Tabla1[[#This Row],[Código_Actividad]],Tabla2[[Código]:[Total de Acciones ]],15,FALSE),"")</f>
        <v/>
      </c>
      <c r="J456" s="462"/>
      <c r="K456" s="466" t="str">
        <f>IFERROR(VLOOKUP($J456,[3]LSIns!$B$5:$C$45,2,FALSE),"")</f>
        <v/>
      </c>
      <c r="L456" s="460"/>
      <c r="M456" s="466" t="str">
        <f>IFERROR(VLOOKUP($L456,[4]Insumos!$C$2:$F$517,2,FALSE),"")</f>
        <v/>
      </c>
      <c r="N456" s="408"/>
      <c r="O456" s="468" t="str">
        <f>IFERROR(VLOOKUP($L456,[4]Insumos!$C$2:$F$517,3,FALSE),"")</f>
        <v/>
      </c>
      <c r="P456" s="318" t="e">
        <f>+Tabla1[[#This Row],[Precio Unitario]]*Tabla1[[#This Row],[Cantidad de Insumos]]</f>
        <v>#VALUE!</v>
      </c>
      <c r="Q456" s="469" t="str">
        <f>IFERROR(VLOOKUP($L456,[4]Insumos!$C$2:$F$517,4,FALSE),"")</f>
        <v/>
      </c>
      <c r="R456" s="462"/>
      <c r="S456" s="456"/>
      <c r="T456" s="456"/>
    </row>
    <row r="457" spans="2:20" x14ac:dyDescent="0.25">
      <c r="B457" s="465" t="str">
        <f>IF(Tabla1[[#This Row],[Código_Actividad]]="","",CONCATENATE(Tabla1[[#This Row],[POA]],".",Tabla1[[#This Row],[SRS]],".",Tabla1[[#This Row],[AREA]],".",Tabla1[[#This Row],[TIPO]]))</f>
        <v/>
      </c>
      <c r="C457" s="465" t="str">
        <f>IF(Tabla1[[#This Row],[Código_Actividad]]="","",'Formulario PPGR1'!#REF!)</f>
        <v/>
      </c>
      <c r="D457" s="465" t="str">
        <f>IF(Tabla1[[#This Row],[Código_Actividad]]="","",'Formulario PPGR1'!#REF!)</f>
        <v/>
      </c>
      <c r="E457" s="465" t="str">
        <f>IF(Tabla1[[#This Row],[Código_Actividad]]="","",'Formulario PPGR1'!#REF!)</f>
        <v/>
      </c>
      <c r="F457" s="465" t="str">
        <f>IF(Tabla1[[#This Row],[Código_Actividad]]="","",'Formulario PPGR1'!#REF!)</f>
        <v/>
      </c>
      <c r="G457" s="317"/>
      <c r="H457" s="460" t="str">
        <f>IFERROR(VLOOKUP(Tabla1[[#This Row],[Código_Actividad]],'Formulario PPGR2'!$H$9:$I$1048576,2,FALSE),"")</f>
        <v/>
      </c>
      <c r="I457" s="467" t="str">
        <f>IFERROR(VLOOKUP(Tabla1[[#This Row],[Código_Actividad]],Tabla2[[Código]:[Total de Acciones ]],15,FALSE),"")</f>
        <v/>
      </c>
      <c r="J457" s="462"/>
      <c r="K457" s="466" t="str">
        <f>IFERROR(VLOOKUP($J457,[3]LSIns!$B$5:$C$45,2,FALSE),"")</f>
        <v/>
      </c>
      <c r="L457" s="460"/>
      <c r="M457" s="466" t="str">
        <f>IFERROR(VLOOKUP($L457,[4]Insumos!$C$2:$F$517,2,FALSE),"")</f>
        <v/>
      </c>
      <c r="N457" s="408"/>
      <c r="O457" s="468" t="str">
        <f>IFERROR(VLOOKUP($L457,[4]Insumos!$C$2:$F$517,3,FALSE),"")</f>
        <v/>
      </c>
      <c r="P457" s="318" t="e">
        <f>+Tabla1[[#This Row],[Precio Unitario]]*Tabla1[[#This Row],[Cantidad de Insumos]]</f>
        <v>#VALUE!</v>
      </c>
      <c r="Q457" s="469" t="str">
        <f>IFERROR(VLOOKUP($L457,[4]Insumos!$C$2:$F$517,4,FALSE),"")</f>
        <v/>
      </c>
      <c r="R457" s="462"/>
      <c r="S457" s="456"/>
      <c r="T457" s="456"/>
    </row>
    <row r="458" spans="2:20" x14ac:dyDescent="0.25">
      <c r="B458" s="465" t="str">
        <f>IF(Tabla1[[#This Row],[Código_Actividad]]="","",CONCATENATE(Tabla1[[#This Row],[POA]],".",Tabla1[[#This Row],[SRS]],".",Tabla1[[#This Row],[AREA]],".",Tabla1[[#This Row],[TIPO]]))</f>
        <v/>
      </c>
      <c r="C458" s="465" t="str">
        <f>IF(Tabla1[[#This Row],[Código_Actividad]]="","",'Formulario PPGR1'!#REF!)</f>
        <v/>
      </c>
      <c r="D458" s="465" t="str">
        <f>IF(Tabla1[[#This Row],[Código_Actividad]]="","",'Formulario PPGR1'!#REF!)</f>
        <v/>
      </c>
      <c r="E458" s="465" t="str">
        <f>IF(Tabla1[[#This Row],[Código_Actividad]]="","",'Formulario PPGR1'!#REF!)</f>
        <v/>
      </c>
      <c r="F458" s="465" t="str">
        <f>IF(Tabla1[[#This Row],[Código_Actividad]]="","",'Formulario PPGR1'!#REF!)</f>
        <v/>
      </c>
      <c r="G458" s="317"/>
      <c r="H458" s="460" t="str">
        <f>IFERROR(VLOOKUP(Tabla1[[#This Row],[Código_Actividad]],'Formulario PPGR2'!$H$9:$I$1048576,2,FALSE),"")</f>
        <v/>
      </c>
      <c r="I458" s="467" t="str">
        <f>IFERROR(VLOOKUP(Tabla1[[#This Row],[Código_Actividad]],Tabla2[[Código]:[Total de Acciones ]],15,FALSE),"")</f>
        <v/>
      </c>
      <c r="J458" s="462"/>
      <c r="K458" s="466" t="str">
        <f>IFERROR(VLOOKUP($J458,[3]LSIns!$B$5:$C$45,2,FALSE),"")</f>
        <v/>
      </c>
      <c r="L458" s="460"/>
      <c r="M458" s="466" t="str">
        <f>IFERROR(VLOOKUP($L458,[4]Insumos!$C$2:$F$517,2,FALSE),"")</f>
        <v/>
      </c>
      <c r="N458" s="408"/>
      <c r="O458" s="468" t="str">
        <f>IFERROR(VLOOKUP($L458,[4]Insumos!$C$2:$F$517,3,FALSE),"")</f>
        <v/>
      </c>
      <c r="P458" s="318" t="e">
        <f>+Tabla1[[#This Row],[Precio Unitario]]*Tabla1[[#This Row],[Cantidad de Insumos]]</f>
        <v>#VALUE!</v>
      </c>
      <c r="Q458" s="469" t="str">
        <f>IFERROR(VLOOKUP($L458,[4]Insumos!$C$2:$F$517,4,FALSE),"")</f>
        <v/>
      </c>
      <c r="R458" s="462"/>
      <c r="S458" s="456"/>
      <c r="T458" s="456"/>
    </row>
    <row r="459" spans="2:20" x14ac:dyDescent="0.25">
      <c r="B459" s="465" t="str">
        <f>IF(Tabla1[[#This Row],[Código_Actividad]]="","",CONCATENATE(Tabla1[[#This Row],[POA]],".",Tabla1[[#This Row],[SRS]],".",Tabla1[[#This Row],[AREA]],".",Tabla1[[#This Row],[TIPO]]))</f>
        <v/>
      </c>
      <c r="C459" s="465" t="str">
        <f>IF(Tabla1[[#This Row],[Código_Actividad]]="","",'Formulario PPGR1'!#REF!)</f>
        <v/>
      </c>
      <c r="D459" s="465" t="str">
        <f>IF(Tabla1[[#This Row],[Código_Actividad]]="","",'Formulario PPGR1'!#REF!)</f>
        <v/>
      </c>
      <c r="E459" s="465" t="str">
        <f>IF(Tabla1[[#This Row],[Código_Actividad]]="","",'Formulario PPGR1'!#REF!)</f>
        <v/>
      </c>
      <c r="F459" s="465" t="str">
        <f>IF(Tabla1[[#This Row],[Código_Actividad]]="","",'Formulario PPGR1'!#REF!)</f>
        <v/>
      </c>
      <c r="G459" s="317"/>
      <c r="H459" s="460" t="str">
        <f>IFERROR(VLOOKUP(Tabla1[[#This Row],[Código_Actividad]],'Formulario PPGR2'!$H$9:$I$1048576,2,FALSE),"")</f>
        <v/>
      </c>
      <c r="I459" s="467" t="str">
        <f>IFERROR(VLOOKUP(Tabla1[[#This Row],[Código_Actividad]],Tabla2[[Código]:[Total de Acciones ]],15,FALSE),"")</f>
        <v/>
      </c>
      <c r="J459" s="462"/>
      <c r="K459" s="466" t="str">
        <f>IFERROR(VLOOKUP($J459,[3]LSIns!$B$5:$C$45,2,FALSE),"")</f>
        <v/>
      </c>
      <c r="L459" s="460"/>
      <c r="M459" s="466" t="str">
        <f>IFERROR(VLOOKUP($L459,[4]Insumos!$C$2:$F$517,2,FALSE),"")</f>
        <v/>
      </c>
      <c r="N459" s="408"/>
      <c r="O459" s="468" t="str">
        <f>IFERROR(VLOOKUP($L459,[4]Insumos!$C$2:$F$517,3,FALSE),"")</f>
        <v/>
      </c>
      <c r="P459" s="318" t="e">
        <f>+Tabla1[[#This Row],[Precio Unitario]]*Tabla1[[#This Row],[Cantidad de Insumos]]</f>
        <v>#VALUE!</v>
      </c>
      <c r="Q459" s="469" t="str">
        <f>IFERROR(VLOOKUP($L459,[4]Insumos!$C$2:$F$517,4,FALSE),"")</f>
        <v/>
      </c>
      <c r="R459" s="462"/>
      <c r="S459" s="456"/>
      <c r="T459" s="456"/>
    </row>
    <row r="460" spans="2:20" x14ac:dyDescent="0.25">
      <c r="B460" s="465" t="str">
        <f>IF(Tabla1[[#This Row],[Código_Actividad]]="","",CONCATENATE(Tabla1[[#This Row],[POA]],".",Tabla1[[#This Row],[SRS]],".",Tabla1[[#This Row],[AREA]],".",Tabla1[[#This Row],[TIPO]]))</f>
        <v/>
      </c>
      <c r="C460" s="465" t="str">
        <f>IF(Tabla1[[#This Row],[Código_Actividad]]="","",'Formulario PPGR1'!#REF!)</f>
        <v/>
      </c>
      <c r="D460" s="465" t="str">
        <f>IF(Tabla1[[#This Row],[Código_Actividad]]="","",'Formulario PPGR1'!#REF!)</f>
        <v/>
      </c>
      <c r="E460" s="465" t="str">
        <f>IF(Tabla1[[#This Row],[Código_Actividad]]="","",'Formulario PPGR1'!#REF!)</f>
        <v/>
      </c>
      <c r="F460" s="465" t="str">
        <f>IF(Tabla1[[#This Row],[Código_Actividad]]="","",'Formulario PPGR1'!#REF!)</f>
        <v/>
      </c>
      <c r="G460" s="317"/>
      <c r="H460" s="460" t="str">
        <f>IFERROR(VLOOKUP(Tabla1[[#This Row],[Código_Actividad]],'Formulario PPGR2'!$H$9:$I$1048576,2,FALSE),"")</f>
        <v/>
      </c>
      <c r="I460" s="467" t="str">
        <f>IFERROR(VLOOKUP(Tabla1[[#This Row],[Código_Actividad]],Tabla2[[Código]:[Total de Acciones ]],15,FALSE),"")</f>
        <v/>
      </c>
      <c r="J460" s="462"/>
      <c r="K460" s="466" t="str">
        <f>IFERROR(VLOOKUP($J460,[3]LSIns!$B$5:$C$45,2,FALSE),"")</f>
        <v/>
      </c>
      <c r="L460" s="460"/>
      <c r="M460" s="466" t="str">
        <f>IFERROR(VLOOKUP($L460,[4]Insumos!$C$2:$F$517,2,FALSE),"")</f>
        <v/>
      </c>
      <c r="N460" s="408"/>
      <c r="O460" s="468" t="str">
        <f>IFERROR(VLOOKUP($L460,[4]Insumos!$C$2:$F$517,3,FALSE),"")</f>
        <v/>
      </c>
      <c r="P460" s="318" t="e">
        <f>+Tabla1[[#This Row],[Precio Unitario]]*Tabla1[[#This Row],[Cantidad de Insumos]]</f>
        <v>#VALUE!</v>
      </c>
      <c r="Q460" s="469" t="str">
        <f>IFERROR(VLOOKUP($L460,[4]Insumos!$C$2:$F$517,4,FALSE),"")</f>
        <v/>
      </c>
      <c r="R460" s="462"/>
      <c r="S460" s="456"/>
      <c r="T460" s="456"/>
    </row>
    <row r="461" spans="2:20" x14ac:dyDescent="0.25">
      <c r="B461" s="465" t="str">
        <f>IF(Tabla1[[#This Row],[Código_Actividad]]="","",CONCATENATE(Tabla1[[#This Row],[POA]],".",Tabla1[[#This Row],[SRS]],".",Tabla1[[#This Row],[AREA]],".",Tabla1[[#This Row],[TIPO]]))</f>
        <v/>
      </c>
      <c r="C461" s="465" t="str">
        <f>IF(Tabla1[[#This Row],[Código_Actividad]]="","",'Formulario PPGR1'!#REF!)</f>
        <v/>
      </c>
      <c r="D461" s="465" t="str">
        <f>IF(Tabla1[[#This Row],[Código_Actividad]]="","",'Formulario PPGR1'!#REF!)</f>
        <v/>
      </c>
      <c r="E461" s="465" t="str">
        <f>IF(Tabla1[[#This Row],[Código_Actividad]]="","",'Formulario PPGR1'!#REF!)</f>
        <v/>
      </c>
      <c r="F461" s="465" t="str">
        <f>IF(Tabla1[[#This Row],[Código_Actividad]]="","",'Formulario PPGR1'!#REF!)</f>
        <v/>
      </c>
      <c r="G461" s="317"/>
      <c r="H461" s="460" t="str">
        <f>IFERROR(VLOOKUP(Tabla1[[#This Row],[Código_Actividad]],'Formulario PPGR2'!$H$9:$I$1048576,2,FALSE),"")</f>
        <v/>
      </c>
      <c r="I461" s="467" t="str">
        <f>IFERROR(VLOOKUP(Tabla1[[#This Row],[Código_Actividad]],Tabla2[[Código]:[Total de Acciones ]],15,FALSE),"")</f>
        <v/>
      </c>
      <c r="J461" s="462"/>
      <c r="K461" s="466" t="str">
        <f>IFERROR(VLOOKUP($J461,[3]LSIns!$B$5:$C$45,2,FALSE),"")</f>
        <v/>
      </c>
      <c r="L461" s="460"/>
      <c r="M461" s="466" t="str">
        <f>IFERROR(VLOOKUP($L461,[4]Insumos!$C$2:$F$517,2,FALSE),"")</f>
        <v/>
      </c>
      <c r="N461" s="408"/>
      <c r="O461" s="468" t="str">
        <f>IFERROR(VLOOKUP($L461,[4]Insumos!$C$2:$F$517,3,FALSE),"")</f>
        <v/>
      </c>
      <c r="P461" s="318" t="e">
        <f>+Tabla1[[#This Row],[Precio Unitario]]*Tabla1[[#This Row],[Cantidad de Insumos]]</f>
        <v>#VALUE!</v>
      </c>
      <c r="Q461" s="469" t="str">
        <f>IFERROR(VLOOKUP($L461,[4]Insumos!$C$2:$F$517,4,FALSE),"")</f>
        <v/>
      </c>
      <c r="R461" s="462"/>
      <c r="S461" s="456"/>
      <c r="T461" s="456"/>
    </row>
    <row r="462" spans="2:20" x14ac:dyDescent="0.25">
      <c r="B462" s="465" t="str">
        <f>IF(Tabla1[[#This Row],[Código_Actividad]]="","",CONCATENATE(Tabla1[[#This Row],[POA]],".",Tabla1[[#This Row],[SRS]],".",Tabla1[[#This Row],[AREA]],".",Tabla1[[#This Row],[TIPO]]))</f>
        <v/>
      </c>
      <c r="C462" s="465" t="str">
        <f>IF(Tabla1[[#This Row],[Código_Actividad]]="","",'Formulario PPGR1'!#REF!)</f>
        <v/>
      </c>
      <c r="D462" s="465" t="str">
        <f>IF(Tabla1[[#This Row],[Código_Actividad]]="","",'Formulario PPGR1'!#REF!)</f>
        <v/>
      </c>
      <c r="E462" s="465" t="str">
        <f>IF(Tabla1[[#This Row],[Código_Actividad]]="","",'Formulario PPGR1'!#REF!)</f>
        <v/>
      </c>
      <c r="F462" s="465" t="str">
        <f>IF(Tabla1[[#This Row],[Código_Actividad]]="","",'Formulario PPGR1'!#REF!)</f>
        <v/>
      </c>
      <c r="G462" s="317"/>
      <c r="H462" s="460" t="str">
        <f>IFERROR(VLOOKUP(Tabla1[[#This Row],[Código_Actividad]],'Formulario PPGR2'!$H$9:$I$1048576,2,FALSE),"")</f>
        <v/>
      </c>
      <c r="I462" s="467" t="str">
        <f>IFERROR(VLOOKUP(Tabla1[[#This Row],[Código_Actividad]],Tabla2[[Código]:[Total de Acciones ]],15,FALSE),"")</f>
        <v/>
      </c>
      <c r="J462" s="462"/>
      <c r="K462" s="466" t="str">
        <f>IFERROR(VLOOKUP($J462,[3]LSIns!$B$5:$C$45,2,FALSE),"")</f>
        <v/>
      </c>
      <c r="L462" s="460"/>
      <c r="M462" s="466" t="str">
        <f>IFERROR(VLOOKUP($L462,[4]Insumos!$C$2:$F$517,2,FALSE),"")</f>
        <v/>
      </c>
      <c r="N462" s="408"/>
      <c r="O462" s="468" t="str">
        <f>IFERROR(VLOOKUP($L462,[4]Insumos!$C$2:$F$517,3,FALSE),"")</f>
        <v/>
      </c>
      <c r="P462" s="318" t="e">
        <f>+Tabla1[[#This Row],[Precio Unitario]]*Tabla1[[#This Row],[Cantidad de Insumos]]</f>
        <v>#VALUE!</v>
      </c>
      <c r="Q462" s="469" t="str">
        <f>IFERROR(VLOOKUP($L462,[4]Insumos!$C$2:$F$517,4,FALSE),"")</f>
        <v/>
      </c>
      <c r="R462" s="462"/>
      <c r="S462" s="456"/>
      <c r="T462" s="456"/>
    </row>
    <row r="463" spans="2:20" x14ac:dyDescent="0.25">
      <c r="B463" s="465" t="str">
        <f>IF(Tabla1[[#This Row],[Código_Actividad]]="","",CONCATENATE(Tabla1[[#This Row],[POA]],".",Tabla1[[#This Row],[SRS]],".",Tabla1[[#This Row],[AREA]],".",Tabla1[[#This Row],[TIPO]]))</f>
        <v/>
      </c>
      <c r="C463" s="465" t="str">
        <f>IF(Tabla1[[#This Row],[Código_Actividad]]="","",'Formulario PPGR1'!#REF!)</f>
        <v/>
      </c>
      <c r="D463" s="465" t="str">
        <f>IF(Tabla1[[#This Row],[Código_Actividad]]="","",'Formulario PPGR1'!#REF!)</f>
        <v/>
      </c>
      <c r="E463" s="465" t="str">
        <f>IF(Tabla1[[#This Row],[Código_Actividad]]="","",'Formulario PPGR1'!#REF!)</f>
        <v/>
      </c>
      <c r="F463" s="465" t="str">
        <f>IF(Tabla1[[#This Row],[Código_Actividad]]="","",'Formulario PPGR1'!#REF!)</f>
        <v/>
      </c>
      <c r="G463" s="317"/>
      <c r="H463" s="460" t="str">
        <f>IFERROR(VLOOKUP(Tabla1[[#This Row],[Código_Actividad]],'Formulario PPGR2'!$H$9:$I$1048576,2,FALSE),"")</f>
        <v/>
      </c>
      <c r="I463" s="467" t="str">
        <f>IFERROR(VLOOKUP(Tabla1[[#This Row],[Código_Actividad]],Tabla2[[Código]:[Total de Acciones ]],15,FALSE),"")</f>
        <v/>
      </c>
      <c r="J463" s="462"/>
      <c r="K463" s="466" t="str">
        <f>IFERROR(VLOOKUP($J463,[3]LSIns!$B$5:$C$45,2,FALSE),"")</f>
        <v/>
      </c>
      <c r="L463" s="460"/>
      <c r="M463" s="466" t="str">
        <f>IFERROR(VLOOKUP($L463,[4]Insumos!$C$2:$F$517,2,FALSE),"")</f>
        <v/>
      </c>
      <c r="N463" s="408"/>
      <c r="O463" s="468" t="str">
        <f>IFERROR(VLOOKUP($L463,[4]Insumos!$C$2:$F$517,3,FALSE),"")</f>
        <v/>
      </c>
      <c r="P463" s="318" t="e">
        <f>+Tabla1[[#This Row],[Precio Unitario]]*Tabla1[[#This Row],[Cantidad de Insumos]]</f>
        <v>#VALUE!</v>
      </c>
      <c r="Q463" s="469" t="str">
        <f>IFERROR(VLOOKUP($L463,[4]Insumos!$C$2:$F$517,4,FALSE),"")</f>
        <v/>
      </c>
      <c r="R463" s="462"/>
      <c r="S463" s="456"/>
      <c r="T463" s="456"/>
    </row>
    <row r="464" spans="2:20" x14ac:dyDescent="0.25">
      <c r="B464" s="465" t="str">
        <f>IF(Tabla1[[#This Row],[Código_Actividad]]="","",CONCATENATE(Tabla1[[#This Row],[POA]],".",Tabla1[[#This Row],[SRS]],".",Tabla1[[#This Row],[AREA]],".",Tabla1[[#This Row],[TIPO]]))</f>
        <v/>
      </c>
      <c r="C464" s="465" t="str">
        <f>IF(Tabla1[[#This Row],[Código_Actividad]]="","",'Formulario PPGR1'!#REF!)</f>
        <v/>
      </c>
      <c r="D464" s="465" t="str">
        <f>IF(Tabla1[[#This Row],[Código_Actividad]]="","",'Formulario PPGR1'!#REF!)</f>
        <v/>
      </c>
      <c r="E464" s="465" t="str">
        <f>IF(Tabla1[[#This Row],[Código_Actividad]]="","",'Formulario PPGR1'!#REF!)</f>
        <v/>
      </c>
      <c r="F464" s="465" t="str">
        <f>IF(Tabla1[[#This Row],[Código_Actividad]]="","",'Formulario PPGR1'!#REF!)</f>
        <v/>
      </c>
      <c r="G464" s="317"/>
      <c r="H464" s="460" t="str">
        <f>IFERROR(VLOOKUP(Tabla1[[#This Row],[Código_Actividad]],'Formulario PPGR2'!$H$9:$I$1048576,2,FALSE),"")</f>
        <v/>
      </c>
      <c r="I464" s="467" t="str">
        <f>IFERROR(VLOOKUP(Tabla1[[#This Row],[Código_Actividad]],Tabla2[[Código]:[Total de Acciones ]],15,FALSE),"")</f>
        <v/>
      </c>
      <c r="J464" s="462"/>
      <c r="K464" s="466" t="str">
        <f>IFERROR(VLOOKUP($J464,[3]LSIns!$B$5:$C$45,2,FALSE),"")</f>
        <v/>
      </c>
      <c r="L464" s="460"/>
      <c r="M464" s="466" t="str">
        <f>IFERROR(VLOOKUP($L464,[4]Insumos!$C$2:$F$517,2,FALSE),"")</f>
        <v/>
      </c>
      <c r="N464" s="408"/>
      <c r="O464" s="468" t="str">
        <f>IFERROR(VLOOKUP($L464,[4]Insumos!$C$2:$F$517,3,FALSE),"")</f>
        <v/>
      </c>
      <c r="P464" s="318" t="e">
        <f>+Tabla1[[#This Row],[Precio Unitario]]*Tabla1[[#This Row],[Cantidad de Insumos]]</f>
        <v>#VALUE!</v>
      </c>
      <c r="Q464" s="469" t="str">
        <f>IFERROR(VLOOKUP($L464,[4]Insumos!$C$2:$F$517,4,FALSE),"")</f>
        <v/>
      </c>
      <c r="R464" s="462"/>
      <c r="S464" s="456"/>
      <c r="T464" s="456"/>
    </row>
    <row r="465" spans="2:20" x14ac:dyDescent="0.25">
      <c r="B465" s="465" t="str">
        <f>IF(Tabla1[[#This Row],[Código_Actividad]]="","",CONCATENATE(Tabla1[[#This Row],[POA]],".",Tabla1[[#This Row],[SRS]],".",Tabla1[[#This Row],[AREA]],".",Tabla1[[#This Row],[TIPO]]))</f>
        <v/>
      </c>
      <c r="C465" s="465" t="str">
        <f>IF(Tabla1[[#This Row],[Código_Actividad]]="","",'Formulario PPGR1'!#REF!)</f>
        <v/>
      </c>
      <c r="D465" s="465" t="str">
        <f>IF(Tabla1[[#This Row],[Código_Actividad]]="","",'Formulario PPGR1'!#REF!)</f>
        <v/>
      </c>
      <c r="E465" s="465" t="str">
        <f>IF(Tabla1[[#This Row],[Código_Actividad]]="","",'Formulario PPGR1'!#REF!)</f>
        <v/>
      </c>
      <c r="F465" s="465" t="str">
        <f>IF(Tabla1[[#This Row],[Código_Actividad]]="","",'Formulario PPGR1'!#REF!)</f>
        <v/>
      </c>
      <c r="G465" s="317"/>
      <c r="H465" s="460" t="str">
        <f>IFERROR(VLOOKUP(Tabla1[[#This Row],[Código_Actividad]],'Formulario PPGR2'!$H$9:$I$1048576,2,FALSE),"")</f>
        <v/>
      </c>
      <c r="I465" s="467" t="str">
        <f>IFERROR(VLOOKUP(Tabla1[[#This Row],[Código_Actividad]],Tabla2[[Código]:[Total de Acciones ]],15,FALSE),"")</f>
        <v/>
      </c>
      <c r="J465" s="462"/>
      <c r="K465" s="466" t="str">
        <f>IFERROR(VLOOKUP($J465,[3]LSIns!$B$5:$C$45,2,FALSE),"")</f>
        <v/>
      </c>
      <c r="L465" s="460"/>
      <c r="M465" s="466" t="str">
        <f>IFERROR(VLOOKUP($L465,[4]Insumos!$C$2:$F$517,2,FALSE),"")</f>
        <v/>
      </c>
      <c r="N465" s="408"/>
      <c r="O465" s="468" t="str">
        <f>IFERROR(VLOOKUP($L465,[4]Insumos!$C$2:$F$517,3,FALSE),"")</f>
        <v/>
      </c>
      <c r="P465" s="318" t="e">
        <f>+Tabla1[[#This Row],[Precio Unitario]]*Tabla1[[#This Row],[Cantidad de Insumos]]</f>
        <v>#VALUE!</v>
      </c>
      <c r="Q465" s="469" t="str">
        <f>IFERROR(VLOOKUP($L465,[4]Insumos!$C$2:$F$517,4,FALSE),"")</f>
        <v/>
      </c>
      <c r="R465" s="462"/>
      <c r="S465" s="456"/>
      <c r="T465" s="456"/>
    </row>
    <row r="466" spans="2:20" x14ac:dyDescent="0.25">
      <c r="B466" s="465" t="str">
        <f>IF(Tabla1[[#This Row],[Código_Actividad]]="","",CONCATENATE(Tabla1[[#This Row],[POA]],".",Tabla1[[#This Row],[SRS]],".",Tabla1[[#This Row],[AREA]],".",Tabla1[[#This Row],[TIPO]]))</f>
        <v/>
      </c>
      <c r="C466" s="465" t="str">
        <f>IF(Tabla1[[#This Row],[Código_Actividad]]="","",'Formulario PPGR1'!#REF!)</f>
        <v/>
      </c>
      <c r="D466" s="465" t="str">
        <f>IF(Tabla1[[#This Row],[Código_Actividad]]="","",'Formulario PPGR1'!#REF!)</f>
        <v/>
      </c>
      <c r="E466" s="465" t="str">
        <f>IF(Tabla1[[#This Row],[Código_Actividad]]="","",'Formulario PPGR1'!#REF!)</f>
        <v/>
      </c>
      <c r="F466" s="465" t="str">
        <f>IF(Tabla1[[#This Row],[Código_Actividad]]="","",'Formulario PPGR1'!#REF!)</f>
        <v/>
      </c>
      <c r="G466" s="317"/>
      <c r="H466" s="460" t="str">
        <f>IFERROR(VLOOKUP(Tabla1[[#This Row],[Código_Actividad]],'Formulario PPGR2'!$H$9:$I$1048576,2,FALSE),"")</f>
        <v/>
      </c>
      <c r="I466" s="467" t="str">
        <f>IFERROR(VLOOKUP(Tabla1[[#This Row],[Código_Actividad]],Tabla2[[Código]:[Total de Acciones ]],15,FALSE),"")</f>
        <v/>
      </c>
      <c r="J466" s="462"/>
      <c r="K466" s="466" t="str">
        <f>IFERROR(VLOOKUP($J466,[3]LSIns!$B$5:$C$45,2,FALSE),"")</f>
        <v/>
      </c>
      <c r="L466" s="460"/>
      <c r="M466" s="466" t="str">
        <f>IFERROR(VLOOKUP($L466,[4]Insumos!$C$2:$F$517,2,FALSE),"")</f>
        <v/>
      </c>
      <c r="N466" s="408"/>
      <c r="O466" s="468" t="str">
        <f>IFERROR(VLOOKUP($L466,[4]Insumos!$C$2:$F$517,3,FALSE),"")</f>
        <v/>
      </c>
      <c r="P466" s="318" t="e">
        <f>+Tabla1[[#This Row],[Precio Unitario]]*Tabla1[[#This Row],[Cantidad de Insumos]]</f>
        <v>#VALUE!</v>
      </c>
      <c r="Q466" s="469" t="str">
        <f>IFERROR(VLOOKUP($L466,[4]Insumos!$C$2:$F$517,4,FALSE),"")</f>
        <v/>
      </c>
      <c r="R466" s="462"/>
      <c r="S466" s="456"/>
      <c r="T466" s="456"/>
    </row>
    <row r="467" spans="2:20" x14ac:dyDescent="0.25">
      <c r="B467" s="465" t="str">
        <f>IF(Tabla1[[#This Row],[Código_Actividad]]="","",CONCATENATE(Tabla1[[#This Row],[POA]],".",Tabla1[[#This Row],[SRS]],".",Tabla1[[#This Row],[AREA]],".",Tabla1[[#This Row],[TIPO]]))</f>
        <v/>
      </c>
      <c r="C467" s="465" t="str">
        <f>IF(Tabla1[[#This Row],[Código_Actividad]]="","",'Formulario PPGR1'!#REF!)</f>
        <v/>
      </c>
      <c r="D467" s="465" t="str">
        <f>IF(Tabla1[[#This Row],[Código_Actividad]]="","",'Formulario PPGR1'!#REF!)</f>
        <v/>
      </c>
      <c r="E467" s="465" t="str">
        <f>IF(Tabla1[[#This Row],[Código_Actividad]]="","",'Formulario PPGR1'!#REF!)</f>
        <v/>
      </c>
      <c r="F467" s="465" t="str">
        <f>IF(Tabla1[[#This Row],[Código_Actividad]]="","",'Formulario PPGR1'!#REF!)</f>
        <v/>
      </c>
      <c r="G467" s="317"/>
      <c r="H467" s="460" t="str">
        <f>IFERROR(VLOOKUP(Tabla1[[#This Row],[Código_Actividad]],'Formulario PPGR2'!$H$9:$I$1048576,2,FALSE),"")</f>
        <v/>
      </c>
      <c r="I467" s="467" t="str">
        <f>IFERROR(VLOOKUP(Tabla1[[#This Row],[Código_Actividad]],Tabla2[[Código]:[Total de Acciones ]],15,FALSE),"")</f>
        <v/>
      </c>
      <c r="J467" s="462"/>
      <c r="K467" s="466" t="str">
        <f>IFERROR(VLOOKUP($J467,[3]LSIns!$B$5:$C$45,2,FALSE),"")</f>
        <v/>
      </c>
      <c r="L467" s="460"/>
      <c r="M467" s="466" t="str">
        <f>IFERROR(VLOOKUP($L467,[4]Insumos!$C$2:$F$517,2,FALSE),"")</f>
        <v/>
      </c>
      <c r="N467" s="408"/>
      <c r="O467" s="468" t="str">
        <f>IFERROR(VLOOKUP($L467,[4]Insumos!$C$2:$F$517,3,FALSE),"")</f>
        <v/>
      </c>
      <c r="P467" s="318" t="e">
        <f>+Tabla1[[#This Row],[Precio Unitario]]*Tabla1[[#This Row],[Cantidad de Insumos]]</f>
        <v>#VALUE!</v>
      </c>
      <c r="Q467" s="469" t="str">
        <f>IFERROR(VLOOKUP($L467,[4]Insumos!$C$2:$F$517,4,FALSE),"")</f>
        <v/>
      </c>
      <c r="R467" s="462"/>
      <c r="S467" s="456"/>
      <c r="T467" s="456"/>
    </row>
    <row r="468" spans="2:20" x14ac:dyDescent="0.25">
      <c r="B468" s="465" t="str">
        <f>IF(Tabla1[[#This Row],[Código_Actividad]]="","",CONCATENATE(Tabla1[[#This Row],[POA]],".",Tabla1[[#This Row],[SRS]],".",Tabla1[[#This Row],[AREA]],".",Tabla1[[#This Row],[TIPO]]))</f>
        <v/>
      </c>
      <c r="C468" s="465" t="str">
        <f>IF(Tabla1[[#This Row],[Código_Actividad]]="","",'Formulario PPGR1'!#REF!)</f>
        <v/>
      </c>
      <c r="D468" s="465" t="str">
        <f>IF(Tabla1[[#This Row],[Código_Actividad]]="","",'Formulario PPGR1'!#REF!)</f>
        <v/>
      </c>
      <c r="E468" s="465" t="str">
        <f>IF(Tabla1[[#This Row],[Código_Actividad]]="","",'Formulario PPGR1'!#REF!)</f>
        <v/>
      </c>
      <c r="F468" s="465" t="str">
        <f>IF(Tabla1[[#This Row],[Código_Actividad]]="","",'Formulario PPGR1'!#REF!)</f>
        <v/>
      </c>
      <c r="G468" s="317"/>
      <c r="H468" s="460" t="str">
        <f>IFERROR(VLOOKUP(Tabla1[[#This Row],[Código_Actividad]],'Formulario PPGR2'!$H$9:$I$1048576,2,FALSE),"")</f>
        <v/>
      </c>
      <c r="I468" s="467" t="str">
        <f>IFERROR(VLOOKUP(Tabla1[[#This Row],[Código_Actividad]],Tabla2[[Código]:[Total de Acciones ]],15,FALSE),"")</f>
        <v/>
      </c>
      <c r="J468" s="462"/>
      <c r="K468" s="466" t="str">
        <f>IFERROR(VLOOKUP($J468,[3]LSIns!$B$5:$C$45,2,FALSE),"")</f>
        <v/>
      </c>
      <c r="L468" s="460"/>
      <c r="M468" s="466" t="str">
        <f>IFERROR(VLOOKUP($L468,[4]Insumos!$C$2:$F$517,2,FALSE),"")</f>
        <v/>
      </c>
      <c r="N468" s="408"/>
      <c r="O468" s="468" t="str">
        <f>IFERROR(VLOOKUP($L468,[4]Insumos!$C$2:$F$517,3,FALSE),"")</f>
        <v/>
      </c>
      <c r="P468" s="318" t="e">
        <f>+Tabla1[[#This Row],[Precio Unitario]]*Tabla1[[#This Row],[Cantidad de Insumos]]</f>
        <v>#VALUE!</v>
      </c>
      <c r="Q468" s="469" t="str">
        <f>IFERROR(VLOOKUP($L468,[4]Insumos!$C$2:$F$517,4,FALSE),"")</f>
        <v/>
      </c>
      <c r="R468" s="462"/>
      <c r="S468" s="456"/>
      <c r="T468" s="456"/>
    </row>
    <row r="469" spans="2:20" x14ac:dyDescent="0.25">
      <c r="B469" s="465" t="str">
        <f>IF(Tabla1[[#This Row],[Código_Actividad]]="","",CONCATENATE(Tabla1[[#This Row],[POA]],".",Tabla1[[#This Row],[SRS]],".",Tabla1[[#This Row],[AREA]],".",Tabla1[[#This Row],[TIPO]]))</f>
        <v/>
      </c>
      <c r="C469" s="465" t="str">
        <f>IF(Tabla1[[#This Row],[Código_Actividad]]="","",'Formulario PPGR1'!#REF!)</f>
        <v/>
      </c>
      <c r="D469" s="465" t="str">
        <f>IF(Tabla1[[#This Row],[Código_Actividad]]="","",'Formulario PPGR1'!#REF!)</f>
        <v/>
      </c>
      <c r="E469" s="465" t="str">
        <f>IF(Tabla1[[#This Row],[Código_Actividad]]="","",'Formulario PPGR1'!#REF!)</f>
        <v/>
      </c>
      <c r="F469" s="465" t="str">
        <f>IF(Tabla1[[#This Row],[Código_Actividad]]="","",'Formulario PPGR1'!#REF!)</f>
        <v/>
      </c>
      <c r="G469" s="317"/>
      <c r="H469" s="460" t="str">
        <f>IFERROR(VLOOKUP(Tabla1[[#This Row],[Código_Actividad]],'Formulario PPGR2'!$H$9:$I$1048576,2,FALSE),"")</f>
        <v/>
      </c>
      <c r="I469" s="467" t="str">
        <f>IFERROR(VLOOKUP(Tabla1[[#This Row],[Código_Actividad]],Tabla2[[Código]:[Total de Acciones ]],15,FALSE),"")</f>
        <v/>
      </c>
      <c r="J469" s="462"/>
      <c r="K469" s="466" t="str">
        <f>IFERROR(VLOOKUP($J469,[3]LSIns!$B$5:$C$45,2,FALSE),"")</f>
        <v/>
      </c>
      <c r="L469" s="460"/>
      <c r="M469" s="466" t="str">
        <f>IFERROR(VLOOKUP($L469,[4]Insumos!$C$2:$F$517,2,FALSE),"")</f>
        <v/>
      </c>
      <c r="N469" s="408"/>
      <c r="O469" s="468" t="str">
        <f>IFERROR(VLOOKUP($L469,[4]Insumos!$C$2:$F$517,3,FALSE),"")</f>
        <v/>
      </c>
      <c r="P469" s="318" t="e">
        <f>+Tabla1[[#This Row],[Precio Unitario]]*Tabla1[[#This Row],[Cantidad de Insumos]]</f>
        <v>#VALUE!</v>
      </c>
      <c r="Q469" s="469" t="str">
        <f>IFERROR(VLOOKUP($L469,[4]Insumos!$C$2:$F$517,4,FALSE),"")</f>
        <v/>
      </c>
      <c r="R469" s="462"/>
      <c r="S469" s="456"/>
      <c r="T469" s="456"/>
    </row>
    <row r="470" spans="2:20" x14ac:dyDescent="0.25">
      <c r="B470" s="465" t="str">
        <f>IF(Tabla1[[#This Row],[Código_Actividad]]="","",CONCATENATE(Tabla1[[#This Row],[POA]],".",Tabla1[[#This Row],[SRS]],".",Tabla1[[#This Row],[AREA]],".",Tabla1[[#This Row],[TIPO]]))</f>
        <v/>
      </c>
      <c r="C470" s="465" t="str">
        <f>IF(Tabla1[[#This Row],[Código_Actividad]]="","",'Formulario PPGR1'!#REF!)</f>
        <v/>
      </c>
      <c r="D470" s="465" t="str">
        <f>IF(Tabla1[[#This Row],[Código_Actividad]]="","",'Formulario PPGR1'!#REF!)</f>
        <v/>
      </c>
      <c r="E470" s="465" t="str">
        <f>IF(Tabla1[[#This Row],[Código_Actividad]]="","",'Formulario PPGR1'!#REF!)</f>
        <v/>
      </c>
      <c r="F470" s="465" t="str">
        <f>IF(Tabla1[[#This Row],[Código_Actividad]]="","",'Formulario PPGR1'!#REF!)</f>
        <v/>
      </c>
      <c r="G470" s="317"/>
      <c r="H470" s="460" t="str">
        <f>IFERROR(VLOOKUP(Tabla1[[#This Row],[Código_Actividad]],'Formulario PPGR2'!$H$9:$I$1048576,2,FALSE),"")</f>
        <v/>
      </c>
      <c r="I470" s="467" t="str">
        <f>IFERROR(VLOOKUP(Tabla1[[#This Row],[Código_Actividad]],Tabla2[[Código]:[Total de Acciones ]],15,FALSE),"")</f>
        <v/>
      </c>
      <c r="J470" s="462"/>
      <c r="K470" s="466" t="str">
        <f>IFERROR(VLOOKUP($J470,[3]LSIns!$B$5:$C$45,2,FALSE),"")</f>
        <v/>
      </c>
      <c r="L470" s="460"/>
      <c r="M470" s="466" t="str">
        <f>IFERROR(VLOOKUP($L470,[4]Insumos!$C$2:$F$517,2,FALSE),"")</f>
        <v/>
      </c>
      <c r="N470" s="408"/>
      <c r="O470" s="468" t="str">
        <f>IFERROR(VLOOKUP($L470,[4]Insumos!$C$2:$F$517,3,FALSE),"")</f>
        <v/>
      </c>
      <c r="P470" s="318" t="e">
        <f>+Tabla1[[#This Row],[Precio Unitario]]*Tabla1[[#This Row],[Cantidad de Insumos]]</f>
        <v>#VALUE!</v>
      </c>
      <c r="Q470" s="469" t="str">
        <f>IFERROR(VLOOKUP($L470,[4]Insumos!$C$2:$F$517,4,FALSE),"")</f>
        <v/>
      </c>
      <c r="R470" s="462"/>
      <c r="S470" s="456"/>
      <c r="T470" s="456"/>
    </row>
    <row r="471" spans="2:20" x14ac:dyDescent="0.25">
      <c r="B471" s="465" t="str">
        <f>IF(Tabla1[[#This Row],[Código_Actividad]]="","",CONCATENATE(Tabla1[[#This Row],[POA]],".",Tabla1[[#This Row],[SRS]],".",Tabla1[[#This Row],[AREA]],".",Tabla1[[#This Row],[TIPO]]))</f>
        <v/>
      </c>
      <c r="C471" s="465" t="str">
        <f>IF(Tabla1[[#This Row],[Código_Actividad]]="","",'Formulario PPGR1'!#REF!)</f>
        <v/>
      </c>
      <c r="D471" s="465" t="str">
        <f>IF(Tabla1[[#This Row],[Código_Actividad]]="","",'Formulario PPGR1'!#REF!)</f>
        <v/>
      </c>
      <c r="E471" s="465" t="str">
        <f>IF(Tabla1[[#This Row],[Código_Actividad]]="","",'Formulario PPGR1'!#REF!)</f>
        <v/>
      </c>
      <c r="F471" s="465" t="str">
        <f>IF(Tabla1[[#This Row],[Código_Actividad]]="","",'Formulario PPGR1'!#REF!)</f>
        <v/>
      </c>
      <c r="G471" s="317"/>
      <c r="H471" s="460" t="str">
        <f>IFERROR(VLOOKUP(Tabla1[[#This Row],[Código_Actividad]],'Formulario PPGR2'!$H$9:$I$1048576,2,FALSE),"")</f>
        <v/>
      </c>
      <c r="I471" s="467" t="str">
        <f>IFERROR(VLOOKUP(Tabla1[[#This Row],[Código_Actividad]],Tabla2[[Código]:[Total de Acciones ]],15,FALSE),"")</f>
        <v/>
      </c>
      <c r="J471" s="462"/>
      <c r="K471" s="466" t="str">
        <f>IFERROR(VLOOKUP($J471,[3]LSIns!$B$5:$C$45,2,FALSE),"")</f>
        <v/>
      </c>
      <c r="L471" s="460"/>
      <c r="M471" s="466" t="str">
        <f>IFERROR(VLOOKUP($L471,[4]Insumos!$C$2:$F$517,2,FALSE),"")</f>
        <v/>
      </c>
      <c r="N471" s="408"/>
      <c r="O471" s="468" t="str">
        <f>IFERROR(VLOOKUP($L471,[4]Insumos!$C$2:$F$517,3,FALSE),"")</f>
        <v/>
      </c>
      <c r="P471" s="318" t="e">
        <f>+Tabla1[[#This Row],[Precio Unitario]]*Tabla1[[#This Row],[Cantidad de Insumos]]</f>
        <v>#VALUE!</v>
      </c>
      <c r="Q471" s="469" t="str">
        <f>IFERROR(VLOOKUP($L471,[4]Insumos!$C$2:$F$517,4,FALSE),"")</f>
        <v/>
      </c>
      <c r="R471" s="462"/>
      <c r="S471" s="456"/>
      <c r="T471" s="456"/>
    </row>
    <row r="472" spans="2:20" x14ac:dyDescent="0.25">
      <c r="B472" s="465" t="str">
        <f>IF(Tabla1[[#This Row],[Código_Actividad]]="","",CONCATENATE(Tabla1[[#This Row],[POA]],".",Tabla1[[#This Row],[SRS]],".",Tabla1[[#This Row],[AREA]],".",Tabla1[[#This Row],[TIPO]]))</f>
        <v/>
      </c>
      <c r="C472" s="465" t="str">
        <f>IF(Tabla1[[#This Row],[Código_Actividad]]="","",'Formulario PPGR1'!#REF!)</f>
        <v/>
      </c>
      <c r="D472" s="465" t="str">
        <f>IF(Tabla1[[#This Row],[Código_Actividad]]="","",'Formulario PPGR1'!#REF!)</f>
        <v/>
      </c>
      <c r="E472" s="465" t="str">
        <f>IF(Tabla1[[#This Row],[Código_Actividad]]="","",'Formulario PPGR1'!#REF!)</f>
        <v/>
      </c>
      <c r="F472" s="465" t="str">
        <f>IF(Tabla1[[#This Row],[Código_Actividad]]="","",'Formulario PPGR1'!#REF!)</f>
        <v/>
      </c>
      <c r="G472" s="317"/>
      <c r="H472" s="460" t="str">
        <f>IFERROR(VLOOKUP(Tabla1[[#This Row],[Código_Actividad]],'Formulario PPGR2'!$H$9:$I$1048576,2,FALSE),"")</f>
        <v/>
      </c>
      <c r="I472" s="467" t="str">
        <f>IFERROR(VLOOKUP(Tabla1[[#This Row],[Código_Actividad]],Tabla2[[Código]:[Total de Acciones ]],15,FALSE),"")</f>
        <v/>
      </c>
      <c r="J472" s="462"/>
      <c r="K472" s="466" t="str">
        <f>IFERROR(VLOOKUP($J472,[3]LSIns!$B$5:$C$45,2,FALSE),"")</f>
        <v/>
      </c>
      <c r="L472" s="460"/>
      <c r="M472" s="466" t="str">
        <f>IFERROR(VLOOKUP($L472,[4]Insumos!$C$2:$F$517,2,FALSE),"")</f>
        <v/>
      </c>
      <c r="N472" s="408"/>
      <c r="O472" s="468" t="str">
        <f>IFERROR(VLOOKUP($L472,[4]Insumos!$C$2:$F$517,3,FALSE),"")</f>
        <v/>
      </c>
      <c r="P472" s="318" t="e">
        <f>+Tabla1[[#This Row],[Precio Unitario]]*Tabla1[[#This Row],[Cantidad de Insumos]]</f>
        <v>#VALUE!</v>
      </c>
      <c r="Q472" s="469" t="str">
        <f>IFERROR(VLOOKUP($L472,[4]Insumos!$C$2:$F$517,4,FALSE),"")</f>
        <v/>
      </c>
      <c r="R472" s="462"/>
      <c r="S472" s="456"/>
      <c r="T472" s="456"/>
    </row>
    <row r="473" spans="2:20" x14ac:dyDescent="0.25">
      <c r="B473" s="465" t="str">
        <f>IF(Tabla1[[#This Row],[Código_Actividad]]="","",CONCATENATE(Tabla1[[#This Row],[POA]],".",Tabla1[[#This Row],[SRS]],".",Tabla1[[#This Row],[AREA]],".",Tabla1[[#This Row],[TIPO]]))</f>
        <v/>
      </c>
      <c r="C473" s="465" t="str">
        <f>IF(Tabla1[[#This Row],[Código_Actividad]]="","",'Formulario PPGR1'!#REF!)</f>
        <v/>
      </c>
      <c r="D473" s="465" t="str">
        <f>IF(Tabla1[[#This Row],[Código_Actividad]]="","",'Formulario PPGR1'!#REF!)</f>
        <v/>
      </c>
      <c r="E473" s="465" t="str">
        <f>IF(Tabla1[[#This Row],[Código_Actividad]]="","",'Formulario PPGR1'!#REF!)</f>
        <v/>
      </c>
      <c r="F473" s="465" t="str">
        <f>IF(Tabla1[[#This Row],[Código_Actividad]]="","",'Formulario PPGR1'!#REF!)</f>
        <v/>
      </c>
      <c r="G473" s="317"/>
      <c r="H473" s="460" t="str">
        <f>IFERROR(VLOOKUP(Tabla1[[#This Row],[Código_Actividad]],'Formulario PPGR2'!$H$9:$I$1048576,2,FALSE),"")</f>
        <v/>
      </c>
      <c r="I473" s="467" t="str">
        <f>IFERROR(VLOOKUP(Tabla1[[#This Row],[Código_Actividad]],Tabla2[[Código]:[Total de Acciones ]],15,FALSE),"")</f>
        <v/>
      </c>
      <c r="J473" s="462"/>
      <c r="K473" s="466" t="str">
        <f>IFERROR(VLOOKUP($J473,[3]LSIns!$B$5:$C$45,2,FALSE),"")</f>
        <v/>
      </c>
      <c r="L473" s="460"/>
      <c r="M473" s="466" t="str">
        <f>IFERROR(VLOOKUP($L473,[4]Insumos!$C$2:$F$517,2,FALSE),"")</f>
        <v/>
      </c>
      <c r="N473" s="408"/>
      <c r="O473" s="468" t="str">
        <f>IFERROR(VLOOKUP($L473,[4]Insumos!$C$2:$F$517,3,FALSE),"")</f>
        <v/>
      </c>
      <c r="P473" s="318" t="e">
        <f>+Tabla1[[#This Row],[Precio Unitario]]*Tabla1[[#This Row],[Cantidad de Insumos]]</f>
        <v>#VALUE!</v>
      </c>
      <c r="Q473" s="469" t="str">
        <f>IFERROR(VLOOKUP($L473,[4]Insumos!$C$2:$F$517,4,FALSE),"")</f>
        <v/>
      </c>
      <c r="R473" s="462"/>
      <c r="S473" s="456"/>
      <c r="T473" s="456"/>
    </row>
    <row r="474" spans="2:20" x14ac:dyDescent="0.25">
      <c r="B474" s="465" t="str">
        <f>IF(Tabla1[[#This Row],[Código_Actividad]]="","",CONCATENATE(Tabla1[[#This Row],[POA]],".",Tabla1[[#This Row],[SRS]],".",Tabla1[[#This Row],[AREA]],".",Tabla1[[#This Row],[TIPO]]))</f>
        <v/>
      </c>
      <c r="C474" s="465" t="str">
        <f>IF(Tabla1[[#This Row],[Código_Actividad]]="","",'Formulario PPGR1'!#REF!)</f>
        <v/>
      </c>
      <c r="D474" s="465" t="str">
        <f>IF(Tabla1[[#This Row],[Código_Actividad]]="","",'Formulario PPGR1'!#REF!)</f>
        <v/>
      </c>
      <c r="E474" s="465" t="str">
        <f>IF(Tabla1[[#This Row],[Código_Actividad]]="","",'Formulario PPGR1'!#REF!)</f>
        <v/>
      </c>
      <c r="F474" s="465" t="str">
        <f>IF(Tabla1[[#This Row],[Código_Actividad]]="","",'Formulario PPGR1'!#REF!)</f>
        <v/>
      </c>
      <c r="G474" s="317"/>
      <c r="H474" s="460" t="str">
        <f>IFERROR(VLOOKUP(Tabla1[[#This Row],[Código_Actividad]],'Formulario PPGR2'!$H$9:$I$1048576,2,FALSE),"")</f>
        <v/>
      </c>
      <c r="I474" s="467" t="str">
        <f>IFERROR(VLOOKUP(Tabla1[[#This Row],[Código_Actividad]],Tabla2[[Código]:[Total de Acciones ]],15,FALSE),"")</f>
        <v/>
      </c>
      <c r="J474" s="462"/>
      <c r="K474" s="466" t="str">
        <f>IFERROR(VLOOKUP($J474,[3]LSIns!$B$5:$C$45,2,FALSE),"")</f>
        <v/>
      </c>
      <c r="L474" s="460"/>
      <c r="M474" s="466" t="str">
        <f>IFERROR(VLOOKUP($L474,[4]Insumos!$C$2:$F$517,2,FALSE),"")</f>
        <v/>
      </c>
      <c r="N474" s="408"/>
      <c r="O474" s="468" t="str">
        <f>IFERROR(VLOOKUP($L474,[4]Insumos!$C$2:$F$517,3,FALSE),"")</f>
        <v/>
      </c>
      <c r="P474" s="318" t="e">
        <f>+Tabla1[[#This Row],[Precio Unitario]]*Tabla1[[#This Row],[Cantidad de Insumos]]</f>
        <v>#VALUE!</v>
      </c>
      <c r="Q474" s="469" t="str">
        <f>IFERROR(VLOOKUP($L474,[4]Insumos!$C$2:$F$517,4,FALSE),"")</f>
        <v/>
      </c>
      <c r="R474" s="462"/>
      <c r="S474" s="456"/>
      <c r="T474" s="456"/>
    </row>
    <row r="475" spans="2:20" x14ac:dyDescent="0.25">
      <c r="B475" s="465" t="str">
        <f>IF(Tabla1[[#This Row],[Código_Actividad]]="","",CONCATENATE(Tabla1[[#This Row],[POA]],".",Tabla1[[#This Row],[SRS]],".",Tabla1[[#This Row],[AREA]],".",Tabla1[[#This Row],[TIPO]]))</f>
        <v/>
      </c>
      <c r="C475" s="465" t="str">
        <f>IF(Tabla1[[#This Row],[Código_Actividad]]="","",'Formulario PPGR1'!#REF!)</f>
        <v/>
      </c>
      <c r="D475" s="465" t="str">
        <f>IF(Tabla1[[#This Row],[Código_Actividad]]="","",'Formulario PPGR1'!#REF!)</f>
        <v/>
      </c>
      <c r="E475" s="465" t="str">
        <f>IF(Tabla1[[#This Row],[Código_Actividad]]="","",'Formulario PPGR1'!#REF!)</f>
        <v/>
      </c>
      <c r="F475" s="465" t="str">
        <f>IF(Tabla1[[#This Row],[Código_Actividad]]="","",'Formulario PPGR1'!#REF!)</f>
        <v/>
      </c>
      <c r="G475" s="317"/>
      <c r="H475" s="460" t="str">
        <f>IFERROR(VLOOKUP(Tabla1[[#This Row],[Código_Actividad]],'Formulario PPGR2'!$H$9:$I$1048576,2,FALSE),"")</f>
        <v/>
      </c>
      <c r="I475" s="467" t="str">
        <f>IFERROR(VLOOKUP(Tabla1[[#This Row],[Código_Actividad]],Tabla2[[Código]:[Total de Acciones ]],15,FALSE),"")</f>
        <v/>
      </c>
      <c r="J475" s="462"/>
      <c r="K475" s="466" t="str">
        <f>IFERROR(VLOOKUP($J475,[3]LSIns!$B$5:$C$45,2,FALSE),"")</f>
        <v/>
      </c>
      <c r="L475" s="460"/>
      <c r="M475" s="466" t="str">
        <f>IFERROR(VLOOKUP($L475,[4]Insumos!$C$2:$F$517,2,FALSE),"")</f>
        <v/>
      </c>
      <c r="N475" s="408"/>
      <c r="O475" s="468" t="str">
        <f>IFERROR(VLOOKUP($L475,[4]Insumos!$C$2:$F$517,3,FALSE),"")</f>
        <v/>
      </c>
      <c r="P475" s="318" t="e">
        <f>+Tabla1[[#This Row],[Precio Unitario]]*Tabla1[[#This Row],[Cantidad de Insumos]]</f>
        <v>#VALUE!</v>
      </c>
      <c r="Q475" s="469" t="str">
        <f>IFERROR(VLOOKUP($L475,[4]Insumos!$C$2:$F$517,4,FALSE),"")</f>
        <v/>
      </c>
      <c r="R475" s="462"/>
      <c r="S475" s="456"/>
      <c r="T475" s="456"/>
    </row>
    <row r="476" spans="2:20" x14ac:dyDescent="0.25">
      <c r="B476" s="465" t="str">
        <f>IF(Tabla1[[#This Row],[Código_Actividad]]="","",CONCATENATE(Tabla1[[#This Row],[POA]],".",Tabla1[[#This Row],[SRS]],".",Tabla1[[#This Row],[AREA]],".",Tabla1[[#This Row],[TIPO]]))</f>
        <v/>
      </c>
      <c r="C476" s="465" t="str">
        <f>IF(Tabla1[[#This Row],[Código_Actividad]]="","",'Formulario PPGR1'!#REF!)</f>
        <v/>
      </c>
      <c r="D476" s="465" t="str">
        <f>IF(Tabla1[[#This Row],[Código_Actividad]]="","",'Formulario PPGR1'!#REF!)</f>
        <v/>
      </c>
      <c r="E476" s="465" t="str">
        <f>IF(Tabla1[[#This Row],[Código_Actividad]]="","",'Formulario PPGR1'!#REF!)</f>
        <v/>
      </c>
      <c r="F476" s="465" t="str">
        <f>IF(Tabla1[[#This Row],[Código_Actividad]]="","",'Formulario PPGR1'!#REF!)</f>
        <v/>
      </c>
      <c r="G476" s="317"/>
      <c r="H476" s="460" t="str">
        <f>IFERROR(VLOOKUP(Tabla1[[#This Row],[Código_Actividad]],'Formulario PPGR2'!$H$9:$I$1048576,2,FALSE),"")</f>
        <v/>
      </c>
      <c r="I476" s="467" t="str">
        <f>IFERROR(VLOOKUP(Tabla1[[#This Row],[Código_Actividad]],Tabla2[[Código]:[Total de Acciones ]],15,FALSE),"")</f>
        <v/>
      </c>
      <c r="J476" s="462"/>
      <c r="K476" s="466" t="str">
        <f>IFERROR(VLOOKUP($J476,[3]LSIns!$B$5:$C$45,2,FALSE),"")</f>
        <v/>
      </c>
      <c r="L476" s="460"/>
      <c r="M476" s="466" t="str">
        <f>IFERROR(VLOOKUP($L476,[4]Insumos!$C$2:$F$517,2,FALSE),"")</f>
        <v/>
      </c>
      <c r="N476" s="408"/>
      <c r="O476" s="468" t="str">
        <f>IFERROR(VLOOKUP($L476,[4]Insumos!$C$2:$F$517,3,FALSE),"")</f>
        <v/>
      </c>
      <c r="P476" s="318" t="e">
        <f>+Tabla1[[#This Row],[Precio Unitario]]*Tabla1[[#This Row],[Cantidad de Insumos]]</f>
        <v>#VALUE!</v>
      </c>
      <c r="Q476" s="469" t="str">
        <f>IFERROR(VLOOKUP($L476,[4]Insumos!$C$2:$F$517,4,FALSE),"")</f>
        <v/>
      </c>
      <c r="R476" s="462"/>
      <c r="S476" s="456"/>
      <c r="T476" s="456"/>
    </row>
    <row r="477" spans="2:20" x14ac:dyDescent="0.25">
      <c r="B477" s="465" t="str">
        <f>IF(Tabla1[[#This Row],[Código_Actividad]]="","",CONCATENATE(Tabla1[[#This Row],[POA]],".",Tabla1[[#This Row],[SRS]],".",Tabla1[[#This Row],[AREA]],".",Tabla1[[#This Row],[TIPO]]))</f>
        <v/>
      </c>
      <c r="C477" s="465" t="str">
        <f>IF(Tabla1[[#This Row],[Código_Actividad]]="","",'Formulario PPGR1'!#REF!)</f>
        <v/>
      </c>
      <c r="D477" s="465" t="str">
        <f>IF(Tabla1[[#This Row],[Código_Actividad]]="","",'Formulario PPGR1'!#REF!)</f>
        <v/>
      </c>
      <c r="E477" s="465" t="str">
        <f>IF(Tabla1[[#This Row],[Código_Actividad]]="","",'Formulario PPGR1'!#REF!)</f>
        <v/>
      </c>
      <c r="F477" s="465" t="str">
        <f>IF(Tabla1[[#This Row],[Código_Actividad]]="","",'Formulario PPGR1'!#REF!)</f>
        <v/>
      </c>
      <c r="G477" s="317"/>
      <c r="H477" s="460" t="str">
        <f>IFERROR(VLOOKUP(Tabla1[[#This Row],[Código_Actividad]],'Formulario PPGR2'!$H$9:$I$1048576,2,FALSE),"")</f>
        <v/>
      </c>
      <c r="I477" s="467" t="str">
        <f>IFERROR(VLOOKUP(Tabla1[[#This Row],[Código_Actividad]],Tabla2[[Código]:[Total de Acciones ]],15,FALSE),"")</f>
        <v/>
      </c>
      <c r="J477" s="462"/>
      <c r="K477" s="466" t="str">
        <f>IFERROR(VLOOKUP($J477,[3]LSIns!$B$5:$C$45,2,FALSE),"")</f>
        <v/>
      </c>
      <c r="L477" s="460"/>
      <c r="M477" s="466" t="str">
        <f>IFERROR(VLOOKUP($L477,[4]Insumos!$C$2:$F$517,2,FALSE),"")</f>
        <v/>
      </c>
      <c r="N477" s="408"/>
      <c r="O477" s="468" t="str">
        <f>IFERROR(VLOOKUP($L477,[4]Insumos!$C$2:$F$517,3,FALSE),"")</f>
        <v/>
      </c>
      <c r="P477" s="318" t="e">
        <f>+Tabla1[[#This Row],[Precio Unitario]]*Tabla1[[#This Row],[Cantidad de Insumos]]</f>
        <v>#VALUE!</v>
      </c>
      <c r="Q477" s="469" t="str">
        <f>IFERROR(VLOOKUP($L477,[4]Insumos!$C$2:$F$517,4,FALSE),"")</f>
        <v/>
      </c>
      <c r="R477" s="462"/>
      <c r="S477" s="456"/>
      <c r="T477" s="456"/>
    </row>
    <row r="478" spans="2:20" x14ac:dyDescent="0.25">
      <c r="B478" s="465" t="str">
        <f>IF(Tabla1[[#This Row],[Código_Actividad]]="","",CONCATENATE(Tabla1[[#This Row],[POA]],".",Tabla1[[#This Row],[SRS]],".",Tabla1[[#This Row],[AREA]],".",Tabla1[[#This Row],[TIPO]]))</f>
        <v/>
      </c>
      <c r="C478" s="465" t="str">
        <f>IF(Tabla1[[#This Row],[Código_Actividad]]="","",'Formulario PPGR1'!#REF!)</f>
        <v/>
      </c>
      <c r="D478" s="465" t="str">
        <f>IF(Tabla1[[#This Row],[Código_Actividad]]="","",'Formulario PPGR1'!#REF!)</f>
        <v/>
      </c>
      <c r="E478" s="465" t="str">
        <f>IF(Tabla1[[#This Row],[Código_Actividad]]="","",'Formulario PPGR1'!#REF!)</f>
        <v/>
      </c>
      <c r="F478" s="465" t="str">
        <f>IF(Tabla1[[#This Row],[Código_Actividad]]="","",'Formulario PPGR1'!#REF!)</f>
        <v/>
      </c>
      <c r="G478" s="317"/>
      <c r="H478" s="460" t="str">
        <f>IFERROR(VLOOKUP(Tabla1[[#This Row],[Código_Actividad]],'Formulario PPGR2'!$H$9:$I$1048576,2,FALSE),"")</f>
        <v/>
      </c>
      <c r="I478" s="467" t="str">
        <f>IFERROR(VLOOKUP(Tabla1[[#This Row],[Código_Actividad]],Tabla2[[Código]:[Total de Acciones ]],15,FALSE),"")</f>
        <v/>
      </c>
      <c r="J478" s="462"/>
      <c r="K478" s="466" t="str">
        <f>IFERROR(VLOOKUP($J478,[3]LSIns!$B$5:$C$45,2,FALSE),"")</f>
        <v/>
      </c>
      <c r="L478" s="460"/>
      <c r="M478" s="466" t="str">
        <f>IFERROR(VLOOKUP($L478,[4]Insumos!$C$2:$F$517,2,FALSE),"")</f>
        <v/>
      </c>
      <c r="N478" s="408"/>
      <c r="O478" s="468" t="str">
        <f>IFERROR(VLOOKUP($L478,[4]Insumos!$C$2:$F$517,3,FALSE),"")</f>
        <v/>
      </c>
      <c r="P478" s="318" t="e">
        <f>+Tabla1[[#This Row],[Precio Unitario]]*Tabla1[[#This Row],[Cantidad de Insumos]]</f>
        <v>#VALUE!</v>
      </c>
      <c r="Q478" s="469" t="str">
        <f>IFERROR(VLOOKUP($L478,[4]Insumos!$C$2:$F$517,4,FALSE),"")</f>
        <v/>
      </c>
      <c r="R478" s="462"/>
      <c r="S478" s="456"/>
      <c r="T478" s="456"/>
    </row>
    <row r="479" spans="2:20" x14ac:dyDescent="0.25">
      <c r="B479" s="465" t="str">
        <f>IF(Tabla1[[#This Row],[Código_Actividad]]="","",CONCATENATE(Tabla1[[#This Row],[POA]],".",Tabla1[[#This Row],[SRS]],".",Tabla1[[#This Row],[AREA]],".",Tabla1[[#This Row],[TIPO]]))</f>
        <v/>
      </c>
      <c r="C479" s="465" t="str">
        <f>IF(Tabla1[[#This Row],[Código_Actividad]]="","",'Formulario PPGR1'!#REF!)</f>
        <v/>
      </c>
      <c r="D479" s="465" t="str">
        <f>IF(Tabla1[[#This Row],[Código_Actividad]]="","",'Formulario PPGR1'!#REF!)</f>
        <v/>
      </c>
      <c r="E479" s="465" t="str">
        <f>IF(Tabla1[[#This Row],[Código_Actividad]]="","",'Formulario PPGR1'!#REF!)</f>
        <v/>
      </c>
      <c r="F479" s="465" t="str">
        <f>IF(Tabla1[[#This Row],[Código_Actividad]]="","",'Formulario PPGR1'!#REF!)</f>
        <v/>
      </c>
      <c r="G479" s="317"/>
      <c r="H479" s="460" t="str">
        <f>IFERROR(VLOOKUP(Tabla1[[#This Row],[Código_Actividad]],'Formulario PPGR2'!$H$9:$I$1048576,2,FALSE),"")</f>
        <v/>
      </c>
      <c r="I479" s="467" t="str">
        <f>IFERROR(VLOOKUP(Tabla1[[#This Row],[Código_Actividad]],Tabla2[[Código]:[Total de Acciones ]],15,FALSE),"")</f>
        <v/>
      </c>
      <c r="J479" s="462"/>
      <c r="K479" s="466" t="str">
        <f>IFERROR(VLOOKUP($J479,[3]LSIns!$B$5:$C$45,2,FALSE),"")</f>
        <v/>
      </c>
      <c r="L479" s="460"/>
      <c r="M479" s="466" t="str">
        <f>IFERROR(VLOOKUP($L479,[4]Insumos!$C$2:$F$517,2,FALSE),"")</f>
        <v/>
      </c>
      <c r="N479" s="408"/>
      <c r="O479" s="468" t="str">
        <f>IFERROR(VLOOKUP($L479,[4]Insumos!$C$2:$F$517,3,FALSE),"")</f>
        <v/>
      </c>
      <c r="P479" s="318" t="e">
        <f>+Tabla1[[#This Row],[Precio Unitario]]*Tabla1[[#This Row],[Cantidad de Insumos]]</f>
        <v>#VALUE!</v>
      </c>
      <c r="Q479" s="469" t="str">
        <f>IFERROR(VLOOKUP($L479,[4]Insumos!$C$2:$F$517,4,FALSE),"")</f>
        <v/>
      </c>
      <c r="R479" s="462"/>
      <c r="S479" s="456"/>
      <c r="T479" s="456"/>
    </row>
    <row r="480" spans="2:20" x14ac:dyDescent="0.25">
      <c r="B480" s="465" t="str">
        <f>IF(Tabla1[[#This Row],[Código_Actividad]]="","",CONCATENATE(Tabla1[[#This Row],[POA]],".",Tabla1[[#This Row],[SRS]],".",Tabla1[[#This Row],[AREA]],".",Tabla1[[#This Row],[TIPO]]))</f>
        <v/>
      </c>
      <c r="C480" s="465" t="str">
        <f>IF(Tabla1[[#This Row],[Código_Actividad]]="","",'Formulario PPGR1'!#REF!)</f>
        <v/>
      </c>
      <c r="D480" s="465" t="str">
        <f>IF(Tabla1[[#This Row],[Código_Actividad]]="","",'Formulario PPGR1'!#REF!)</f>
        <v/>
      </c>
      <c r="E480" s="465" t="str">
        <f>IF(Tabla1[[#This Row],[Código_Actividad]]="","",'Formulario PPGR1'!#REF!)</f>
        <v/>
      </c>
      <c r="F480" s="465" t="str">
        <f>IF(Tabla1[[#This Row],[Código_Actividad]]="","",'Formulario PPGR1'!#REF!)</f>
        <v/>
      </c>
      <c r="G480" s="317"/>
      <c r="H480" s="460" t="str">
        <f>IFERROR(VLOOKUP(Tabla1[[#This Row],[Código_Actividad]],'Formulario PPGR2'!$H$9:$I$1048576,2,FALSE),"")</f>
        <v/>
      </c>
      <c r="I480" s="467" t="str">
        <f>IFERROR(VLOOKUP(Tabla1[[#This Row],[Código_Actividad]],Tabla2[[Código]:[Total de Acciones ]],15,FALSE),"")</f>
        <v/>
      </c>
      <c r="J480" s="462"/>
      <c r="K480" s="466" t="str">
        <f>IFERROR(VLOOKUP($J480,[3]LSIns!$B$5:$C$45,2,FALSE),"")</f>
        <v/>
      </c>
      <c r="L480" s="460"/>
      <c r="M480" s="466" t="str">
        <f>IFERROR(VLOOKUP($L480,[4]Insumos!$C$2:$F$517,2,FALSE),"")</f>
        <v/>
      </c>
      <c r="N480" s="408"/>
      <c r="O480" s="468" t="str">
        <f>IFERROR(VLOOKUP($L480,[4]Insumos!$C$2:$F$517,3,FALSE),"")</f>
        <v/>
      </c>
      <c r="P480" s="318" t="e">
        <f>+Tabla1[[#This Row],[Precio Unitario]]*Tabla1[[#This Row],[Cantidad de Insumos]]</f>
        <v>#VALUE!</v>
      </c>
      <c r="Q480" s="469" t="str">
        <f>IFERROR(VLOOKUP($L480,[4]Insumos!$C$2:$F$517,4,FALSE),"")</f>
        <v/>
      </c>
      <c r="R480" s="462"/>
      <c r="S480" s="456"/>
      <c r="T480" s="456"/>
    </row>
    <row r="481" spans="2:20" x14ac:dyDescent="0.25">
      <c r="B481" s="465" t="str">
        <f>IF(Tabla1[[#This Row],[Código_Actividad]]="","",CONCATENATE(Tabla1[[#This Row],[POA]],".",Tabla1[[#This Row],[SRS]],".",Tabla1[[#This Row],[AREA]],".",Tabla1[[#This Row],[TIPO]]))</f>
        <v/>
      </c>
      <c r="C481" s="465" t="str">
        <f>IF(Tabla1[[#This Row],[Código_Actividad]]="","",'Formulario PPGR1'!#REF!)</f>
        <v/>
      </c>
      <c r="D481" s="465" t="str">
        <f>IF(Tabla1[[#This Row],[Código_Actividad]]="","",'Formulario PPGR1'!#REF!)</f>
        <v/>
      </c>
      <c r="E481" s="465" t="str">
        <f>IF(Tabla1[[#This Row],[Código_Actividad]]="","",'Formulario PPGR1'!#REF!)</f>
        <v/>
      </c>
      <c r="F481" s="465" t="str">
        <f>IF(Tabla1[[#This Row],[Código_Actividad]]="","",'Formulario PPGR1'!#REF!)</f>
        <v/>
      </c>
      <c r="G481" s="317"/>
      <c r="H481" s="460" t="str">
        <f>IFERROR(VLOOKUP(Tabla1[[#This Row],[Código_Actividad]],'Formulario PPGR2'!$H$9:$I$1048576,2,FALSE),"")</f>
        <v/>
      </c>
      <c r="I481" s="467" t="str">
        <f>IFERROR(VLOOKUP(Tabla1[[#This Row],[Código_Actividad]],Tabla2[[Código]:[Total de Acciones ]],15,FALSE),"")</f>
        <v/>
      </c>
      <c r="J481" s="462"/>
      <c r="K481" s="466" t="str">
        <f>IFERROR(VLOOKUP($J481,[3]LSIns!$B$5:$C$45,2,FALSE),"")</f>
        <v/>
      </c>
      <c r="L481" s="460"/>
      <c r="M481" s="466" t="str">
        <f>IFERROR(VLOOKUP($L481,[4]Insumos!$C$2:$F$517,2,FALSE),"")</f>
        <v/>
      </c>
      <c r="N481" s="408"/>
      <c r="O481" s="468" t="str">
        <f>IFERROR(VLOOKUP($L481,[4]Insumos!$C$2:$F$517,3,FALSE),"")</f>
        <v/>
      </c>
      <c r="P481" s="318" t="e">
        <f>+Tabla1[[#This Row],[Precio Unitario]]*Tabla1[[#This Row],[Cantidad de Insumos]]</f>
        <v>#VALUE!</v>
      </c>
      <c r="Q481" s="469" t="str">
        <f>IFERROR(VLOOKUP($L481,[4]Insumos!$C$2:$F$517,4,FALSE),"")</f>
        <v/>
      </c>
      <c r="R481" s="462"/>
      <c r="S481" s="456"/>
      <c r="T481" s="456"/>
    </row>
    <row r="482" spans="2:20" x14ac:dyDescent="0.25">
      <c r="B482" s="465" t="str">
        <f>IF(Tabla1[[#This Row],[Código_Actividad]]="","",CONCATENATE(Tabla1[[#This Row],[POA]],".",Tabla1[[#This Row],[SRS]],".",Tabla1[[#This Row],[AREA]],".",Tabla1[[#This Row],[TIPO]]))</f>
        <v/>
      </c>
      <c r="C482" s="465" t="str">
        <f>IF(Tabla1[[#This Row],[Código_Actividad]]="","",'Formulario PPGR1'!#REF!)</f>
        <v/>
      </c>
      <c r="D482" s="465" t="str">
        <f>IF(Tabla1[[#This Row],[Código_Actividad]]="","",'Formulario PPGR1'!#REF!)</f>
        <v/>
      </c>
      <c r="E482" s="465" t="str">
        <f>IF(Tabla1[[#This Row],[Código_Actividad]]="","",'Formulario PPGR1'!#REF!)</f>
        <v/>
      </c>
      <c r="F482" s="465" t="str">
        <f>IF(Tabla1[[#This Row],[Código_Actividad]]="","",'Formulario PPGR1'!#REF!)</f>
        <v/>
      </c>
      <c r="G482" s="317"/>
      <c r="H482" s="460" t="str">
        <f>IFERROR(VLOOKUP(Tabla1[[#This Row],[Código_Actividad]],'Formulario PPGR2'!$H$9:$I$1048576,2,FALSE),"")</f>
        <v/>
      </c>
      <c r="I482" s="467" t="str">
        <f>IFERROR(VLOOKUP(Tabla1[[#This Row],[Código_Actividad]],Tabla2[[Código]:[Total de Acciones ]],15,FALSE),"")</f>
        <v/>
      </c>
      <c r="J482" s="462"/>
      <c r="K482" s="466" t="str">
        <f>IFERROR(VLOOKUP($J482,[3]LSIns!$B$5:$C$45,2,FALSE),"")</f>
        <v/>
      </c>
      <c r="L482" s="460"/>
      <c r="M482" s="466" t="str">
        <f>IFERROR(VLOOKUP($L482,[4]Insumos!$C$2:$F$517,2,FALSE),"")</f>
        <v/>
      </c>
      <c r="N482" s="408"/>
      <c r="O482" s="468" t="str">
        <f>IFERROR(VLOOKUP($L482,[4]Insumos!$C$2:$F$517,3,FALSE),"")</f>
        <v/>
      </c>
      <c r="P482" s="318" t="e">
        <f>+Tabla1[[#This Row],[Precio Unitario]]*Tabla1[[#This Row],[Cantidad de Insumos]]</f>
        <v>#VALUE!</v>
      </c>
      <c r="Q482" s="469" t="str">
        <f>IFERROR(VLOOKUP($L482,[4]Insumos!$C$2:$F$517,4,FALSE),"")</f>
        <v/>
      </c>
      <c r="R482" s="462"/>
      <c r="S482" s="456"/>
      <c r="T482" s="456"/>
    </row>
    <row r="483" spans="2:20" x14ac:dyDescent="0.25">
      <c r="B483" s="465" t="str">
        <f>IF(Tabla1[[#This Row],[Código_Actividad]]="","",CONCATENATE(Tabla1[[#This Row],[POA]],".",Tabla1[[#This Row],[SRS]],".",Tabla1[[#This Row],[AREA]],".",Tabla1[[#This Row],[TIPO]]))</f>
        <v/>
      </c>
      <c r="C483" s="465" t="str">
        <f>IF(Tabla1[[#This Row],[Código_Actividad]]="","",'Formulario PPGR1'!#REF!)</f>
        <v/>
      </c>
      <c r="D483" s="465" t="str">
        <f>IF(Tabla1[[#This Row],[Código_Actividad]]="","",'Formulario PPGR1'!#REF!)</f>
        <v/>
      </c>
      <c r="E483" s="465" t="str">
        <f>IF(Tabla1[[#This Row],[Código_Actividad]]="","",'Formulario PPGR1'!#REF!)</f>
        <v/>
      </c>
      <c r="F483" s="465" t="str">
        <f>IF(Tabla1[[#This Row],[Código_Actividad]]="","",'Formulario PPGR1'!#REF!)</f>
        <v/>
      </c>
      <c r="G483" s="317"/>
      <c r="H483" s="460" t="str">
        <f>IFERROR(VLOOKUP(Tabla1[[#This Row],[Código_Actividad]],'Formulario PPGR2'!$H$9:$I$1048576,2,FALSE),"")</f>
        <v/>
      </c>
      <c r="I483" s="467" t="str">
        <f>IFERROR(VLOOKUP(Tabla1[[#This Row],[Código_Actividad]],Tabla2[[Código]:[Total de Acciones ]],15,FALSE),"")</f>
        <v/>
      </c>
      <c r="J483" s="462"/>
      <c r="K483" s="466" t="str">
        <f>IFERROR(VLOOKUP($J483,[3]LSIns!$B$5:$C$45,2,FALSE),"")</f>
        <v/>
      </c>
      <c r="L483" s="460"/>
      <c r="M483" s="466" t="str">
        <f>IFERROR(VLOOKUP($L483,[4]Insumos!$C$2:$F$517,2,FALSE),"")</f>
        <v/>
      </c>
      <c r="N483" s="408"/>
      <c r="O483" s="468" t="str">
        <f>IFERROR(VLOOKUP($L483,[4]Insumos!$C$2:$F$517,3,FALSE),"")</f>
        <v/>
      </c>
      <c r="P483" s="318" t="e">
        <f>+Tabla1[[#This Row],[Precio Unitario]]*Tabla1[[#This Row],[Cantidad de Insumos]]</f>
        <v>#VALUE!</v>
      </c>
      <c r="Q483" s="469" t="str">
        <f>IFERROR(VLOOKUP($L483,[4]Insumos!$C$2:$F$517,4,FALSE),"")</f>
        <v/>
      </c>
      <c r="R483" s="462"/>
      <c r="S483" s="456"/>
      <c r="T483" s="456"/>
    </row>
    <row r="484" spans="2:20" x14ac:dyDescent="0.25">
      <c r="B484" s="465" t="str">
        <f>IF(Tabla1[[#This Row],[Código_Actividad]]="","",CONCATENATE(Tabla1[[#This Row],[POA]],".",Tabla1[[#This Row],[SRS]],".",Tabla1[[#This Row],[AREA]],".",Tabla1[[#This Row],[TIPO]]))</f>
        <v/>
      </c>
      <c r="C484" s="465" t="str">
        <f>IF(Tabla1[[#This Row],[Código_Actividad]]="","",'Formulario PPGR1'!#REF!)</f>
        <v/>
      </c>
      <c r="D484" s="465" t="str">
        <f>IF(Tabla1[[#This Row],[Código_Actividad]]="","",'Formulario PPGR1'!#REF!)</f>
        <v/>
      </c>
      <c r="E484" s="465" t="str">
        <f>IF(Tabla1[[#This Row],[Código_Actividad]]="","",'Formulario PPGR1'!#REF!)</f>
        <v/>
      </c>
      <c r="F484" s="465" t="str">
        <f>IF(Tabla1[[#This Row],[Código_Actividad]]="","",'Formulario PPGR1'!#REF!)</f>
        <v/>
      </c>
      <c r="G484" s="317"/>
      <c r="H484" s="460" t="str">
        <f>IFERROR(VLOOKUP(Tabla1[[#This Row],[Código_Actividad]],'Formulario PPGR2'!$H$9:$I$1048576,2,FALSE),"")</f>
        <v/>
      </c>
      <c r="I484" s="467" t="str">
        <f>IFERROR(VLOOKUP(Tabla1[[#This Row],[Código_Actividad]],Tabla2[[Código]:[Total de Acciones ]],15,FALSE),"")</f>
        <v/>
      </c>
      <c r="J484" s="462"/>
      <c r="K484" s="466" t="str">
        <f>IFERROR(VLOOKUP($J484,[3]LSIns!$B$5:$C$45,2,FALSE),"")</f>
        <v/>
      </c>
      <c r="L484" s="460"/>
      <c r="M484" s="466" t="str">
        <f>IFERROR(VLOOKUP($L484,[4]Insumos!$C$2:$F$517,2,FALSE),"")</f>
        <v/>
      </c>
      <c r="N484" s="408"/>
      <c r="O484" s="468" t="str">
        <f>IFERROR(VLOOKUP($L484,[4]Insumos!$C$2:$F$517,3,FALSE),"")</f>
        <v/>
      </c>
      <c r="P484" s="318" t="e">
        <f>+Tabla1[[#This Row],[Precio Unitario]]*Tabla1[[#This Row],[Cantidad de Insumos]]</f>
        <v>#VALUE!</v>
      </c>
      <c r="Q484" s="469" t="str">
        <f>IFERROR(VLOOKUP($L484,[4]Insumos!$C$2:$F$517,4,FALSE),"")</f>
        <v/>
      </c>
      <c r="R484" s="462"/>
      <c r="S484" s="456"/>
      <c r="T484" s="456"/>
    </row>
    <row r="485" spans="2:20" x14ac:dyDescent="0.25">
      <c r="B485" s="465" t="str">
        <f>IF(Tabla1[[#This Row],[Código_Actividad]]="","",CONCATENATE(Tabla1[[#This Row],[POA]],".",Tabla1[[#This Row],[SRS]],".",Tabla1[[#This Row],[AREA]],".",Tabla1[[#This Row],[TIPO]]))</f>
        <v/>
      </c>
      <c r="C485" s="465" t="str">
        <f>IF(Tabla1[[#This Row],[Código_Actividad]]="","",'Formulario PPGR1'!#REF!)</f>
        <v/>
      </c>
      <c r="D485" s="465" t="str">
        <f>IF(Tabla1[[#This Row],[Código_Actividad]]="","",'Formulario PPGR1'!#REF!)</f>
        <v/>
      </c>
      <c r="E485" s="465" t="str">
        <f>IF(Tabla1[[#This Row],[Código_Actividad]]="","",'Formulario PPGR1'!#REF!)</f>
        <v/>
      </c>
      <c r="F485" s="465" t="str">
        <f>IF(Tabla1[[#This Row],[Código_Actividad]]="","",'Formulario PPGR1'!#REF!)</f>
        <v/>
      </c>
      <c r="G485" s="317"/>
      <c r="H485" s="460" t="str">
        <f>IFERROR(VLOOKUP(Tabla1[[#This Row],[Código_Actividad]],'Formulario PPGR2'!$H$9:$I$1048576,2,FALSE),"")</f>
        <v/>
      </c>
      <c r="I485" s="467" t="str">
        <f>IFERROR(VLOOKUP(Tabla1[[#This Row],[Código_Actividad]],Tabla2[[Código]:[Total de Acciones ]],15,FALSE),"")</f>
        <v/>
      </c>
      <c r="J485" s="462"/>
      <c r="K485" s="466" t="str">
        <f>IFERROR(VLOOKUP($J485,[3]LSIns!$B$5:$C$45,2,FALSE),"")</f>
        <v/>
      </c>
      <c r="L485" s="460"/>
      <c r="M485" s="466" t="str">
        <f>IFERROR(VLOOKUP($L485,[4]Insumos!$C$2:$F$517,2,FALSE),"")</f>
        <v/>
      </c>
      <c r="N485" s="408"/>
      <c r="O485" s="468" t="str">
        <f>IFERROR(VLOOKUP($L485,[4]Insumos!$C$2:$F$517,3,FALSE),"")</f>
        <v/>
      </c>
      <c r="P485" s="318" t="e">
        <f>+Tabla1[[#This Row],[Precio Unitario]]*Tabla1[[#This Row],[Cantidad de Insumos]]</f>
        <v>#VALUE!</v>
      </c>
      <c r="Q485" s="469" t="str">
        <f>IFERROR(VLOOKUP($L485,[4]Insumos!$C$2:$F$517,4,FALSE),"")</f>
        <v/>
      </c>
      <c r="R485" s="462"/>
      <c r="S485" s="456"/>
      <c r="T485" s="456"/>
    </row>
    <row r="486" spans="2:20" x14ac:dyDescent="0.25">
      <c r="B486" s="465" t="str">
        <f>IF(Tabla1[[#This Row],[Código_Actividad]]="","",CONCATENATE(Tabla1[[#This Row],[POA]],".",Tabla1[[#This Row],[SRS]],".",Tabla1[[#This Row],[AREA]],".",Tabla1[[#This Row],[TIPO]]))</f>
        <v/>
      </c>
      <c r="C486" s="465" t="str">
        <f>IF(Tabla1[[#This Row],[Código_Actividad]]="","",'Formulario PPGR1'!#REF!)</f>
        <v/>
      </c>
      <c r="D486" s="465" t="str">
        <f>IF(Tabla1[[#This Row],[Código_Actividad]]="","",'Formulario PPGR1'!#REF!)</f>
        <v/>
      </c>
      <c r="E486" s="465" t="str">
        <f>IF(Tabla1[[#This Row],[Código_Actividad]]="","",'Formulario PPGR1'!#REF!)</f>
        <v/>
      </c>
      <c r="F486" s="465" t="str">
        <f>IF(Tabla1[[#This Row],[Código_Actividad]]="","",'Formulario PPGR1'!#REF!)</f>
        <v/>
      </c>
      <c r="G486" s="317"/>
      <c r="H486" s="460" t="str">
        <f>IFERROR(VLOOKUP(Tabla1[[#This Row],[Código_Actividad]],'Formulario PPGR2'!$H$9:$I$1048576,2,FALSE),"")</f>
        <v/>
      </c>
      <c r="I486" s="467" t="str">
        <f>IFERROR(VLOOKUP(Tabla1[[#This Row],[Código_Actividad]],Tabla2[[Código]:[Total de Acciones ]],15,FALSE),"")</f>
        <v/>
      </c>
      <c r="J486" s="462"/>
      <c r="K486" s="466" t="str">
        <f>IFERROR(VLOOKUP($J486,[3]LSIns!$B$5:$C$45,2,FALSE),"")</f>
        <v/>
      </c>
      <c r="L486" s="460"/>
      <c r="M486" s="466" t="str">
        <f>IFERROR(VLOOKUP($L486,[4]Insumos!$C$2:$F$517,2,FALSE),"")</f>
        <v/>
      </c>
      <c r="N486" s="408"/>
      <c r="O486" s="468" t="str">
        <f>IFERROR(VLOOKUP($L486,[4]Insumos!$C$2:$F$517,3,FALSE),"")</f>
        <v/>
      </c>
      <c r="P486" s="318" t="e">
        <f>+Tabla1[[#This Row],[Precio Unitario]]*Tabla1[[#This Row],[Cantidad de Insumos]]</f>
        <v>#VALUE!</v>
      </c>
      <c r="Q486" s="469" t="str">
        <f>IFERROR(VLOOKUP($L486,[4]Insumos!$C$2:$F$517,4,FALSE),"")</f>
        <v/>
      </c>
      <c r="R486" s="462"/>
      <c r="S486" s="456"/>
      <c r="T486" s="456"/>
    </row>
    <row r="487" spans="2:20" x14ac:dyDescent="0.25">
      <c r="B487" s="465" t="str">
        <f>IF(Tabla1[[#This Row],[Código_Actividad]]="","",CONCATENATE(Tabla1[[#This Row],[POA]],".",Tabla1[[#This Row],[SRS]],".",Tabla1[[#This Row],[AREA]],".",Tabla1[[#This Row],[TIPO]]))</f>
        <v/>
      </c>
      <c r="C487" s="465" t="str">
        <f>IF(Tabla1[[#This Row],[Código_Actividad]]="","",'Formulario PPGR1'!#REF!)</f>
        <v/>
      </c>
      <c r="D487" s="465" t="str">
        <f>IF(Tabla1[[#This Row],[Código_Actividad]]="","",'Formulario PPGR1'!#REF!)</f>
        <v/>
      </c>
      <c r="E487" s="465" t="str">
        <f>IF(Tabla1[[#This Row],[Código_Actividad]]="","",'Formulario PPGR1'!#REF!)</f>
        <v/>
      </c>
      <c r="F487" s="465" t="str">
        <f>IF(Tabla1[[#This Row],[Código_Actividad]]="","",'Formulario PPGR1'!#REF!)</f>
        <v/>
      </c>
      <c r="G487" s="317"/>
      <c r="H487" s="460" t="str">
        <f>IFERROR(VLOOKUP(Tabla1[[#This Row],[Código_Actividad]],'Formulario PPGR2'!$H$9:$I$1048576,2,FALSE),"")</f>
        <v/>
      </c>
      <c r="I487" s="467" t="str">
        <f>IFERROR(VLOOKUP(Tabla1[[#This Row],[Código_Actividad]],Tabla2[[Código]:[Total de Acciones ]],15,FALSE),"")</f>
        <v/>
      </c>
      <c r="J487" s="462"/>
      <c r="K487" s="466" t="str">
        <f>IFERROR(VLOOKUP($J487,[3]LSIns!$B$5:$C$45,2,FALSE),"")</f>
        <v/>
      </c>
      <c r="L487" s="460"/>
      <c r="M487" s="466" t="str">
        <f>IFERROR(VLOOKUP($L487,[4]Insumos!$C$2:$F$517,2,FALSE),"")</f>
        <v/>
      </c>
      <c r="N487" s="408"/>
      <c r="O487" s="468" t="str">
        <f>IFERROR(VLOOKUP($L487,[4]Insumos!$C$2:$F$517,3,FALSE),"")</f>
        <v/>
      </c>
      <c r="P487" s="318" t="e">
        <f>+Tabla1[[#This Row],[Precio Unitario]]*Tabla1[[#This Row],[Cantidad de Insumos]]</f>
        <v>#VALUE!</v>
      </c>
      <c r="Q487" s="469" t="str">
        <f>IFERROR(VLOOKUP($L487,[4]Insumos!$C$2:$F$517,4,FALSE),"")</f>
        <v/>
      </c>
      <c r="R487" s="462"/>
      <c r="S487" s="456"/>
      <c r="T487" s="456"/>
    </row>
    <row r="488" spans="2:20" x14ac:dyDescent="0.25">
      <c r="B488" s="465" t="str">
        <f>IF(Tabla1[[#This Row],[Código_Actividad]]="","",CONCATENATE(Tabla1[[#This Row],[POA]],".",Tabla1[[#This Row],[SRS]],".",Tabla1[[#This Row],[AREA]],".",Tabla1[[#This Row],[TIPO]]))</f>
        <v/>
      </c>
      <c r="C488" s="465" t="str">
        <f>IF(Tabla1[[#This Row],[Código_Actividad]]="","",'Formulario PPGR1'!#REF!)</f>
        <v/>
      </c>
      <c r="D488" s="465" t="str">
        <f>IF(Tabla1[[#This Row],[Código_Actividad]]="","",'Formulario PPGR1'!#REF!)</f>
        <v/>
      </c>
      <c r="E488" s="465" t="str">
        <f>IF(Tabla1[[#This Row],[Código_Actividad]]="","",'Formulario PPGR1'!#REF!)</f>
        <v/>
      </c>
      <c r="F488" s="465" t="str">
        <f>IF(Tabla1[[#This Row],[Código_Actividad]]="","",'Formulario PPGR1'!#REF!)</f>
        <v/>
      </c>
      <c r="G488" s="317"/>
      <c r="H488" s="460" t="str">
        <f>IFERROR(VLOOKUP(Tabla1[[#This Row],[Código_Actividad]],'Formulario PPGR2'!$H$9:$I$1048576,2,FALSE),"")</f>
        <v/>
      </c>
      <c r="I488" s="467" t="str">
        <f>IFERROR(VLOOKUP(Tabla1[[#This Row],[Código_Actividad]],Tabla2[[Código]:[Total de Acciones ]],15,FALSE),"")</f>
        <v/>
      </c>
      <c r="J488" s="462"/>
      <c r="K488" s="466" t="str">
        <f>IFERROR(VLOOKUP($J488,[3]LSIns!$B$5:$C$45,2,FALSE),"")</f>
        <v/>
      </c>
      <c r="L488" s="460"/>
      <c r="M488" s="466" t="str">
        <f>IFERROR(VLOOKUP($L488,[4]Insumos!$C$2:$F$517,2,FALSE),"")</f>
        <v/>
      </c>
      <c r="N488" s="408"/>
      <c r="O488" s="468" t="str">
        <f>IFERROR(VLOOKUP($L488,[4]Insumos!$C$2:$F$517,3,FALSE),"")</f>
        <v/>
      </c>
      <c r="P488" s="318" t="e">
        <f>+Tabla1[[#This Row],[Precio Unitario]]*Tabla1[[#This Row],[Cantidad de Insumos]]</f>
        <v>#VALUE!</v>
      </c>
      <c r="Q488" s="469" t="str">
        <f>IFERROR(VLOOKUP($L488,[4]Insumos!$C$2:$F$517,4,FALSE),"")</f>
        <v/>
      </c>
      <c r="R488" s="462"/>
      <c r="S488" s="456"/>
      <c r="T488" s="456"/>
    </row>
    <row r="489" spans="2:20" x14ac:dyDescent="0.25">
      <c r="B489" s="465" t="str">
        <f>IF(Tabla1[[#This Row],[Código_Actividad]]="","",CONCATENATE(Tabla1[[#This Row],[POA]],".",Tabla1[[#This Row],[SRS]],".",Tabla1[[#This Row],[AREA]],".",Tabla1[[#This Row],[TIPO]]))</f>
        <v/>
      </c>
      <c r="C489" s="465" t="str">
        <f>IF(Tabla1[[#This Row],[Código_Actividad]]="","",'Formulario PPGR1'!#REF!)</f>
        <v/>
      </c>
      <c r="D489" s="465" t="str">
        <f>IF(Tabla1[[#This Row],[Código_Actividad]]="","",'Formulario PPGR1'!#REF!)</f>
        <v/>
      </c>
      <c r="E489" s="465" t="str">
        <f>IF(Tabla1[[#This Row],[Código_Actividad]]="","",'Formulario PPGR1'!#REF!)</f>
        <v/>
      </c>
      <c r="F489" s="465" t="str">
        <f>IF(Tabla1[[#This Row],[Código_Actividad]]="","",'Formulario PPGR1'!#REF!)</f>
        <v/>
      </c>
      <c r="G489" s="317"/>
      <c r="H489" s="460" t="str">
        <f>IFERROR(VLOOKUP(Tabla1[[#This Row],[Código_Actividad]],'Formulario PPGR2'!$H$9:$I$1048576,2,FALSE),"")</f>
        <v/>
      </c>
      <c r="I489" s="467" t="str">
        <f>IFERROR(VLOOKUP(Tabla1[[#This Row],[Código_Actividad]],Tabla2[[Código]:[Total de Acciones ]],15,FALSE),"")</f>
        <v/>
      </c>
      <c r="J489" s="462"/>
      <c r="K489" s="466" t="str">
        <f>IFERROR(VLOOKUP($J489,[3]LSIns!$B$5:$C$45,2,FALSE),"")</f>
        <v/>
      </c>
      <c r="L489" s="460"/>
      <c r="M489" s="466" t="str">
        <f>IFERROR(VLOOKUP($L489,[4]Insumos!$C$2:$F$517,2,FALSE),"")</f>
        <v/>
      </c>
      <c r="N489" s="408"/>
      <c r="O489" s="468" t="str">
        <f>IFERROR(VLOOKUP($L489,[4]Insumos!$C$2:$F$517,3,FALSE),"")</f>
        <v/>
      </c>
      <c r="P489" s="318" t="e">
        <f>+Tabla1[[#This Row],[Precio Unitario]]*Tabla1[[#This Row],[Cantidad de Insumos]]</f>
        <v>#VALUE!</v>
      </c>
      <c r="Q489" s="469" t="str">
        <f>IFERROR(VLOOKUP($L489,[4]Insumos!$C$2:$F$517,4,FALSE),"")</f>
        <v/>
      </c>
      <c r="R489" s="462"/>
      <c r="S489" s="456"/>
      <c r="T489" s="456"/>
    </row>
    <row r="490" spans="2:20" x14ac:dyDescent="0.25">
      <c r="B490" s="465" t="str">
        <f>IF(Tabla1[[#This Row],[Código_Actividad]]="","",CONCATENATE(Tabla1[[#This Row],[POA]],".",Tabla1[[#This Row],[SRS]],".",Tabla1[[#This Row],[AREA]],".",Tabla1[[#This Row],[TIPO]]))</f>
        <v/>
      </c>
      <c r="C490" s="465" t="str">
        <f>IF(Tabla1[[#This Row],[Código_Actividad]]="","",'Formulario PPGR1'!#REF!)</f>
        <v/>
      </c>
      <c r="D490" s="465" t="str">
        <f>IF(Tabla1[[#This Row],[Código_Actividad]]="","",'Formulario PPGR1'!#REF!)</f>
        <v/>
      </c>
      <c r="E490" s="465" t="str">
        <f>IF(Tabla1[[#This Row],[Código_Actividad]]="","",'Formulario PPGR1'!#REF!)</f>
        <v/>
      </c>
      <c r="F490" s="465" t="str">
        <f>IF(Tabla1[[#This Row],[Código_Actividad]]="","",'Formulario PPGR1'!#REF!)</f>
        <v/>
      </c>
      <c r="G490" s="317"/>
      <c r="H490" s="460" t="str">
        <f>IFERROR(VLOOKUP(Tabla1[[#This Row],[Código_Actividad]],'Formulario PPGR2'!$H$9:$I$1048576,2,FALSE),"")</f>
        <v/>
      </c>
      <c r="I490" s="467" t="str">
        <f>IFERROR(VLOOKUP(Tabla1[[#This Row],[Código_Actividad]],Tabla2[[Código]:[Total de Acciones ]],15,FALSE),"")</f>
        <v/>
      </c>
      <c r="J490" s="462"/>
      <c r="K490" s="466" t="str">
        <f>IFERROR(VLOOKUP($J490,[3]LSIns!$B$5:$C$45,2,FALSE),"")</f>
        <v/>
      </c>
      <c r="L490" s="460"/>
      <c r="M490" s="466" t="str">
        <f>IFERROR(VLOOKUP($L490,[4]Insumos!$C$2:$F$517,2,FALSE),"")</f>
        <v/>
      </c>
      <c r="N490" s="408"/>
      <c r="O490" s="468" t="str">
        <f>IFERROR(VLOOKUP($L490,[4]Insumos!$C$2:$F$517,3,FALSE),"")</f>
        <v/>
      </c>
      <c r="P490" s="318" t="e">
        <f>+Tabla1[[#This Row],[Precio Unitario]]*Tabla1[[#This Row],[Cantidad de Insumos]]</f>
        <v>#VALUE!</v>
      </c>
      <c r="Q490" s="469" t="str">
        <f>IFERROR(VLOOKUP($L490,[4]Insumos!$C$2:$F$517,4,FALSE),"")</f>
        <v/>
      </c>
      <c r="R490" s="462"/>
      <c r="S490" s="456"/>
      <c r="T490" s="456"/>
    </row>
    <row r="491" spans="2:20" x14ac:dyDescent="0.25">
      <c r="B491" s="465" t="str">
        <f>IF(Tabla1[[#This Row],[Código_Actividad]]="","",CONCATENATE(Tabla1[[#This Row],[POA]],".",Tabla1[[#This Row],[SRS]],".",Tabla1[[#This Row],[AREA]],".",Tabla1[[#This Row],[TIPO]]))</f>
        <v/>
      </c>
      <c r="C491" s="465" t="str">
        <f>IF(Tabla1[[#This Row],[Código_Actividad]]="","",'Formulario PPGR1'!#REF!)</f>
        <v/>
      </c>
      <c r="D491" s="465" t="str">
        <f>IF(Tabla1[[#This Row],[Código_Actividad]]="","",'Formulario PPGR1'!#REF!)</f>
        <v/>
      </c>
      <c r="E491" s="465" t="str">
        <f>IF(Tabla1[[#This Row],[Código_Actividad]]="","",'Formulario PPGR1'!#REF!)</f>
        <v/>
      </c>
      <c r="F491" s="465" t="str">
        <f>IF(Tabla1[[#This Row],[Código_Actividad]]="","",'Formulario PPGR1'!#REF!)</f>
        <v/>
      </c>
      <c r="G491" s="317"/>
      <c r="H491" s="460" t="str">
        <f>IFERROR(VLOOKUP(Tabla1[[#This Row],[Código_Actividad]],'Formulario PPGR2'!$H$9:$I$1048576,2,FALSE),"")</f>
        <v/>
      </c>
      <c r="I491" s="467" t="str">
        <f>IFERROR(VLOOKUP(Tabla1[[#This Row],[Código_Actividad]],Tabla2[[Código]:[Total de Acciones ]],15,FALSE),"")</f>
        <v/>
      </c>
      <c r="J491" s="462"/>
      <c r="K491" s="466" t="str">
        <f>IFERROR(VLOOKUP($J491,[3]LSIns!$B$5:$C$45,2,FALSE),"")</f>
        <v/>
      </c>
      <c r="L491" s="460"/>
      <c r="M491" s="466" t="str">
        <f>IFERROR(VLOOKUP($L491,[4]Insumos!$C$2:$F$517,2,FALSE),"")</f>
        <v/>
      </c>
      <c r="N491" s="408"/>
      <c r="O491" s="468" t="str">
        <f>IFERROR(VLOOKUP($L491,[4]Insumos!$C$2:$F$517,3,FALSE),"")</f>
        <v/>
      </c>
      <c r="P491" s="318" t="e">
        <f>+Tabla1[[#This Row],[Precio Unitario]]*Tabla1[[#This Row],[Cantidad de Insumos]]</f>
        <v>#VALUE!</v>
      </c>
      <c r="Q491" s="469" t="str">
        <f>IFERROR(VLOOKUP($L491,[4]Insumos!$C$2:$F$517,4,FALSE),"")</f>
        <v/>
      </c>
      <c r="R491" s="462"/>
      <c r="S491" s="456"/>
      <c r="T491" s="456"/>
    </row>
    <row r="492" spans="2:20" x14ac:dyDescent="0.25">
      <c r="B492" s="465" t="str">
        <f>IF(Tabla1[[#This Row],[Código_Actividad]]="","",CONCATENATE(Tabla1[[#This Row],[POA]],".",Tabla1[[#This Row],[SRS]],".",Tabla1[[#This Row],[AREA]],".",Tabla1[[#This Row],[TIPO]]))</f>
        <v/>
      </c>
      <c r="C492" s="465" t="str">
        <f>IF(Tabla1[[#This Row],[Código_Actividad]]="","",'Formulario PPGR1'!#REF!)</f>
        <v/>
      </c>
      <c r="D492" s="465" t="str">
        <f>IF(Tabla1[[#This Row],[Código_Actividad]]="","",'Formulario PPGR1'!#REF!)</f>
        <v/>
      </c>
      <c r="E492" s="465" t="str">
        <f>IF(Tabla1[[#This Row],[Código_Actividad]]="","",'Formulario PPGR1'!#REF!)</f>
        <v/>
      </c>
      <c r="F492" s="465" t="str">
        <f>IF(Tabla1[[#This Row],[Código_Actividad]]="","",'Formulario PPGR1'!#REF!)</f>
        <v/>
      </c>
      <c r="G492" s="317"/>
      <c r="H492" s="460" t="str">
        <f>IFERROR(VLOOKUP(Tabla1[[#This Row],[Código_Actividad]],'Formulario PPGR2'!$H$9:$I$1048576,2,FALSE),"")</f>
        <v/>
      </c>
      <c r="I492" s="467" t="str">
        <f>IFERROR(VLOOKUP(Tabla1[[#This Row],[Código_Actividad]],Tabla2[[Código]:[Total de Acciones ]],15,FALSE),"")</f>
        <v/>
      </c>
      <c r="J492" s="462"/>
      <c r="K492" s="466" t="str">
        <f>IFERROR(VLOOKUP($J492,[3]LSIns!$B$5:$C$45,2,FALSE),"")</f>
        <v/>
      </c>
      <c r="L492" s="460"/>
      <c r="M492" s="466" t="str">
        <f>IFERROR(VLOOKUP($L492,[4]Insumos!$C$2:$F$517,2,FALSE),"")</f>
        <v/>
      </c>
      <c r="N492" s="408"/>
      <c r="O492" s="468" t="str">
        <f>IFERROR(VLOOKUP($L492,[4]Insumos!$C$2:$F$517,3,FALSE),"")</f>
        <v/>
      </c>
      <c r="P492" s="318" t="e">
        <f>+Tabla1[[#This Row],[Precio Unitario]]*Tabla1[[#This Row],[Cantidad de Insumos]]</f>
        <v>#VALUE!</v>
      </c>
      <c r="Q492" s="469" t="str">
        <f>IFERROR(VLOOKUP($L492,[4]Insumos!$C$2:$F$517,4,FALSE),"")</f>
        <v/>
      </c>
      <c r="R492" s="462"/>
      <c r="S492" s="456"/>
      <c r="T492" s="456"/>
    </row>
    <row r="493" spans="2:20" x14ac:dyDescent="0.25">
      <c r="B493" s="465" t="str">
        <f>IF(Tabla1[[#This Row],[Código_Actividad]]="","",CONCATENATE(Tabla1[[#This Row],[POA]],".",Tabla1[[#This Row],[SRS]],".",Tabla1[[#This Row],[AREA]],".",Tabla1[[#This Row],[TIPO]]))</f>
        <v/>
      </c>
      <c r="C493" s="465" t="str">
        <f>IF(Tabla1[[#This Row],[Código_Actividad]]="","",'Formulario PPGR1'!#REF!)</f>
        <v/>
      </c>
      <c r="D493" s="465" t="str">
        <f>IF(Tabla1[[#This Row],[Código_Actividad]]="","",'Formulario PPGR1'!#REF!)</f>
        <v/>
      </c>
      <c r="E493" s="465" t="str">
        <f>IF(Tabla1[[#This Row],[Código_Actividad]]="","",'Formulario PPGR1'!#REF!)</f>
        <v/>
      </c>
      <c r="F493" s="465" t="str">
        <f>IF(Tabla1[[#This Row],[Código_Actividad]]="","",'Formulario PPGR1'!#REF!)</f>
        <v/>
      </c>
      <c r="G493" s="317"/>
      <c r="H493" s="460" t="str">
        <f>IFERROR(VLOOKUP(Tabla1[[#This Row],[Código_Actividad]],'Formulario PPGR2'!$H$9:$I$1048576,2,FALSE),"")</f>
        <v/>
      </c>
      <c r="I493" s="467" t="str">
        <f>IFERROR(VLOOKUP(Tabla1[[#This Row],[Código_Actividad]],Tabla2[[Código]:[Total de Acciones ]],15,FALSE),"")</f>
        <v/>
      </c>
      <c r="J493" s="462"/>
      <c r="K493" s="466" t="str">
        <f>IFERROR(VLOOKUP($J493,[3]LSIns!$B$5:$C$45,2,FALSE),"")</f>
        <v/>
      </c>
      <c r="L493" s="460"/>
      <c r="M493" s="466" t="str">
        <f>IFERROR(VLOOKUP($L493,[4]Insumos!$C$2:$F$517,2,FALSE),"")</f>
        <v/>
      </c>
      <c r="N493" s="408"/>
      <c r="O493" s="468" t="str">
        <f>IFERROR(VLOOKUP($L493,[4]Insumos!$C$2:$F$517,3,FALSE),"")</f>
        <v/>
      </c>
      <c r="P493" s="318" t="e">
        <f>+Tabla1[[#This Row],[Precio Unitario]]*Tabla1[[#This Row],[Cantidad de Insumos]]</f>
        <v>#VALUE!</v>
      </c>
      <c r="Q493" s="469" t="str">
        <f>IFERROR(VLOOKUP($L493,[4]Insumos!$C$2:$F$517,4,FALSE),"")</f>
        <v/>
      </c>
      <c r="R493" s="462"/>
      <c r="S493" s="456"/>
      <c r="T493" s="456"/>
    </row>
    <row r="494" spans="2:20" x14ac:dyDescent="0.25">
      <c r="B494" s="465" t="str">
        <f>IF(Tabla1[[#This Row],[Código_Actividad]]="","",CONCATENATE(Tabla1[[#This Row],[POA]],".",Tabla1[[#This Row],[SRS]],".",Tabla1[[#This Row],[AREA]],".",Tabla1[[#This Row],[TIPO]]))</f>
        <v/>
      </c>
      <c r="C494" s="465" t="str">
        <f>IF(Tabla1[[#This Row],[Código_Actividad]]="","",'Formulario PPGR1'!#REF!)</f>
        <v/>
      </c>
      <c r="D494" s="465" t="str">
        <f>IF(Tabla1[[#This Row],[Código_Actividad]]="","",'Formulario PPGR1'!#REF!)</f>
        <v/>
      </c>
      <c r="E494" s="465" t="str">
        <f>IF(Tabla1[[#This Row],[Código_Actividad]]="","",'Formulario PPGR1'!#REF!)</f>
        <v/>
      </c>
      <c r="F494" s="465" t="str">
        <f>IF(Tabla1[[#This Row],[Código_Actividad]]="","",'Formulario PPGR1'!#REF!)</f>
        <v/>
      </c>
      <c r="G494" s="317"/>
      <c r="H494" s="460" t="str">
        <f>IFERROR(VLOOKUP(Tabla1[[#This Row],[Código_Actividad]],'Formulario PPGR2'!$H$9:$I$1048576,2,FALSE),"")</f>
        <v/>
      </c>
      <c r="I494" s="467" t="str">
        <f>IFERROR(VLOOKUP(Tabla1[[#This Row],[Código_Actividad]],Tabla2[[Código]:[Total de Acciones ]],15,FALSE),"")</f>
        <v/>
      </c>
      <c r="J494" s="462"/>
      <c r="K494" s="466" t="str">
        <f>IFERROR(VLOOKUP($J494,[3]LSIns!$B$5:$C$45,2,FALSE),"")</f>
        <v/>
      </c>
      <c r="L494" s="460"/>
      <c r="M494" s="466" t="str">
        <f>IFERROR(VLOOKUP($L494,[4]Insumos!$C$2:$F$517,2,FALSE),"")</f>
        <v/>
      </c>
      <c r="N494" s="408"/>
      <c r="O494" s="468" t="str">
        <f>IFERROR(VLOOKUP($L494,[4]Insumos!$C$2:$F$517,3,FALSE),"")</f>
        <v/>
      </c>
      <c r="P494" s="318" t="e">
        <f>+Tabla1[[#This Row],[Precio Unitario]]*Tabla1[[#This Row],[Cantidad de Insumos]]</f>
        <v>#VALUE!</v>
      </c>
      <c r="Q494" s="469" t="str">
        <f>IFERROR(VLOOKUP($L494,[4]Insumos!$C$2:$F$517,4,FALSE),"")</f>
        <v/>
      </c>
      <c r="R494" s="462"/>
      <c r="S494" s="456"/>
      <c r="T494" s="456"/>
    </row>
    <row r="495" spans="2:20" x14ac:dyDescent="0.25">
      <c r="B495" s="465" t="str">
        <f>IF(Tabla1[[#This Row],[Código_Actividad]]="","",CONCATENATE(Tabla1[[#This Row],[POA]],".",Tabla1[[#This Row],[SRS]],".",Tabla1[[#This Row],[AREA]],".",Tabla1[[#This Row],[TIPO]]))</f>
        <v/>
      </c>
      <c r="C495" s="465" t="str">
        <f>IF(Tabla1[[#This Row],[Código_Actividad]]="","",'Formulario PPGR1'!#REF!)</f>
        <v/>
      </c>
      <c r="D495" s="465" t="str">
        <f>IF(Tabla1[[#This Row],[Código_Actividad]]="","",'Formulario PPGR1'!#REF!)</f>
        <v/>
      </c>
      <c r="E495" s="465" t="str">
        <f>IF(Tabla1[[#This Row],[Código_Actividad]]="","",'Formulario PPGR1'!#REF!)</f>
        <v/>
      </c>
      <c r="F495" s="465" t="str">
        <f>IF(Tabla1[[#This Row],[Código_Actividad]]="","",'Formulario PPGR1'!#REF!)</f>
        <v/>
      </c>
      <c r="G495" s="317"/>
      <c r="H495" s="460" t="str">
        <f>IFERROR(VLOOKUP(Tabla1[[#This Row],[Código_Actividad]],'Formulario PPGR2'!$H$9:$I$1048576,2,FALSE),"")</f>
        <v/>
      </c>
      <c r="I495" s="467" t="str">
        <f>IFERROR(VLOOKUP(Tabla1[[#This Row],[Código_Actividad]],Tabla2[[Código]:[Total de Acciones ]],15,FALSE),"")</f>
        <v/>
      </c>
      <c r="J495" s="462"/>
      <c r="K495" s="466" t="str">
        <f>IFERROR(VLOOKUP($J495,[3]LSIns!$B$5:$C$45,2,FALSE),"")</f>
        <v/>
      </c>
      <c r="L495" s="460"/>
      <c r="M495" s="466" t="str">
        <f>IFERROR(VLOOKUP($L495,[4]Insumos!$C$2:$F$517,2,FALSE),"")</f>
        <v/>
      </c>
      <c r="N495" s="408"/>
      <c r="O495" s="468" t="str">
        <f>IFERROR(VLOOKUP($L495,[4]Insumos!$C$2:$F$517,3,FALSE),"")</f>
        <v/>
      </c>
      <c r="P495" s="318" t="e">
        <f>+Tabla1[[#This Row],[Precio Unitario]]*Tabla1[[#This Row],[Cantidad de Insumos]]</f>
        <v>#VALUE!</v>
      </c>
      <c r="Q495" s="469" t="str">
        <f>IFERROR(VLOOKUP($L495,[4]Insumos!$C$2:$F$517,4,FALSE),"")</f>
        <v/>
      </c>
      <c r="R495" s="462"/>
      <c r="S495" s="456"/>
      <c r="T495" s="456"/>
    </row>
    <row r="496" spans="2:20" x14ac:dyDescent="0.25">
      <c r="B496" s="465" t="str">
        <f>IF(Tabla1[[#This Row],[Código_Actividad]]="","",CONCATENATE(Tabla1[[#This Row],[POA]],".",Tabla1[[#This Row],[SRS]],".",Tabla1[[#This Row],[AREA]],".",Tabla1[[#This Row],[TIPO]]))</f>
        <v/>
      </c>
      <c r="C496" s="465" t="str">
        <f>IF(Tabla1[[#This Row],[Código_Actividad]]="","",'Formulario PPGR1'!#REF!)</f>
        <v/>
      </c>
      <c r="D496" s="465" t="str">
        <f>IF(Tabla1[[#This Row],[Código_Actividad]]="","",'Formulario PPGR1'!#REF!)</f>
        <v/>
      </c>
      <c r="E496" s="465" t="str">
        <f>IF(Tabla1[[#This Row],[Código_Actividad]]="","",'Formulario PPGR1'!#REF!)</f>
        <v/>
      </c>
      <c r="F496" s="465" t="str">
        <f>IF(Tabla1[[#This Row],[Código_Actividad]]="","",'Formulario PPGR1'!#REF!)</f>
        <v/>
      </c>
      <c r="G496" s="317"/>
      <c r="H496" s="460" t="str">
        <f>IFERROR(VLOOKUP(Tabla1[[#This Row],[Código_Actividad]],'Formulario PPGR2'!$H$9:$I$1048576,2,FALSE),"")</f>
        <v/>
      </c>
      <c r="I496" s="467" t="str">
        <f>IFERROR(VLOOKUP(Tabla1[[#This Row],[Código_Actividad]],Tabla2[[Código]:[Total de Acciones ]],15,FALSE),"")</f>
        <v/>
      </c>
      <c r="J496" s="462"/>
      <c r="K496" s="466" t="str">
        <f>IFERROR(VLOOKUP($J496,[3]LSIns!$B$5:$C$45,2,FALSE),"")</f>
        <v/>
      </c>
      <c r="L496" s="460"/>
      <c r="M496" s="466" t="str">
        <f>IFERROR(VLOOKUP($L496,[4]Insumos!$C$2:$F$517,2,FALSE),"")</f>
        <v/>
      </c>
      <c r="N496" s="408"/>
      <c r="O496" s="468" t="str">
        <f>IFERROR(VLOOKUP($L496,[4]Insumos!$C$2:$F$517,3,FALSE),"")</f>
        <v/>
      </c>
      <c r="P496" s="318" t="e">
        <f>+Tabla1[[#This Row],[Precio Unitario]]*Tabla1[[#This Row],[Cantidad de Insumos]]</f>
        <v>#VALUE!</v>
      </c>
      <c r="Q496" s="469" t="str">
        <f>IFERROR(VLOOKUP($L496,[4]Insumos!$C$2:$F$517,4,FALSE),"")</f>
        <v/>
      </c>
      <c r="R496" s="462"/>
      <c r="S496" s="456"/>
      <c r="T496" s="456"/>
    </row>
    <row r="497" spans="2:20" x14ac:dyDescent="0.25">
      <c r="B497" s="465" t="str">
        <f>IF(Tabla1[[#This Row],[Código_Actividad]]="","",CONCATENATE(Tabla1[[#This Row],[POA]],".",Tabla1[[#This Row],[SRS]],".",Tabla1[[#This Row],[AREA]],".",Tabla1[[#This Row],[TIPO]]))</f>
        <v/>
      </c>
      <c r="C497" s="465" t="str">
        <f>IF(Tabla1[[#This Row],[Código_Actividad]]="","",'Formulario PPGR1'!#REF!)</f>
        <v/>
      </c>
      <c r="D497" s="465" t="str">
        <f>IF(Tabla1[[#This Row],[Código_Actividad]]="","",'Formulario PPGR1'!#REF!)</f>
        <v/>
      </c>
      <c r="E497" s="465" t="str">
        <f>IF(Tabla1[[#This Row],[Código_Actividad]]="","",'Formulario PPGR1'!#REF!)</f>
        <v/>
      </c>
      <c r="F497" s="465" t="str">
        <f>IF(Tabla1[[#This Row],[Código_Actividad]]="","",'Formulario PPGR1'!#REF!)</f>
        <v/>
      </c>
      <c r="G497" s="317"/>
      <c r="H497" s="460" t="str">
        <f>IFERROR(VLOOKUP(Tabla1[[#This Row],[Código_Actividad]],'Formulario PPGR2'!$H$9:$I$1048576,2,FALSE),"")</f>
        <v/>
      </c>
      <c r="I497" s="467" t="str">
        <f>IFERROR(VLOOKUP(Tabla1[[#This Row],[Código_Actividad]],Tabla2[[Código]:[Total de Acciones ]],15,FALSE),"")</f>
        <v/>
      </c>
      <c r="J497" s="462"/>
      <c r="K497" s="466" t="str">
        <f>IFERROR(VLOOKUP($J497,[3]LSIns!$B$5:$C$45,2,FALSE),"")</f>
        <v/>
      </c>
      <c r="L497" s="460"/>
      <c r="M497" s="466" t="str">
        <f>IFERROR(VLOOKUP($L497,[4]Insumos!$C$2:$F$517,2,FALSE),"")</f>
        <v/>
      </c>
      <c r="N497" s="408"/>
      <c r="O497" s="468" t="str">
        <f>IFERROR(VLOOKUP($L497,[4]Insumos!$C$2:$F$517,3,FALSE),"")</f>
        <v/>
      </c>
      <c r="P497" s="318" t="e">
        <f>+Tabla1[[#This Row],[Precio Unitario]]*Tabla1[[#This Row],[Cantidad de Insumos]]</f>
        <v>#VALUE!</v>
      </c>
      <c r="Q497" s="469" t="str">
        <f>IFERROR(VLOOKUP($L497,[4]Insumos!$C$2:$F$517,4,FALSE),"")</f>
        <v/>
      </c>
      <c r="R497" s="462"/>
      <c r="S497" s="456"/>
      <c r="T497" s="456"/>
    </row>
    <row r="498" spans="2:20" x14ac:dyDescent="0.25">
      <c r="B498" s="465" t="str">
        <f>IF(Tabla1[[#This Row],[Código_Actividad]]="","",CONCATENATE(Tabla1[[#This Row],[POA]],".",Tabla1[[#This Row],[SRS]],".",Tabla1[[#This Row],[AREA]],".",Tabla1[[#This Row],[TIPO]]))</f>
        <v/>
      </c>
      <c r="C498" s="465" t="str">
        <f>IF(Tabla1[[#This Row],[Código_Actividad]]="","",'Formulario PPGR1'!#REF!)</f>
        <v/>
      </c>
      <c r="D498" s="465" t="str">
        <f>IF(Tabla1[[#This Row],[Código_Actividad]]="","",'Formulario PPGR1'!#REF!)</f>
        <v/>
      </c>
      <c r="E498" s="465" t="str">
        <f>IF(Tabla1[[#This Row],[Código_Actividad]]="","",'Formulario PPGR1'!#REF!)</f>
        <v/>
      </c>
      <c r="F498" s="465" t="str">
        <f>IF(Tabla1[[#This Row],[Código_Actividad]]="","",'Formulario PPGR1'!#REF!)</f>
        <v/>
      </c>
      <c r="G498" s="317"/>
      <c r="H498" s="460" t="str">
        <f>IFERROR(VLOOKUP(Tabla1[[#This Row],[Código_Actividad]],'Formulario PPGR2'!$H$9:$I$1048576,2,FALSE),"")</f>
        <v/>
      </c>
      <c r="I498" s="467" t="str">
        <f>IFERROR(VLOOKUP(Tabla1[[#This Row],[Código_Actividad]],Tabla2[[Código]:[Total de Acciones ]],15,FALSE),"")</f>
        <v/>
      </c>
      <c r="J498" s="462"/>
      <c r="K498" s="466" t="str">
        <f>IFERROR(VLOOKUP($J498,[3]LSIns!$B$5:$C$45,2,FALSE),"")</f>
        <v/>
      </c>
      <c r="L498" s="460"/>
      <c r="M498" s="466" t="str">
        <f>IFERROR(VLOOKUP($L498,[4]Insumos!$C$2:$F$517,2,FALSE),"")</f>
        <v/>
      </c>
      <c r="N498" s="408"/>
      <c r="O498" s="468" t="str">
        <f>IFERROR(VLOOKUP($L498,[4]Insumos!$C$2:$F$517,3,FALSE),"")</f>
        <v/>
      </c>
      <c r="P498" s="318" t="e">
        <f>+Tabla1[[#This Row],[Precio Unitario]]*Tabla1[[#This Row],[Cantidad de Insumos]]</f>
        <v>#VALUE!</v>
      </c>
      <c r="Q498" s="469" t="str">
        <f>IFERROR(VLOOKUP($L498,[4]Insumos!$C$2:$F$517,4,FALSE),"")</f>
        <v/>
      </c>
      <c r="R498" s="462"/>
      <c r="S498" s="456"/>
      <c r="T498" s="456"/>
    </row>
    <row r="499" spans="2:20" x14ac:dyDescent="0.25">
      <c r="B499" s="465" t="str">
        <f>IF(Tabla1[[#This Row],[Código_Actividad]]="","",CONCATENATE(Tabla1[[#This Row],[POA]],".",Tabla1[[#This Row],[SRS]],".",Tabla1[[#This Row],[AREA]],".",Tabla1[[#This Row],[TIPO]]))</f>
        <v/>
      </c>
      <c r="C499" s="465" t="str">
        <f>IF(Tabla1[[#This Row],[Código_Actividad]]="","",'Formulario PPGR1'!#REF!)</f>
        <v/>
      </c>
      <c r="D499" s="465" t="str">
        <f>IF(Tabla1[[#This Row],[Código_Actividad]]="","",'Formulario PPGR1'!#REF!)</f>
        <v/>
      </c>
      <c r="E499" s="465" t="str">
        <f>IF(Tabla1[[#This Row],[Código_Actividad]]="","",'Formulario PPGR1'!#REF!)</f>
        <v/>
      </c>
      <c r="F499" s="465" t="str">
        <f>IF(Tabla1[[#This Row],[Código_Actividad]]="","",'Formulario PPGR1'!#REF!)</f>
        <v/>
      </c>
      <c r="G499" s="317"/>
      <c r="H499" s="460" t="str">
        <f>IFERROR(VLOOKUP(Tabla1[[#This Row],[Código_Actividad]],'Formulario PPGR2'!$H$9:$I$1048576,2,FALSE),"")</f>
        <v/>
      </c>
      <c r="I499" s="467" t="str">
        <f>IFERROR(VLOOKUP(Tabla1[[#This Row],[Código_Actividad]],Tabla2[[Código]:[Total de Acciones ]],15,FALSE),"")</f>
        <v/>
      </c>
      <c r="J499" s="462"/>
      <c r="K499" s="466" t="str">
        <f>IFERROR(VLOOKUP($J499,[3]LSIns!$B$5:$C$45,2,FALSE),"")</f>
        <v/>
      </c>
      <c r="L499" s="460"/>
      <c r="M499" s="466" t="str">
        <f>IFERROR(VLOOKUP($L499,[4]Insumos!$C$2:$F$517,2,FALSE),"")</f>
        <v/>
      </c>
      <c r="N499" s="408"/>
      <c r="O499" s="468" t="str">
        <f>IFERROR(VLOOKUP($L499,[4]Insumos!$C$2:$F$517,3,FALSE),"")</f>
        <v/>
      </c>
      <c r="P499" s="318" t="e">
        <f>+Tabla1[[#This Row],[Precio Unitario]]*Tabla1[[#This Row],[Cantidad de Insumos]]</f>
        <v>#VALUE!</v>
      </c>
      <c r="Q499" s="469" t="str">
        <f>IFERROR(VLOOKUP($L499,[4]Insumos!$C$2:$F$517,4,FALSE),"")</f>
        <v/>
      </c>
      <c r="R499" s="462"/>
      <c r="S499" s="456"/>
      <c r="T499" s="456"/>
    </row>
    <row r="500" spans="2:20" x14ac:dyDescent="0.25">
      <c r="B500" s="465" t="str">
        <f>IF(Tabla1[[#This Row],[Código_Actividad]]="","",CONCATENATE(Tabla1[[#This Row],[POA]],".",Tabla1[[#This Row],[SRS]],".",Tabla1[[#This Row],[AREA]],".",Tabla1[[#This Row],[TIPO]]))</f>
        <v/>
      </c>
      <c r="C500" s="465" t="str">
        <f>IF(Tabla1[[#This Row],[Código_Actividad]]="","",'Formulario PPGR1'!#REF!)</f>
        <v/>
      </c>
      <c r="D500" s="465" t="str">
        <f>IF(Tabla1[[#This Row],[Código_Actividad]]="","",'Formulario PPGR1'!#REF!)</f>
        <v/>
      </c>
      <c r="E500" s="465" t="str">
        <f>IF(Tabla1[[#This Row],[Código_Actividad]]="","",'Formulario PPGR1'!#REF!)</f>
        <v/>
      </c>
      <c r="F500" s="465" t="str">
        <f>IF(Tabla1[[#This Row],[Código_Actividad]]="","",'Formulario PPGR1'!#REF!)</f>
        <v/>
      </c>
      <c r="G500" s="317"/>
      <c r="H500" s="460" t="str">
        <f>IFERROR(VLOOKUP(Tabla1[[#This Row],[Código_Actividad]],'Formulario PPGR2'!$H$9:$I$1048576,2,FALSE),"")</f>
        <v/>
      </c>
      <c r="I500" s="467" t="str">
        <f>IFERROR(VLOOKUP(Tabla1[[#This Row],[Código_Actividad]],Tabla2[[Código]:[Total de Acciones ]],15,FALSE),"")</f>
        <v/>
      </c>
      <c r="J500" s="462"/>
      <c r="K500" s="466" t="str">
        <f>IFERROR(VLOOKUP($J500,[3]LSIns!$B$5:$C$45,2,FALSE),"")</f>
        <v/>
      </c>
      <c r="L500" s="460"/>
      <c r="M500" s="466" t="str">
        <f>IFERROR(VLOOKUP($L500,[4]Insumos!$C$2:$F$517,2,FALSE),"")</f>
        <v/>
      </c>
      <c r="N500" s="408"/>
      <c r="O500" s="468" t="str">
        <f>IFERROR(VLOOKUP($L500,[4]Insumos!$C$2:$F$517,3,FALSE),"")</f>
        <v/>
      </c>
      <c r="P500" s="318" t="e">
        <f>+Tabla1[[#This Row],[Precio Unitario]]*Tabla1[[#This Row],[Cantidad de Insumos]]</f>
        <v>#VALUE!</v>
      </c>
      <c r="Q500" s="469" t="str">
        <f>IFERROR(VLOOKUP($L500,[4]Insumos!$C$2:$F$517,4,FALSE),"")</f>
        <v/>
      </c>
      <c r="R500" s="462"/>
      <c r="S500" s="456"/>
      <c r="T500" s="456"/>
    </row>
    <row r="501" spans="2:20" x14ac:dyDescent="0.25">
      <c r="B501" s="465" t="str">
        <f>IF(Tabla1[[#This Row],[Código_Actividad]]="","",CONCATENATE(Tabla1[[#This Row],[POA]],".",Tabla1[[#This Row],[SRS]],".",Tabla1[[#This Row],[AREA]],".",Tabla1[[#This Row],[TIPO]]))</f>
        <v/>
      </c>
      <c r="C501" s="465" t="str">
        <f>IF(Tabla1[[#This Row],[Código_Actividad]]="","",'Formulario PPGR1'!#REF!)</f>
        <v/>
      </c>
      <c r="D501" s="465" t="str">
        <f>IF(Tabla1[[#This Row],[Código_Actividad]]="","",'Formulario PPGR1'!#REF!)</f>
        <v/>
      </c>
      <c r="E501" s="465" t="str">
        <f>IF(Tabla1[[#This Row],[Código_Actividad]]="","",'Formulario PPGR1'!#REF!)</f>
        <v/>
      </c>
      <c r="F501" s="465" t="str">
        <f>IF(Tabla1[[#This Row],[Código_Actividad]]="","",'Formulario PPGR1'!#REF!)</f>
        <v/>
      </c>
      <c r="G501" s="317"/>
      <c r="H501" s="460" t="str">
        <f>IFERROR(VLOOKUP(Tabla1[[#This Row],[Código_Actividad]],'Formulario PPGR2'!$H$9:$I$1048576,2,FALSE),"")</f>
        <v/>
      </c>
      <c r="I501" s="467" t="str">
        <f>IFERROR(VLOOKUP(Tabla1[[#This Row],[Código_Actividad]],Tabla2[[Código]:[Total de Acciones ]],15,FALSE),"")</f>
        <v/>
      </c>
      <c r="J501" s="462"/>
      <c r="K501" s="466" t="str">
        <f>IFERROR(VLOOKUP($J501,[3]LSIns!$B$5:$C$45,2,FALSE),"")</f>
        <v/>
      </c>
      <c r="L501" s="460"/>
      <c r="M501" s="466" t="str">
        <f>IFERROR(VLOOKUP($L501,[4]Insumos!$C$2:$F$517,2,FALSE),"")</f>
        <v/>
      </c>
      <c r="N501" s="408"/>
      <c r="O501" s="468" t="str">
        <f>IFERROR(VLOOKUP($L501,[4]Insumos!$C$2:$F$517,3,FALSE),"")</f>
        <v/>
      </c>
      <c r="P501" s="318" t="e">
        <f>+Tabla1[[#This Row],[Precio Unitario]]*Tabla1[[#This Row],[Cantidad de Insumos]]</f>
        <v>#VALUE!</v>
      </c>
      <c r="Q501" s="469" t="str">
        <f>IFERROR(VLOOKUP($L501,[4]Insumos!$C$2:$F$517,4,FALSE),"")</f>
        <v/>
      </c>
      <c r="R501" s="462"/>
      <c r="S501" s="456"/>
      <c r="T501" s="456"/>
    </row>
    <row r="502" spans="2:20" x14ac:dyDescent="0.25">
      <c r="B502" s="465" t="str">
        <f>IF(Tabla1[[#This Row],[Código_Actividad]]="","",CONCATENATE(Tabla1[[#This Row],[POA]],".",Tabla1[[#This Row],[SRS]],".",Tabla1[[#This Row],[AREA]],".",Tabla1[[#This Row],[TIPO]]))</f>
        <v/>
      </c>
      <c r="C502" s="465" t="str">
        <f>IF(Tabla1[[#This Row],[Código_Actividad]]="","",'Formulario PPGR1'!#REF!)</f>
        <v/>
      </c>
      <c r="D502" s="465" t="str">
        <f>IF(Tabla1[[#This Row],[Código_Actividad]]="","",'Formulario PPGR1'!#REF!)</f>
        <v/>
      </c>
      <c r="E502" s="465" t="str">
        <f>IF(Tabla1[[#This Row],[Código_Actividad]]="","",'Formulario PPGR1'!#REF!)</f>
        <v/>
      </c>
      <c r="F502" s="465" t="str">
        <f>IF(Tabla1[[#This Row],[Código_Actividad]]="","",'Formulario PPGR1'!#REF!)</f>
        <v/>
      </c>
      <c r="G502" s="317"/>
      <c r="H502" s="460" t="str">
        <f>IFERROR(VLOOKUP(Tabla1[[#This Row],[Código_Actividad]],'Formulario PPGR2'!$H$9:$I$1048576,2,FALSE),"")</f>
        <v/>
      </c>
      <c r="I502" s="467" t="str">
        <f>IFERROR(VLOOKUP(Tabla1[[#This Row],[Código_Actividad]],Tabla2[[Código]:[Total de Acciones ]],15,FALSE),"")</f>
        <v/>
      </c>
      <c r="J502" s="462"/>
      <c r="K502" s="466" t="str">
        <f>IFERROR(VLOOKUP($J502,[3]LSIns!$B$5:$C$45,2,FALSE),"")</f>
        <v/>
      </c>
      <c r="L502" s="460"/>
      <c r="M502" s="466" t="str">
        <f>IFERROR(VLOOKUP($L502,[4]Insumos!$C$2:$F$517,2,FALSE),"")</f>
        <v/>
      </c>
      <c r="N502" s="408"/>
      <c r="O502" s="468" t="str">
        <f>IFERROR(VLOOKUP($L502,[4]Insumos!$C$2:$F$517,3,FALSE),"")</f>
        <v/>
      </c>
      <c r="P502" s="318" t="e">
        <f>+Tabla1[[#This Row],[Precio Unitario]]*Tabla1[[#This Row],[Cantidad de Insumos]]</f>
        <v>#VALUE!</v>
      </c>
      <c r="Q502" s="469" t="str">
        <f>IFERROR(VLOOKUP($L502,[4]Insumos!$C$2:$F$517,4,FALSE),"")</f>
        <v/>
      </c>
      <c r="R502" s="462"/>
      <c r="S502" s="456"/>
      <c r="T502" s="456"/>
    </row>
    <row r="503" spans="2:20" x14ac:dyDescent="0.25">
      <c r="B503" s="465" t="str">
        <f>IF(Tabla1[[#This Row],[Código_Actividad]]="","",CONCATENATE(Tabla1[[#This Row],[POA]],".",Tabla1[[#This Row],[SRS]],".",Tabla1[[#This Row],[AREA]],".",Tabla1[[#This Row],[TIPO]]))</f>
        <v/>
      </c>
      <c r="C503" s="465" t="str">
        <f>IF(Tabla1[[#This Row],[Código_Actividad]]="","",'Formulario PPGR1'!#REF!)</f>
        <v/>
      </c>
      <c r="D503" s="465" t="str">
        <f>IF(Tabla1[[#This Row],[Código_Actividad]]="","",'Formulario PPGR1'!#REF!)</f>
        <v/>
      </c>
      <c r="E503" s="465" t="str">
        <f>IF(Tabla1[[#This Row],[Código_Actividad]]="","",'Formulario PPGR1'!#REF!)</f>
        <v/>
      </c>
      <c r="F503" s="465" t="str">
        <f>IF(Tabla1[[#This Row],[Código_Actividad]]="","",'Formulario PPGR1'!#REF!)</f>
        <v/>
      </c>
      <c r="G503" s="317"/>
      <c r="H503" s="460" t="str">
        <f>IFERROR(VLOOKUP(Tabla1[[#This Row],[Código_Actividad]],'Formulario PPGR2'!$H$9:$I$1048576,2,FALSE),"")</f>
        <v/>
      </c>
      <c r="I503" s="467" t="str">
        <f>IFERROR(VLOOKUP(Tabla1[[#This Row],[Código_Actividad]],Tabla2[[Código]:[Total de Acciones ]],15,FALSE),"")</f>
        <v/>
      </c>
      <c r="J503" s="462"/>
      <c r="K503" s="466" t="str">
        <f>IFERROR(VLOOKUP($J503,[3]LSIns!$B$5:$C$45,2,FALSE),"")</f>
        <v/>
      </c>
      <c r="L503" s="460"/>
      <c r="M503" s="466" t="str">
        <f>IFERROR(VLOOKUP($L503,[4]Insumos!$C$2:$F$517,2,FALSE),"")</f>
        <v/>
      </c>
      <c r="N503" s="408"/>
      <c r="O503" s="468" t="str">
        <f>IFERROR(VLOOKUP($L503,[4]Insumos!$C$2:$F$517,3,FALSE),"")</f>
        <v/>
      </c>
      <c r="P503" s="318" t="e">
        <f>+Tabla1[[#This Row],[Precio Unitario]]*Tabla1[[#This Row],[Cantidad de Insumos]]</f>
        <v>#VALUE!</v>
      </c>
      <c r="Q503" s="469" t="str">
        <f>IFERROR(VLOOKUP($L503,[4]Insumos!$C$2:$F$517,4,FALSE),"")</f>
        <v/>
      </c>
      <c r="R503" s="462"/>
      <c r="S503" s="456"/>
      <c r="T503" s="456"/>
    </row>
    <row r="504" spans="2:20" x14ac:dyDescent="0.25">
      <c r="B504" s="465" t="str">
        <f>IF(Tabla1[[#This Row],[Código_Actividad]]="","",CONCATENATE(Tabla1[[#This Row],[POA]],".",Tabla1[[#This Row],[SRS]],".",Tabla1[[#This Row],[AREA]],".",Tabla1[[#This Row],[TIPO]]))</f>
        <v/>
      </c>
      <c r="C504" s="465" t="str">
        <f>IF(Tabla1[[#This Row],[Código_Actividad]]="","",'Formulario PPGR1'!#REF!)</f>
        <v/>
      </c>
      <c r="D504" s="465" t="str">
        <f>IF(Tabla1[[#This Row],[Código_Actividad]]="","",'Formulario PPGR1'!#REF!)</f>
        <v/>
      </c>
      <c r="E504" s="465" t="str">
        <f>IF(Tabla1[[#This Row],[Código_Actividad]]="","",'Formulario PPGR1'!#REF!)</f>
        <v/>
      </c>
      <c r="F504" s="465" t="str">
        <f>IF(Tabla1[[#This Row],[Código_Actividad]]="","",'Formulario PPGR1'!#REF!)</f>
        <v/>
      </c>
      <c r="G504" s="317"/>
      <c r="H504" s="460" t="str">
        <f>IFERROR(VLOOKUP(Tabla1[[#This Row],[Código_Actividad]],'Formulario PPGR2'!$H$9:$I$1048576,2,FALSE),"")</f>
        <v/>
      </c>
      <c r="I504" s="467" t="str">
        <f>IFERROR(VLOOKUP(Tabla1[[#This Row],[Código_Actividad]],Tabla2[[Código]:[Total de Acciones ]],15,FALSE),"")</f>
        <v/>
      </c>
      <c r="J504" s="462"/>
      <c r="K504" s="466" t="str">
        <f>IFERROR(VLOOKUP($J504,[3]LSIns!$B$5:$C$45,2,FALSE),"")</f>
        <v/>
      </c>
      <c r="L504" s="460"/>
      <c r="M504" s="466" t="str">
        <f>IFERROR(VLOOKUP($L504,[4]Insumos!$C$2:$F$517,2,FALSE),"")</f>
        <v/>
      </c>
      <c r="N504" s="408"/>
      <c r="O504" s="468" t="str">
        <f>IFERROR(VLOOKUP($L504,[4]Insumos!$C$2:$F$517,3,FALSE),"")</f>
        <v/>
      </c>
      <c r="P504" s="318" t="e">
        <f>+Tabla1[[#This Row],[Precio Unitario]]*Tabla1[[#This Row],[Cantidad de Insumos]]</f>
        <v>#VALUE!</v>
      </c>
      <c r="Q504" s="469" t="str">
        <f>IFERROR(VLOOKUP($L504,[4]Insumos!$C$2:$F$517,4,FALSE),"")</f>
        <v/>
      </c>
      <c r="R504" s="462"/>
      <c r="S504" s="456"/>
      <c r="T504" s="456"/>
    </row>
    <row r="505" spans="2:20" x14ac:dyDescent="0.25">
      <c r="B505" s="465" t="str">
        <f>IF(Tabla1[[#This Row],[Código_Actividad]]="","",CONCATENATE(Tabla1[[#This Row],[POA]],".",Tabla1[[#This Row],[SRS]],".",Tabla1[[#This Row],[AREA]],".",Tabla1[[#This Row],[TIPO]]))</f>
        <v/>
      </c>
      <c r="C505" s="465" t="str">
        <f>IF(Tabla1[[#This Row],[Código_Actividad]]="","",'Formulario PPGR1'!#REF!)</f>
        <v/>
      </c>
      <c r="D505" s="465" t="str">
        <f>IF(Tabla1[[#This Row],[Código_Actividad]]="","",'Formulario PPGR1'!#REF!)</f>
        <v/>
      </c>
      <c r="E505" s="465" t="str">
        <f>IF(Tabla1[[#This Row],[Código_Actividad]]="","",'Formulario PPGR1'!#REF!)</f>
        <v/>
      </c>
      <c r="F505" s="465" t="str">
        <f>IF(Tabla1[[#This Row],[Código_Actividad]]="","",'Formulario PPGR1'!#REF!)</f>
        <v/>
      </c>
      <c r="G505" s="317"/>
      <c r="H505" s="460" t="str">
        <f>IFERROR(VLOOKUP(Tabla1[[#This Row],[Código_Actividad]],'Formulario PPGR2'!$H$9:$I$1048576,2,FALSE),"")</f>
        <v/>
      </c>
      <c r="I505" s="467" t="str">
        <f>IFERROR(VLOOKUP(Tabla1[[#This Row],[Código_Actividad]],Tabla2[[Código]:[Total de Acciones ]],15,FALSE),"")</f>
        <v/>
      </c>
      <c r="J505" s="462"/>
      <c r="K505" s="466" t="str">
        <f>IFERROR(VLOOKUP($J505,[3]LSIns!$B$5:$C$45,2,FALSE),"")</f>
        <v/>
      </c>
      <c r="L505" s="460"/>
      <c r="M505" s="466" t="str">
        <f>IFERROR(VLOOKUP($L505,[4]Insumos!$C$2:$F$517,2,FALSE),"")</f>
        <v/>
      </c>
      <c r="N505" s="408"/>
      <c r="O505" s="468" t="str">
        <f>IFERROR(VLOOKUP($L505,[4]Insumos!$C$2:$F$517,3,FALSE),"")</f>
        <v/>
      </c>
      <c r="P505" s="318" t="e">
        <f>+Tabla1[[#This Row],[Precio Unitario]]*Tabla1[[#This Row],[Cantidad de Insumos]]</f>
        <v>#VALUE!</v>
      </c>
      <c r="Q505" s="469" t="str">
        <f>IFERROR(VLOOKUP($L505,[4]Insumos!$C$2:$F$517,4,FALSE),"")</f>
        <v/>
      </c>
      <c r="R505" s="462"/>
      <c r="S505" s="456"/>
      <c r="T505" s="456"/>
    </row>
    <row r="506" spans="2:20" x14ac:dyDescent="0.25">
      <c r="B506" s="465" t="str">
        <f>IF(Tabla1[[#This Row],[Código_Actividad]]="","",CONCATENATE(Tabla1[[#This Row],[POA]],".",Tabla1[[#This Row],[SRS]],".",Tabla1[[#This Row],[AREA]],".",Tabla1[[#This Row],[TIPO]]))</f>
        <v/>
      </c>
      <c r="C506" s="465" t="str">
        <f>IF(Tabla1[[#This Row],[Código_Actividad]]="","",'Formulario PPGR1'!#REF!)</f>
        <v/>
      </c>
      <c r="D506" s="465" t="str">
        <f>IF(Tabla1[[#This Row],[Código_Actividad]]="","",'Formulario PPGR1'!#REF!)</f>
        <v/>
      </c>
      <c r="E506" s="465" t="str">
        <f>IF(Tabla1[[#This Row],[Código_Actividad]]="","",'Formulario PPGR1'!#REF!)</f>
        <v/>
      </c>
      <c r="F506" s="465" t="str">
        <f>IF(Tabla1[[#This Row],[Código_Actividad]]="","",'Formulario PPGR1'!#REF!)</f>
        <v/>
      </c>
      <c r="G506" s="317"/>
      <c r="H506" s="460" t="str">
        <f>IFERROR(VLOOKUP(Tabla1[[#This Row],[Código_Actividad]],'Formulario PPGR2'!$H$9:$I$1048576,2,FALSE),"")</f>
        <v/>
      </c>
      <c r="I506" s="467" t="str">
        <f>IFERROR(VLOOKUP(Tabla1[[#This Row],[Código_Actividad]],Tabla2[[Código]:[Total de Acciones ]],15,FALSE),"")</f>
        <v/>
      </c>
      <c r="J506" s="462"/>
      <c r="K506" s="466" t="str">
        <f>IFERROR(VLOOKUP($J506,[3]LSIns!$B$5:$C$45,2,FALSE),"")</f>
        <v/>
      </c>
      <c r="L506" s="460"/>
      <c r="M506" s="466" t="str">
        <f>IFERROR(VLOOKUP($L506,[4]Insumos!$C$2:$F$517,2,FALSE),"")</f>
        <v/>
      </c>
      <c r="N506" s="408"/>
      <c r="O506" s="468" t="str">
        <f>IFERROR(VLOOKUP($L506,[4]Insumos!$C$2:$F$517,3,FALSE),"")</f>
        <v/>
      </c>
      <c r="P506" s="318" t="e">
        <f>+Tabla1[[#This Row],[Precio Unitario]]*Tabla1[[#This Row],[Cantidad de Insumos]]</f>
        <v>#VALUE!</v>
      </c>
      <c r="Q506" s="469" t="str">
        <f>IFERROR(VLOOKUP($L506,[4]Insumos!$C$2:$F$517,4,FALSE),"")</f>
        <v/>
      </c>
      <c r="R506" s="462"/>
      <c r="S506" s="456"/>
      <c r="T506" s="456"/>
    </row>
    <row r="507" spans="2:20" x14ac:dyDescent="0.25">
      <c r="B507" s="465" t="str">
        <f>IF(Tabla1[[#This Row],[Código_Actividad]]="","",CONCATENATE(Tabla1[[#This Row],[POA]],".",Tabla1[[#This Row],[SRS]],".",Tabla1[[#This Row],[AREA]],".",Tabla1[[#This Row],[TIPO]]))</f>
        <v/>
      </c>
      <c r="C507" s="465" t="str">
        <f>IF(Tabla1[[#This Row],[Código_Actividad]]="","",'Formulario PPGR1'!#REF!)</f>
        <v/>
      </c>
      <c r="D507" s="465" t="str">
        <f>IF(Tabla1[[#This Row],[Código_Actividad]]="","",'Formulario PPGR1'!#REF!)</f>
        <v/>
      </c>
      <c r="E507" s="465" t="str">
        <f>IF(Tabla1[[#This Row],[Código_Actividad]]="","",'Formulario PPGR1'!#REF!)</f>
        <v/>
      </c>
      <c r="F507" s="465" t="str">
        <f>IF(Tabla1[[#This Row],[Código_Actividad]]="","",'Formulario PPGR1'!#REF!)</f>
        <v/>
      </c>
      <c r="G507" s="317"/>
      <c r="H507" s="460" t="str">
        <f>IFERROR(VLOOKUP(Tabla1[[#This Row],[Código_Actividad]],'Formulario PPGR2'!$H$9:$I$1048576,2,FALSE),"")</f>
        <v/>
      </c>
      <c r="I507" s="467" t="str">
        <f>IFERROR(VLOOKUP(Tabla1[[#This Row],[Código_Actividad]],Tabla2[[Código]:[Total de Acciones ]],15,FALSE),"")</f>
        <v/>
      </c>
      <c r="J507" s="462"/>
      <c r="K507" s="466" t="str">
        <f>IFERROR(VLOOKUP($J507,[3]LSIns!$B$5:$C$45,2,FALSE),"")</f>
        <v/>
      </c>
      <c r="L507" s="460"/>
      <c r="M507" s="466" t="str">
        <f>IFERROR(VLOOKUP($L507,[4]Insumos!$C$2:$F$517,2,FALSE),"")</f>
        <v/>
      </c>
      <c r="N507" s="408"/>
      <c r="O507" s="468" t="str">
        <f>IFERROR(VLOOKUP($L507,[4]Insumos!$C$2:$F$517,3,FALSE),"")</f>
        <v/>
      </c>
      <c r="P507" s="318" t="e">
        <f>+Tabla1[[#This Row],[Precio Unitario]]*Tabla1[[#This Row],[Cantidad de Insumos]]</f>
        <v>#VALUE!</v>
      </c>
      <c r="Q507" s="469" t="str">
        <f>IFERROR(VLOOKUP($L507,[4]Insumos!$C$2:$F$517,4,FALSE),"")</f>
        <v/>
      </c>
      <c r="R507" s="462"/>
      <c r="S507" s="456"/>
      <c r="T507" s="456"/>
    </row>
    <row r="508" spans="2:20" x14ac:dyDescent="0.25">
      <c r="B508" s="465" t="str">
        <f>IF(Tabla1[[#This Row],[Código_Actividad]]="","",CONCATENATE(Tabla1[[#This Row],[POA]],".",Tabla1[[#This Row],[SRS]],".",Tabla1[[#This Row],[AREA]],".",Tabla1[[#This Row],[TIPO]]))</f>
        <v/>
      </c>
      <c r="C508" s="465" t="str">
        <f>IF(Tabla1[[#This Row],[Código_Actividad]]="","",'Formulario PPGR1'!#REF!)</f>
        <v/>
      </c>
      <c r="D508" s="465" t="str">
        <f>IF(Tabla1[[#This Row],[Código_Actividad]]="","",'Formulario PPGR1'!#REF!)</f>
        <v/>
      </c>
      <c r="E508" s="465" t="str">
        <f>IF(Tabla1[[#This Row],[Código_Actividad]]="","",'Formulario PPGR1'!#REF!)</f>
        <v/>
      </c>
      <c r="F508" s="465" t="str">
        <f>IF(Tabla1[[#This Row],[Código_Actividad]]="","",'Formulario PPGR1'!#REF!)</f>
        <v/>
      </c>
      <c r="G508" s="317"/>
      <c r="H508" s="460" t="str">
        <f>IFERROR(VLOOKUP(Tabla1[[#This Row],[Código_Actividad]],'Formulario PPGR2'!$H$9:$I$1048576,2,FALSE),"")</f>
        <v/>
      </c>
      <c r="I508" s="467" t="str">
        <f>IFERROR(VLOOKUP(Tabla1[[#This Row],[Código_Actividad]],Tabla2[[Código]:[Total de Acciones ]],15,FALSE),"")</f>
        <v/>
      </c>
      <c r="J508" s="462"/>
      <c r="K508" s="466" t="str">
        <f>IFERROR(VLOOKUP($J508,[3]LSIns!$B$5:$C$45,2,FALSE),"")</f>
        <v/>
      </c>
      <c r="L508" s="460"/>
      <c r="M508" s="466" t="str">
        <f>IFERROR(VLOOKUP($L508,[4]Insumos!$C$2:$F$517,2,FALSE),"")</f>
        <v/>
      </c>
      <c r="N508" s="408"/>
      <c r="O508" s="468" t="str">
        <f>IFERROR(VLOOKUP($L508,[4]Insumos!$C$2:$F$517,3,FALSE),"")</f>
        <v/>
      </c>
      <c r="P508" s="318" t="e">
        <f>+Tabla1[[#This Row],[Precio Unitario]]*Tabla1[[#This Row],[Cantidad de Insumos]]</f>
        <v>#VALUE!</v>
      </c>
      <c r="Q508" s="469" t="str">
        <f>IFERROR(VLOOKUP($L508,[4]Insumos!$C$2:$F$517,4,FALSE),"")</f>
        <v/>
      </c>
      <c r="R508" s="462"/>
      <c r="S508" s="456"/>
      <c r="T508" s="456"/>
    </row>
    <row r="509" spans="2:20" x14ac:dyDescent="0.25">
      <c r="B509" s="465" t="str">
        <f>IF(Tabla1[[#This Row],[Código_Actividad]]="","",CONCATENATE(Tabla1[[#This Row],[POA]],".",Tabla1[[#This Row],[SRS]],".",Tabla1[[#This Row],[AREA]],".",Tabla1[[#This Row],[TIPO]]))</f>
        <v/>
      </c>
      <c r="C509" s="465" t="str">
        <f>IF(Tabla1[[#This Row],[Código_Actividad]]="","",'Formulario PPGR1'!#REF!)</f>
        <v/>
      </c>
      <c r="D509" s="465" t="str">
        <f>IF(Tabla1[[#This Row],[Código_Actividad]]="","",'Formulario PPGR1'!#REF!)</f>
        <v/>
      </c>
      <c r="E509" s="465" t="str">
        <f>IF(Tabla1[[#This Row],[Código_Actividad]]="","",'Formulario PPGR1'!#REF!)</f>
        <v/>
      </c>
      <c r="F509" s="465" t="str">
        <f>IF(Tabla1[[#This Row],[Código_Actividad]]="","",'Formulario PPGR1'!#REF!)</f>
        <v/>
      </c>
      <c r="G509" s="317"/>
      <c r="H509" s="460" t="str">
        <f>IFERROR(VLOOKUP(Tabla1[[#This Row],[Código_Actividad]],'Formulario PPGR2'!$H$9:$I$1048576,2,FALSE),"")</f>
        <v/>
      </c>
      <c r="I509" s="467" t="str">
        <f>IFERROR(VLOOKUP(Tabla1[[#This Row],[Código_Actividad]],Tabla2[[Código]:[Total de Acciones ]],15,FALSE),"")</f>
        <v/>
      </c>
      <c r="J509" s="462"/>
      <c r="K509" s="466" t="str">
        <f>IFERROR(VLOOKUP($J509,[3]LSIns!$B$5:$C$45,2,FALSE),"")</f>
        <v/>
      </c>
      <c r="L509" s="460"/>
      <c r="M509" s="466" t="str">
        <f>IFERROR(VLOOKUP($L509,[4]Insumos!$C$2:$F$517,2,FALSE),"")</f>
        <v/>
      </c>
      <c r="N509" s="408"/>
      <c r="O509" s="468" t="str">
        <f>IFERROR(VLOOKUP($L509,[4]Insumos!$C$2:$F$517,3,FALSE),"")</f>
        <v/>
      </c>
      <c r="P509" s="318" t="e">
        <f>+Tabla1[[#This Row],[Precio Unitario]]*Tabla1[[#This Row],[Cantidad de Insumos]]</f>
        <v>#VALUE!</v>
      </c>
      <c r="Q509" s="469" t="str">
        <f>IFERROR(VLOOKUP($L509,[4]Insumos!$C$2:$F$517,4,FALSE),"")</f>
        <v/>
      </c>
      <c r="R509" s="462"/>
      <c r="S509" s="456"/>
      <c r="T509" s="456"/>
    </row>
    <row r="510" spans="2:20" x14ac:dyDescent="0.25">
      <c r="B510" s="465" t="str">
        <f>IF(Tabla1[[#This Row],[Código_Actividad]]="","",CONCATENATE(Tabla1[[#This Row],[POA]],".",Tabla1[[#This Row],[SRS]],".",Tabla1[[#This Row],[AREA]],".",Tabla1[[#This Row],[TIPO]]))</f>
        <v/>
      </c>
      <c r="C510" s="465" t="str">
        <f>IF(Tabla1[[#This Row],[Código_Actividad]]="","",'Formulario PPGR1'!#REF!)</f>
        <v/>
      </c>
      <c r="D510" s="465" t="str">
        <f>IF(Tabla1[[#This Row],[Código_Actividad]]="","",'Formulario PPGR1'!#REF!)</f>
        <v/>
      </c>
      <c r="E510" s="465" t="str">
        <f>IF(Tabla1[[#This Row],[Código_Actividad]]="","",'Formulario PPGR1'!#REF!)</f>
        <v/>
      </c>
      <c r="F510" s="465" t="str">
        <f>IF(Tabla1[[#This Row],[Código_Actividad]]="","",'Formulario PPGR1'!#REF!)</f>
        <v/>
      </c>
      <c r="G510" s="317"/>
      <c r="H510" s="460" t="str">
        <f>IFERROR(VLOOKUP(Tabla1[[#This Row],[Código_Actividad]],'Formulario PPGR2'!$H$9:$I$1048576,2,FALSE),"")</f>
        <v/>
      </c>
      <c r="I510" s="467" t="str">
        <f>IFERROR(VLOOKUP(Tabla1[[#This Row],[Código_Actividad]],Tabla2[[Código]:[Total de Acciones ]],15,FALSE),"")</f>
        <v/>
      </c>
      <c r="J510" s="462"/>
      <c r="K510" s="466" t="str">
        <f>IFERROR(VLOOKUP($J510,[3]LSIns!$B$5:$C$45,2,FALSE),"")</f>
        <v/>
      </c>
      <c r="L510" s="460"/>
      <c r="M510" s="466" t="str">
        <f>IFERROR(VLOOKUP($L510,[4]Insumos!$C$2:$F$517,2,FALSE),"")</f>
        <v/>
      </c>
      <c r="N510" s="408"/>
      <c r="O510" s="468" t="str">
        <f>IFERROR(VLOOKUP($L510,[4]Insumos!$C$2:$F$517,3,FALSE),"")</f>
        <v/>
      </c>
      <c r="P510" s="318" t="e">
        <f>+Tabla1[[#This Row],[Precio Unitario]]*Tabla1[[#This Row],[Cantidad de Insumos]]</f>
        <v>#VALUE!</v>
      </c>
      <c r="Q510" s="469" t="str">
        <f>IFERROR(VLOOKUP($L510,[4]Insumos!$C$2:$F$517,4,FALSE),"")</f>
        <v/>
      </c>
      <c r="R510" s="462"/>
      <c r="S510" s="456"/>
      <c r="T510" s="456"/>
    </row>
    <row r="511" spans="2:20" x14ac:dyDescent="0.25">
      <c r="B511" s="465" t="str">
        <f>IF(Tabla1[[#This Row],[Código_Actividad]]="","",CONCATENATE(Tabla1[[#This Row],[POA]],".",Tabla1[[#This Row],[SRS]],".",Tabla1[[#This Row],[AREA]],".",Tabla1[[#This Row],[TIPO]]))</f>
        <v/>
      </c>
      <c r="C511" s="465" t="str">
        <f>IF(Tabla1[[#This Row],[Código_Actividad]]="","",'Formulario PPGR1'!#REF!)</f>
        <v/>
      </c>
      <c r="D511" s="465" t="str">
        <f>IF(Tabla1[[#This Row],[Código_Actividad]]="","",'Formulario PPGR1'!#REF!)</f>
        <v/>
      </c>
      <c r="E511" s="465" t="str">
        <f>IF(Tabla1[[#This Row],[Código_Actividad]]="","",'Formulario PPGR1'!#REF!)</f>
        <v/>
      </c>
      <c r="F511" s="465" t="str">
        <f>IF(Tabla1[[#This Row],[Código_Actividad]]="","",'Formulario PPGR1'!#REF!)</f>
        <v/>
      </c>
      <c r="G511" s="317"/>
      <c r="H511" s="460" t="str">
        <f>IFERROR(VLOOKUP(Tabla1[[#This Row],[Código_Actividad]],'Formulario PPGR2'!$H$9:$I$1048576,2,FALSE),"")</f>
        <v/>
      </c>
      <c r="I511" s="467" t="str">
        <f>IFERROR(VLOOKUP(Tabla1[[#This Row],[Código_Actividad]],Tabla2[[Código]:[Total de Acciones ]],15,FALSE),"")</f>
        <v/>
      </c>
      <c r="J511" s="462"/>
      <c r="K511" s="466" t="str">
        <f>IFERROR(VLOOKUP($J511,[3]LSIns!$B$5:$C$45,2,FALSE),"")</f>
        <v/>
      </c>
      <c r="L511" s="460"/>
      <c r="M511" s="466" t="str">
        <f>IFERROR(VLOOKUP($L511,[4]Insumos!$C$2:$F$517,2,FALSE),"")</f>
        <v/>
      </c>
      <c r="N511" s="408"/>
      <c r="O511" s="468" t="str">
        <f>IFERROR(VLOOKUP($L511,[4]Insumos!$C$2:$F$517,3,FALSE),"")</f>
        <v/>
      </c>
      <c r="P511" s="318" t="e">
        <f>+Tabla1[[#This Row],[Precio Unitario]]*Tabla1[[#This Row],[Cantidad de Insumos]]</f>
        <v>#VALUE!</v>
      </c>
      <c r="Q511" s="469" t="str">
        <f>IFERROR(VLOOKUP($L511,[4]Insumos!$C$2:$F$517,4,FALSE),"")</f>
        <v/>
      </c>
      <c r="R511" s="462"/>
      <c r="S511" s="456"/>
      <c r="T511" s="456"/>
    </row>
    <row r="512" spans="2:20" x14ac:dyDescent="0.25">
      <c r="B512" s="465" t="str">
        <f>IF(Tabla1[[#This Row],[Código_Actividad]]="","",CONCATENATE(Tabla1[[#This Row],[POA]],".",Tabla1[[#This Row],[SRS]],".",Tabla1[[#This Row],[AREA]],".",Tabla1[[#This Row],[TIPO]]))</f>
        <v/>
      </c>
      <c r="C512" s="465" t="str">
        <f>IF(Tabla1[[#This Row],[Código_Actividad]]="","",'Formulario PPGR1'!#REF!)</f>
        <v/>
      </c>
      <c r="D512" s="465" t="str">
        <f>IF(Tabla1[[#This Row],[Código_Actividad]]="","",'Formulario PPGR1'!#REF!)</f>
        <v/>
      </c>
      <c r="E512" s="465" t="str">
        <f>IF(Tabla1[[#This Row],[Código_Actividad]]="","",'Formulario PPGR1'!#REF!)</f>
        <v/>
      </c>
      <c r="F512" s="465" t="str">
        <f>IF(Tabla1[[#This Row],[Código_Actividad]]="","",'Formulario PPGR1'!#REF!)</f>
        <v/>
      </c>
      <c r="G512" s="317"/>
      <c r="H512" s="460" t="str">
        <f>IFERROR(VLOOKUP(Tabla1[[#This Row],[Código_Actividad]],'Formulario PPGR2'!$H$9:$I$1048576,2,FALSE),"")</f>
        <v/>
      </c>
      <c r="I512" s="467" t="str">
        <f>IFERROR(VLOOKUP(Tabla1[[#This Row],[Código_Actividad]],Tabla2[[Código]:[Total de Acciones ]],15,FALSE),"")</f>
        <v/>
      </c>
      <c r="J512" s="462"/>
      <c r="K512" s="466" t="str">
        <f>IFERROR(VLOOKUP($J512,[3]LSIns!$B$5:$C$45,2,FALSE),"")</f>
        <v/>
      </c>
      <c r="L512" s="460"/>
      <c r="M512" s="466" t="str">
        <f>IFERROR(VLOOKUP($L512,[4]Insumos!$C$2:$F$517,2,FALSE),"")</f>
        <v/>
      </c>
      <c r="N512" s="408"/>
      <c r="O512" s="468" t="str">
        <f>IFERROR(VLOOKUP($L512,[4]Insumos!$C$2:$F$517,3,FALSE),"")</f>
        <v/>
      </c>
      <c r="P512" s="318" t="e">
        <f>+Tabla1[[#This Row],[Precio Unitario]]*Tabla1[[#This Row],[Cantidad de Insumos]]</f>
        <v>#VALUE!</v>
      </c>
      <c r="Q512" s="469" t="str">
        <f>IFERROR(VLOOKUP($L512,[4]Insumos!$C$2:$F$517,4,FALSE),"")</f>
        <v/>
      </c>
      <c r="R512" s="462"/>
      <c r="S512" s="456"/>
      <c r="T512" s="456"/>
    </row>
    <row r="513" spans="2:20" x14ac:dyDescent="0.25">
      <c r="B513" s="465" t="str">
        <f>IF(Tabla1[[#This Row],[Código_Actividad]]="","",CONCATENATE(Tabla1[[#This Row],[POA]],".",Tabla1[[#This Row],[SRS]],".",Tabla1[[#This Row],[AREA]],".",Tabla1[[#This Row],[TIPO]]))</f>
        <v/>
      </c>
      <c r="C513" s="465" t="str">
        <f>IF(Tabla1[[#This Row],[Código_Actividad]]="","",'Formulario PPGR1'!#REF!)</f>
        <v/>
      </c>
      <c r="D513" s="465" t="str">
        <f>IF(Tabla1[[#This Row],[Código_Actividad]]="","",'Formulario PPGR1'!#REF!)</f>
        <v/>
      </c>
      <c r="E513" s="465" t="str">
        <f>IF(Tabla1[[#This Row],[Código_Actividad]]="","",'Formulario PPGR1'!#REF!)</f>
        <v/>
      </c>
      <c r="F513" s="465" t="str">
        <f>IF(Tabla1[[#This Row],[Código_Actividad]]="","",'Formulario PPGR1'!#REF!)</f>
        <v/>
      </c>
      <c r="G513" s="317"/>
      <c r="H513" s="460" t="str">
        <f>IFERROR(VLOOKUP(Tabla1[[#This Row],[Código_Actividad]],'Formulario PPGR2'!$H$9:$I$1048576,2,FALSE),"")</f>
        <v/>
      </c>
      <c r="I513" s="467" t="str">
        <f>IFERROR(VLOOKUP(Tabla1[[#This Row],[Código_Actividad]],Tabla2[[Código]:[Total de Acciones ]],15,FALSE),"")</f>
        <v/>
      </c>
      <c r="J513" s="462"/>
      <c r="K513" s="466" t="str">
        <f>IFERROR(VLOOKUP($J513,[3]LSIns!$B$5:$C$45,2,FALSE),"")</f>
        <v/>
      </c>
      <c r="L513" s="460"/>
      <c r="M513" s="466" t="str">
        <f>IFERROR(VLOOKUP($L513,[4]Insumos!$C$2:$F$517,2,FALSE),"")</f>
        <v/>
      </c>
      <c r="N513" s="408"/>
      <c r="O513" s="468" t="str">
        <f>IFERROR(VLOOKUP($L513,[4]Insumos!$C$2:$F$517,3,FALSE),"")</f>
        <v/>
      </c>
      <c r="P513" s="318" t="e">
        <f>+Tabla1[[#This Row],[Precio Unitario]]*Tabla1[[#This Row],[Cantidad de Insumos]]</f>
        <v>#VALUE!</v>
      </c>
      <c r="Q513" s="469" t="str">
        <f>IFERROR(VLOOKUP($L513,[4]Insumos!$C$2:$F$517,4,FALSE),"")</f>
        <v/>
      </c>
      <c r="R513" s="462"/>
      <c r="S513" s="456"/>
      <c r="T513" s="456"/>
    </row>
    <row r="514" spans="2:20" x14ac:dyDescent="0.25">
      <c r="B514" s="465" t="str">
        <f>IF(Tabla1[[#This Row],[Código_Actividad]]="","",CONCATENATE(Tabla1[[#This Row],[POA]],".",Tabla1[[#This Row],[SRS]],".",Tabla1[[#This Row],[AREA]],".",Tabla1[[#This Row],[TIPO]]))</f>
        <v/>
      </c>
      <c r="C514" s="465" t="str">
        <f>IF(Tabla1[[#This Row],[Código_Actividad]]="","",'Formulario PPGR1'!#REF!)</f>
        <v/>
      </c>
      <c r="D514" s="465" t="str">
        <f>IF(Tabla1[[#This Row],[Código_Actividad]]="","",'Formulario PPGR1'!#REF!)</f>
        <v/>
      </c>
      <c r="E514" s="465" t="str">
        <f>IF(Tabla1[[#This Row],[Código_Actividad]]="","",'Formulario PPGR1'!#REF!)</f>
        <v/>
      </c>
      <c r="F514" s="465" t="str">
        <f>IF(Tabla1[[#This Row],[Código_Actividad]]="","",'Formulario PPGR1'!#REF!)</f>
        <v/>
      </c>
      <c r="G514" s="366"/>
      <c r="H514" s="460" t="str">
        <f>IFERROR(VLOOKUP(Tabla1[[#This Row],[Código_Actividad]],'Formulario PPGR2'!$H$9:$I$1048576,2,FALSE),"")</f>
        <v/>
      </c>
      <c r="I514" s="461" t="str">
        <f>IFERROR(VLOOKUP(Tabla1[[#This Row],[Código_Actividad]],Tabla2[[Código]:[Total de Acciones ]],15,FALSE),"")</f>
        <v/>
      </c>
      <c r="J514" s="462"/>
      <c r="K514" s="462" t="str">
        <f>IFERROR(VLOOKUP($J514,[3]LSIns!$B$5:$C$45,2,FALSE),"")</f>
        <v/>
      </c>
      <c r="L514" s="460"/>
      <c r="M514" s="463" t="str">
        <f>IFERROR(VLOOKUP($L514,[4]Insumos!$C$2:$F$517,2,FALSE),"")</f>
        <v/>
      </c>
      <c r="N514" s="408"/>
      <c r="O514" s="464" t="str">
        <f>IFERROR(VLOOKUP($L514,[4]Insumos!$C$2:$F$517,3,FALSE),"")</f>
        <v/>
      </c>
      <c r="P514" s="318" t="e">
        <f>+Tabla1[[#This Row],[Precio Unitario]]*Tabla1[[#This Row],[Cantidad de Insumos]]</f>
        <v>#VALUE!</v>
      </c>
      <c r="Q514" s="464" t="str">
        <f>IFERROR(VLOOKUP($L514,[4]Insumos!$C$2:$F$517,4,FALSE),"")</f>
        <v/>
      </c>
      <c r="R514" s="463"/>
      <c r="S514" s="456"/>
      <c r="T514" s="456"/>
    </row>
    <row r="515" spans="2:20" x14ac:dyDescent="0.25">
      <c r="B515" s="465" t="str">
        <f>IF(Tabla1[[#This Row],[Código_Actividad]]="","",CONCATENATE(Tabla1[[#This Row],[POA]],".",Tabla1[[#This Row],[SRS]],".",Tabla1[[#This Row],[AREA]],".",Tabla1[[#This Row],[TIPO]]))</f>
        <v/>
      </c>
      <c r="C515" s="465" t="str">
        <f>IF(Tabla1[[#This Row],[Código_Actividad]]="","",'Formulario PPGR1'!#REF!)</f>
        <v/>
      </c>
      <c r="D515" s="465" t="str">
        <f>IF(Tabla1[[#This Row],[Código_Actividad]]="","",'Formulario PPGR1'!#REF!)</f>
        <v/>
      </c>
      <c r="E515" s="465" t="str">
        <f>IF(Tabla1[[#This Row],[Código_Actividad]]="","",'Formulario PPGR1'!#REF!)</f>
        <v/>
      </c>
      <c r="F515" s="465" t="str">
        <f>IF(Tabla1[[#This Row],[Código_Actividad]]="","",'Formulario PPGR1'!#REF!)</f>
        <v/>
      </c>
      <c r="G515" s="366"/>
      <c r="H515" s="460" t="str">
        <f>IFERROR(VLOOKUP(Tabla1[[#This Row],[Código_Actividad]],'Formulario PPGR2'!$H$9:$I$1048576,2,FALSE),"")</f>
        <v/>
      </c>
      <c r="I515" s="461" t="str">
        <f>IFERROR(VLOOKUP(Tabla1[[#This Row],[Código_Actividad]],Tabla2[[Código]:[Total de Acciones ]],15,FALSE),"")</f>
        <v/>
      </c>
      <c r="J515" s="462"/>
      <c r="K515" s="462" t="str">
        <f>IFERROR(VLOOKUP($J515,[3]LSIns!$B$5:$C$45,2,FALSE),"")</f>
        <v/>
      </c>
      <c r="L515" s="460"/>
      <c r="M515" s="463" t="str">
        <f>IFERROR(VLOOKUP($L515,[4]Insumos!$C$2:$F$517,2,FALSE),"")</f>
        <v/>
      </c>
      <c r="N515" s="408"/>
      <c r="O515" s="464" t="str">
        <f>IFERROR(VLOOKUP($L515,[4]Insumos!$C$2:$F$517,3,FALSE),"")</f>
        <v/>
      </c>
      <c r="P515" s="318" t="e">
        <f>+Tabla1[[#This Row],[Precio Unitario]]*Tabla1[[#This Row],[Cantidad de Insumos]]</f>
        <v>#VALUE!</v>
      </c>
      <c r="Q515" s="464" t="str">
        <f>IFERROR(VLOOKUP($L515,[4]Insumos!$C$2:$F$517,4,FALSE),"")</f>
        <v/>
      </c>
      <c r="R515" s="463"/>
      <c r="S515" s="456"/>
      <c r="T515" s="456"/>
    </row>
    <row r="516" spans="2:20" x14ac:dyDescent="0.25">
      <c r="B516" s="465" t="str">
        <f>IF(Tabla1[[#This Row],[Código_Actividad]]="","",CONCATENATE(Tabla1[[#This Row],[POA]],".",Tabla1[[#This Row],[SRS]],".",Tabla1[[#This Row],[AREA]],".",Tabla1[[#This Row],[TIPO]]))</f>
        <v/>
      </c>
      <c r="C516" s="465" t="str">
        <f>IF(Tabla1[[#This Row],[Código_Actividad]]="","",'Formulario PPGR1'!#REF!)</f>
        <v/>
      </c>
      <c r="D516" s="465" t="str">
        <f>IF(Tabla1[[#This Row],[Código_Actividad]]="","",'Formulario PPGR1'!#REF!)</f>
        <v/>
      </c>
      <c r="E516" s="465" t="str">
        <f>IF(Tabla1[[#This Row],[Código_Actividad]]="","",'Formulario PPGR1'!#REF!)</f>
        <v/>
      </c>
      <c r="F516" s="465" t="str">
        <f>IF(Tabla1[[#This Row],[Código_Actividad]]="","",'Formulario PPGR1'!#REF!)</f>
        <v/>
      </c>
      <c r="G516" s="366"/>
      <c r="H516" s="460" t="str">
        <f>IFERROR(VLOOKUP(Tabla1[[#This Row],[Código_Actividad]],'Formulario PPGR2'!$H$9:$I$1048576,2,FALSE),"")</f>
        <v/>
      </c>
      <c r="I516" s="461" t="str">
        <f>IFERROR(VLOOKUP(Tabla1[[#This Row],[Código_Actividad]],Tabla2[[Código]:[Total de Acciones ]],15,FALSE),"")</f>
        <v/>
      </c>
      <c r="J516" s="462"/>
      <c r="K516" s="462" t="str">
        <f>IFERROR(VLOOKUP($J516,[3]LSIns!$B$5:$C$45,2,FALSE),"")</f>
        <v/>
      </c>
      <c r="L516" s="460"/>
      <c r="M516" s="463" t="str">
        <f>IFERROR(VLOOKUP($L516,[4]Insumos!$C$2:$F$517,2,FALSE),"")</f>
        <v/>
      </c>
      <c r="N516" s="408"/>
      <c r="O516" s="464" t="str">
        <f>IFERROR(VLOOKUP($L516,[4]Insumos!$C$2:$F$517,3,FALSE),"")</f>
        <v/>
      </c>
      <c r="P516" s="318" t="e">
        <f>+Tabla1[[#This Row],[Precio Unitario]]*Tabla1[[#This Row],[Cantidad de Insumos]]</f>
        <v>#VALUE!</v>
      </c>
      <c r="Q516" s="464" t="str">
        <f>IFERROR(VLOOKUP($L516,[4]Insumos!$C$2:$F$517,4,FALSE),"")</f>
        <v/>
      </c>
      <c r="R516" s="463"/>
      <c r="S516" s="456"/>
      <c r="T516" s="456"/>
    </row>
    <row r="517" spans="2:20" x14ac:dyDescent="0.25">
      <c r="B517" s="465" t="str">
        <f>IF(Tabla1[[#This Row],[Código_Actividad]]="","",CONCATENATE(Tabla1[[#This Row],[POA]],".",Tabla1[[#This Row],[SRS]],".",Tabla1[[#This Row],[AREA]],".",Tabla1[[#This Row],[TIPO]]))</f>
        <v/>
      </c>
      <c r="C517" s="465" t="str">
        <f>IF(Tabla1[[#This Row],[Código_Actividad]]="","",'Formulario PPGR1'!#REF!)</f>
        <v/>
      </c>
      <c r="D517" s="465" t="str">
        <f>IF(Tabla1[[#This Row],[Código_Actividad]]="","",'Formulario PPGR1'!#REF!)</f>
        <v/>
      </c>
      <c r="E517" s="465" t="str">
        <f>IF(Tabla1[[#This Row],[Código_Actividad]]="","",'Formulario PPGR1'!#REF!)</f>
        <v/>
      </c>
      <c r="F517" s="465" t="str">
        <f>IF(Tabla1[[#This Row],[Código_Actividad]]="","",'Formulario PPGR1'!#REF!)</f>
        <v/>
      </c>
      <c r="G517" s="366"/>
      <c r="H517" s="460" t="str">
        <f>IFERROR(VLOOKUP(Tabla1[[#This Row],[Código_Actividad]],'Formulario PPGR2'!$H$9:$I$1048576,2,FALSE),"")</f>
        <v/>
      </c>
      <c r="I517" s="461" t="str">
        <f>IFERROR(VLOOKUP(Tabla1[[#This Row],[Código_Actividad]],Tabla2[[Código]:[Total de Acciones ]],15,FALSE),"")</f>
        <v/>
      </c>
      <c r="J517" s="462"/>
      <c r="K517" s="462" t="str">
        <f>IFERROR(VLOOKUP($J517,[3]LSIns!$B$5:$C$45,2,FALSE),"")</f>
        <v/>
      </c>
      <c r="L517" s="460"/>
      <c r="M517" s="463" t="str">
        <f>IFERROR(VLOOKUP($L517,[4]Insumos!$C$2:$F$517,2,FALSE),"")</f>
        <v/>
      </c>
      <c r="N517" s="408"/>
      <c r="O517" s="464" t="str">
        <f>IFERROR(VLOOKUP($L517,[4]Insumos!$C$2:$F$517,3,FALSE),"")</f>
        <v/>
      </c>
      <c r="P517" s="318" t="e">
        <f>+Tabla1[[#This Row],[Precio Unitario]]*Tabla1[[#This Row],[Cantidad de Insumos]]</f>
        <v>#VALUE!</v>
      </c>
      <c r="Q517" s="464" t="str">
        <f>IFERROR(VLOOKUP($L517,[4]Insumos!$C$2:$F$517,4,FALSE),"")</f>
        <v/>
      </c>
      <c r="R517" s="463"/>
      <c r="S517" s="456"/>
      <c r="T517" s="456"/>
    </row>
    <row r="518" spans="2:20" x14ac:dyDescent="0.25">
      <c r="B518" s="465" t="str">
        <f>IF(Tabla1[[#This Row],[Código_Actividad]]="","",CONCATENATE(Tabla1[[#This Row],[POA]],".",Tabla1[[#This Row],[SRS]],".",Tabla1[[#This Row],[AREA]],".",Tabla1[[#This Row],[TIPO]]))</f>
        <v/>
      </c>
      <c r="C518" s="465" t="str">
        <f>IF(Tabla1[[#This Row],[Código_Actividad]]="","",'Formulario PPGR1'!#REF!)</f>
        <v/>
      </c>
      <c r="D518" s="465" t="str">
        <f>IF(Tabla1[[#This Row],[Código_Actividad]]="","",'Formulario PPGR1'!#REF!)</f>
        <v/>
      </c>
      <c r="E518" s="465" t="str">
        <f>IF(Tabla1[[#This Row],[Código_Actividad]]="","",'Formulario PPGR1'!#REF!)</f>
        <v/>
      </c>
      <c r="F518" s="465" t="str">
        <f>IF(Tabla1[[#This Row],[Código_Actividad]]="","",'Formulario PPGR1'!#REF!)</f>
        <v/>
      </c>
      <c r="G518" s="366"/>
      <c r="H518" s="460" t="str">
        <f>IFERROR(VLOOKUP(Tabla1[[#This Row],[Código_Actividad]],'Formulario PPGR2'!$H$9:$I$1048576,2,FALSE),"")</f>
        <v/>
      </c>
      <c r="I518" s="461" t="str">
        <f>IFERROR(VLOOKUP(Tabla1[[#This Row],[Código_Actividad]],Tabla2[[Código]:[Total de Acciones ]],15,FALSE),"")</f>
        <v/>
      </c>
      <c r="J518" s="462"/>
      <c r="K518" s="462" t="str">
        <f>IFERROR(VLOOKUP($J518,[3]LSIns!$B$5:$C$45,2,FALSE),"")</f>
        <v/>
      </c>
      <c r="L518" s="460"/>
      <c r="M518" s="463" t="str">
        <f>IFERROR(VLOOKUP($L518,[4]Insumos!$C$2:$F$517,2,FALSE),"")</f>
        <v/>
      </c>
      <c r="N518" s="408"/>
      <c r="O518" s="464" t="str">
        <f>IFERROR(VLOOKUP($L518,[4]Insumos!$C$2:$F$517,3,FALSE),"")</f>
        <v/>
      </c>
      <c r="P518" s="318" t="e">
        <f>+Tabla1[[#This Row],[Precio Unitario]]*Tabla1[[#This Row],[Cantidad de Insumos]]</f>
        <v>#VALUE!</v>
      </c>
      <c r="Q518" s="464" t="str">
        <f>IFERROR(VLOOKUP($L518,[4]Insumos!$C$2:$F$517,4,FALSE),"")</f>
        <v/>
      </c>
      <c r="R518" s="463"/>
      <c r="S518" s="456"/>
      <c r="T518" s="456"/>
    </row>
    <row r="519" spans="2:20" x14ac:dyDescent="0.25">
      <c r="B519" s="465" t="str">
        <f>IF(Tabla1[[#This Row],[Código_Actividad]]="","",CONCATENATE(Tabla1[[#This Row],[POA]],".",Tabla1[[#This Row],[SRS]],".",Tabla1[[#This Row],[AREA]],".",Tabla1[[#This Row],[TIPO]]))</f>
        <v/>
      </c>
      <c r="C519" s="465" t="str">
        <f>IF(Tabla1[[#This Row],[Código_Actividad]]="","",'Formulario PPGR1'!#REF!)</f>
        <v/>
      </c>
      <c r="D519" s="465" t="str">
        <f>IF(Tabla1[[#This Row],[Código_Actividad]]="","",'Formulario PPGR1'!#REF!)</f>
        <v/>
      </c>
      <c r="E519" s="465" t="str">
        <f>IF(Tabla1[[#This Row],[Código_Actividad]]="","",'Formulario PPGR1'!#REF!)</f>
        <v/>
      </c>
      <c r="F519" s="465" t="str">
        <f>IF(Tabla1[[#This Row],[Código_Actividad]]="","",'Formulario PPGR1'!#REF!)</f>
        <v/>
      </c>
      <c r="G519" s="366"/>
      <c r="H519" s="460" t="str">
        <f>IFERROR(VLOOKUP(Tabla1[[#This Row],[Código_Actividad]],'Formulario PPGR2'!$H$9:$I$1048576,2,FALSE),"")</f>
        <v/>
      </c>
      <c r="I519" s="461" t="str">
        <f>IFERROR(VLOOKUP(Tabla1[[#This Row],[Código_Actividad]],Tabla2[[Código]:[Total de Acciones ]],15,FALSE),"")</f>
        <v/>
      </c>
      <c r="J519" s="462"/>
      <c r="K519" s="462" t="str">
        <f>IFERROR(VLOOKUP($J519,[3]LSIns!$B$5:$C$45,2,FALSE),"")</f>
        <v/>
      </c>
      <c r="L519" s="460"/>
      <c r="M519" s="463" t="str">
        <f>IFERROR(VLOOKUP($L519,[4]Insumos!$C$2:$F$517,2,FALSE),"")</f>
        <v/>
      </c>
      <c r="N519" s="408"/>
      <c r="O519" s="464" t="str">
        <f>IFERROR(VLOOKUP($L519,[4]Insumos!$C$2:$F$517,3,FALSE),"")</f>
        <v/>
      </c>
      <c r="P519" s="318" t="e">
        <f>+Tabla1[[#This Row],[Precio Unitario]]*Tabla1[[#This Row],[Cantidad de Insumos]]</f>
        <v>#VALUE!</v>
      </c>
      <c r="Q519" s="464" t="str">
        <f>IFERROR(VLOOKUP($L519,[4]Insumos!$C$2:$F$517,4,FALSE),"")</f>
        <v/>
      </c>
      <c r="R519" s="463"/>
      <c r="S519" s="456"/>
      <c r="T519" s="456"/>
    </row>
    <row r="520" spans="2:20" x14ac:dyDescent="0.25">
      <c r="B520" s="465" t="str">
        <f>IF(Tabla1[[#This Row],[Código_Actividad]]="","",CONCATENATE(Tabla1[[#This Row],[POA]],".",Tabla1[[#This Row],[SRS]],".",Tabla1[[#This Row],[AREA]],".",Tabla1[[#This Row],[TIPO]]))</f>
        <v/>
      </c>
      <c r="C520" s="465" t="str">
        <f>IF(Tabla1[[#This Row],[Código_Actividad]]="","",'Formulario PPGR1'!#REF!)</f>
        <v/>
      </c>
      <c r="D520" s="465" t="str">
        <f>IF(Tabla1[[#This Row],[Código_Actividad]]="","",'Formulario PPGR1'!#REF!)</f>
        <v/>
      </c>
      <c r="E520" s="465" t="str">
        <f>IF(Tabla1[[#This Row],[Código_Actividad]]="","",'Formulario PPGR1'!#REF!)</f>
        <v/>
      </c>
      <c r="F520" s="465" t="str">
        <f>IF(Tabla1[[#This Row],[Código_Actividad]]="","",'Formulario PPGR1'!#REF!)</f>
        <v/>
      </c>
      <c r="G520" s="366"/>
      <c r="H520" s="460" t="str">
        <f>IFERROR(VLOOKUP(Tabla1[[#This Row],[Código_Actividad]],'Formulario PPGR2'!$H$9:$I$1048576,2,FALSE),"")</f>
        <v/>
      </c>
      <c r="I520" s="461" t="str">
        <f>IFERROR(VLOOKUP(Tabla1[[#This Row],[Código_Actividad]],Tabla2[[Código]:[Total de Acciones ]],15,FALSE),"")</f>
        <v/>
      </c>
      <c r="J520" s="462"/>
      <c r="K520" s="462" t="str">
        <f>IFERROR(VLOOKUP($J520,[3]LSIns!$B$5:$C$45,2,FALSE),"")</f>
        <v/>
      </c>
      <c r="L520" s="460"/>
      <c r="M520" s="463" t="str">
        <f>IFERROR(VLOOKUP($L520,[4]Insumos!$C$2:$F$517,2,FALSE),"")</f>
        <v/>
      </c>
      <c r="N520" s="408"/>
      <c r="O520" s="464" t="str">
        <f>IFERROR(VLOOKUP($L520,[4]Insumos!$C$2:$F$517,3,FALSE),"")</f>
        <v/>
      </c>
      <c r="P520" s="318" t="e">
        <f>+Tabla1[[#This Row],[Precio Unitario]]*Tabla1[[#This Row],[Cantidad de Insumos]]</f>
        <v>#VALUE!</v>
      </c>
      <c r="Q520" s="464" t="str">
        <f>IFERROR(VLOOKUP($L520,[4]Insumos!$C$2:$F$517,4,FALSE),"")</f>
        <v/>
      </c>
      <c r="R520" s="463"/>
      <c r="S520" s="456"/>
      <c r="T520" s="456"/>
    </row>
    <row r="521" spans="2:20" x14ac:dyDescent="0.25">
      <c r="B521" s="465" t="str">
        <f>IF(Tabla1[[#This Row],[Código_Actividad]]="","",CONCATENATE(Tabla1[[#This Row],[POA]],".",Tabla1[[#This Row],[SRS]],".",Tabla1[[#This Row],[AREA]],".",Tabla1[[#This Row],[TIPO]]))</f>
        <v/>
      </c>
      <c r="C521" s="465" t="str">
        <f>IF(Tabla1[[#This Row],[Código_Actividad]]="","",'Formulario PPGR1'!#REF!)</f>
        <v/>
      </c>
      <c r="D521" s="465" t="str">
        <f>IF(Tabla1[[#This Row],[Código_Actividad]]="","",'Formulario PPGR1'!#REF!)</f>
        <v/>
      </c>
      <c r="E521" s="465" t="str">
        <f>IF(Tabla1[[#This Row],[Código_Actividad]]="","",'Formulario PPGR1'!#REF!)</f>
        <v/>
      </c>
      <c r="F521" s="465" t="str">
        <f>IF(Tabla1[[#This Row],[Código_Actividad]]="","",'Formulario PPGR1'!#REF!)</f>
        <v/>
      </c>
      <c r="G521" s="366"/>
      <c r="H521" s="460" t="str">
        <f>IFERROR(VLOOKUP(Tabla1[[#This Row],[Código_Actividad]],'Formulario PPGR2'!$H$9:$I$1048576,2,FALSE),"")</f>
        <v/>
      </c>
      <c r="I521" s="461" t="str">
        <f>IFERROR(VLOOKUP(Tabla1[[#This Row],[Código_Actividad]],Tabla2[[Código]:[Total de Acciones ]],15,FALSE),"")</f>
        <v/>
      </c>
      <c r="J521" s="462"/>
      <c r="K521" s="466" t="str">
        <f>IFERROR(VLOOKUP($J521,[3]LSIns!$B$5:$C$45,2,FALSE),"")</f>
        <v/>
      </c>
      <c r="L521" s="460"/>
      <c r="M521" s="463" t="str">
        <f>IFERROR(VLOOKUP($L521,[4]Insumos!$C$2:$F$517,2,FALSE),"")</f>
        <v/>
      </c>
      <c r="N521" s="408"/>
      <c r="O521" s="464" t="str">
        <f>IFERROR(VLOOKUP($L521,[4]Insumos!$C$2:$F$517,3,FALSE),"")</f>
        <v/>
      </c>
      <c r="P521" s="318" t="e">
        <f>+Tabla1[[#This Row],[Precio Unitario]]*Tabla1[[#This Row],[Cantidad de Insumos]]</f>
        <v>#VALUE!</v>
      </c>
      <c r="Q521" s="464" t="str">
        <f>IFERROR(VLOOKUP($L521,[4]Insumos!$C$2:$F$517,4,FALSE),"")</f>
        <v/>
      </c>
      <c r="R521" s="463"/>
      <c r="S521" s="456"/>
      <c r="T521" s="456"/>
    </row>
    <row r="522" spans="2:20" x14ac:dyDescent="0.25">
      <c r="B522" s="465" t="str">
        <f>IF(Tabla1[[#This Row],[Código_Actividad]]="","",CONCATENATE(Tabla1[[#This Row],[POA]],".",Tabla1[[#This Row],[SRS]],".",Tabla1[[#This Row],[AREA]],".",Tabla1[[#This Row],[TIPO]]))</f>
        <v/>
      </c>
      <c r="C522" s="465" t="str">
        <f>IF(Tabla1[[#This Row],[Código_Actividad]]="","",'Formulario PPGR1'!#REF!)</f>
        <v/>
      </c>
      <c r="D522" s="465" t="str">
        <f>IF(Tabla1[[#This Row],[Código_Actividad]]="","",'Formulario PPGR1'!#REF!)</f>
        <v/>
      </c>
      <c r="E522" s="465" t="str">
        <f>IF(Tabla1[[#This Row],[Código_Actividad]]="","",'Formulario PPGR1'!#REF!)</f>
        <v/>
      </c>
      <c r="F522" s="465" t="str">
        <f>IF(Tabla1[[#This Row],[Código_Actividad]]="","",'Formulario PPGR1'!#REF!)</f>
        <v/>
      </c>
      <c r="G522" s="366"/>
      <c r="H522" s="460" t="str">
        <f>IFERROR(VLOOKUP(Tabla1[[#This Row],[Código_Actividad]],'Formulario PPGR2'!$H$9:$I$1048576,2,FALSE),"")</f>
        <v/>
      </c>
      <c r="I522" s="461" t="str">
        <f>IFERROR(VLOOKUP(Tabla1[[#This Row],[Código_Actividad]],Tabla2[[Código]:[Total de Acciones ]],15,FALSE),"")</f>
        <v/>
      </c>
      <c r="J522" s="470"/>
      <c r="K522" s="462" t="str">
        <f>IFERROR(VLOOKUP($J522,[3]LSIns!$B$5:$C$45,2,FALSE),"")</f>
        <v/>
      </c>
      <c r="L522" s="460"/>
      <c r="M522" s="463" t="str">
        <f>IFERROR(VLOOKUP($L522,[4]Insumos!$C$2:$F$517,2,FALSE),"")</f>
        <v/>
      </c>
      <c r="N522" s="408"/>
      <c r="O522" s="464" t="str">
        <f>IFERROR(VLOOKUP($L522,[4]Insumos!$C$2:$F$517,3,FALSE),"")</f>
        <v/>
      </c>
      <c r="P522" s="318" t="e">
        <f>+Tabla1[[#This Row],[Precio Unitario]]*Tabla1[[#This Row],[Cantidad de Insumos]]</f>
        <v>#VALUE!</v>
      </c>
      <c r="Q522" s="464" t="str">
        <f>IFERROR(VLOOKUP($L522,[4]Insumos!$C$2:$F$517,4,FALSE),"")</f>
        <v/>
      </c>
      <c r="R522" s="463"/>
      <c r="S522" s="456"/>
      <c r="T522" s="456"/>
    </row>
    <row r="523" spans="2:20" x14ac:dyDescent="0.25">
      <c r="B523" s="465" t="str">
        <f>IF(Tabla1[[#This Row],[Código_Actividad]]="","",CONCATENATE(Tabla1[[#This Row],[POA]],".",Tabla1[[#This Row],[SRS]],".",Tabla1[[#This Row],[AREA]],".",Tabla1[[#This Row],[TIPO]]))</f>
        <v/>
      </c>
      <c r="C523" s="465" t="str">
        <f>IF(Tabla1[[#This Row],[Código_Actividad]]="","",'Formulario PPGR1'!#REF!)</f>
        <v/>
      </c>
      <c r="D523" s="465" t="str">
        <f>IF(Tabla1[[#This Row],[Código_Actividad]]="","",'Formulario PPGR1'!#REF!)</f>
        <v/>
      </c>
      <c r="E523" s="465" t="str">
        <f>IF(Tabla1[[#This Row],[Código_Actividad]]="","",'Formulario PPGR1'!#REF!)</f>
        <v/>
      </c>
      <c r="F523" s="465" t="str">
        <f>IF(Tabla1[[#This Row],[Código_Actividad]]="","",'Formulario PPGR1'!#REF!)</f>
        <v/>
      </c>
      <c r="G523" s="366"/>
      <c r="H523" s="460" t="str">
        <f>IFERROR(VLOOKUP(Tabla1[[#This Row],[Código_Actividad]],'Formulario PPGR2'!$H$9:$I$1048576,2,FALSE),"")</f>
        <v/>
      </c>
      <c r="I523" s="461" t="str">
        <f>IFERROR(VLOOKUP(Tabla1[[#This Row],[Código_Actividad]],Tabla2[[Código]:[Total de Acciones ]],15,FALSE),"")</f>
        <v/>
      </c>
      <c r="J523" s="462"/>
      <c r="K523" s="462" t="str">
        <f>IFERROR(VLOOKUP($J523,[3]LSIns!$B$5:$C$45,2,FALSE),"")</f>
        <v/>
      </c>
      <c r="L523" s="460"/>
      <c r="M523" s="463" t="str">
        <f>IFERROR(VLOOKUP($L523,[4]Insumos!$C$2:$F$517,2,FALSE),"")</f>
        <v/>
      </c>
      <c r="N523" s="408"/>
      <c r="O523" s="464" t="str">
        <f>IFERROR(VLOOKUP($L523,[4]Insumos!$C$2:$F$517,3,FALSE),"")</f>
        <v/>
      </c>
      <c r="P523" s="318" t="e">
        <f>+Tabla1[[#This Row],[Precio Unitario]]*Tabla1[[#This Row],[Cantidad de Insumos]]</f>
        <v>#VALUE!</v>
      </c>
      <c r="Q523" s="464" t="str">
        <f>IFERROR(VLOOKUP($L523,[4]Insumos!$C$2:$F$517,4,FALSE),"")</f>
        <v/>
      </c>
      <c r="R523" s="463"/>
      <c r="S523" s="456"/>
      <c r="T523" s="456"/>
    </row>
    <row r="524" spans="2:20" x14ac:dyDescent="0.25">
      <c r="B524" s="465" t="str">
        <f>IF(Tabla1[[#This Row],[Código_Actividad]]="","",CONCATENATE(Tabla1[[#This Row],[POA]],".",Tabla1[[#This Row],[SRS]],".",Tabla1[[#This Row],[AREA]],".",Tabla1[[#This Row],[TIPO]]))</f>
        <v/>
      </c>
      <c r="C524" s="465" t="str">
        <f>IF(Tabla1[[#This Row],[Código_Actividad]]="","",'Formulario PPGR1'!#REF!)</f>
        <v/>
      </c>
      <c r="D524" s="465" t="str">
        <f>IF(Tabla1[[#This Row],[Código_Actividad]]="","",'Formulario PPGR1'!#REF!)</f>
        <v/>
      </c>
      <c r="E524" s="465" t="str">
        <f>IF(Tabla1[[#This Row],[Código_Actividad]]="","",'Formulario PPGR1'!#REF!)</f>
        <v/>
      </c>
      <c r="F524" s="465" t="str">
        <f>IF(Tabla1[[#This Row],[Código_Actividad]]="","",'Formulario PPGR1'!#REF!)</f>
        <v/>
      </c>
      <c r="G524" s="366"/>
      <c r="H524" s="460" t="str">
        <f>IFERROR(VLOOKUP(Tabla1[[#This Row],[Código_Actividad]],'Formulario PPGR2'!$H$9:$I$1048576,2,FALSE),"")</f>
        <v/>
      </c>
      <c r="I524" s="461" t="str">
        <f>IFERROR(VLOOKUP(Tabla1[[#This Row],[Código_Actividad]],Tabla2[[Código]:[Total de Acciones ]],15,FALSE),"")</f>
        <v/>
      </c>
      <c r="J524" s="462"/>
      <c r="K524" s="462" t="str">
        <f>IFERROR(VLOOKUP($J524,[3]LSIns!$B$5:$C$45,2,FALSE),"")</f>
        <v/>
      </c>
      <c r="L524" s="460"/>
      <c r="M524" s="463" t="str">
        <f>IFERROR(VLOOKUP($L524,[4]Insumos!$C$2:$F$517,2,FALSE),"")</f>
        <v/>
      </c>
      <c r="N524" s="408"/>
      <c r="O524" s="464" t="str">
        <f>IFERROR(VLOOKUP($L524,[4]Insumos!$C$2:$F$517,3,FALSE),"")</f>
        <v/>
      </c>
      <c r="P524" s="318" t="e">
        <f>+Tabla1[[#This Row],[Precio Unitario]]*Tabla1[[#This Row],[Cantidad de Insumos]]</f>
        <v>#VALUE!</v>
      </c>
      <c r="Q524" s="464" t="str">
        <f>IFERROR(VLOOKUP($L524,[4]Insumos!$C$2:$F$517,4,FALSE),"")</f>
        <v/>
      </c>
      <c r="R524" s="463"/>
      <c r="S524" s="456"/>
      <c r="T524" s="456"/>
    </row>
    <row r="525" spans="2:20" x14ac:dyDescent="0.25">
      <c r="B525" s="465" t="str">
        <f>IF(Tabla1[[#This Row],[Código_Actividad]]="","",CONCATENATE(Tabla1[[#This Row],[POA]],".",Tabla1[[#This Row],[SRS]],".",Tabla1[[#This Row],[AREA]],".",Tabla1[[#This Row],[TIPO]]))</f>
        <v/>
      </c>
      <c r="C525" s="465" t="str">
        <f>IF(Tabla1[[#This Row],[Código_Actividad]]="","",'Formulario PPGR1'!#REF!)</f>
        <v/>
      </c>
      <c r="D525" s="465" t="str">
        <f>IF(Tabla1[[#This Row],[Código_Actividad]]="","",'Formulario PPGR1'!#REF!)</f>
        <v/>
      </c>
      <c r="E525" s="465" t="str">
        <f>IF(Tabla1[[#This Row],[Código_Actividad]]="","",'Formulario PPGR1'!#REF!)</f>
        <v/>
      </c>
      <c r="F525" s="465" t="str">
        <f>IF(Tabla1[[#This Row],[Código_Actividad]]="","",'Formulario PPGR1'!#REF!)</f>
        <v/>
      </c>
      <c r="G525" s="366"/>
      <c r="H525" s="460" t="str">
        <f>IFERROR(VLOOKUP(Tabla1[[#This Row],[Código_Actividad]],'Formulario PPGR2'!$H$9:$I$1048576,2,FALSE),"")</f>
        <v/>
      </c>
      <c r="I525" s="461" t="str">
        <f>IFERROR(VLOOKUP(Tabla1[[#This Row],[Código_Actividad]],Tabla2[[Código]:[Total de Acciones ]],15,FALSE),"")</f>
        <v/>
      </c>
      <c r="J525" s="462"/>
      <c r="K525" s="462" t="str">
        <f>IFERROR(VLOOKUP($J525,[3]LSIns!$B$5:$C$45,2,FALSE),"")</f>
        <v/>
      </c>
      <c r="L525" s="460"/>
      <c r="M525" s="463" t="str">
        <f>IFERROR(VLOOKUP($L525,[4]Insumos!$C$2:$F$517,2,FALSE),"")</f>
        <v/>
      </c>
      <c r="N525" s="408"/>
      <c r="O525" s="464" t="str">
        <f>IFERROR(VLOOKUP($L525,[4]Insumos!$C$2:$F$517,3,FALSE),"")</f>
        <v/>
      </c>
      <c r="P525" s="318" t="e">
        <f>+Tabla1[[#This Row],[Precio Unitario]]*Tabla1[[#This Row],[Cantidad de Insumos]]</f>
        <v>#VALUE!</v>
      </c>
      <c r="Q525" s="464" t="str">
        <f>IFERROR(VLOOKUP($L525,[4]Insumos!$C$2:$F$517,4,FALSE),"")</f>
        <v/>
      </c>
      <c r="R525" s="463"/>
      <c r="S525" s="456"/>
      <c r="T525" s="456"/>
    </row>
    <row r="526" spans="2:20" x14ac:dyDescent="0.25">
      <c r="B526" s="465" t="str">
        <f>IF(Tabla1[[#This Row],[Código_Actividad]]="","",CONCATENATE(Tabla1[[#This Row],[POA]],".",Tabla1[[#This Row],[SRS]],".",Tabla1[[#This Row],[AREA]],".",Tabla1[[#This Row],[TIPO]]))</f>
        <v/>
      </c>
      <c r="C526" s="465" t="str">
        <f>IF(Tabla1[[#This Row],[Código_Actividad]]="","",'Formulario PPGR1'!#REF!)</f>
        <v/>
      </c>
      <c r="D526" s="465" t="str">
        <f>IF(Tabla1[[#This Row],[Código_Actividad]]="","",'Formulario PPGR1'!#REF!)</f>
        <v/>
      </c>
      <c r="E526" s="465" t="str">
        <f>IF(Tabla1[[#This Row],[Código_Actividad]]="","",'Formulario PPGR1'!#REF!)</f>
        <v/>
      </c>
      <c r="F526" s="465" t="str">
        <f>IF(Tabla1[[#This Row],[Código_Actividad]]="","",'Formulario PPGR1'!#REF!)</f>
        <v/>
      </c>
      <c r="G526" s="366"/>
      <c r="H526" s="460" t="str">
        <f>IFERROR(VLOOKUP(Tabla1[[#This Row],[Código_Actividad]],'Formulario PPGR2'!$H$9:$I$1048576,2,FALSE),"")</f>
        <v/>
      </c>
      <c r="I526" s="461" t="str">
        <f>IFERROR(VLOOKUP(Tabla1[[#This Row],[Código_Actividad]],Tabla2[[Código]:[Total de Acciones ]],15,FALSE),"")</f>
        <v/>
      </c>
      <c r="J526" s="462"/>
      <c r="K526" s="462" t="str">
        <f>IFERROR(VLOOKUP($J526,[3]LSIns!$B$5:$C$45,2,FALSE),"")</f>
        <v/>
      </c>
      <c r="L526" s="460"/>
      <c r="M526" s="463" t="str">
        <f>IFERROR(VLOOKUP($L526,[4]Insumos!$C$2:$F$517,2,FALSE),"")</f>
        <v/>
      </c>
      <c r="N526" s="408"/>
      <c r="O526" s="464" t="str">
        <f>IFERROR(VLOOKUP($L526,[4]Insumos!$C$2:$F$517,3,FALSE),"")</f>
        <v/>
      </c>
      <c r="P526" s="318" t="e">
        <f>+Tabla1[[#This Row],[Precio Unitario]]*Tabla1[[#This Row],[Cantidad de Insumos]]</f>
        <v>#VALUE!</v>
      </c>
      <c r="Q526" s="464" t="str">
        <f>IFERROR(VLOOKUP($L526,[4]Insumos!$C$2:$F$517,4,FALSE),"")</f>
        <v/>
      </c>
      <c r="R526" s="463"/>
      <c r="S526" s="456"/>
      <c r="T526" s="456"/>
    </row>
    <row r="527" spans="2:20" x14ac:dyDescent="0.25">
      <c r="B527" s="465" t="str">
        <f>IF(Tabla1[[#This Row],[Código_Actividad]]="","",CONCATENATE(Tabla1[[#This Row],[POA]],".",Tabla1[[#This Row],[SRS]],".",Tabla1[[#This Row],[AREA]],".",Tabla1[[#This Row],[TIPO]]))</f>
        <v/>
      </c>
      <c r="C527" s="465" t="str">
        <f>IF(Tabla1[[#This Row],[Código_Actividad]]="","",'Formulario PPGR1'!#REF!)</f>
        <v/>
      </c>
      <c r="D527" s="465" t="str">
        <f>IF(Tabla1[[#This Row],[Código_Actividad]]="","",'Formulario PPGR1'!#REF!)</f>
        <v/>
      </c>
      <c r="E527" s="465" t="str">
        <f>IF(Tabla1[[#This Row],[Código_Actividad]]="","",'Formulario PPGR1'!#REF!)</f>
        <v/>
      </c>
      <c r="F527" s="465" t="str">
        <f>IF(Tabla1[[#This Row],[Código_Actividad]]="","",'Formulario PPGR1'!#REF!)</f>
        <v/>
      </c>
      <c r="G527" s="366"/>
      <c r="H527" s="460" t="str">
        <f>IFERROR(VLOOKUP(Tabla1[[#This Row],[Código_Actividad]],'Formulario PPGR2'!$H$9:$I$1048576,2,FALSE),"")</f>
        <v/>
      </c>
      <c r="I527" s="461" t="str">
        <f>IFERROR(VLOOKUP(Tabla1[[#This Row],[Código_Actividad]],Tabla2[[Código]:[Total de Acciones ]],15,FALSE),"")</f>
        <v/>
      </c>
      <c r="J527" s="462"/>
      <c r="K527" s="462" t="str">
        <f>IFERROR(VLOOKUP($J527,[3]LSIns!$B$5:$C$45,2,FALSE),"")</f>
        <v/>
      </c>
      <c r="L527" s="460"/>
      <c r="M527" s="463" t="str">
        <f>IFERROR(VLOOKUP($L527,[4]Insumos!$C$2:$F$517,2,FALSE),"")</f>
        <v/>
      </c>
      <c r="N527" s="408"/>
      <c r="O527" s="464" t="str">
        <f>IFERROR(VLOOKUP($L527,[4]Insumos!$C$2:$F$517,3,FALSE),"")</f>
        <v/>
      </c>
      <c r="P527" s="318" t="e">
        <f>+Tabla1[[#This Row],[Precio Unitario]]*Tabla1[[#This Row],[Cantidad de Insumos]]</f>
        <v>#VALUE!</v>
      </c>
      <c r="Q527" s="464" t="str">
        <f>IFERROR(VLOOKUP($L527,[4]Insumos!$C$2:$F$517,4,FALSE),"")</f>
        <v/>
      </c>
      <c r="R527" s="463"/>
      <c r="S527" s="456"/>
      <c r="T527" s="456"/>
    </row>
    <row r="528" spans="2:20" x14ac:dyDescent="0.25">
      <c r="B528" s="465" t="str">
        <f>IF(Tabla1[[#This Row],[Código_Actividad]]="","",CONCATENATE(Tabla1[[#This Row],[POA]],".",Tabla1[[#This Row],[SRS]],".",Tabla1[[#This Row],[AREA]],".",Tabla1[[#This Row],[TIPO]]))</f>
        <v/>
      </c>
      <c r="C528" s="465" t="str">
        <f>IF(Tabla1[[#This Row],[Código_Actividad]]="","",'Formulario PPGR1'!#REF!)</f>
        <v/>
      </c>
      <c r="D528" s="465" t="str">
        <f>IF(Tabla1[[#This Row],[Código_Actividad]]="","",'Formulario PPGR1'!#REF!)</f>
        <v/>
      </c>
      <c r="E528" s="465" t="str">
        <f>IF(Tabla1[[#This Row],[Código_Actividad]]="","",'Formulario PPGR1'!#REF!)</f>
        <v/>
      </c>
      <c r="F528" s="465" t="str">
        <f>IF(Tabla1[[#This Row],[Código_Actividad]]="","",'Formulario PPGR1'!#REF!)</f>
        <v/>
      </c>
      <c r="G528" s="366"/>
      <c r="H528" s="460" t="str">
        <f>IFERROR(VLOOKUP(Tabla1[[#This Row],[Código_Actividad]],'Formulario PPGR2'!$H$9:$I$1048576,2,FALSE),"")</f>
        <v/>
      </c>
      <c r="I528" s="461" t="str">
        <f>IFERROR(VLOOKUP(Tabla1[[#This Row],[Código_Actividad]],Tabla2[[Código]:[Total de Acciones ]],15,FALSE),"")</f>
        <v/>
      </c>
      <c r="J528" s="470"/>
      <c r="K528" s="462" t="str">
        <f>IFERROR(VLOOKUP($J528,[3]LSIns!$B$5:$C$45,2,FALSE),"")</f>
        <v/>
      </c>
      <c r="L528" s="460"/>
      <c r="M528" s="463" t="str">
        <f>IFERROR(VLOOKUP($L528,[4]Insumos!$C$2:$F$517,2,FALSE),"")</f>
        <v/>
      </c>
      <c r="N528" s="408"/>
      <c r="O528" s="464" t="str">
        <f>IFERROR(VLOOKUP($L528,[4]Insumos!$C$2:$F$517,3,FALSE),"")</f>
        <v/>
      </c>
      <c r="P528" s="318" t="e">
        <f>+Tabla1[[#This Row],[Precio Unitario]]*Tabla1[[#This Row],[Cantidad de Insumos]]</f>
        <v>#VALUE!</v>
      </c>
      <c r="Q528" s="464" t="str">
        <f>IFERROR(VLOOKUP($L528,[4]Insumos!$C$2:$F$517,4,FALSE),"")</f>
        <v/>
      </c>
      <c r="R528" s="463"/>
      <c r="S528" s="456"/>
      <c r="T528" s="456"/>
    </row>
    <row r="529" spans="2:20" x14ac:dyDescent="0.25">
      <c r="B529" s="465" t="str">
        <f>IF(Tabla1[[#This Row],[Código_Actividad]]="","",CONCATENATE(Tabla1[[#This Row],[POA]],".",Tabla1[[#This Row],[SRS]],".",Tabla1[[#This Row],[AREA]],".",Tabla1[[#This Row],[TIPO]]))</f>
        <v/>
      </c>
      <c r="C529" s="465" t="str">
        <f>IF(Tabla1[[#This Row],[Código_Actividad]]="","",'Formulario PPGR1'!#REF!)</f>
        <v/>
      </c>
      <c r="D529" s="465" t="str">
        <f>IF(Tabla1[[#This Row],[Código_Actividad]]="","",'Formulario PPGR1'!#REF!)</f>
        <v/>
      </c>
      <c r="E529" s="465" t="str">
        <f>IF(Tabla1[[#This Row],[Código_Actividad]]="","",'Formulario PPGR1'!#REF!)</f>
        <v/>
      </c>
      <c r="F529" s="465" t="str">
        <f>IF(Tabla1[[#This Row],[Código_Actividad]]="","",'Formulario PPGR1'!#REF!)</f>
        <v/>
      </c>
      <c r="G529" s="366"/>
      <c r="H529" s="460" t="str">
        <f>IFERROR(VLOOKUP(Tabla1[[#This Row],[Código_Actividad]],'Formulario PPGR2'!$H$9:$I$1048576,2,FALSE),"")</f>
        <v/>
      </c>
      <c r="I529" s="461" t="str">
        <f>IFERROR(VLOOKUP(Tabla1[[#This Row],[Código_Actividad]],Tabla2[[Código]:[Total de Acciones ]],15,FALSE),"")</f>
        <v/>
      </c>
      <c r="J529" s="462"/>
      <c r="K529" s="462" t="str">
        <f>IFERROR(VLOOKUP($J529,[3]LSIns!$B$5:$C$45,2,FALSE),"")</f>
        <v/>
      </c>
      <c r="L529" s="460"/>
      <c r="M529" s="463" t="str">
        <f>IFERROR(VLOOKUP($L529,[4]Insumos!$C$2:$F$517,2,FALSE),"")</f>
        <v/>
      </c>
      <c r="N529" s="408"/>
      <c r="O529" s="464" t="str">
        <f>IFERROR(VLOOKUP($L529,[4]Insumos!$C$2:$F$517,3,FALSE),"")</f>
        <v/>
      </c>
      <c r="P529" s="318" t="e">
        <f>+Tabla1[[#This Row],[Precio Unitario]]*Tabla1[[#This Row],[Cantidad de Insumos]]</f>
        <v>#VALUE!</v>
      </c>
      <c r="Q529" s="464" t="str">
        <f>IFERROR(VLOOKUP($L529,[4]Insumos!$C$2:$F$517,4,FALSE),"")</f>
        <v/>
      </c>
      <c r="R529" s="463"/>
      <c r="S529" s="456"/>
      <c r="T529" s="456"/>
    </row>
    <row r="530" spans="2:20" x14ac:dyDescent="0.25">
      <c r="B530" s="465" t="str">
        <f>IF(Tabla1[[#This Row],[Código_Actividad]]="","",CONCATENATE(Tabla1[[#This Row],[POA]],".",Tabla1[[#This Row],[SRS]],".",Tabla1[[#This Row],[AREA]],".",Tabla1[[#This Row],[TIPO]]))</f>
        <v/>
      </c>
      <c r="C530" s="465" t="str">
        <f>IF(Tabla1[[#This Row],[Código_Actividad]]="","",'Formulario PPGR1'!#REF!)</f>
        <v/>
      </c>
      <c r="D530" s="465" t="str">
        <f>IF(Tabla1[[#This Row],[Código_Actividad]]="","",'Formulario PPGR1'!#REF!)</f>
        <v/>
      </c>
      <c r="E530" s="465" t="str">
        <f>IF(Tabla1[[#This Row],[Código_Actividad]]="","",'Formulario PPGR1'!#REF!)</f>
        <v/>
      </c>
      <c r="F530" s="465" t="str">
        <f>IF(Tabla1[[#This Row],[Código_Actividad]]="","",'Formulario PPGR1'!#REF!)</f>
        <v/>
      </c>
      <c r="G530" s="366"/>
      <c r="H530" s="460" t="str">
        <f>IFERROR(VLOOKUP(Tabla1[[#This Row],[Código_Actividad]],'Formulario PPGR2'!$H$9:$I$1048576,2,FALSE),"")</f>
        <v/>
      </c>
      <c r="I530" s="461" t="str">
        <f>IFERROR(VLOOKUP(Tabla1[[#This Row],[Código_Actividad]],Tabla2[[Código]:[Total de Acciones ]],15,FALSE),"")</f>
        <v/>
      </c>
      <c r="J530" s="462"/>
      <c r="K530" s="462" t="str">
        <f>IFERROR(VLOOKUP($J530,[3]LSIns!$B$5:$C$45,2,FALSE),"")</f>
        <v/>
      </c>
      <c r="L530" s="460"/>
      <c r="M530" s="463" t="str">
        <f>IFERROR(VLOOKUP($L530,[4]Insumos!$C$2:$F$517,2,FALSE),"")</f>
        <v/>
      </c>
      <c r="N530" s="408"/>
      <c r="O530" s="464" t="str">
        <f>IFERROR(VLOOKUP($L530,[4]Insumos!$C$2:$F$517,3,FALSE),"")</f>
        <v/>
      </c>
      <c r="P530" s="318" t="e">
        <f>+Tabla1[[#This Row],[Precio Unitario]]*Tabla1[[#This Row],[Cantidad de Insumos]]</f>
        <v>#VALUE!</v>
      </c>
      <c r="Q530" s="464" t="str">
        <f>IFERROR(VLOOKUP($L530,[4]Insumos!$C$2:$F$517,4,FALSE),"")</f>
        <v/>
      </c>
      <c r="R530" s="463"/>
      <c r="S530" s="456"/>
      <c r="T530" s="456"/>
    </row>
    <row r="531" spans="2:20" x14ac:dyDescent="0.25">
      <c r="B531" s="465" t="str">
        <f>IF(Tabla1[[#This Row],[Código_Actividad]]="","",CONCATENATE(Tabla1[[#This Row],[POA]],".",Tabla1[[#This Row],[SRS]],".",Tabla1[[#This Row],[AREA]],".",Tabla1[[#This Row],[TIPO]]))</f>
        <v/>
      </c>
      <c r="C531" s="465" t="str">
        <f>IF(Tabla1[[#This Row],[Código_Actividad]]="","",'Formulario PPGR1'!#REF!)</f>
        <v/>
      </c>
      <c r="D531" s="465" t="str">
        <f>IF(Tabla1[[#This Row],[Código_Actividad]]="","",'Formulario PPGR1'!#REF!)</f>
        <v/>
      </c>
      <c r="E531" s="465" t="str">
        <f>IF(Tabla1[[#This Row],[Código_Actividad]]="","",'Formulario PPGR1'!#REF!)</f>
        <v/>
      </c>
      <c r="F531" s="465" t="str">
        <f>IF(Tabla1[[#This Row],[Código_Actividad]]="","",'Formulario PPGR1'!#REF!)</f>
        <v/>
      </c>
      <c r="G531" s="366"/>
      <c r="H531" s="460" t="str">
        <f>IFERROR(VLOOKUP(Tabla1[[#This Row],[Código_Actividad]],'Formulario PPGR2'!$H$9:$I$1048576,2,FALSE),"")</f>
        <v/>
      </c>
      <c r="I531" s="461" t="str">
        <f>IFERROR(VLOOKUP(Tabla1[[#This Row],[Código_Actividad]],Tabla2[[Código]:[Total de Acciones ]],15,FALSE),"")</f>
        <v/>
      </c>
      <c r="J531" s="470"/>
      <c r="K531" s="470" t="str">
        <f>IFERROR(VLOOKUP($J531,[3]LSIns!$B$5:$C$45,2,FALSE),"")</f>
        <v/>
      </c>
      <c r="L531" s="445"/>
      <c r="M531" s="463" t="str">
        <f>IFERROR(VLOOKUP($L531,[4]Insumos!$C$2:$F$517,2,FALSE),"")</f>
        <v/>
      </c>
      <c r="N531" s="409"/>
      <c r="O531" s="464" t="str">
        <f>IFERROR(VLOOKUP($L531,[4]Insumos!$C$2:$F$517,3,FALSE),"")</f>
        <v/>
      </c>
      <c r="P531" s="318" t="e">
        <f>+Tabla1[[#This Row],[Precio Unitario]]*Tabla1[[#This Row],[Cantidad de Insumos]]</f>
        <v>#VALUE!</v>
      </c>
      <c r="Q531" s="464" t="str">
        <f>IFERROR(VLOOKUP($L531,[4]Insumos!$C$2:$F$517,4,FALSE),"")</f>
        <v/>
      </c>
      <c r="R531" s="463"/>
      <c r="S531" s="456"/>
      <c r="T531" s="456"/>
    </row>
    <row r="532" spans="2:20" x14ac:dyDescent="0.25">
      <c r="B532" s="465" t="str">
        <f>IF(Tabla1[[#This Row],[Código_Actividad]]="","",CONCATENATE(Tabla1[[#This Row],[POA]],".",Tabla1[[#This Row],[SRS]],".",Tabla1[[#This Row],[AREA]],".",Tabla1[[#This Row],[TIPO]]))</f>
        <v/>
      </c>
      <c r="C532" s="465" t="str">
        <f>IF(Tabla1[[#This Row],[Código_Actividad]]="","",'Formulario PPGR1'!#REF!)</f>
        <v/>
      </c>
      <c r="D532" s="465" t="str">
        <f>IF(Tabla1[[#This Row],[Código_Actividad]]="","",'Formulario PPGR1'!#REF!)</f>
        <v/>
      </c>
      <c r="E532" s="465" t="str">
        <f>IF(Tabla1[[#This Row],[Código_Actividad]]="","",'Formulario PPGR1'!#REF!)</f>
        <v/>
      </c>
      <c r="F532" s="465" t="str">
        <f>IF(Tabla1[[#This Row],[Código_Actividad]]="","",'Formulario PPGR1'!#REF!)</f>
        <v/>
      </c>
      <c r="G532" s="366"/>
      <c r="H532" s="460" t="str">
        <f>IFERROR(VLOOKUP(Tabla1[[#This Row],[Código_Actividad]],'Formulario PPGR2'!$H$9:$I$1048576,2,FALSE),"")</f>
        <v/>
      </c>
      <c r="I532" s="461" t="str">
        <f>IFERROR(VLOOKUP(Tabla1[[#This Row],[Código_Actividad]],Tabla2[[Código]:[Total de Acciones ]],15,FALSE),"")</f>
        <v/>
      </c>
      <c r="J532" s="462"/>
      <c r="K532" s="462" t="str">
        <f>IFERROR(VLOOKUP($J532,[3]LSIns!$B$5:$C$45,2,FALSE),"")</f>
        <v/>
      </c>
      <c r="L532" s="460"/>
      <c r="M532" s="463" t="str">
        <f>IFERROR(VLOOKUP($L532,[4]Insumos!$C$2:$F$517,2,FALSE),"")</f>
        <v/>
      </c>
      <c r="N532" s="408"/>
      <c r="O532" s="464" t="str">
        <f>IFERROR(VLOOKUP($L532,[4]Insumos!$C$2:$F$517,3,FALSE),"")</f>
        <v/>
      </c>
      <c r="P532" s="318" t="e">
        <f>+Tabla1[[#This Row],[Precio Unitario]]*Tabla1[[#This Row],[Cantidad de Insumos]]</f>
        <v>#VALUE!</v>
      </c>
      <c r="Q532" s="464" t="str">
        <f>IFERROR(VLOOKUP($L532,[4]Insumos!$C$2:$F$517,4,FALSE),"")</f>
        <v/>
      </c>
      <c r="R532" s="463"/>
      <c r="S532" s="456"/>
      <c r="T532" s="456"/>
    </row>
    <row r="533" spans="2:20" x14ac:dyDescent="0.25">
      <c r="B533" s="465" t="str">
        <f>IF(Tabla1[[#This Row],[Código_Actividad]]="","",CONCATENATE(Tabla1[[#This Row],[POA]],".",Tabla1[[#This Row],[SRS]],".",Tabla1[[#This Row],[AREA]],".",Tabla1[[#This Row],[TIPO]]))</f>
        <v/>
      </c>
      <c r="C533" s="465" t="str">
        <f>IF(Tabla1[[#This Row],[Código_Actividad]]="","",'Formulario PPGR1'!#REF!)</f>
        <v/>
      </c>
      <c r="D533" s="465" t="str">
        <f>IF(Tabla1[[#This Row],[Código_Actividad]]="","",'Formulario PPGR1'!#REF!)</f>
        <v/>
      </c>
      <c r="E533" s="465" t="str">
        <f>IF(Tabla1[[#This Row],[Código_Actividad]]="","",'Formulario PPGR1'!#REF!)</f>
        <v/>
      </c>
      <c r="F533" s="465" t="str">
        <f>IF(Tabla1[[#This Row],[Código_Actividad]]="","",'Formulario PPGR1'!#REF!)</f>
        <v/>
      </c>
      <c r="G533" s="366"/>
      <c r="H533" s="460" t="str">
        <f>IFERROR(VLOOKUP(Tabla1[[#This Row],[Código_Actividad]],'Formulario PPGR2'!$H$9:$I$1048576,2,FALSE),"")</f>
        <v/>
      </c>
      <c r="I533" s="461" t="str">
        <f>IFERROR(VLOOKUP(Tabla1[[#This Row],[Código_Actividad]],Tabla2[[Código]:[Total de Acciones ]],15,FALSE),"")</f>
        <v/>
      </c>
      <c r="J533" s="462"/>
      <c r="K533" s="462" t="str">
        <f>IFERROR(VLOOKUP($J533,[3]LSIns!$B$5:$C$45,2,FALSE),"")</f>
        <v/>
      </c>
      <c r="L533" s="460"/>
      <c r="M533" s="463" t="str">
        <f>IFERROR(VLOOKUP($L533,[4]Insumos!$C$2:$F$517,2,FALSE),"")</f>
        <v/>
      </c>
      <c r="N533" s="408"/>
      <c r="O533" s="464" t="str">
        <f>IFERROR(VLOOKUP($L533,[4]Insumos!$C$2:$F$517,3,FALSE),"")</f>
        <v/>
      </c>
      <c r="P533" s="318" t="e">
        <f>+Tabla1[[#This Row],[Precio Unitario]]*Tabla1[[#This Row],[Cantidad de Insumos]]</f>
        <v>#VALUE!</v>
      </c>
      <c r="Q533" s="464" t="str">
        <f>IFERROR(VLOOKUP($L533,[4]Insumos!$C$2:$F$517,4,FALSE),"")</f>
        <v/>
      </c>
      <c r="R533" s="463"/>
      <c r="S533" s="456"/>
      <c r="T533" s="456"/>
    </row>
    <row r="534" spans="2:20" x14ac:dyDescent="0.25">
      <c r="B534" s="465" t="str">
        <f>IF(Tabla1[[#This Row],[Código_Actividad]]="","",CONCATENATE(Tabla1[[#This Row],[POA]],".",Tabla1[[#This Row],[SRS]],".",Tabla1[[#This Row],[AREA]],".",Tabla1[[#This Row],[TIPO]]))</f>
        <v/>
      </c>
      <c r="C534" s="465" t="str">
        <f>IF(Tabla1[[#This Row],[Código_Actividad]]="","",'Formulario PPGR1'!#REF!)</f>
        <v/>
      </c>
      <c r="D534" s="465" t="str">
        <f>IF(Tabla1[[#This Row],[Código_Actividad]]="","",'Formulario PPGR1'!#REF!)</f>
        <v/>
      </c>
      <c r="E534" s="465" t="str">
        <f>IF(Tabla1[[#This Row],[Código_Actividad]]="","",'Formulario PPGR1'!#REF!)</f>
        <v/>
      </c>
      <c r="F534" s="465" t="str">
        <f>IF(Tabla1[[#This Row],[Código_Actividad]]="","",'Formulario PPGR1'!#REF!)</f>
        <v/>
      </c>
      <c r="G534" s="366"/>
      <c r="H534" s="460" t="str">
        <f>IFERROR(VLOOKUP(Tabla1[[#This Row],[Código_Actividad]],'Formulario PPGR2'!$H$9:$I$1048576,2,FALSE),"")</f>
        <v/>
      </c>
      <c r="I534" s="461" t="str">
        <f>IFERROR(VLOOKUP(Tabla1[[#This Row],[Código_Actividad]],Tabla2[[Código]:[Total de Acciones ]],15,FALSE),"")</f>
        <v/>
      </c>
      <c r="J534" s="462"/>
      <c r="K534" s="462" t="str">
        <f>IFERROR(VLOOKUP($J534,[3]LSIns!$B$5:$C$45,2,FALSE),"")</f>
        <v/>
      </c>
      <c r="L534" s="460"/>
      <c r="M534" s="463" t="str">
        <f>IFERROR(VLOOKUP($L534,[4]Insumos!$C$2:$F$517,2,FALSE),"")</f>
        <v/>
      </c>
      <c r="N534" s="408"/>
      <c r="O534" s="464" t="str">
        <f>IFERROR(VLOOKUP($L534,[4]Insumos!$C$2:$F$517,3,FALSE),"")</f>
        <v/>
      </c>
      <c r="P534" s="318" t="e">
        <f>+Tabla1[[#This Row],[Precio Unitario]]*Tabla1[[#This Row],[Cantidad de Insumos]]</f>
        <v>#VALUE!</v>
      </c>
      <c r="Q534" s="464" t="str">
        <f>IFERROR(VLOOKUP($L534,[4]Insumos!$C$2:$F$517,4,FALSE),"")</f>
        <v/>
      </c>
      <c r="R534" s="463"/>
      <c r="S534" s="456"/>
      <c r="T534" s="456"/>
    </row>
    <row r="535" spans="2:20" x14ac:dyDescent="0.25">
      <c r="B535" s="465" t="str">
        <f>IF(Tabla1[[#This Row],[Código_Actividad]]="","",CONCATENATE(Tabla1[[#This Row],[POA]],".",Tabla1[[#This Row],[SRS]],".",Tabla1[[#This Row],[AREA]],".",Tabla1[[#This Row],[TIPO]]))</f>
        <v/>
      </c>
      <c r="C535" s="465" t="str">
        <f>IF(Tabla1[[#This Row],[Código_Actividad]]="","",'Formulario PPGR1'!#REF!)</f>
        <v/>
      </c>
      <c r="D535" s="465" t="str">
        <f>IF(Tabla1[[#This Row],[Código_Actividad]]="","",'Formulario PPGR1'!#REF!)</f>
        <v/>
      </c>
      <c r="E535" s="465" t="str">
        <f>IF(Tabla1[[#This Row],[Código_Actividad]]="","",'Formulario PPGR1'!#REF!)</f>
        <v/>
      </c>
      <c r="F535" s="465" t="str">
        <f>IF(Tabla1[[#This Row],[Código_Actividad]]="","",'Formulario PPGR1'!#REF!)</f>
        <v/>
      </c>
      <c r="G535" s="366"/>
      <c r="H535" s="460" t="str">
        <f>IFERROR(VLOOKUP(Tabla1[[#This Row],[Código_Actividad]],'Formulario PPGR2'!$H$9:$I$1048576,2,FALSE),"")</f>
        <v/>
      </c>
      <c r="I535" s="461" t="str">
        <f>IFERROR(VLOOKUP(Tabla1[[#This Row],[Código_Actividad]],Tabla2[[Código]:[Total de Acciones ]],15,FALSE),"")</f>
        <v/>
      </c>
      <c r="J535" s="462"/>
      <c r="K535" s="462" t="str">
        <f>IFERROR(VLOOKUP($J535,[3]LSIns!$B$5:$C$45,2,FALSE),"")</f>
        <v/>
      </c>
      <c r="L535" s="460"/>
      <c r="M535" s="463" t="str">
        <f>IFERROR(VLOOKUP($L535,[4]Insumos!$C$2:$F$517,2,FALSE),"")</f>
        <v/>
      </c>
      <c r="N535" s="408"/>
      <c r="O535" s="464" t="str">
        <f>IFERROR(VLOOKUP($L535,[4]Insumos!$C$2:$F$517,3,FALSE),"")</f>
        <v/>
      </c>
      <c r="P535" s="318" t="e">
        <f>+Tabla1[[#This Row],[Precio Unitario]]*Tabla1[[#This Row],[Cantidad de Insumos]]</f>
        <v>#VALUE!</v>
      </c>
      <c r="Q535" s="464" t="str">
        <f>IFERROR(VLOOKUP($L535,[4]Insumos!$C$2:$F$517,4,FALSE),"")</f>
        <v/>
      </c>
      <c r="R535" s="463"/>
      <c r="S535" s="456"/>
      <c r="T535" s="456"/>
    </row>
    <row r="536" spans="2:20" x14ac:dyDescent="0.25">
      <c r="B536" s="465" t="str">
        <f>IF(Tabla1[[#This Row],[Código_Actividad]]="","",CONCATENATE(Tabla1[[#This Row],[POA]],".",Tabla1[[#This Row],[SRS]],".",Tabla1[[#This Row],[AREA]],".",Tabla1[[#This Row],[TIPO]]))</f>
        <v/>
      </c>
      <c r="C536" s="465" t="str">
        <f>IF(Tabla1[[#This Row],[Código_Actividad]]="","",'Formulario PPGR1'!#REF!)</f>
        <v/>
      </c>
      <c r="D536" s="465" t="str">
        <f>IF(Tabla1[[#This Row],[Código_Actividad]]="","",'Formulario PPGR1'!#REF!)</f>
        <v/>
      </c>
      <c r="E536" s="465" t="str">
        <f>IF(Tabla1[[#This Row],[Código_Actividad]]="","",'Formulario PPGR1'!#REF!)</f>
        <v/>
      </c>
      <c r="F536" s="465" t="str">
        <f>IF(Tabla1[[#This Row],[Código_Actividad]]="","",'Formulario PPGR1'!#REF!)</f>
        <v/>
      </c>
      <c r="G536" s="366"/>
      <c r="H536" s="460" t="str">
        <f>IFERROR(VLOOKUP(Tabla1[[#This Row],[Código_Actividad]],'Formulario PPGR2'!$H$9:$I$1048576,2,FALSE),"")</f>
        <v/>
      </c>
      <c r="I536" s="461" t="str">
        <f>IFERROR(VLOOKUP(Tabla1[[#This Row],[Código_Actividad]],Tabla2[[Código]:[Total de Acciones ]],15,FALSE),"")</f>
        <v/>
      </c>
      <c r="J536" s="462"/>
      <c r="K536" s="462" t="str">
        <f>IFERROR(VLOOKUP($J536,[3]LSIns!$B$5:$C$45,2,FALSE),"")</f>
        <v/>
      </c>
      <c r="L536" s="460"/>
      <c r="M536" s="463" t="str">
        <f>IFERROR(VLOOKUP($L536,[4]Insumos!$C$2:$F$517,2,FALSE),"")</f>
        <v/>
      </c>
      <c r="N536" s="408"/>
      <c r="O536" s="464" t="str">
        <f>IFERROR(VLOOKUP($L536,[4]Insumos!$C$2:$F$517,3,FALSE),"")</f>
        <v/>
      </c>
      <c r="P536" s="318" t="e">
        <f>+Tabla1[[#This Row],[Precio Unitario]]*Tabla1[[#This Row],[Cantidad de Insumos]]</f>
        <v>#VALUE!</v>
      </c>
      <c r="Q536" s="464" t="str">
        <f>IFERROR(VLOOKUP($L536,[4]Insumos!$C$2:$F$517,4,FALSE),"")</f>
        <v/>
      </c>
      <c r="R536" s="463"/>
      <c r="S536" s="456"/>
      <c r="T536" s="456"/>
    </row>
    <row r="537" spans="2:20" x14ac:dyDescent="0.25">
      <c r="B537" s="465" t="str">
        <f>IF(Tabla1[[#This Row],[Código_Actividad]]="","",CONCATENATE(Tabla1[[#This Row],[POA]],".",Tabla1[[#This Row],[SRS]],".",Tabla1[[#This Row],[AREA]],".",Tabla1[[#This Row],[TIPO]]))</f>
        <v/>
      </c>
      <c r="C537" s="465" t="str">
        <f>IF(Tabla1[[#This Row],[Código_Actividad]]="","",'Formulario PPGR1'!#REF!)</f>
        <v/>
      </c>
      <c r="D537" s="465" t="str">
        <f>IF(Tabla1[[#This Row],[Código_Actividad]]="","",'Formulario PPGR1'!#REF!)</f>
        <v/>
      </c>
      <c r="E537" s="465" t="str">
        <f>IF(Tabla1[[#This Row],[Código_Actividad]]="","",'Formulario PPGR1'!#REF!)</f>
        <v/>
      </c>
      <c r="F537" s="465" t="str">
        <f>IF(Tabla1[[#This Row],[Código_Actividad]]="","",'Formulario PPGR1'!#REF!)</f>
        <v/>
      </c>
      <c r="G537" s="366"/>
      <c r="H537" s="460" t="str">
        <f>IFERROR(VLOOKUP(Tabla1[[#This Row],[Código_Actividad]],'Formulario PPGR2'!$H$9:$I$1048576,2,FALSE),"")</f>
        <v/>
      </c>
      <c r="I537" s="461" t="str">
        <f>IFERROR(VLOOKUP(Tabla1[[#This Row],[Código_Actividad]],Tabla2[[Código]:[Total de Acciones ]],15,FALSE),"")</f>
        <v/>
      </c>
      <c r="J537" s="471"/>
      <c r="K537" s="471" t="str">
        <f>IFERROR(VLOOKUP($J537,[3]LSIns!$B$5:$C$45,2,FALSE),"")</f>
        <v/>
      </c>
      <c r="L537" s="472"/>
      <c r="M537" s="463" t="str">
        <f>IFERROR(VLOOKUP($L537,[4]Insumos!$C$2:$F$517,2,FALSE),"")</f>
        <v/>
      </c>
      <c r="N537" s="410"/>
      <c r="O537" s="464" t="str">
        <f>IFERROR(VLOOKUP($L537,[4]Insumos!$C$2:$F$517,3,FALSE),"")</f>
        <v/>
      </c>
      <c r="P537" s="318" t="e">
        <f>+Tabla1[[#This Row],[Precio Unitario]]*Tabla1[[#This Row],[Cantidad de Insumos]]</f>
        <v>#VALUE!</v>
      </c>
      <c r="Q537" s="464" t="str">
        <f>IFERROR(VLOOKUP($L537,[4]Insumos!$C$2:$F$517,4,FALSE),"")</f>
        <v/>
      </c>
      <c r="R537" s="463"/>
      <c r="S537" s="456"/>
      <c r="T537" s="456"/>
    </row>
    <row r="538" spans="2:20" x14ac:dyDescent="0.25">
      <c r="B538" s="465" t="str">
        <f>IF(Tabla1[[#This Row],[Código_Actividad]]="","",CONCATENATE(Tabla1[[#This Row],[POA]],".",Tabla1[[#This Row],[SRS]],".",Tabla1[[#This Row],[AREA]],".",Tabla1[[#This Row],[TIPO]]))</f>
        <v/>
      </c>
      <c r="C538" s="465" t="str">
        <f>IF(Tabla1[[#This Row],[Código_Actividad]]="","",'Formulario PPGR1'!#REF!)</f>
        <v/>
      </c>
      <c r="D538" s="465" t="str">
        <f>IF(Tabla1[[#This Row],[Código_Actividad]]="","",'Formulario PPGR1'!#REF!)</f>
        <v/>
      </c>
      <c r="E538" s="465" t="str">
        <f>IF(Tabla1[[#This Row],[Código_Actividad]]="","",'Formulario PPGR1'!#REF!)</f>
        <v/>
      </c>
      <c r="F538" s="465" t="str">
        <f>IF(Tabla1[[#This Row],[Código_Actividad]]="","",'Formulario PPGR1'!#REF!)</f>
        <v/>
      </c>
      <c r="G538" s="366"/>
      <c r="H538" s="460" t="str">
        <f>IFERROR(VLOOKUP(Tabla1[[#This Row],[Código_Actividad]],'Formulario PPGR2'!$H$9:$I$1048576,2,FALSE),"")</f>
        <v/>
      </c>
      <c r="I538" s="461" t="str">
        <f>IFERROR(VLOOKUP(Tabla1[[#This Row],[Código_Actividad]],Tabla2[[Código]:[Total de Acciones ]],15,FALSE),"")</f>
        <v/>
      </c>
      <c r="J538" s="462"/>
      <c r="K538" s="462" t="str">
        <f>IFERROR(VLOOKUP($J538,[3]LSIns!$B$5:$C$45,2,FALSE),"")</f>
        <v/>
      </c>
      <c r="L538" s="460"/>
      <c r="M538" s="463" t="str">
        <f>IFERROR(VLOOKUP($L538,[4]Insumos!$C$2:$F$517,2,FALSE),"")</f>
        <v/>
      </c>
      <c r="N538" s="408"/>
      <c r="O538" s="464" t="str">
        <f>IFERROR(VLOOKUP($L538,[4]Insumos!$C$2:$F$517,3,FALSE),"")</f>
        <v/>
      </c>
      <c r="P538" s="318" t="e">
        <f>+Tabla1[[#This Row],[Precio Unitario]]*Tabla1[[#This Row],[Cantidad de Insumos]]</f>
        <v>#VALUE!</v>
      </c>
      <c r="Q538" s="464" t="str">
        <f>IFERROR(VLOOKUP($L538,[4]Insumos!$C$2:$F$517,4,FALSE),"")</f>
        <v/>
      </c>
      <c r="R538" s="463"/>
      <c r="S538" s="456"/>
      <c r="T538" s="456"/>
    </row>
    <row r="539" spans="2:20" x14ac:dyDescent="0.25">
      <c r="B539" s="465" t="str">
        <f>IF(Tabla1[[#This Row],[Código_Actividad]]="","",CONCATENATE(Tabla1[[#This Row],[POA]],".",Tabla1[[#This Row],[SRS]],".",Tabla1[[#This Row],[AREA]],".",Tabla1[[#This Row],[TIPO]]))</f>
        <v/>
      </c>
      <c r="C539" s="465" t="str">
        <f>IF(Tabla1[[#This Row],[Código_Actividad]]="","",'Formulario PPGR1'!#REF!)</f>
        <v/>
      </c>
      <c r="D539" s="465" t="str">
        <f>IF(Tabla1[[#This Row],[Código_Actividad]]="","",'Formulario PPGR1'!#REF!)</f>
        <v/>
      </c>
      <c r="E539" s="465" t="str">
        <f>IF(Tabla1[[#This Row],[Código_Actividad]]="","",'Formulario PPGR1'!#REF!)</f>
        <v/>
      </c>
      <c r="F539" s="465" t="str">
        <f>IF(Tabla1[[#This Row],[Código_Actividad]]="","",'Formulario PPGR1'!#REF!)</f>
        <v/>
      </c>
      <c r="G539" s="366"/>
      <c r="H539" s="460" t="str">
        <f>IFERROR(VLOOKUP(Tabla1[[#This Row],[Código_Actividad]],'Formulario PPGR2'!$H$9:$I$1048576,2,FALSE),"")</f>
        <v/>
      </c>
      <c r="I539" s="461" t="str">
        <f>IFERROR(VLOOKUP(Tabla1[[#This Row],[Código_Actividad]],Tabla2[[Código]:[Total de Acciones ]],15,FALSE),"")</f>
        <v/>
      </c>
      <c r="J539" s="470"/>
      <c r="K539" s="462" t="str">
        <f>IFERROR(VLOOKUP($J539,[3]LSIns!$B$5:$C$45,2,FALSE),"")</f>
        <v/>
      </c>
      <c r="L539" s="460"/>
      <c r="M539" s="463" t="str">
        <f>IFERROR(VLOOKUP($L539,[4]Insumos!$C$2:$F$517,2,FALSE),"")</f>
        <v/>
      </c>
      <c r="N539" s="408"/>
      <c r="O539" s="464" t="str">
        <f>IFERROR(VLOOKUP($L539,[4]Insumos!$C$2:$F$517,3,FALSE),"")</f>
        <v/>
      </c>
      <c r="P539" s="318" t="e">
        <f>+Tabla1[[#This Row],[Precio Unitario]]*Tabla1[[#This Row],[Cantidad de Insumos]]</f>
        <v>#VALUE!</v>
      </c>
      <c r="Q539" s="464" t="str">
        <f>IFERROR(VLOOKUP($L539,[4]Insumos!$C$2:$F$517,4,FALSE),"")</f>
        <v/>
      </c>
      <c r="R539" s="463"/>
      <c r="S539" s="456"/>
      <c r="T539" s="456"/>
    </row>
    <row r="540" spans="2:20" x14ac:dyDescent="0.25">
      <c r="B540" s="465" t="str">
        <f>IF(Tabla1[[#This Row],[Código_Actividad]]="","",CONCATENATE(Tabla1[[#This Row],[POA]],".",Tabla1[[#This Row],[SRS]],".",Tabla1[[#This Row],[AREA]],".",Tabla1[[#This Row],[TIPO]]))</f>
        <v/>
      </c>
      <c r="C540" s="465" t="str">
        <f>IF(Tabla1[[#This Row],[Código_Actividad]]="","",'Formulario PPGR1'!#REF!)</f>
        <v/>
      </c>
      <c r="D540" s="465" t="str">
        <f>IF(Tabla1[[#This Row],[Código_Actividad]]="","",'Formulario PPGR1'!#REF!)</f>
        <v/>
      </c>
      <c r="E540" s="465" t="str">
        <f>IF(Tabla1[[#This Row],[Código_Actividad]]="","",'Formulario PPGR1'!#REF!)</f>
        <v/>
      </c>
      <c r="F540" s="465" t="str">
        <f>IF(Tabla1[[#This Row],[Código_Actividad]]="","",'Formulario PPGR1'!#REF!)</f>
        <v/>
      </c>
      <c r="G540" s="366"/>
      <c r="H540" s="460" t="str">
        <f>IFERROR(VLOOKUP(Tabla1[[#This Row],[Código_Actividad]],'Formulario PPGR2'!$H$9:$I$1048576,2,FALSE),"")</f>
        <v/>
      </c>
      <c r="I540" s="461" t="str">
        <f>IFERROR(VLOOKUP(Tabla1[[#This Row],[Código_Actividad]],Tabla2[[Código]:[Total de Acciones ]],15,FALSE),"")</f>
        <v/>
      </c>
      <c r="J540" s="462"/>
      <c r="K540" s="462" t="str">
        <f>IFERROR(VLOOKUP($J540,[3]LSIns!$B$5:$C$45,2,FALSE),"")</f>
        <v/>
      </c>
      <c r="L540" s="460"/>
      <c r="M540" s="463" t="str">
        <f>IFERROR(VLOOKUP($L540,[4]Insumos!$C$2:$F$517,2,FALSE),"")</f>
        <v/>
      </c>
      <c r="N540" s="408"/>
      <c r="O540" s="464" t="str">
        <f>IFERROR(VLOOKUP($L540,[4]Insumos!$C$2:$F$517,3,FALSE),"")</f>
        <v/>
      </c>
      <c r="P540" s="318" t="e">
        <f>+Tabla1[[#This Row],[Precio Unitario]]*Tabla1[[#This Row],[Cantidad de Insumos]]</f>
        <v>#VALUE!</v>
      </c>
      <c r="Q540" s="464" t="str">
        <f>IFERROR(VLOOKUP($L540,[4]Insumos!$C$2:$F$517,4,FALSE),"")</f>
        <v/>
      </c>
      <c r="R540" s="463"/>
      <c r="S540" s="456"/>
      <c r="T540" s="456"/>
    </row>
    <row r="541" spans="2:20" x14ac:dyDescent="0.25">
      <c r="B541" s="465" t="str">
        <f>IF(Tabla1[[#This Row],[Código_Actividad]]="","",CONCATENATE(Tabla1[[#This Row],[POA]],".",Tabla1[[#This Row],[SRS]],".",Tabla1[[#This Row],[AREA]],".",Tabla1[[#This Row],[TIPO]]))</f>
        <v/>
      </c>
      <c r="C541" s="465" t="str">
        <f>IF(Tabla1[[#This Row],[Código_Actividad]]="","",'Formulario PPGR1'!#REF!)</f>
        <v/>
      </c>
      <c r="D541" s="465" t="str">
        <f>IF(Tabla1[[#This Row],[Código_Actividad]]="","",'Formulario PPGR1'!#REF!)</f>
        <v/>
      </c>
      <c r="E541" s="465" t="str">
        <f>IF(Tabla1[[#This Row],[Código_Actividad]]="","",'Formulario PPGR1'!#REF!)</f>
        <v/>
      </c>
      <c r="F541" s="465" t="str">
        <f>IF(Tabla1[[#This Row],[Código_Actividad]]="","",'Formulario PPGR1'!#REF!)</f>
        <v/>
      </c>
      <c r="G541" s="366"/>
      <c r="H541" s="460" t="str">
        <f>IFERROR(VLOOKUP(Tabla1[[#This Row],[Código_Actividad]],'Formulario PPGR2'!$H$9:$I$1048576,2,FALSE),"")</f>
        <v/>
      </c>
      <c r="I541" s="461" t="str">
        <f>IFERROR(VLOOKUP(Tabla1[[#This Row],[Código_Actividad]],Tabla2[[Código]:[Total de Acciones ]],15,FALSE),"")</f>
        <v/>
      </c>
      <c r="J541" s="470"/>
      <c r="K541" s="462" t="str">
        <f>IFERROR(VLOOKUP($J541,[3]LSIns!$B$5:$C$45,2,FALSE),"")</f>
        <v/>
      </c>
      <c r="L541" s="460"/>
      <c r="M541" s="463" t="str">
        <f>IFERROR(VLOOKUP($L541,[4]Insumos!$C$2:$F$517,2,FALSE),"")</f>
        <v/>
      </c>
      <c r="N541" s="408"/>
      <c r="O541" s="464" t="str">
        <f>IFERROR(VLOOKUP($L541,[4]Insumos!$C$2:$F$517,3,FALSE),"")</f>
        <v/>
      </c>
      <c r="P541" s="318" t="e">
        <f>+Tabla1[[#This Row],[Precio Unitario]]*Tabla1[[#This Row],[Cantidad de Insumos]]</f>
        <v>#VALUE!</v>
      </c>
      <c r="Q541" s="464" t="str">
        <f>IFERROR(VLOOKUP($L541,[4]Insumos!$C$2:$F$517,4,FALSE),"")</f>
        <v/>
      </c>
      <c r="R541" s="463"/>
      <c r="S541" s="456"/>
      <c r="T541" s="456"/>
    </row>
    <row r="542" spans="2:20" x14ac:dyDescent="0.25">
      <c r="B542" s="465" t="str">
        <f>IF(Tabla1[[#This Row],[Código_Actividad]]="","",CONCATENATE(Tabla1[[#This Row],[POA]],".",Tabla1[[#This Row],[SRS]],".",Tabla1[[#This Row],[AREA]],".",Tabla1[[#This Row],[TIPO]]))</f>
        <v/>
      </c>
      <c r="C542" s="465" t="str">
        <f>IF(Tabla1[[#This Row],[Código_Actividad]]="","",'Formulario PPGR1'!#REF!)</f>
        <v/>
      </c>
      <c r="D542" s="465" t="str">
        <f>IF(Tabla1[[#This Row],[Código_Actividad]]="","",'Formulario PPGR1'!#REF!)</f>
        <v/>
      </c>
      <c r="E542" s="465" t="str">
        <f>IF(Tabla1[[#This Row],[Código_Actividad]]="","",'Formulario PPGR1'!#REF!)</f>
        <v/>
      </c>
      <c r="F542" s="465" t="str">
        <f>IF(Tabla1[[#This Row],[Código_Actividad]]="","",'Formulario PPGR1'!#REF!)</f>
        <v/>
      </c>
      <c r="G542" s="366"/>
      <c r="H542" s="460" t="str">
        <f>IFERROR(VLOOKUP(Tabla1[[#This Row],[Código_Actividad]],'Formulario PPGR2'!$H$9:$I$1048576,2,FALSE),"")</f>
        <v/>
      </c>
      <c r="I542" s="461" t="str">
        <f>IFERROR(VLOOKUP(Tabla1[[#This Row],[Código_Actividad]],Tabla2[[Código]:[Total de Acciones ]],15,FALSE),"")</f>
        <v/>
      </c>
      <c r="J542" s="471"/>
      <c r="K542" s="471" t="str">
        <f>IFERROR(VLOOKUP($J542,[3]LSIns!$B$5:$C$45,2,FALSE),"")</f>
        <v/>
      </c>
      <c r="L542" s="472"/>
      <c r="M542" s="463" t="str">
        <f>IFERROR(VLOOKUP($L542,[4]Insumos!$C$2:$F$517,2,FALSE),"")</f>
        <v/>
      </c>
      <c r="N542" s="410"/>
      <c r="O542" s="464" t="str">
        <f>IFERROR(VLOOKUP($L542,[4]Insumos!$C$2:$F$517,3,FALSE),"")</f>
        <v/>
      </c>
      <c r="P542" s="318" t="e">
        <f>+Tabla1[[#This Row],[Precio Unitario]]*Tabla1[[#This Row],[Cantidad de Insumos]]</f>
        <v>#VALUE!</v>
      </c>
      <c r="Q542" s="464" t="str">
        <f>IFERROR(VLOOKUP($L542,[4]Insumos!$C$2:$F$517,4,FALSE),"")</f>
        <v/>
      </c>
      <c r="R542" s="463"/>
      <c r="S542" s="456"/>
      <c r="T542" s="456"/>
    </row>
    <row r="543" spans="2:20" x14ac:dyDescent="0.25">
      <c r="B543" s="465" t="str">
        <f>IF(Tabla1[[#This Row],[Código_Actividad]]="","",CONCATENATE(Tabla1[[#This Row],[POA]],".",Tabla1[[#This Row],[SRS]],".",Tabla1[[#This Row],[AREA]],".",Tabla1[[#This Row],[TIPO]]))</f>
        <v/>
      </c>
      <c r="C543" s="465" t="str">
        <f>IF(Tabla1[[#This Row],[Código_Actividad]]="","",'Formulario PPGR1'!#REF!)</f>
        <v/>
      </c>
      <c r="D543" s="465" t="str">
        <f>IF(Tabla1[[#This Row],[Código_Actividad]]="","",'Formulario PPGR1'!#REF!)</f>
        <v/>
      </c>
      <c r="E543" s="465" t="str">
        <f>IF(Tabla1[[#This Row],[Código_Actividad]]="","",'Formulario PPGR1'!#REF!)</f>
        <v/>
      </c>
      <c r="F543" s="465" t="str">
        <f>IF(Tabla1[[#This Row],[Código_Actividad]]="","",'Formulario PPGR1'!#REF!)</f>
        <v/>
      </c>
      <c r="G543" s="366"/>
      <c r="H543" s="460" t="str">
        <f>IFERROR(VLOOKUP(Tabla1[[#This Row],[Código_Actividad]],'Formulario PPGR2'!$H$9:$I$1048576,2,FALSE),"")</f>
        <v/>
      </c>
      <c r="I543" s="461" t="str">
        <f>IFERROR(VLOOKUP(Tabla1[[#This Row],[Código_Actividad]],Tabla2[[Código]:[Total de Acciones ]],15,FALSE),"")</f>
        <v/>
      </c>
      <c r="J543" s="462"/>
      <c r="K543" s="462" t="str">
        <f>IFERROR(VLOOKUP($J543,[3]LSIns!$B$5:$C$45,2,FALSE),"")</f>
        <v/>
      </c>
      <c r="L543" s="460"/>
      <c r="M543" s="463" t="str">
        <f>IFERROR(VLOOKUP($L543,[4]Insumos!$C$2:$F$517,2,FALSE),"")</f>
        <v/>
      </c>
      <c r="N543" s="408"/>
      <c r="O543" s="464" t="str">
        <f>IFERROR(VLOOKUP($L543,[4]Insumos!$C$2:$F$517,3,FALSE),"")</f>
        <v/>
      </c>
      <c r="P543" s="318" t="e">
        <f>+Tabla1[[#This Row],[Precio Unitario]]*Tabla1[[#This Row],[Cantidad de Insumos]]</f>
        <v>#VALUE!</v>
      </c>
      <c r="Q543" s="464" t="str">
        <f>IFERROR(VLOOKUP($L543,[4]Insumos!$C$2:$F$517,4,FALSE),"")</f>
        <v/>
      </c>
      <c r="R543" s="463"/>
      <c r="S543" s="456"/>
      <c r="T543" s="456"/>
    </row>
    <row r="544" spans="2:20" x14ac:dyDescent="0.25">
      <c r="B544" s="465" t="str">
        <f>IF(Tabla1[[#This Row],[Código_Actividad]]="","",CONCATENATE(Tabla1[[#This Row],[POA]],".",Tabla1[[#This Row],[SRS]],".",Tabla1[[#This Row],[AREA]],".",Tabla1[[#This Row],[TIPO]]))</f>
        <v/>
      </c>
      <c r="C544" s="465" t="str">
        <f>IF(Tabla1[[#This Row],[Código_Actividad]]="","",'Formulario PPGR1'!#REF!)</f>
        <v/>
      </c>
      <c r="D544" s="465" t="str">
        <f>IF(Tabla1[[#This Row],[Código_Actividad]]="","",'Formulario PPGR1'!#REF!)</f>
        <v/>
      </c>
      <c r="E544" s="465" t="str">
        <f>IF(Tabla1[[#This Row],[Código_Actividad]]="","",'Formulario PPGR1'!#REF!)</f>
        <v/>
      </c>
      <c r="F544" s="465" t="str">
        <f>IF(Tabla1[[#This Row],[Código_Actividad]]="","",'Formulario PPGR1'!#REF!)</f>
        <v/>
      </c>
      <c r="G544" s="366"/>
      <c r="H544" s="460" t="str">
        <f>IFERROR(VLOOKUP(Tabla1[[#This Row],[Código_Actividad]],'Formulario PPGR2'!$H$9:$I$1048576,2,FALSE),"")</f>
        <v/>
      </c>
      <c r="I544" s="461" t="str">
        <f>IFERROR(VLOOKUP(Tabla1[[#This Row],[Código_Actividad]],Tabla2[[Código]:[Total de Acciones ]],15,FALSE),"")</f>
        <v/>
      </c>
      <c r="J544" s="462"/>
      <c r="K544" s="462" t="str">
        <f>IFERROR(VLOOKUP($J544,[3]LSIns!$B$5:$C$45,2,FALSE),"")</f>
        <v/>
      </c>
      <c r="L544" s="460"/>
      <c r="M544" s="463" t="str">
        <f>IFERROR(VLOOKUP($L544,[4]Insumos!$C$2:$F$517,2,FALSE),"")</f>
        <v/>
      </c>
      <c r="N544" s="408"/>
      <c r="O544" s="464" t="str">
        <f>IFERROR(VLOOKUP($L544,[4]Insumos!$C$2:$F$517,3,FALSE),"")</f>
        <v/>
      </c>
      <c r="P544" s="318" t="e">
        <f>+Tabla1[[#This Row],[Precio Unitario]]*Tabla1[[#This Row],[Cantidad de Insumos]]</f>
        <v>#VALUE!</v>
      </c>
      <c r="Q544" s="464" t="str">
        <f>IFERROR(VLOOKUP($L544,[4]Insumos!$C$2:$F$517,4,FALSE),"")</f>
        <v/>
      </c>
      <c r="R544" s="463"/>
      <c r="S544" s="456"/>
      <c r="T544" s="456"/>
    </row>
    <row r="545" spans="2:20" x14ac:dyDescent="0.25">
      <c r="B545" s="465" t="str">
        <f>IF(Tabla1[[#This Row],[Código_Actividad]]="","",CONCATENATE(Tabla1[[#This Row],[POA]],".",Tabla1[[#This Row],[SRS]],".",Tabla1[[#This Row],[AREA]],".",Tabla1[[#This Row],[TIPO]]))</f>
        <v/>
      </c>
      <c r="C545" s="465" t="str">
        <f>IF(Tabla1[[#This Row],[Código_Actividad]]="","",'Formulario PPGR1'!#REF!)</f>
        <v/>
      </c>
      <c r="D545" s="465" t="str">
        <f>IF(Tabla1[[#This Row],[Código_Actividad]]="","",'Formulario PPGR1'!#REF!)</f>
        <v/>
      </c>
      <c r="E545" s="465" t="str">
        <f>IF(Tabla1[[#This Row],[Código_Actividad]]="","",'Formulario PPGR1'!#REF!)</f>
        <v/>
      </c>
      <c r="F545" s="465" t="str">
        <f>IF(Tabla1[[#This Row],[Código_Actividad]]="","",'Formulario PPGR1'!#REF!)</f>
        <v/>
      </c>
      <c r="G545" s="366"/>
      <c r="H545" s="460" t="str">
        <f>IFERROR(VLOOKUP(Tabla1[[#This Row],[Código_Actividad]],'Formulario PPGR2'!$H$9:$I$1048576,2,FALSE),"")</f>
        <v/>
      </c>
      <c r="I545" s="461" t="str">
        <f>IFERROR(VLOOKUP(Tabla1[[#This Row],[Código_Actividad]],Tabla2[[Código]:[Total de Acciones ]],15,FALSE),"")</f>
        <v/>
      </c>
      <c r="J545" s="462"/>
      <c r="K545" s="462" t="str">
        <f>IFERROR(VLOOKUP($J545,[3]LSIns!$B$5:$C$45,2,FALSE),"")</f>
        <v/>
      </c>
      <c r="L545" s="460"/>
      <c r="M545" s="463" t="str">
        <f>IFERROR(VLOOKUP($L545,[4]Insumos!$C$2:$F$517,2,FALSE),"")</f>
        <v/>
      </c>
      <c r="N545" s="408"/>
      <c r="O545" s="464" t="str">
        <f>IFERROR(VLOOKUP($L545,[4]Insumos!$C$2:$F$517,3,FALSE),"")</f>
        <v/>
      </c>
      <c r="P545" s="318" t="e">
        <f>+Tabla1[[#This Row],[Precio Unitario]]*Tabla1[[#This Row],[Cantidad de Insumos]]</f>
        <v>#VALUE!</v>
      </c>
      <c r="Q545" s="464" t="str">
        <f>IFERROR(VLOOKUP($L545,[4]Insumos!$C$2:$F$517,4,FALSE),"")</f>
        <v/>
      </c>
      <c r="R545" s="463"/>
      <c r="S545" s="456"/>
      <c r="T545" s="456"/>
    </row>
    <row r="546" spans="2:20" x14ac:dyDescent="0.25">
      <c r="B546" s="465" t="str">
        <f>IF(Tabla1[[#This Row],[Código_Actividad]]="","",CONCATENATE(Tabla1[[#This Row],[POA]],".",Tabla1[[#This Row],[SRS]],".",Tabla1[[#This Row],[AREA]],".",Tabla1[[#This Row],[TIPO]]))</f>
        <v/>
      </c>
      <c r="C546" s="465" t="str">
        <f>IF(Tabla1[[#This Row],[Código_Actividad]]="","",'Formulario PPGR1'!#REF!)</f>
        <v/>
      </c>
      <c r="D546" s="465" t="str">
        <f>IF(Tabla1[[#This Row],[Código_Actividad]]="","",'Formulario PPGR1'!#REF!)</f>
        <v/>
      </c>
      <c r="E546" s="465" t="str">
        <f>IF(Tabla1[[#This Row],[Código_Actividad]]="","",'Formulario PPGR1'!#REF!)</f>
        <v/>
      </c>
      <c r="F546" s="465" t="str">
        <f>IF(Tabla1[[#This Row],[Código_Actividad]]="","",'Formulario PPGR1'!#REF!)</f>
        <v/>
      </c>
      <c r="G546" s="366"/>
      <c r="H546" s="460" t="str">
        <f>IFERROR(VLOOKUP(Tabla1[[#This Row],[Código_Actividad]],'Formulario PPGR2'!$H$9:$I$1048576,2,FALSE),"")</f>
        <v/>
      </c>
      <c r="I546" s="461" t="str">
        <f>IFERROR(VLOOKUP(Tabla1[[#This Row],[Código_Actividad]],Tabla2[[Código]:[Total de Acciones ]],15,FALSE),"")</f>
        <v/>
      </c>
      <c r="J546" s="462"/>
      <c r="K546" s="462" t="str">
        <f>IFERROR(VLOOKUP($J546,[3]LSIns!$B$5:$C$45,2,FALSE),"")</f>
        <v/>
      </c>
      <c r="L546" s="460"/>
      <c r="M546" s="463" t="str">
        <f>IFERROR(VLOOKUP($L546,[4]Insumos!$C$2:$F$517,2,FALSE),"")</f>
        <v/>
      </c>
      <c r="N546" s="408"/>
      <c r="O546" s="464" t="str">
        <f>IFERROR(VLOOKUP($L546,[4]Insumos!$C$2:$F$517,3,FALSE),"")</f>
        <v/>
      </c>
      <c r="P546" s="318" t="e">
        <f>+Tabla1[[#This Row],[Precio Unitario]]*Tabla1[[#This Row],[Cantidad de Insumos]]</f>
        <v>#VALUE!</v>
      </c>
      <c r="Q546" s="464" t="str">
        <f>IFERROR(VLOOKUP($L546,[4]Insumos!$C$2:$F$517,4,FALSE),"")</f>
        <v/>
      </c>
      <c r="R546" s="463"/>
      <c r="S546" s="456"/>
      <c r="T546" s="456"/>
    </row>
    <row r="547" spans="2:20" x14ac:dyDescent="0.25">
      <c r="B547" s="465" t="str">
        <f>IF(Tabla1[[#This Row],[Código_Actividad]]="","",CONCATENATE(Tabla1[[#This Row],[POA]],".",Tabla1[[#This Row],[SRS]],".",Tabla1[[#This Row],[AREA]],".",Tabla1[[#This Row],[TIPO]]))</f>
        <v/>
      </c>
      <c r="C547" s="465" t="str">
        <f>IF(Tabla1[[#This Row],[Código_Actividad]]="","",'Formulario PPGR1'!#REF!)</f>
        <v/>
      </c>
      <c r="D547" s="465" t="str">
        <f>IF(Tabla1[[#This Row],[Código_Actividad]]="","",'Formulario PPGR1'!#REF!)</f>
        <v/>
      </c>
      <c r="E547" s="465" t="str">
        <f>IF(Tabla1[[#This Row],[Código_Actividad]]="","",'Formulario PPGR1'!#REF!)</f>
        <v/>
      </c>
      <c r="F547" s="465" t="str">
        <f>IF(Tabla1[[#This Row],[Código_Actividad]]="","",'Formulario PPGR1'!#REF!)</f>
        <v/>
      </c>
      <c r="G547" s="366"/>
      <c r="H547" s="460" t="str">
        <f>IFERROR(VLOOKUP(Tabla1[[#This Row],[Código_Actividad]],'Formulario PPGR2'!$H$9:$I$1048576,2,FALSE),"")</f>
        <v/>
      </c>
      <c r="I547" s="461" t="str">
        <f>IFERROR(VLOOKUP(Tabla1[[#This Row],[Código_Actividad]],Tabla2[[Código]:[Total de Acciones ]],15,FALSE),"")</f>
        <v/>
      </c>
      <c r="J547" s="471"/>
      <c r="K547" s="471" t="str">
        <f>IFERROR(VLOOKUP($J547,[3]LSIns!$B$5:$C$45,2,FALSE),"")</f>
        <v/>
      </c>
      <c r="L547" s="472"/>
      <c r="M547" s="463" t="str">
        <f>IFERROR(VLOOKUP($L547,[4]Insumos!$C$2:$F$517,2,FALSE),"")</f>
        <v/>
      </c>
      <c r="N547" s="410"/>
      <c r="O547" s="464" t="str">
        <f>IFERROR(VLOOKUP($L547,[4]Insumos!$C$2:$F$517,3,FALSE),"")</f>
        <v/>
      </c>
      <c r="P547" s="318" t="e">
        <f>+Tabla1[[#This Row],[Precio Unitario]]*Tabla1[[#This Row],[Cantidad de Insumos]]</f>
        <v>#VALUE!</v>
      </c>
      <c r="Q547" s="464" t="str">
        <f>IFERROR(VLOOKUP($L547,[4]Insumos!$C$2:$F$517,4,FALSE),"")</f>
        <v/>
      </c>
      <c r="R547" s="463"/>
      <c r="S547" s="456"/>
      <c r="T547" s="456"/>
    </row>
    <row r="548" spans="2:20" x14ac:dyDescent="0.25">
      <c r="B548" s="465" t="str">
        <f>IF(Tabla1[[#This Row],[Código_Actividad]]="","",CONCATENATE(Tabla1[[#This Row],[POA]],".",Tabla1[[#This Row],[SRS]],".",Tabla1[[#This Row],[AREA]],".",Tabla1[[#This Row],[TIPO]]))</f>
        <v/>
      </c>
      <c r="C548" s="465" t="str">
        <f>IF(Tabla1[[#This Row],[Código_Actividad]]="","",'Formulario PPGR1'!#REF!)</f>
        <v/>
      </c>
      <c r="D548" s="465" t="str">
        <f>IF(Tabla1[[#This Row],[Código_Actividad]]="","",'Formulario PPGR1'!#REF!)</f>
        <v/>
      </c>
      <c r="E548" s="465" t="str">
        <f>IF(Tabla1[[#This Row],[Código_Actividad]]="","",'Formulario PPGR1'!#REF!)</f>
        <v/>
      </c>
      <c r="F548" s="465" t="str">
        <f>IF(Tabla1[[#This Row],[Código_Actividad]]="","",'Formulario PPGR1'!#REF!)</f>
        <v/>
      </c>
      <c r="G548" s="366"/>
      <c r="H548" s="460" t="str">
        <f>IFERROR(VLOOKUP(Tabla1[[#This Row],[Código_Actividad]],'Formulario PPGR2'!$H$9:$I$1048576,2,FALSE),"")</f>
        <v/>
      </c>
      <c r="I548" s="461" t="str">
        <f>IFERROR(VLOOKUP(Tabla1[[#This Row],[Código_Actividad]],Tabla2[[Código]:[Total de Acciones ]],15,FALSE),"")</f>
        <v/>
      </c>
      <c r="J548" s="462"/>
      <c r="K548" s="462" t="str">
        <f>IFERROR(VLOOKUP($J548,[3]LSIns!$B$5:$C$45,2,FALSE),"")</f>
        <v/>
      </c>
      <c r="L548" s="460"/>
      <c r="M548" s="463" t="str">
        <f>IFERROR(VLOOKUP($L548,[4]Insumos!$C$2:$F$517,2,FALSE),"")</f>
        <v/>
      </c>
      <c r="N548" s="408"/>
      <c r="O548" s="464" t="str">
        <f>IFERROR(VLOOKUP($L548,[4]Insumos!$C$2:$F$517,3,FALSE),"")</f>
        <v/>
      </c>
      <c r="P548" s="318" t="e">
        <f>+Tabla1[[#This Row],[Precio Unitario]]*Tabla1[[#This Row],[Cantidad de Insumos]]</f>
        <v>#VALUE!</v>
      </c>
      <c r="Q548" s="464" t="str">
        <f>IFERROR(VLOOKUP($L548,[4]Insumos!$C$2:$F$517,4,FALSE),"")</f>
        <v/>
      </c>
      <c r="R548" s="463"/>
      <c r="S548" s="456"/>
      <c r="T548" s="456"/>
    </row>
    <row r="549" spans="2:20" x14ac:dyDescent="0.25">
      <c r="B549" s="465" t="str">
        <f>IF(Tabla1[[#This Row],[Código_Actividad]]="","",CONCATENATE(Tabla1[[#This Row],[POA]],".",Tabla1[[#This Row],[SRS]],".",Tabla1[[#This Row],[AREA]],".",Tabla1[[#This Row],[TIPO]]))</f>
        <v/>
      </c>
      <c r="C549" s="465" t="str">
        <f>IF(Tabla1[[#This Row],[Código_Actividad]]="","",'Formulario PPGR1'!#REF!)</f>
        <v/>
      </c>
      <c r="D549" s="465" t="str">
        <f>IF(Tabla1[[#This Row],[Código_Actividad]]="","",'Formulario PPGR1'!#REF!)</f>
        <v/>
      </c>
      <c r="E549" s="465" t="str">
        <f>IF(Tabla1[[#This Row],[Código_Actividad]]="","",'Formulario PPGR1'!#REF!)</f>
        <v/>
      </c>
      <c r="F549" s="465" t="str">
        <f>IF(Tabla1[[#This Row],[Código_Actividad]]="","",'Formulario PPGR1'!#REF!)</f>
        <v/>
      </c>
      <c r="G549" s="366"/>
      <c r="H549" s="460" t="str">
        <f>IFERROR(VLOOKUP(Tabla1[[#This Row],[Código_Actividad]],'Formulario PPGR2'!$H$9:$I$1048576,2,FALSE),"")</f>
        <v/>
      </c>
      <c r="I549" s="461" t="str">
        <f>IFERROR(VLOOKUP(Tabla1[[#This Row],[Código_Actividad]],Tabla2[[Código]:[Total de Acciones ]],15,FALSE),"")</f>
        <v/>
      </c>
      <c r="J549" s="462"/>
      <c r="K549" s="462" t="str">
        <f>IFERROR(VLOOKUP($J549,[3]LSIns!$B$5:$C$45,2,FALSE),"")</f>
        <v/>
      </c>
      <c r="L549" s="460"/>
      <c r="M549" s="463" t="str">
        <f>IFERROR(VLOOKUP($L549,[4]Insumos!$C$2:$F$517,2,FALSE),"")</f>
        <v/>
      </c>
      <c r="N549" s="408"/>
      <c r="O549" s="464" t="str">
        <f>IFERROR(VLOOKUP($L549,[4]Insumos!$C$2:$F$517,3,FALSE),"")</f>
        <v/>
      </c>
      <c r="P549" s="318" t="e">
        <f>+Tabla1[[#This Row],[Precio Unitario]]*Tabla1[[#This Row],[Cantidad de Insumos]]</f>
        <v>#VALUE!</v>
      </c>
      <c r="Q549" s="464" t="str">
        <f>IFERROR(VLOOKUP($L549,[4]Insumos!$C$2:$F$517,4,FALSE),"")</f>
        <v/>
      </c>
      <c r="R549" s="463"/>
      <c r="S549" s="456"/>
      <c r="T549" s="456"/>
    </row>
    <row r="550" spans="2:20" x14ac:dyDescent="0.25">
      <c r="B550" s="465" t="str">
        <f>IF(Tabla1[[#This Row],[Código_Actividad]]="","",CONCATENATE(Tabla1[[#This Row],[POA]],".",Tabla1[[#This Row],[SRS]],".",Tabla1[[#This Row],[AREA]],".",Tabla1[[#This Row],[TIPO]]))</f>
        <v/>
      </c>
      <c r="C550" s="465" t="str">
        <f>IF(Tabla1[[#This Row],[Código_Actividad]]="","",'Formulario PPGR1'!#REF!)</f>
        <v/>
      </c>
      <c r="D550" s="465" t="str">
        <f>IF(Tabla1[[#This Row],[Código_Actividad]]="","",'Formulario PPGR1'!#REF!)</f>
        <v/>
      </c>
      <c r="E550" s="465" t="str">
        <f>IF(Tabla1[[#This Row],[Código_Actividad]]="","",'Formulario PPGR1'!#REF!)</f>
        <v/>
      </c>
      <c r="F550" s="465" t="str">
        <f>IF(Tabla1[[#This Row],[Código_Actividad]]="","",'Formulario PPGR1'!#REF!)</f>
        <v/>
      </c>
      <c r="G550" s="366"/>
      <c r="H550" s="460" t="str">
        <f>IFERROR(VLOOKUP(Tabla1[[#This Row],[Código_Actividad]],'Formulario PPGR2'!$H$9:$I$1048576,2,FALSE),"")</f>
        <v/>
      </c>
      <c r="I550" s="461" t="str">
        <f>IFERROR(VLOOKUP(Tabla1[[#This Row],[Código_Actividad]],Tabla2[[Código]:[Total de Acciones ]],15,FALSE),"")</f>
        <v/>
      </c>
      <c r="J550" s="462"/>
      <c r="K550" s="462" t="str">
        <f>IFERROR(VLOOKUP($J550,[3]LSIns!$B$5:$C$45,2,FALSE),"")</f>
        <v/>
      </c>
      <c r="L550" s="460"/>
      <c r="M550" s="463" t="str">
        <f>IFERROR(VLOOKUP($L550,[4]Insumos!$C$2:$F$517,2,FALSE),"")</f>
        <v/>
      </c>
      <c r="N550" s="408"/>
      <c r="O550" s="464" t="str">
        <f>IFERROR(VLOOKUP($L550,[4]Insumos!$C$2:$F$517,3,FALSE),"")</f>
        <v/>
      </c>
      <c r="P550" s="318" t="e">
        <f>+Tabla1[[#This Row],[Precio Unitario]]*Tabla1[[#This Row],[Cantidad de Insumos]]</f>
        <v>#VALUE!</v>
      </c>
      <c r="Q550" s="464" t="str">
        <f>IFERROR(VLOOKUP($L550,[4]Insumos!$C$2:$F$517,4,FALSE),"")</f>
        <v/>
      </c>
      <c r="R550" s="463"/>
      <c r="S550" s="456"/>
      <c r="T550" s="456"/>
    </row>
    <row r="551" spans="2:20" x14ac:dyDescent="0.25">
      <c r="B551" s="465" t="str">
        <f>IF(Tabla1[[#This Row],[Código_Actividad]]="","",CONCATENATE(Tabla1[[#This Row],[POA]],".",Tabla1[[#This Row],[SRS]],".",Tabla1[[#This Row],[AREA]],".",Tabla1[[#This Row],[TIPO]]))</f>
        <v/>
      </c>
      <c r="C551" s="465" t="str">
        <f>IF(Tabla1[[#This Row],[Código_Actividad]]="","",'Formulario PPGR1'!#REF!)</f>
        <v/>
      </c>
      <c r="D551" s="465" t="str">
        <f>IF(Tabla1[[#This Row],[Código_Actividad]]="","",'Formulario PPGR1'!#REF!)</f>
        <v/>
      </c>
      <c r="E551" s="465" t="str">
        <f>IF(Tabla1[[#This Row],[Código_Actividad]]="","",'Formulario PPGR1'!#REF!)</f>
        <v/>
      </c>
      <c r="F551" s="465" t="str">
        <f>IF(Tabla1[[#This Row],[Código_Actividad]]="","",'Formulario PPGR1'!#REF!)</f>
        <v/>
      </c>
      <c r="G551" s="366"/>
      <c r="H551" s="460" t="str">
        <f>IFERROR(VLOOKUP(Tabla1[[#This Row],[Código_Actividad]],'Formulario PPGR2'!$H$9:$I$1048576,2,FALSE),"")</f>
        <v/>
      </c>
      <c r="I551" s="461" t="str">
        <f>IFERROR(VLOOKUP(Tabla1[[#This Row],[Código_Actividad]],Tabla2[[Código]:[Total de Acciones ]],15,FALSE),"")</f>
        <v/>
      </c>
      <c r="J551" s="462"/>
      <c r="K551" s="462" t="str">
        <f>IFERROR(VLOOKUP($J551,[3]LSIns!$B$5:$C$45,2,FALSE),"")</f>
        <v/>
      </c>
      <c r="L551" s="460"/>
      <c r="M551" s="463" t="str">
        <f>IFERROR(VLOOKUP($L551,[4]Insumos!$C$2:$F$517,2,FALSE),"")</f>
        <v/>
      </c>
      <c r="N551" s="408"/>
      <c r="O551" s="464" t="str">
        <f>IFERROR(VLOOKUP($L551,[4]Insumos!$C$2:$F$517,3,FALSE),"")</f>
        <v/>
      </c>
      <c r="P551" s="318" t="e">
        <f>+Tabla1[[#This Row],[Precio Unitario]]*Tabla1[[#This Row],[Cantidad de Insumos]]</f>
        <v>#VALUE!</v>
      </c>
      <c r="Q551" s="464" t="str">
        <f>IFERROR(VLOOKUP($L551,[4]Insumos!$C$2:$F$517,4,FALSE),"")</f>
        <v/>
      </c>
      <c r="R551" s="463"/>
      <c r="S551" s="456"/>
      <c r="T551" s="456"/>
    </row>
    <row r="552" spans="2:20" x14ac:dyDescent="0.25">
      <c r="B552" s="465" t="str">
        <f>IF(Tabla1[[#This Row],[Código_Actividad]]="","",CONCATENATE(Tabla1[[#This Row],[POA]],".",Tabla1[[#This Row],[SRS]],".",Tabla1[[#This Row],[AREA]],".",Tabla1[[#This Row],[TIPO]]))</f>
        <v/>
      </c>
      <c r="C552" s="465" t="str">
        <f>IF(Tabla1[[#This Row],[Código_Actividad]]="","",'Formulario PPGR1'!#REF!)</f>
        <v/>
      </c>
      <c r="D552" s="465" t="str">
        <f>IF(Tabla1[[#This Row],[Código_Actividad]]="","",'Formulario PPGR1'!#REF!)</f>
        <v/>
      </c>
      <c r="E552" s="465" t="str">
        <f>IF(Tabla1[[#This Row],[Código_Actividad]]="","",'Formulario PPGR1'!#REF!)</f>
        <v/>
      </c>
      <c r="F552" s="465" t="str">
        <f>IF(Tabla1[[#This Row],[Código_Actividad]]="","",'Formulario PPGR1'!#REF!)</f>
        <v/>
      </c>
      <c r="G552" s="366"/>
      <c r="H552" s="460" t="str">
        <f>IFERROR(VLOOKUP(Tabla1[[#This Row],[Código_Actividad]],'Formulario PPGR2'!$H$9:$I$1048576,2,FALSE),"")</f>
        <v/>
      </c>
      <c r="I552" s="461" t="str">
        <f>IFERROR(VLOOKUP(Tabla1[[#This Row],[Código_Actividad]],Tabla2[[Código]:[Total de Acciones ]],15,FALSE),"")</f>
        <v/>
      </c>
      <c r="J552" s="462"/>
      <c r="K552" s="462" t="str">
        <f>IFERROR(VLOOKUP($J552,[3]LSIns!$B$5:$C$45,2,FALSE),"")</f>
        <v/>
      </c>
      <c r="L552" s="460"/>
      <c r="M552" s="463" t="str">
        <f>IFERROR(VLOOKUP($L552,[4]Insumos!$C$2:$F$517,2,FALSE),"")</f>
        <v/>
      </c>
      <c r="N552" s="408"/>
      <c r="O552" s="464" t="str">
        <f>IFERROR(VLOOKUP($L552,[4]Insumos!$C$2:$F$517,3,FALSE),"")</f>
        <v/>
      </c>
      <c r="P552" s="318" t="e">
        <f>+Tabla1[[#This Row],[Precio Unitario]]*Tabla1[[#This Row],[Cantidad de Insumos]]</f>
        <v>#VALUE!</v>
      </c>
      <c r="Q552" s="464" t="str">
        <f>IFERROR(VLOOKUP($L552,[4]Insumos!$C$2:$F$517,4,FALSE),"")</f>
        <v/>
      </c>
      <c r="R552" s="463"/>
      <c r="S552" s="456"/>
      <c r="T552" s="456"/>
    </row>
    <row r="553" spans="2:20" x14ac:dyDescent="0.25">
      <c r="B553" s="465" t="str">
        <f>IF(Tabla1[[#This Row],[Código_Actividad]]="","",CONCATENATE(Tabla1[[#This Row],[POA]],".",Tabla1[[#This Row],[SRS]],".",Tabla1[[#This Row],[AREA]],".",Tabla1[[#This Row],[TIPO]]))</f>
        <v/>
      </c>
      <c r="C553" s="465" t="str">
        <f>IF(Tabla1[[#This Row],[Código_Actividad]]="","",'Formulario PPGR1'!#REF!)</f>
        <v/>
      </c>
      <c r="D553" s="465" t="str">
        <f>IF(Tabla1[[#This Row],[Código_Actividad]]="","",'Formulario PPGR1'!#REF!)</f>
        <v/>
      </c>
      <c r="E553" s="465" t="str">
        <f>IF(Tabla1[[#This Row],[Código_Actividad]]="","",'Formulario PPGR1'!#REF!)</f>
        <v/>
      </c>
      <c r="F553" s="465" t="str">
        <f>IF(Tabla1[[#This Row],[Código_Actividad]]="","",'Formulario PPGR1'!#REF!)</f>
        <v/>
      </c>
      <c r="G553" s="366"/>
      <c r="H553" s="460" t="str">
        <f>IFERROR(VLOOKUP(Tabla1[[#This Row],[Código_Actividad]],'Formulario PPGR2'!$H$9:$I$1048576,2,FALSE),"")</f>
        <v/>
      </c>
      <c r="I553" s="461" t="str">
        <f>IFERROR(VLOOKUP(Tabla1[[#This Row],[Código_Actividad]],Tabla2[[Código]:[Total de Acciones ]],15,FALSE),"")</f>
        <v/>
      </c>
      <c r="J553" s="462"/>
      <c r="K553" s="462" t="str">
        <f>IFERROR(VLOOKUP($J553,[3]LSIns!$B$5:$C$45,2,FALSE),"")</f>
        <v/>
      </c>
      <c r="L553" s="460"/>
      <c r="M553" s="463" t="str">
        <f>IFERROR(VLOOKUP($L553,[4]Insumos!$C$2:$F$517,2,FALSE),"")</f>
        <v/>
      </c>
      <c r="N553" s="408"/>
      <c r="O553" s="464" t="str">
        <f>IFERROR(VLOOKUP($L553,[4]Insumos!$C$2:$F$517,3,FALSE),"")</f>
        <v/>
      </c>
      <c r="P553" s="318" t="e">
        <f>+Tabla1[[#This Row],[Precio Unitario]]*Tabla1[[#This Row],[Cantidad de Insumos]]</f>
        <v>#VALUE!</v>
      </c>
      <c r="Q553" s="464" t="str">
        <f>IFERROR(VLOOKUP($L553,[4]Insumos!$C$2:$F$517,4,FALSE),"")</f>
        <v/>
      </c>
      <c r="R553" s="463"/>
      <c r="S553" s="456"/>
      <c r="T553" s="456"/>
    </row>
    <row r="554" spans="2:20" x14ac:dyDescent="0.25">
      <c r="B554" s="465" t="str">
        <f>IF(Tabla1[[#This Row],[Código_Actividad]]="","",CONCATENATE(Tabla1[[#This Row],[POA]],".",Tabla1[[#This Row],[SRS]],".",Tabla1[[#This Row],[AREA]],".",Tabla1[[#This Row],[TIPO]]))</f>
        <v/>
      </c>
      <c r="C554" s="465" t="str">
        <f>IF(Tabla1[[#This Row],[Código_Actividad]]="","",'Formulario PPGR1'!#REF!)</f>
        <v/>
      </c>
      <c r="D554" s="465" t="str">
        <f>IF(Tabla1[[#This Row],[Código_Actividad]]="","",'Formulario PPGR1'!#REF!)</f>
        <v/>
      </c>
      <c r="E554" s="465" t="str">
        <f>IF(Tabla1[[#This Row],[Código_Actividad]]="","",'Formulario PPGR1'!#REF!)</f>
        <v/>
      </c>
      <c r="F554" s="465" t="str">
        <f>IF(Tabla1[[#This Row],[Código_Actividad]]="","",'Formulario PPGR1'!#REF!)</f>
        <v/>
      </c>
      <c r="G554" s="366"/>
      <c r="H554" s="460" t="str">
        <f>IFERROR(VLOOKUP(Tabla1[[#This Row],[Código_Actividad]],'Formulario PPGR2'!$H$9:$I$1048576,2,FALSE),"")</f>
        <v/>
      </c>
      <c r="I554" s="461" t="str">
        <f>IFERROR(VLOOKUP(Tabla1[[#This Row],[Código_Actividad]],Tabla2[[Código]:[Total de Acciones ]],15,FALSE),"")</f>
        <v/>
      </c>
      <c r="J554" s="462"/>
      <c r="K554" s="462" t="str">
        <f>IFERROR(VLOOKUP($J554,[3]LSIns!$B$5:$C$45,2,FALSE),"")</f>
        <v/>
      </c>
      <c r="L554" s="460"/>
      <c r="M554" s="463" t="str">
        <f>IFERROR(VLOOKUP($L554,[4]Insumos!$C$2:$F$517,2,FALSE),"")</f>
        <v/>
      </c>
      <c r="N554" s="408"/>
      <c r="O554" s="464" t="str">
        <f>IFERROR(VLOOKUP($L554,[4]Insumos!$C$2:$F$517,3,FALSE),"")</f>
        <v/>
      </c>
      <c r="P554" s="318" t="e">
        <f>+Tabla1[[#This Row],[Precio Unitario]]*Tabla1[[#This Row],[Cantidad de Insumos]]</f>
        <v>#VALUE!</v>
      </c>
      <c r="Q554" s="464" t="str">
        <f>IFERROR(VLOOKUP($L554,[4]Insumos!$C$2:$F$517,4,FALSE),"")</f>
        <v/>
      </c>
      <c r="R554" s="463"/>
      <c r="S554" s="456"/>
      <c r="T554" s="456"/>
    </row>
    <row r="555" spans="2:20" x14ac:dyDescent="0.25">
      <c r="B555" s="465" t="str">
        <f>IF(Tabla1[[#This Row],[Código_Actividad]]="","",CONCATENATE(Tabla1[[#This Row],[POA]],".",Tabla1[[#This Row],[SRS]],".",Tabla1[[#This Row],[AREA]],".",Tabla1[[#This Row],[TIPO]]))</f>
        <v/>
      </c>
      <c r="C555" s="465" t="str">
        <f>IF(Tabla1[[#This Row],[Código_Actividad]]="","",'Formulario PPGR1'!#REF!)</f>
        <v/>
      </c>
      <c r="D555" s="465" t="str">
        <f>IF(Tabla1[[#This Row],[Código_Actividad]]="","",'Formulario PPGR1'!#REF!)</f>
        <v/>
      </c>
      <c r="E555" s="465" t="str">
        <f>IF(Tabla1[[#This Row],[Código_Actividad]]="","",'Formulario PPGR1'!#REF!)</f>
        <v/>
      </c>
      <c r="F555" s="465" t="str">
        <f>IF(Tabla1[[#This Row],[Código_Actividad]]="","",'Formulario PPGR1'!#REF!)</f>
        <v/>
      </c>
      <c r="G555" s="366"/>
      <c r="H555" s="460" t="str">
        <f>IFERROR(VLOOKUP(Tabla1[[#This Row],[Código_Actividad]],'Formulario PPGR2'!$H$9:$I$1048576,2,FALSE),"")</f>
        <v/>
      </c>
      <c r="I555" s="461" t="str">
        <f>IFERROR(VLOOKUP(Tabla1[[#This Row],[Código_Actividad]],Tabla2[[Código]:[Total de Acciones ]],15,FALSE),"")</f>
        <v/>
      </c>
      <c r="J555" s="462"/>
      <c r="K555" s="466" t="str">
        <f>IFERROR(VLOOKUP($J555,[3]LSIns!$B$5:$C$45,2,FALSE),"")</f>
        <v/>
      </c>
      <c r="L555" s="460"/>
      <c r="M555" s="463" t="str">
        <f>IFERROR(VLOOKUP($L555,[4]Insumos!$C$2:$F$517,2,FALSE),"")</f>
        <v/>
      </c>
      <c r="N555" s="408"/>
      <c r="O555" s="464" t="str">
        <f>IFERROR(VLOOKUP($L555,[4]Insumos!$C$2:$F$517,3,FALSE),"")</f>
        <v/>
      </c>
      <c r="P555" s="318" t="e">
        <f>+Tabla1[[#This Row],[Precio Unitario]]*Tabla1[[#This Row],[Cantidad de Insumos]]</f>
        <v>#VALUE!</v>
      </c>
      <c r="Q555" s="464" t="str">
        <f>IFERROR(VLOOKUP($L555,[4]Insumos!$C$2:$F$517,4,FALSE),"")</f>
        <v/>
      </c>
      <c r="R555" s="463"/>
      <c r="S555" s="456"/>
      <c r="T555" s="456"/>
    </row>
    <row r="556" spans="2:20" x14ac:dyDescent="0.25">
      <c r="B556" s="465" t="str">
        <f>IF(Tabla1[[#This Row],[Código_Actividad]]="","",CONCATENATE(Tabla1[[#This Row],[POA]],".",Tabla1[[#This Row],[SRS]],".",Tabla1[[#This Row],[AREA]],".",Tabla1[[#This Row],[TIPO]]))</f>
        <v/>
      </c>
      <c r="C556" s="465" t="str">
        <f>IF(Tabla1[[#This Row],[Código_Actividad]]="","",'Formulario PPGR1'!#REF!)</f>
        <v/>
      </c>
      <c r="D556" s="465" t="str">
        <f>IF(Tabla1[[#This Row],[Código_Actividad]]="","",'Formulario PPGR1'!#REF!)</f>
        <v/>
      </c>
      <c r="E556" s="465" t="str">
        <f>IF(Tabla1[[#This Row],[Código_Actividad]]="","",'Formulario PPGR1'!#REF!)</f>
        <v/>
      </c>
      <c r="F556" s="465" t="str">
        <f>IF(Tabla1[[#This Row],[Código_Actividad]]="","",'Formulario PPGR1'!#REF!)</f>
        <v/>
      </c>
      <c r="G556" s="366"/>
      <c r="H556" s="460" t="str">
        <f>IFERROR(VLOOKUP(Tabla1[[#This Row],[Código_Actividad]],'Formulario PPGR2'!$H$9:$I$1048576,2,FALSE),"")</f>
        <v/>
      </c>
      <c r="I556" s="461" t="str">
        <f>IFERROR(VLOOKUP(Tabla1[[#This Row],[Código_Actividad]],Tabla2[[Código]:[Total de Acciones ]],15,FALSE),"")</f>
        <v/>
      </c>
      <c r="J556" s="462"/>
      <c r="K556" s="466" t="str">
        <f>IFERROR(VLOOKUP($J556,[3]LSIns!$B$5:$C$45,2,FALSE),"")</f>
        <v/>
      </c>
      <c r="L556" s="460"/>
      <c r="M556" s="463" t="str">
        <f>IFERROR(VLOOKUP($L556,[4]Insumos!$C$2:$F$517,2,FALSE),"")</f>
        <v/>
      </c>
      <c r="N556" s="408"/>
      <c r="O556" s="464" t="str">
        <f>IFERROR(VLOOKUP($L556,[4]Insumos!$C$2:$F$517,3,FALSE),"")</f>
        <v/>
      </c>
      <c r="P556" s="318" t="e">
        <f>+Tabla1[[#This Row],[Precio Unitario]]*Tabla1[[#This Row],[Cantidad de Insumos]]</f>
        <v>#VALUE!</v>
      </c>
      <c r="Q556" s="464" t="str">
        <f>IFERROR(VLOOKUP($L556,[4]Insumos!$C$2:$F$517,4,FALSE),"")</f>
        <v/>
      </c>
      <c r="R556" s="463"/>
      <c r="S556" s="456"/>
      <c r="T556" s="456"/>
    </row>
    <row r="557" spans="2:20" x14ac:dyDescent="0.25">
      <c r="B557" s="465" t="str">
        <f>IF(Tabla1[[#This Row],[Código_Actividad]]="","",CONCATENATE(Tabla1[[#This Row],[POA]],".",Tabla1[[#This Row],[SRS]],".",Tabla1[[#This Row],[AREA]],".",Tabla1[[#This Row],[TIPO]]))</f>
        <v/>
      </c>
      <c r="C557" s="465" t="str">
        <f>IF(Tabla1[[#This Row],[Código_Actividad]]="","",'Formulario PPGR1'!#REF!)</f>
        <v/>
      </c>
      <c r="D557" s="465" t="str">
        <f>IF(Tabla1[[#This Row],[Código_Actividad]]="","",'Formulario PPGR1'!#REF!)</f>
        <v/>
      </c>
      <c r="E557" s="465" t="str">
        <f>IF(Tabla1[[#This Row],[Código_Actividad]]="","",'Formulario PPGR1'!#REF!)</f>
        <v/>
      </c>
      <c r="F557" s="465" t="str">
        <f>IF(Tabla1[[#This Row],[Código_Actividad]]="","",'Formulario PPGR1'!#REF!)</f>
        <v/>
      </c>
      <c r="G557" s="366"/>
      <c r="H557" s="460" t="str">
        <f>IFERROR(VLOOKUP(Tabla1[[#This Row],[Código_Actividad]],'Formulario PPGR2'!$H$9:$I$1048576,2,FALSE),"")</f>
        <v/>
      </c>
      <c r="I557" s="461" t="str">
        <f>IFERROR(VLOOKUP(Tabla1[[#This Row],[Código_Actividad]],Tabla2[[Código]:[Total de Acciones ]],15,FALSE),"")</f>
        <v/>
      </c>
      <c r="J557" s="462"/>
      <c r="K557" s="462" t="str">
        <f>IFERROR(VLOOKUP($J557,[3]LSIns!$B$5:$C$45,2,FALSE),"")</f>
        <v/>
      </c>
      <c r="L557" s="460"/>
      <c r="M557" s="463" t="str">
        <f>IFERROR(VLOOKUP($L557,[4]Insumos!$C$2:$F$517,2,FALSE),"")</f>
        <v/>
      </c>
      <c r="N557" s="408"/>
      <c r="O557" s="464" t="str">
        <f>IFERROR(VLOOKUP($L557,[4]Insumos!$C$2:$F$517,3,FALSE),"")</f>
        <v/>
      </c>
      <c r="P557" s="318" t="e">
        <f>+Tabla1[[#This Row],[Precio Unitario]]*Tabla1[[#This Row],[Cantidad de Insumos]]</f>
        <v>#VALUE!</v>
      </c>
      <c r="Q557" s="464" t="str">
        <f>IFERROR(VLOOKUP($L557,[4]Insumos!$C$2:$F$517,4,FALSE),"")</f>
        <v/>
      </c>
      <c r="R557" s="463"/>
      <c r="S557" s="456"/>
      <c r="T557" s="456"/>
    </row>
    <row r="558" spans="2:20" x14ac:dyDescent="0.25">
      <c r="B558" s="465" t="str">
        <f>IF(Tabla1[[#This Row],[Código_Actividad]]="","",CONCATENATE(Tabla1[[#This Row],[POA]],".",Tabla1[[#This Row],[SRS]],".",Tabla1[[#This Row],[AREA]],".",Tabla1[[#This Row],[TIPO]]))</f>
        <v/>
      </c>
      <c r="C558" s="465" t="str">
        <f>IF(Tabla1[[#This Row],[Código_Actividad]]="","",'Formulario PPGR1'!#REF!)</f>
        <v/>
      </c>
      <c r="D558" s="465" t="str">
        <f>IF(Tabla1[[#This Row],[Código_Actividad]]="","",'Formulario PPGR1'!#REF!)</f>
        <v/>
      </c>
      <c r="E558" s="465" t="str">
        <f>IF(Tabla1[[#This Row],[Código_Actividad]]="","",'Formulario PPGR1'!#REF!)</f>
        <v/>
      </c>
      <c r="F558" s="465" t="str">
        <f>IF(Tabla1[[#This Row],[Código_Actividad]]="","",'Formulario PPGR1'!#REF!)</f>
        <v/>
      </c>
      <c r="G558" s="366"/>
      <c r="H558" s="460" t="str">
        <f>IFERROR(VLOOKUP(Tabla1[[#This Row],[Código_Actividad]],'Formulario PPGR2'!$H$9:$I$1048576,2,FALSE),"")</f>
        <v/>
      </c>
      <c r="I558" s="461" t="str">
        <f>IFERROR(VLOOKUP(Tabla1[[#This Row],[Código_Actividad]],Tabla2[[Código]:[Total de Acciones ]],15,FALSE),"")</f>
        <v/>
      </c>
      <c r="J558" s="462"/>
      <c r="K558" s="466" t="str">
        <f>IFERROR(VLOOKUP($J558,[3]LSIns!$B$5:$C$45,2,FALSE),"")</f>
        <v/>
      </c>
      <c r="L558" s="460"/>
      <c r="M558" s="463" t="str">
        <f>IFERROR(VLOOKUP($L558,[4]Insumos!$C$2:$F$517,2,FALSE),"")</f>
        <v/>
      </c>
      <c r="N558" s="408"/>
      <c r="O558" s="464" t="str">
        <f>IFERROR(VLOOKUP($L558,[4]Insumos!$C$2:$F$517,3,FALSE),"")</f>
        <v/>
      </c>
      <c r="P558" s="318" t="e">
        <f>+Tabla1[[#This Row],[Precio Unitario]]*Tabla1[[#This Row],[Cantidad de Insumos]]</f>
        <v>#VALUE!</v>
      </c>
      <c r="Q558" s="464" t="str">
        <f>IFERROR(VLOOKUP($L558,[4]Insumos!$C$2:$F$517,4,FALSE),"")</f>
        <v/>
      </c>
      <c r="R558" s="463"/>
      <c r="S558" s="456"/>
      <c r="T558" s="456"/>
    </row>
    <row r="559" spans="2:20" x14ac:dyDescent="0.25">
      <c r="B559" s="465" t="str">
        <f>IF(Tabla1[[#This Row],[Código_Actividad]]="","",CONCATENATE(Tabla1[[#This Row],[POA]],".",Tabla1[[#This Row],[SRS]],".",Tabla1[[#This Row],[AREA]],".",Tabla1[[#This Row],[TIPO]]))</f>
        <v/>
      </c>
      <c r="C559" s="465" t="str">
        <f>IF(Tabla1[[#This Row],[Código_Actividad]]="","",'Formulario PPGR1'!#REF!)</f>
        <v/>
      </c>
      <c r="D559" s="465" t="str">
        <f>IF(Tabla1[[#This Row],[Código_Actividad]]="","",'Formulario PPGR1'!#REF!)</f>
        <v/>
      </c>
      <c r="E559" s="465" t="str">
        <f>IF(Tabla1[[#This Row],[Código_Actividad]]="","",'Formulario PPGR1'!#REF!)</f>
        <v/>
      </c>
      <c r="F559" s="465" t="str">
        <f>IF(Tabla1[[#This Row],[Código_Actividad]]="","",'Formulario PPGR1'!#REF!)</f>
        <v/>
      </c>
      <c r="G559" s="366"/>
      <c r="H559" s="460" t="str">
        <f>IFERROR(VLOOKUP(Tabla1[[#This Row],[Código_Actividad]],'Formulario PPGR2'!$H$9:$I$1048576,2,FALSE),"")</f>
        <v/>
      </c>
      <c r="I559" s="461" t="str">
        <f>IFERROR(VLOOKUP(Tabla1[[#This Row],[Código_Actividad]],Tabla2[[Código]:[Total de Acciones ]],15,FALSE),"")</f>
        <v/>
      </c>
      <c r="J559" s="462"/>
      <c r="K559" s="466" t="str">
        <f>IFERROR(VLOOKUP($J559,[3]LSIns!$B$5:$C$45,2,FALSE),"")</f>
        <v/>
      </c>
      <c r="L559" s="460"/>
      <c r="M559" s="463" t="str">
        <f>IFERROR(VLOOKUP($L559,[4]Insumos!$C$2:$F$517,2,FALSE),"")</f>
        <v/>
      </c>
      <c r="N559" s="408"/>
      <c r="O559" s="464" t="str">
        <f>IFERROR(VLOOKUP($L559,[4]Insumos!$C$2:$F$517,3,FALSE),"")</f>
        <v/>
      </c>
      <c r="P559" s="318" t="e">
        <f>+Tabla1[[#This Row],[Precio Unitario]]*Tabla1[[#This Row],[Cantidad de Insumos]]</f>
        <v>#VALUE!</v>
      </c>
      <c r="Q559" s="464" t="str">
        <f>IFERROR(VLOOKUP($L559,[4]Insumos!$C$2:$F$517,4,FALSE),"")</f>
        <v/>
      </c>
      <c r="R559" s="463"/>
      <c r="S559" s="456"/>
      <c r="T559" s="456"/>
    </row>
    <row r="560" spans="2:20" x14ac:dyDescent="0.25">
      <c r="B560" s="465" t="str">
        <f>IF(Tabla1[[#This Row],[Código_Actividad]]="","",CONCATENATE(Tabla1[[#This Row],[POA]],".",Tabla1[[#This Row],[SRS]],".",Tabla1[[#This Row],[AREA]],".",Tabla1[[#This Row],[TIPO]]))</f>
        <v/>
      </c>
      <c r="C560" s="465" t="str">
        <f>IF(Tabla1[[#This Row],[Código_Actividad]]="","",'Formulario PPGR1'!#REF!)</f>
        <v/>
      </c>
      <c r="D560" s="465" t="str">
        <f>IF(Tabla1[[#This Row],[Código_Actividad]]="","",'Formulario PPGR1'!#REF!)</f>
        <v/>
      </c>
      <c r="E560" s="465" t="str">
        <f>IF(Tabla1[[#This Row],[Código_Actividad]]="","",'Formulario PPGR1'!#REF!)</f>
        <v/>
      </c>
      <c r="F560" s="465" t="str">
        <f>IF(Tabla1[[#This Row],[Código_Actividad]]="","",'Formulario PPGR1'!#REF!)</f>
        <v/>
      </c>
      <c r="G560" s="366"/>
      <c r="H560" s="460" t="str">
        <f>IFERROR(VLOOKUP(Tabla1[[#This Row],[Código_Actividad]],'Formulario PPGR2'!$H$9:$I$1048576,2,FALSE),"")</f>
        <v/>
      </c>
      <c r="I560" s="461" t="str">
        <f>IFERROR(VLOOKUP(Tabla1[[#This Row],[Código_Actividad]],Tabla2[[Código]:[Total de Acciones ]],15,FALSE),"")</f>
        <v/>
      </c>
      <c r="J560" s="462"/>
      <c r="K560" s="466" t="str">
        <f>IFERROR(VLOOKUP($J560,[3]LSIns!$B$5:$C$45,2,FALSE),"")</f>
        <v/>
      </c>
      <c r="L560" s="460"/>
      <c r="M560" s="463" t="str">
        <f>IFERROR(VLOOKUP($L560,[4]Insumos!$C$2:$F$517,2,FALSE),"")</f>
        <v/>
      </c>
      <c r="N560" s="408"/>
      <c r="O560" s="464" t="str">
        <f>IFERROR(VLOOKUP($L560,[4]Insumos!$C$2:$F$517,3,FALSE),"")</f>
        <v/>
      </c>
      <c r="P560" s="318" t="e">
        <f>+Tabla1[[#This Row],[Precio Unitario]]*Tabla1[[#This Row],[Cantidad de Insumos]]</f>
        <v>#VALUE!</v>
      </c>
      <c r="Q560" s="464" t="str">
        <f>IFERROR(VLOOKUP($L560,[4]Insumos!$C$2:$F$517,4,FALSE),"")</f>
        <v/>
      </c>
      <c r="R560" s="463"/>
      <c r="S560" s="456"/>
      <c r="T560" s="456"/>
    </row>
    <row r="561" spans="2:20" x14ac:dyDescent="0.25">
      <c r="B561" s="465" t="str">
        <f>IF(Tabla1[[#This Row],[Código_Actividad]]="","",CONCATENATE(Tabla1[[#This Row],[POA]],".",Tabla1[[#This Row],[SRS]],".",Tabla1[[#This Row],[AREA]],".",Tabla1[[#This Row],[TIPO]]))</f>
        <v/>
      </c>
      <c r="C561" s="465" t="str">
        <f>IF(Tabla1[[#This Row],[Código_Actividad]]="","",'Formulario PPGR1'!#REF!)</f>
        <v/>
      </c>
      <c r="D561" s="465" t="str">
        <f>IF(Tabla1[[#This Row],[Código_Actividad]]="","",'Formulario PPGR1'!#REF!)</f>
        <v/>
      </c>
      <c r="E561" s="465" t="str">
        <f>IF(Tabla1[[#This Row],[Código_Actividad]]="","",'Formulario PPGR1'!#REF!)</f>
        <v/>
      </c>
      <c r="F561" s="465" t="str">
        <f>IF(Tabla1[[#This Row],[Código_Actividad]]="","",'Formulario PPGR1'!#REF!)</f>
        <v/>
      </c>
      <c r="G561" s="366"/>
      <c r="H561" s="460" t="str">
        <f>IFERROR(VLOOKUP(Tabla1[[#This Row],[Código_Actividad]],'Formulario PPGR2'!$H$9:$I$1048576,2,FALSE),"")</f>
        <v/>
      </c>
      <c r="I561" s="461" t="str">
        <f>IFERROR(VLOOKUP(Tabla1[[#This Row],[Código_Actividad]],Tabla2[[Código]:[Total de Acciones ]],15,FALSE),"")</f>
        <v/>
      </c>
      <c r="J561" s="462"/>
      <c r="K561" s="462" t="str">
        <f>IFERROR(VLOOKUP($J561,[3]LSIns!$B$5:$C$45,2,FALSE),"")</f>
        <v/>
      </c>
      <c r="L561" s="460"/>
      <c r="M561" s="463" t="str">
        <f>IFERROR(VLOOKUP($L561,[4]Insumos!$C$2:$F$517,2,FALSE),"")</f>
        <v/>
      </c>
      <c r="N561" s="408"/>
      <c r="O561" s="464" t="str">
        <f>IFERROR(VLOOKUP($L561,[4]Insumos!$C$2:$F$517,3,FALSE),"")</f>
        <v/>
      </c>
      <c r="P561" s="318" t="e">
        <f>+Tabla1[[#This Row],[Precio Unitario]]*Tabla1[[#This Row],[Cantidad de Insumos]]</f>
        <v>#VALUE!</v>
      </c>
      <c r="Q561" s="464" t="str">
        <f>IFERROR(VLOOKUP($L561,[4]Insumos!$C$2:$F$517,4,FALSE),"")</f>
        <v/>
      </c>
      <c r="R561" s="463"/>
      <c r="S561" s="456"/>
      <c r="T561" s="456"/>
    </row>
    <row r="562" spans="2:20" x14ac:dyDescent="0.25">
      <c r="B562" s="465" t="str">
        <f>IF(Tabla1[[#This Row],[Código_Actividad]]="","",CONCATENATE(Tabla1[[#This Row],[POA]],".",Tabla1[[#This Row],[SRS]],".",Tabla1[[#This Row],[AREA]],".",Tabla1[[#This Row],[TIPO]]))</f>
        <v/>
      </c>
      <c r="C562" s="465" t="str">
        <f>IF(Tabla1[[#This Row],[Código_Actividad]]="","",'Formulario PPGR1'!#REF!)</f>
        <v/>
      </c>
      <c r="D562" s="465" t="str">
        <f>IF(Tabla1[[#This Row],[Código_Actividad]]="","",'Formulario PPGR1'!#REF!)</f>
        <v/>
      </c>
      <c r="E562" s="465" t="str">
        <f>IF(Tabla1[[#This Row],[Código_Actividad]]="","",'Formulario PPGR1'!#REF!)</f>
        <v/>
      </c>
      <c r="F562" s="465" t="str">
        <f>IF(Tabla1[[#This Row],[Código_Actividad]]="","",'Formulario PPGR1'!#REF!)</f>
        <v/>
      </c>
      <c r="G562" s="366"/>
      <c r="H562" s="460" t="str">
        <f>IFERROR(VLOOKUP(Tabla1[[#This Row],[Código_Actividad]],'Formulario PPGR2'!$H$9:$I$1048576,2,FALSE),"")</f>
        <v/>
      </c>
      <c r="I562" s="461" t="str">
        <f>IFERROR(VLOOKUP(Tabla1[[#This Row],[Código_Actividad]],Tabla2[[Código]:[Total de Acciones ]],15,FALSE),"")</f>
        <v/>
      </c>
      <c r="J562" s="462"/>
      <c r="K562" s="466" t="str">
        <f>IFERROR(VLOOKUP($J562,[3]LSIns!$B$5:$C$45,2,FALSE),"")</f>
        <v/>
      </c>
      <c r="L562" s="460"/>
      <c r="M562" s="463" t="str">
        <f>IFERROR(VLOOKUP($L562,[4]Insumos!$C$2:$F$517,2,FALSE),"")</f>
        <v/>
      </c>
      <c r="N562" s="408"/>
      <c r="O562" s="464" t="str">
        <f>IFERROR(VLOOKUP($L562,[4]Insumos!$C$2:$F$517,3,FALSE),"")</f>
        <v/>
      </c>
      <c r="P562" s="318" t="e">
        <f>+Tabla1[[#This Row],[Precio Unitario]]*Tabla1[[#This Row],[Cantidad de Insumos]]</f>
        <v>#VALUE!</v>
      </c>
      <c r="Q562" s="464" t="str">
        <f>IFERROR(VLOOKUP($L562,[4]Insumos!$C$2:$F$517,4,FALSE),"")</f>
        <v/>
      </c>
      <c r="R562" s="463"/>
      <c r="S562" s="456"/>
      <c r="T562" s="456"/>
    </row>
    <row r="563" spans="2:20" x14ac:dyDescent="0.25">
      <c r="B563" s="465" t="str">
        <f>IF(Tabla1[[#This Row],[Código_Actividad]]="","",CONCATENATE(Tabla1[[#This Row],[POA]],".",Tabla1[[#This Row],[SRS]],".",Tabla1[[#This Row],[AREA]],".",Tabla1[[#This Row],[TIPO]]))</f>
        <v/>
      </c>
      <c r="C563" s="465" t="str">
        <f>IF(Tabla1[[#This Row],[Código_Actividad]]="","",'Formulario PPGR1'!#REF!)</f>
        <v/>
      </c>
      <c r="D563" s="465" t="str">
        <f>IF(Tabla1[[#This Row],[Código_Actividad]]="","",'Formulario PPGR1'!#REF!)</f>
        <v/>
      </c>
      <c r="E563" s="465" t="str">
        <f>IF(Tabla1[[#This Row],[Código_Actividad]]="","",'Formulario PPGR1'!#REF!)</f>
        <v/>
      </c>
      <c r="F563" s="465" t="str">
        <f>IF(Tabla1[[#This Row],[Código_Actividad]]="","",'Formulario PPGR1'!#REF!)</f>
        <v/>
      </c>
      <c r="G563" s="366"/>
      <c r="H563" s="460" t="str">
        <f>IFERROR(VLOOKUP(Tabla1[[#This Row],[Código_Actividad]],'Formulario PPGR2'!$H$9:$I$1048576,2,FALSE),"")</f>
        <v/>
      </c>
      <c r="I563" s="461" t="str">
        <f>IFERROR(VLOOKUP(Tabla1[[#This Row],[Código_Actividad]],Tabla2[[Código]:[Total de Acciones ]],15,FALSE),"")</f>
        <v/>
      </c>
      <c r="J563" s="462"/>
      <c r="K563" s="466" t="str">
        <f>IFERROR(VLOOKUP($J563,[3]LSIns!$B$5:$C$45,2,FALSE),"")</f>
        <v/>
      </c>
      <c r="L563" s="460"/>
      <c r="M563" s="463" t="str">
        <f>IFERROR(VLOOKUP($L563,[4]Insumos!$C$2:$F$517,2,FALSE),"")</f>
        <v/>
      </c>
      <c r="N563" s="408"/>
      <c r="O563" s="464" t="str">
        <f>IFERROR(VLOOKUP($L563,[4]Insumos!$C$2:$F$517,3,FALSE),"")</f>
        <v/>
      </c>
      <c r="P563" s="318" t="e">
        <f>+Tabla1[[#This Row],[Precio Unitario]]*Tabla1[[#This Row],[Cantidad de Insumos]]</f>
        <v>#VALUE!</v>
      </c>
      <c r="Q563" s="464" t="str">
        <f>IFERROR(VLOOKUP($L563,[4]Insumos!$C$2:$F$517,4,FALSE),"")</f>
        <v/>
      </c>
      <c r="R563" s="463"/>
      <c r="S563" s="456"/>
      <c r="T563" s="456"/>
    </row>
    <row r="564" spans="2:20" x14ac:dyDescent="0.25">
      <c r="B564" s="465" t="str">
        <f>IF(Tabla1[[#This Row],[Código_Actividad]]="","",CONCATENATE(Tabla1[[#This Row],[POA]],".",Tabla1[[#This Row],[SRS]],".",Tabla1[[#This Row],[AREA]],".",Tabla1[[#This Row],[TIPO]]))</f>
        <v/>
      </c>
      <c r="C564" s="465" t="str">
        <f>IF(Tabla1[[#This Row],[Código_Actividad]]="","",'Formulario PPGR1'!#REF!)</f>
        <v/>
      </c>
      <c r="D564" s="465" t="str">
        <f>IF(Tabla1[[#This Row],[Código_Actividad]]="","",'Formulario PPGR1'!#REF!)</f>
        <v/>
      </c>
      <c r="E564" s="465" t="str">
        <f>IF(Tabla1[[#This Row],[Código_Actividad]]="","",'Formulario PPGR1'!#REF!)</f>
        <v/>
      </c>
      <c r="F564" s="465" t="str">
        <f>IF(Tabla1[[#This Row],[Código_Actividad]]="","",'Formulario PPGR1'!#REF!)</f>
        <v/>
      </c>
      <c r="G564" s="366"/>
      <c r="H564" s="460" t="str">
        <f>IFERROR(VLOOKUP(Tabla1[[#This Row],[Código_Actividad]],'Formulario PPGR2'!$H$9:$I$1048576,2,FALSE),"")</f>
        <v/>
      </c>
      <c r="I564" s="461" t="str">
        <f>IFERROR(VLOOKUP(Tabla1[[#This Row],[Código_Actividad]],Tabla2[[Código]:[Total de Acciones ]],15,FALSE),"")</f>
        <v/>
      </c>
      <c r="J564" s="462"/>
      <c r="K564" s="466" t="str">
        <f>IFERROR(VLOOKUP($J564,[3]LSIns!$B$5:$C$45,2,FALSE),"")</f>
        <v/>
      </c>
      <c r="L564" s="460"/>
      <c r="M564" s="463" t="str">
        <f>IFERROR(VLOOKUP($L564,[4]Insumos!$C$2:$F$517,2,FALSE),"")</f>
        <v/>
      </c>
      <c r="N564" s="408"/>
      <c r="O564" s="464" t="str">
        <f>IFERROR(VLOOKUP($L564,[4]Insumos!$C$2:$F$517,3,FALSE),"")</f>
        <v/>
      </c>
      <c r="P564" s="318" t="e">
        <f>+Tabla1[[#This Row],[Precio Unitario]]*Tabla1[[#This Row],[Cantidad de Insumos]]</f>
        <v>#VALUE!</v>
      </c>
      <c r="Q564" s="464" t="str">
        <f>IFERROR(VLOOKUP($L564,[4]Insumos!$C$2:$F$517,4,FALSE),"")</f>
        <v/>
      </c>
      <c r="R564" s="463"/>
      <c r="S564" s="456"/>
      <c r="T564" s="456"/>
    </row>
    <row r="565" spans="2:20" x14ac:dyDescent="0.25">
      <c r="B565" s="465" t="str">
        <f>IF(Tabla1[[#This Row],[Código_Actividad]]="","",CONCATENATE(Tabla1[[#This Row],[POA]],".",Tabla1[[#This Row],[SRS]],".",Tabla1[[#This Row],[AREA]],".",Tabla1[[#This Row],[TIPO]]))</f>
        <v/>
      </c>
      <c r="C565" s="465" t="str">
        <f>IF(Tabla1[[#This Row],[Código_Actividad]]="","",'Formulario PPGR1'!#REF!)</f>
        <v/>
      </c>
      <c r="D565" s="465" t="str">
        <f>IF(Tabla1[[#This Row],[Código_Actividad]]="","",'Formulario PPGR1'!#REF!)</f>
        <v/>
      </c>
      <c r="E565" s="465" t="str">
        <f>IF(Tabla1[[#This Row],[Código_Actividad]]="","",'Formulario PPGR1'!#REF!)</f>
        <v/>
      </c>
      <c r="F565" s="465" t="str">
        <f>IF(Tabla1[[#This Row],[Código_Actividad]]="","",'Formulario PPGR1'!#REF!)</f>
        <v/>
      </c>
      <c r="G565" s="366"/>
      <c r="H565" s="460" t="str">
        <f>IFERROR(VLOOKUP(Tabla1[[#This Row],[Código_Actividad]],'Formulario PPGR2'!$H$9:$I$1048576,2,FALSE),"")</f>
        <v/>
      </c>
      <c r="I565" s="461" t="str">
        <f>IFERROR(VLOOKUP(Tabla1[[#This Row],[Código_Actividad]],Tabla2[[Código]:[Total de Acciones ]],15,FALSE),"")</f>
        <v/>
      </c>
      <c r="J565" s="462"/>
      <c r="K565" s="466" t="str">
        <f>IFERROR(VLOOKUP($J565,[3]LSIns!$B$5:$C$45,2,FALSE),"")</f>
        <v/>
      </c>
      <c r="L565" s="460"/>
      <c r="M565" s="463" t="str">
        <f>IFERROR(VLOOKUP($L565,[4]Insumos!$C$2:$F$517,2,FALSE),"")</f>
        <v/>
      </c>
      <c r="N565" s="408"/>
      <c r="O565" s="464" t="str">
        <f>IFERROR(VLOOKUP($L565,[4]Insumos!$C$2:$F$517,3,FALSE),"")</f>
        <v/>
      </c>
      <c r="P565" s="318" t="e">
        <f>+Tabla1[[#This Row],[Precio Unitario]]*Tabla1[[#This Row],[Cantidad de Insumos]]</f>
        <v>#VALUE!</v>
      </c>
      <c r="Q565" s="464" t="str">
        <f>IFERROR(VLOOKUP($L565,[4]Insumos!$C$2:$F$517,4,FALSE),"")</f>
        <v/>
      </c>
      <c r="R565" s="463"/>
      <c r="S565" s="456"/>
      <c r="T565" s="456"/>
    </row>
    <row r="566" spans="2:20" x14ac:dyDescent="0.25">
      <c r="B566" s="465" t="str">
        <f>IF(Tabla1[[#This Row],[Código_Actividad]]="","",CONCATENATE(Tabla1[[#This Row],[POA]],".",Tabla1[[#This Row],[SRS]],".",Tabla1[[#This Row],[AREA]],".",Tabla1[[#This Row],[TIPO]]))</f>
        <v/>
      </c>
      <c r="C566" s="465" t="str">
        <f>IF(Tabla1[[#This Row],[Código_Actividad]]="","",'Formulario PPGR1'!#REF!)</f>
        <v/>
      </c>
      <c r="D566" s="465" t="str">
        <f>IF(Tabla1[[#This Row],[Código_Actividad]]="","",'Formulario PPGR1'!#REF!)</f>
        <v/>
      </c>
      <c r="E566" s="465" t="str">
        <f>IF(Tabla1[[#This Row],[Código_Actividad]]="","",'Formulario PPGR1'!#REF!)</f>
        <v/>
      </c>
      <c r="F566" s="465" t="str">
        <f>IF(Tabla1[[#This Row],[Código_Actividad]]="","",'Formulario PPGR1'!#REF!)</f>
        <v/>
      </c>
      <c r="G566" s="366"/>
      <c r="H566" s="460" t="str">
        <f>IFERROR(VLOOKUP(Tabla1[[#This Row],[Código_Actividad]],'Formulario PPGR2'!$H$9:$I$1048576,2,FALSE),"")</f>
        <v/>
      </c>
      <c r="I566" s="461" t="str">
        <f>IFERROR(VLOOKUP(Tabla1[[#This Row],[Código_Actividad]],Tabla2[[Código]:[Total de Acciones ]],15,FALSE),"")</f>
        <v/>
      </c>
      <c r="J566" s="462"/>
      <c r="K566" s="466" t="str">
        <f>IFERROR(VLOOKUP($J566,[3]LSIns!$B$5:$C$45,2,FALSE),"")</f>
        <v/>
      </c>
      <c r="L566" s="460"/>
      <c r="M566" s="463" t="str">
        <f>IFERROR(VLOOKUP($L566,[4]Insumos!$C$2:$F$517,2,FALSE),"")</f>
        <v/>
      </c>
      <c r="N566" s="408"/>
      <c r="O566" s="464" t="str">
        <f>IFERROR(VLOOKUP($L566,[4]Insumos!$C$2:$F$517,3,FALSE),"")</f>
        <v/>
      </c>
      <c r="P566" s="318" t="e">
        <f>+Tabla1[[#This Row],[Precio Unitario]]*Tabla1[[#This Row],[Cantidad de Insumos]]</f>
        <v>#VALUE!</v>
      </c>
      <c r="Q566" s="464" t="str">
        <f>IFERROR(VLOOKUP($L566,[4]Insumos!$C$2:$F$517,4,FALSE),"")</f>
        <v/>
      </c>
      <c r="R566" s="463"/>
      <c r="S566" s="456"/>
      <c r="T566" s="456"/>
    </row>
    <row r="567" spans="2:20" x14ac:dyDescent="0.25">
      <c r="B567" s="465" t="str">
        <f>IF(Tabla1[[#This Row],[Código_Actividad]]="","",CONCATENATE(Tabla1[[#This Row],[POA]],".",Tabla1[[#This Row],[SRS]],".",Tabla1[[#This Row],[AREA]],".",Tabla1[[#This Row],[TIPO]]))</f>
        <v/>
      </c>
      <c r="C567" s="465" t="str">
        <f>IF(Tabla1[[#This Row],[Código_Actividad]]="","",'Formulario PPGR1'!#REF!)</f>
        <v/>
      </c>
      <c r="D567" s="465" t="str">
        <f>IF(Tabla1[[#This Row],[Código_Actividad]]="","",'Formulario PPGR1'!#REF!)</f>
        <v/>
      </c>
      <c r="E567" s="465" t="str">
        <f>IF(Tabla1[[#This Row],[Código_Actividad]]="","",'Formulario PPGR1'!#REF!)</f>
        <v/>
      </c>
      <c r="F567" s="465" t="str">
        <f>IF(Tabla1[[#This Row],[Código_Actividad]]="","",'Formulario PPGR1'!#REF!)</f>
        <v/>
      </c>
      <c r="G567" s="366"/>
      <c r="H567" s="460" t="str">
        <f>IFERROR(VLOOKUP(Tabla1[[#This Row],[Código_Actividad]],'Formulario PPGR2'!$H$9:$I$1048576,2,FALSE),"")</f>
        <v/>
      </c>
      <c r="I567" s="461" t="str">
        <f>IFERROR(VLOOKUP(Tabla1[[#This Row],[Código_Actividad]],Tabla2[[Código]:[Total de Acciones ]],15,FALSE),"")</f>
        <v/>
      </c>
      <c r="J567" s="462"/>
      <c r="K567" s="466" t="str">
        <f>IFERROR(VLOOKUP($J567,[3]LSIns!$B$5:$C$45,2,FALSE),"")</f>
        <v/>
      </c>
      <c r="L567" s="460"/>
      <c r="M567" s="463" t="str">
        <f>IFERROR(VLOOKUP($L567,[4]Insumos!$C$2:$F$517,2,FALSE),"")</f>
        <v/>
      </c>
      <c r="N567" s="408"/>
      <c r="O567" s="464" t="str">
        <f>IFERROR(VLOOKUP($L567,[4]Insumos!$C$2:$F$517,3,FALSE),"")</f>
        <v/>
      </c>
      <c r="P567" s="318" t="e">
        <f>+Tabla1[[#This Row],[Precio Unitario]]*Tabla1[[#This Row],[Cantidad de Insumos]]</f>
        <v>#VALUE!</v>
      </c>
      <c r="Q567" s="464" t="str">
        <f>IFERROR(VLOOKUP($L567,[4]Insumos!$C$2:$F$517,4,FALSE),"")</f>
        <v/>
      </c>
      <c r="R567" s="463"/>
      <c r="S567" s="456"/>
      <c r="T567" s="456"/>
    </row>
    <row r="568" spans="2:20" x14ac:dyDescent="0.25">
      <c r="B568" s="465" t="str">
        <f>IF(Tabla1[[#This Row],[Código_Actividad]]="","",CONCATENATE(Tabla1[[#This Row],[POA]],".",Tabla1[[#This Row],[SRS]],".",Tabla1[[#This Row],[AREA]],".",Tabla1[[#This Row],[TIPO]]))</f>
        <v/>
      </c>
      <c r="C568" s="465" t="str">
        <f>IF(Tabla1[[#This Row],[Código_Actividad]]="","",'Formulario PPGR1'!#REF!)</f>
        <v/>
      </c>
      <c r="D568" s="465" t="str">
        <f>IF(Tabla1[[#This Row],[Código_Actividad]]="","",'Formulario PPGR1'!#REF!)</f>
        <v/>
      </c>
      <c r="E568" s="465" t="str">
        <f>IF(Tabla1[[#This Row],[Código_Actividad]]="","",'Formulario PPGR1'!#REF!)</f>
        <v/>
      </c>
      <c r="F568" s="465" t="str">
        <f>IF(Tabla1[[#This Row],[Código_Actividad]]="","",'Formulario PPGR1'!#REF!)</f>
        <v/>
      </c>
      <c r="G568" s="366"/>
      <c r="H568" s="460" t="str">
        <f>IFERROR(VLOOKUP(Tabla1[[#This Row],[Código_Actividad]],'Formulario PPGR2'!$H$9:$I$1048576,2,FALSE),"")</f>
        <v/>
      </c>
      <c r="I568" s="461" t="str">
        <f>IFERROR(VLOOKUP(Tabla1[[#This Row],[Código_Actividad]],Tabla2[[Código]:[Total de Acciones ]],15,FALSE),"")</f>
        <v/>
      </c>
      <c r="J568" s="462"/>
      <c r="K568" s="466" t="str">
        <f>IFERROR(VLOOKUP($J568,[3]LSIns!$B$5:$C$45,2,FALSE),"")</f>
        <v/>
      </c>
      <c r="L568" s="460"/>
      <c r="M568" s="463" t="str">
        <f>IFERROR(VLOOKUP($L568,[4]Insumos!$C$2:$F$517,2,FALSE),"")</f>
        <v/>
      </c>
      <c r="N568" s="408"/>
      <c r="O568" s="464" t="str">
        <f>IFERROR(VLOOKUP($L568,[4]Insumos!$C$2:$F$517,3,FALSE),"")</f>
        <v/>
      </c>
      <c r="P568" s="318" t="e">
        <f>+Tabla1[[#This Row],[Precio Unitario]]*Tabla1[[#This Row],[Cantidad de Insumos]]</f>
        <v>#VALUE!</v>
      </c>
      <c r="Q568" s="464" t="str">
        <f>IFERROR(VLOOKUP($L568,[4]Insumos!$C$2:$F$517,4,FALSE),"")</f>
        <v/>
      </c>
      <c r="R568" s="463"/>
      <c r="S568" s="456"/>
      <c r="T568" s="456"/>
    </row>
    <row r="569" spans="2:20" x14ac:dyDescent="0.25">
      <c r="B569" s="465" t="str">
        <f>IF(Tabla1[[#This Row],[Código_Actividad]]="","",CONCATENATE(Tabla1[[#This Row],[POA]],".",Tabla1[[#This Row],[SRS]],".",Tabla1[[#This Row],[AREA]],".",Tabla1[[#This Row],[TIPO]]))</f>
        <v/>
      </c>
      <c r="C569" s="465" t="str">
        <f>IF(Tabla1[[#This Row],[Código_Actividad]]="","",'Formulario PPGR1'!#REF!)</f>
        <v/>
      </c>
      <c r="D569" s="465" t="str">
        <f>IF(Tabla1[[#This Row],[Código_Actividad]]="","",'Formulario PPGR1'!#REF!)</f>
        <v/>
      </c>
      <c r="E569" s="465" t="str">
        <f>IF(Tabla1[[#This Row],[Código_Actividad]]="","",'Formulario PPGR1'!#REF!)</f>
        <v/>
      </c>
      <c r="F569" s="465" t="str">
        <f>IF(Tabla1[[#This Row],[Código_Actividad]]="","",'Formulario PPGR1'!#REF!)</f>
        <v/>
      </c>
      <c r="G569" s="366"/>
      <c r="H569" s="460" t="str">
        <f>IFERROR(VLOOKUP(Tabla1[[#This Row],[Código_Actividad]],'Formulario PPGR2'!$H$9:$I$1048576,2,FALSE),"")</f>
        <v/>
      </c>
      <c r="I569" s="461" t="str">
        <f>IFERROR(VLOOKUP(Tabla1[[#This Row],[Código_Actividad]],Tabla2[[Código]:[Total de Acciones ]],15,FALSE),"")</f>
        <v/>
      </c>
      <c r="J569" s="462"/>
      <c r="K569" s="466" t="str">
        <f>IFERROR(VLOOKUP($J569,[3]LSIns!$B$5:$C$45,2,FALSE),"")</f>
        <v/>
      </c>
      <c r="L569" s="460"/>
      <c r="M569" s="463" t="str">
        <f>IFERROR(VLOOKUP($L569,[4]Insumos!$C$2:$F$517,2,FALSE),"")</f>
        <v/>
      </c>
      <c r="N569" s="408"/>
      <c r="O569" s="464" t="str">
        <f>IFERROR(VLOOKUP($L569,[4]Insumos!$C$2:$F$517,3,FALSE),"")</f>
        <v/>
      </c>
      <c r="P569" s="318" t="e">
        <f>+Tabla1[[#This Row],[Precio Unitario]]*Tabla1[[#This Row],[Cantidad de Insumos]]</f>
        <v>#VALUE!</v>
      </c>
      <c r="Q569" s="464" t="str">
        <f>IFERROR(VLOOKUP($L569,[4]Insumos!$C$2:$F$517,4,FALSE),"")</f>
        <v/>
      </c>
      <c r="R569" s="463"/>
      <c r="S569" s="456"/>
      <c r="T569" s="456"/>
    </row>
    <row r="570" spans="2:20" x14ac:dyDescent="0.25">
      <c r="B570" s="465" t="str">
        <f>IF(Tabla1[[#This Row],[Código_Actividad]]="","",CONCATENATE(Tabla1[[#This Row],[POA]],".",Tabla1[[#This Row],[SRS]],".",Tabla1[[#This Row],[AREA]],".",Tabla1[[#This Row],[TIPO]]))</f>
        <v/>
      </c>
      <c r="C570" s="465" t="str">
        <f>IF(Tabla1[[#This Row],[Código_Actividad]]="","",'Formulario PPGR1'!#REF!)</f>
        <v/>
      </c>
      <c r="D570" s="465" t="str">
        <f>IF(Tabla1[[#This Row],[Código_Actividad]]="","",'Formulario PPGR1'!#REF!)</f>
        <v/>
      </c>
      <c r="E570" s="465" t="str">
        <f>IF(Tabla1[[#This Row],[Código_Actividad]]="","",'Formulario PPGR1'!#REF!)</f>
        <v/>
      </c>
      <c r="F570" s="465" t="str">
        <f>IF(Tabla1[[#This Row],[Código_Actividad]]="","",'Formulario PPGR1'!#REF!)</f>
        <v/>
      </c>
      <c r="G570" s="366"/>
      <c r="H570" s="460" t="str">
        <f>IFERROR(VLOOKUP(Tabla1[[#This Row],[Código_Actividad]],'Formulario PPGR2'!$H$9:$I$1048576,2,FALSE),"")</f>
        <v/>
      </c>
      <c r="I570" s="461" t="str">
        <f>IFERROR(VLOOKUP(Tabla1[[#This Row],[Código_Actividad]],Tabla2[[Código]:[Total de Acciones ]],15,FALSE),"")</f>
        <v/>
      </c>
      <c r="J570" s="462"/>
      <c r="K570" s="466" t="str">
        <f>IFERROR(VLOOKUP($J570,[3]LSIns!$B$5:$C$45,2,FALSE),"")</f>
        <v/>
      </c>
      <c r="L570" s="460"/>
      <c r="M570" s="463" t="str">
        <f>IFERROR(VLOOKUP($L570,[4]Insumos!$C$2:$F$517,2,FALSE),"")</f>
        <v/>
      </c>
      <c r="N570" s="408"/>
      <c r="O570" s="464" t="str">
        <f>IFERROR(VLOOKUP($L570,[4]Insumos!$C$2:$F$517,3,FALSE),"")</f>
        <v/>
      </c>
      <c r="P570" s="318" t="e">
        <f>+Tabla1[[#This Row],[Precio Unitario]]*Tabla1[[#This Row],[Cantidad de Insumos]]</f>
        <v>#VALUE!</v>
      </c>
      <c r="Q570" s="464" t="str">
        <f>IFERROR(VLOOKUP($L570,[4]Insumos!$C$2:$F$517,4,FALSE),"")</f>
        <v/>
      </c>
      <c r="R570" s="463"/>
      <c r="S570" s="456"/>
      <c r="T570" s="456"/>
    </row>
    <row r="571" spans="2:20" x14ac:dyDescent="0.25">
      <c r="B571" s="465" t="str">
        <f>IF(Tabla1[[#This Row],[Código_Actividad]]="","",CONCATENATE(Tabla1[[#This Row],[POA]],".",Tabla1[[#This Row],[SRS]],".",Tabla1[[#This Row],[AREA]],".",Tabla1[[#This Row],[TIPO]]))</f>
        <v/>
      </c>
      <c r="C571" s="465" t="str">
        <f>IF(Tabla1[[#This Row],[Código_Actividad]]="","",'Formulario PPGR1'!#REF!)</f>
        <v/>
      </c>
      <c r="D571" s="465" t="str">
        <f>IF(Tabla1[[#This Row],[Código_Actividad]]="","",'Formulario PPGR1'!#REF!)</f>
        <v/>
      </c>
      <c r="E571" s="465" t="str">
        <f>IF(Tabla1[[#This Row],[Código_Actividad]]="","",'Formulario PPGR1'!#REF!)</f>
        <v/>
      </c>
      <c r="F571" s="465" t="str">
        <f>IF(Tabla1[[#This Row],[Código_Actividad]]="","",'Formulario PPGR1'!#REF!)</f>
        <v/>
      </c>
      <c r="G571" s="366"/>
      <c r="H571" s="460" t="str">
        <f>IFERROR(VLOOKUP(Tabla1[[#This Row],[Código_Actividad]],'Formulario PPGR2'!$H$9:$I$1048576,2,FALSE),"")</f>
        <v/>
      </c>
      <c r="I571" s="461" t="str">
        <f>IFERROR(VLOOKUP(Tabla1[[#This Row],[Código_Actividad]],Tabla2[[Código]:[Total de Acciones ]],15,FALSE),"")</f>
        <v/>
      </c>
      <c r="J571" s="462"/>
      <c r="K571" s="466" t="str">
        <f>IFERROR(VLOOKUP($J571,[3]LSIns!$B$5:$C$45,2,FALSE),"")</f>
        <v/>
      </c>
      <c r="L571" s="460"/>
      <c r="M571" s="463" t="str">
        <f>IFERROR(VLOOKUP($L571,[4]Insumos!$C$2:$F$517,2,FALSE),"")</f>
        <v/>
      </c>
      <c r="N571" s="408"/>
      <c r="O571" s="464" t="str">
        <f>IFERROR(VLOOKUP($L571,[4]Insumos!$C$2:$F$517,3,FALSE),"")</f>
        <v/>
      </c>
      <c r="P571" s="318" t="e">
        <f>+Tabla1[[#This Row],[Precio Unitario]]*Tabla1[[#This Row],[Cantidad de Insumos]]</f>
        <v>#VALUE!</v>
      </c>
      <c r="Q571" s="464" t="str">
        <f>IFERROR(VLOOKUP($L571,[4]Insumos!$C$2:$F$517,4,FALSE),"")</f>
        <v/>
      </c>
      <c r="R571" s="463"/>
      <c r="S571" s="456"/>
      <c r="T571" s="456"/>
    </row>
    <row r="572" spans="2:20" x14ac:dyDescent="0.25">
      <c r="B572" s="465" t="str">
        <f>IF(Tabla1[[#This Row],[Código_Actividad]]="","",CONCATENATE(Tabla1[[#This Row],[POA]],".",Tabla1[[#This Row],[SRS]],".",Tabla1[[#This Row],[AREA]],".",Tabla1[[#This Row],[TIPO]]))</f>
        <v/>
      </c>
      <c r="C572" s="465" t="str">
        <f>IF(Tabla1[[#This Row],[Código_Actividad]]="","",'Formulario PPGR1'!#REF!)</f>
        <v/>
      </c>
      <c r="D572" s="465" t="str">
        <f>IF(Tabla1[[#This Row],[Código_Actividad]]="","",'Formulario PPGR1'!#REF!)</f>
        <v/>
      </c>
      <c r="E572" s="465" t="str">
        <f>IF(Tabla1[[#This Row],[Código_Actividad]]="","",'Formulario PPGR1'!#REF!)</f>
        <v/>
      </c>
      <c r="F572" s="465" t="str">
        <f>IF(Tabla1[[#This Row],[Código_Actividad]]="","",'Formulario PPGR1'!#REF!)</f>
        <v/>
      </c>
      <c r="G572" s="366"/>
      <c r="H572" s="460" t="str">
        <f>IFERROR(VLOOKUP(Tabla1[[#This Row],[Código_Actividad]],'Formulario PPGR2'!$H$9:$I$1048576,2,FALSE),"")</f>
        <v/>
      </c>
      <c r="I572" s="461" t="str">
        <f>IFERROR(VLOOKUP(Tabla1[[#This Row],[Código_Actividad]],Tabla2[[Código]:[Total de Acciones ]],15,FALSE),"")</f>
        <v/>
      </c>
      <c r="J572" s="462"/>
      <c r="K572" s="466" t="str">
        <f>IFERROR(VLOOKUP($J572,[3]LSIns!$B$5:$C$45,2,FALSE),"")</f>
        <v/>
      </c>
      <c r="L572" s="460"/>
      <c r="M572" s="463" t="str">
        <f>IFERROR(VLOOKUP($L572,[4]Insumos!$C$2:$F$517,2,FALSE),"")</f>
        <v/>
      </c>
      <c r="N572" s="408"/>
      <c r="O572" s="464" t="str">
        <f>IFERROR(VLOOKUP($L572,[4]Insumos!$C$2:$F$517,3,FALSE),"")</f>
        <v/>
      </c>
      <c r="P572" s="318" t="e">
        <f>+Tabla1[[#This Row],[Precio Unitario]]*Tabla1[[#This Row],[Cantidad de Insumos]]</f>
        <v>#VALUE!</v>
      </c>
      <c r="Q572" s="464" t="str">
        <f>IFERROR(VLOOKUP($L572,[4]Insumos!$C$2:$F$517,4,FALSE),"")</f>
        <v/>
      </c>
      <c r="R572" s="463"/>
      <c r="S572" s="456"/>
      <c r="T572" s="456"/>
    </row>
    <row r="573" spans="2:20" x14ac:dyDescent="0.25">
      <c r="B573" s="465" t="str">
        <f>IF(Tabla1[[#This Row],[Código_Actividad]]="","",CONCATENATE(Tabla1[[#This Row],[POA]],".",Tabla1[[#This Row],[SRS]],".",Tabla1[[#This Row],[AREA]],".",Tabla1[[#This Row],[TIPO]]))</f>
        <v/>
      </c>
      <c r="C573" s="465" t="str">
        <f>IF(Tabla1[[#This Row],[Código_Actividad]]="","",'Formulario PPGR1'!#REF!)</f>
        <v/>
      </c>
      <c r="D573" s="465" t="str">
        <f>IF(Tabla1[[#This Row],[Código_Actividad]]="","",'Formulario PPGR1'!#REF!)</f>
        <v/>
      </c>
      <c r="E573" s="465" t="str">
        <f>IF(Tabla1[[#This Row],[Código_Actividad]]="","",'Formulario PPGR1'!#REF!)</f>
        <v/>
      </c>
      <c r="F573" s="465" t="str">
        <f>IF(Tabla1[[#This Row],[Código_Actividad]]="","",'Formulario PPGR1'!#REF!)</f>
        <v/>
      </c>
      <c r="G573" s="366"/>
      <c r="H573" s="460" t="str">
        <f>IFERROR(VLOOKUP(Tabla1[[#This Row],[Código_Actividad]],'Formulario PPGR2'!$H$9:$I$1048576,2,FALSE),"")</f>
        <v/>
      </c>
      <c r="I573" s="461" t="str">
        <f>IFERROR(VLOOKUP(Tabla1[[#This Row],[Código_Actividad]],Tabla2[[Código]:[Total de Acciones ]],15,FALSE),"")</f>
        <v/>
      </c>
      <c r="J573" s="462"/>
      <c r="K573" s="466" t="str">
        <f>IFERROR(VLOOKUP($J573,[3]LSIns!$B$5:$C$45,2,FALSE),"")</f>
        <v/>
      </c>
      <c r="L573" s="460"/>
      <c r="M573" s="463" t="str">
        <f>IFERROR(VLOOKUP($L573,[4]Insumos!$C$2:$F$517,2,FALSE),"")</f>
        <v/>
      </c>
      <c r="N573" s="408"/>
      <c r="O573" s="464" t="str">
        <f>IFERROR(VLOOKUP($L573,[4]Insumos!$C$2:$F$517,3,FALSE),"")</f>
        <v/>
      </c>
      <c r="P573" s="318" t="e">
        <f>+Tabla1[[#This Row],[Precio Unitario]]*Tabla1[[#This Row],[Cantidad de Insumos]]</f>
        <v>#VALUE!</v>
      </c>
      <c r="Q573" s="464" t="str">
        <f>IFERROR(VLOOKUP($L573,[4]Insumos!$C$2:$F$517,4,FALSE),"")</f>
        <v/>
      </c>
      <c r="R573" s="463"/>
      <c r="S573" s="456"/>
      <c r="T573" s="456"/>
    </row>
    <row r="574" spans="2:20" x14ac:dyDescent="0.25">
      <c r="B574" s="465" t="str">
        <f>IF(Tabla1[[#This Row],[Código_Actividad]]="","",CONCATENATE(Tabla1[[#This Row],[POA]],".",Tabla1[[#This Row],[SRS]],".",Tabla1[[#This Row],[AREA]],".",Tabla1[[#This Row],[TIPO]]))</f>
        <v/>
      </c>
      <c r="C574" s="465" t="str">
        <f>IF(Tabla1[[#This Row],[Código_Actividad]]="","",'Formulario PPGR1'!#REF!)</f>
        <v/>
      </c>
      <c r="D574" s="465" t="str">
        <f>IF(Tabla1[[#This Row],[Código_Actividad]]="","",'Formulario PPGR1'!#REF!)</f>
        <v/>
      </c>
      <c r="E574" s="465" t="str">
        <f>IF(Tabla1[[#This Row],[Código_Actividad]]="","",'Formulario PPGR1'!#REF!)</f>
        <v/>
      </c>
      <c r="F574" s="465" t="str">
        <f>IF(Tabla1[[#This Row],[Código_Actividad]]="","",'Formulario PPGR1'!#REF!)</f>
        <v/>
      </c>
      <c r="G574" s="366"/>
      <c r="H574" s="460" t="str">
        <f>IFERROR(VLOOKUP(Tabla1[[#This Row],[Código_Actividad]],'Formulario PPGR2'!$H$9:$I$1048576,2,FALSE),"")</f>
        <v/>
      </c>
      <c r="I574" s="461" t="str">
        <f>IFERROR(VLOOKUP(Tabla1[[#This Row],[Código_Actividad]],Tabla2[[Código]:[Total de Acciones ]],15,FALSE),"")</f>
        <v/>
      </c>
      <c r="J574" s="462"/>
      <c r="K574" s="466" t="str">
        <f>IFERROR(VLOOKUP($J574,[3]LSIns!$B$5:$C$45,2,FALSE),"")</f>
        <v/>
      </c>
      <c r="L574" s="460"/>
      <c r="M574" s="463" t="str">
        <f>IFERROR(VLOOKUP($L574,[4]Insumos!$C$2:$F$517,2,FALSE),"")</f>
        <v/>
      </c>
      <c r="N574" s="408"/>
      <c r="O574" s="464" t="str">
        <f>IFERROR(VLOOKUP($L574,[4]Insumos!$C$2:$F$517,3,FALSE),"")</f>
        <v/>
      </c>
      <c r="P574" s="318" t="e">
        <f>+Tabla1[[#This Row],[Precio Unitario]]*Tabla1[[#This Row],[Cantidad de Insumos]]</f>
        <v>#VALUE!</v>
      </c>
      <c r="Q574" s="464" t="str">
        <f>IFERROR(VLOOKUP($L574,[4]Insumos!$C$2:$F$517,4,FALSE),"")</f>
        <v/>
      </c>
      <c r="R574" s="463"/>
      <c r="S574" s="456"/>
      <c r="T574" s="456"/>
    </row>
    <row r="575" spans="2:20" x14ac:dyDescent="0.25">
      <c r="B575" s="465" t="str">
        <f>IF(Tabla1[[#This Row],[Código_Actividad]]="","",CONCATENATE(Tabla1[[#This Row],[POA]],".",Tabla1[[#This Row],[SRS]],".",Tabla1[[#This Row],[AREA]],".",Tabla1[[#This Row],[TIPO]]))</f>
        <v/>
      </c>
      <c r="C575" s="465" t="str">
        <f>IF(Tabla1[[#This Row],[Código_Actividad]]="","",'Formulario PPGR1'!#REF!)</f>
        <v/>
      </c>
      <c r="D575" s="465" t="str">
        <f>IF(Tabla1[[#This Row],[Código_Actividad]]="","",'Formulario PPGR1'!#REF!)</f>
        <v/>
      </c>
      <c r="E575" s="465" t="str">
        <f>IF(Tabla1[[#This Row],[Código_Actividad]]="","",'Formulario PPGR1'!#REF!)</f>
        <v/>
      </c>
      <c r="F575" s="465" t="str">
        <f>IF(Tabla1[[#This Row],[Código_Actividad]]="","",'Formulario PPGR1'!#REF!)</f>
        <v/>
      </c>
      <c r="G575" s="366"/>
      <c r="H575" s="460" t="str">
        <f>IFERROR(VLOOKUP(Tabla1[[#This Row],[Código_Actividad]],'Formulario PPGR2'!$H$9:$I$1048576,2,FALSE),"")</f>
        <v/>
      </c>
      <c r="I575" s="461" t="str">
        <f>IFERROR(VLOOKUP(Tabla1[[#This Row],[Código_Actividad]],Tabla2[[Código]:[Total de Acciones ]],15,FALSE),"")</f>
        <v/>
      </c>
      <c r="J575" s="462"/>
      <c r="K575" s="466" t="str">
        <f>IFERROR(VLOOKUP($J575,[3]LSIns!$B$5:$C$45,2,FALSE),"")</f>
        <v/>
      </c>
      <c r="L575" s="460"/>
      <c r="M575" s="463" t="str">
        <f>IFERROR(VLOOKUP($L575,[4]Insumos!$C$2:$F$517,2,FALSE),"")</f>
        <v/>
      </c>
      <c r="N575" s="408"/>
      <c r="O575" s="464" t="str">
        <f>IFERROR(VLOOKUP($L575,[4]Insumos!$C$2:$F$517,3,FALSE),"")</f>
        <v/>
      </c>
      <c r="P575" s="318" t="e">
        <f>+Tabla1[[#This Row],[Precio Unitario]]*Tabla1[[#This Row],[Cantidad de Insumos]]</f>
        <v>#VALUE!</v>
      </c>
      <c r="Q575" s="464" t="str">
        <f>IFERROR(VLOOKUP($L575,[4]Insumos!$C$2:$F$517,4,FALSE),"")</f>
        <v/>
      </c>
      <c r="R575" s="463"/>
      <c r="S575" s="456"/>
      <c r="T575" s="456"/>
    </row>
    <row r="576" spans="2:20" x14ac:dyDescent="0.25">
      <c r="B576" s="465" t="str">
        <f>IF(Tabla1[[#This Row],[Código_Actividad]]="","",CONCATENATE(Tabla1[[#This Row],[POA]],".",Tabla1[[#This Row],[SRS]],".",Tabla1[[#This Row],[AREA]],".",Tabla1[[#This Row],[TIPO]]))</f>
        <v/>
      </c>
      <c r="C576" s="465" t="str">
        <f>IF(Tabla1[[#This Row],[Código_Actividad]]="","",'Formulario PPGR1'!#REF!)</f>
        <v/>
      </c>
      <c r="D576" s="465" t="str">
        <f>IF(Tabla1[[#This Row],[Código_Actividad]]="","",'Formulario PPGR1'!#REF!)</f>
        <v/>
      </c>
      <c r="E576" s="465" t="str">
        <f>IF(Tabla1[[#This Row],[Código_Actividad]]="","",'Formulario PPGR1'!#REF!)</f>
        <v/>
      </c>
      <c r="F576" s="465" t="str">
        <f>IF(Tabla1[[#This Row],[Código_Actividad]]="","",'Formulario PPGR1'!#REF!)</f>
        <v/>
      </c>
      <c r="G576" s="366"/>
      <c r="H576" s="460" t="str">
        <f>IFERROR(VLOOKUP(Tabla1[[#This Row],[Código_Actividad]],'Formulario PPGR2'!$H$9:$I$1048576,2,FALSE),"")</f>
        <v/>
      </c>
      <c r="I576" s="461" t="str">
        <f>IFERROR(VLOOKUP(Tabla1[[#This Row],[Código_Actividad]],Tabla2[[Código]:[Total de Acciones ]],15,FALSE),"")</f>
        <v/>
      </c>
      <c r="J576" s="462"/>
      <c r="K576" s="466" t="str">
        <f>IFERROR(VLOOKUP($J576,[3]LSIns!$B$5:$C$45,2,FALSE),"")</f>
        <v/>
      </c>
      <c r="L576" s="460"/>
      <c r="M576" s="463" t="str">
        <f>IFERROR(VLOOKUP($L576,[4]Insumos!$C$2:$F$517,2,FALSE),"")</f>
        <v/>
      </c>
      <c r="N576" s="408"/>
      <c r="O576" s="464" t="str">
        <f>IFERROR(VLOOKUP($L576,[4]Insumos!$C$2:$F$517,3,FALSE),"")</f>
        <v/>
      </c>
      <c r="P576" s="318" t="e">
        <f>+Tabla1[[#This Row],[Precio Unitario]]*Tabla1[[#This Row],[Cantidad de Insumos]]</f>
        <v>#VALUE!</v>
      </c>
      <c r="Q576" s="464" t="str">
        <f>IFERROR(VLOOKUP($L576,[4]Insumos!$C$2:$F$517,4,FALSE),"")</f>
        <v/>
      </c>
      <c r="R576" s="463"/>
      <c r="S576" s="456"/>
      <c r="T576" s="456"/>
    </row>
    <row r="577" spans="2:20" x14ac:dyDescent="0.25">
      <c r="B577" s="465" t="str">
        <f>IF(Tabla1[[#This Row],[Código_Actividad]]="","",CONCATENATE(Tabla1[[#This Row],[POA]],".",Tabla1[[#This Row],[SRS]],".",Tabla1[[#This Row],[AREA]],".",Tabla1[[#This Row],[TIPO]]))</f>
        <v/>
      </c>
      <c r="C577" s="465" t="str">
        <f>IF(Tabla1[[#This Row],[Código_Actividad]]="","",'Formulario PPGR1'!#REF!)</f>
        <v/>
      </c>
      <c r="D577" s="465" t="str">
        <f>IF(Tabla1[[#This Row],[Código_Actividad]]="","",'Formulario PPGR1'!#REF!)</f>
        <v/>
      </c>
      <c r="E577" s="465" t="str">
        <f>IF(Tabla1[[#This Row],[Código_Actividad]]="","",'Formulario PPGR1'!#REF!)</f>
        <v/>
      </c>
      <c r="F577" s="465" t="str">
        <f>IF(Tabla1[[#This Row],[Código_Actividad]]="","",'Formulario PPGR1'!#REF!)</f>
        <v/>
      </c>
      <c r="G577" s="366"/>
      <c r="H577" s="460" t="str">
        <f>IFERROR(VLOOKUP(Tabla1[[#This Row],[Código_Actividad]],'Formulario PPGR2'!$H$9:$I$1048576,2,FALSE),"")</f>
        <v/>
      </c>
      <c r="I577" s="461" t="str">
        <f>IFERROR(VLOOKUP(Tabla1[[#This Row],[Código_Actividad]],Tabla2[[Código]:[Total de Acciones ]],15,FALSE),"")</f>
        <v/>
      </c>
      <c r="J577" s="462"/>
      <c r="K577" s="466" t="str">
        <f>IFERROR(VLOOKUP($J577,[3]LSIns!$B$5:$C$45,2,FALSE),"")</f>
        <v/>
      </c>
      <c r="L577" s="460"/>
      <c r="M577" s="463" t="str">
        <f>IFERROR(VLOOKUP($L577,[4]Insumos!$C$2:$F$517,2,FALSE),"")</f>
        <v/>
      </c>
      <c r="N577" s="408"/>
      <c r="O577" s="464" t="str">
        <f>IFERROR(VLOOKUP($L577,[4]Insumos!$C$2:$F$517,3,FALSE),"")</f>
        <v/>
      </c>
      <c r="P577" s="318" t="e">
        <f>+Tabla1[[#This Row],[Precio Unitario]]*Tabla1[[#This Row],[Cantidad de Insumos]]</f>
        <v>#VALUE!</v>
      </c>
      <c r="Q577" s="464" t="str">
        <f>IFERROR(VLOOKUP($L577,[4]Insumos!$C$2:$F$517,4,FALSE),"")</f>
        <v/>
      </c>
      <c r="R577" s="463"/>
      <c r="S577" s="456"/>
      <c r="T577" s="456"/>
    </row>
    <row r="578" spans="2:20" x14ac:dyDescent="0.25">
      <c r="B578" s="465" t="str">
        <f>IF(Tabla1[[#This Row],[Código_Actividad]]="","",CONCATENATE(Tabla1[[#This Row],[POA]],".",Tabla1[[#This Row],[SRS]],".",Tabla1[[#This Row],[AREA]],".",Tabla1[[#This Row],[TIPO]]))</f>
        <v/>
      </c>
      <c r="C578" s="465" t="str">
        <f>IF(Tabla1[[#This Row],[Código_Actividad]]="","",'Formulario PPGR1'!#REF!)</f>
        <v/>
      </c>
      <c r="D578" s="465" t="str">
        <f>IF(Tabla1[[#This Row],[Código_Actividad]]="","",'Formulario PPGR1'!#REF!)</f>
        <v/>
      </c>
      <c r="E578" s="465" t="str">
        <f>IF(Tabla1[[#This Row],[Código_Actividad]]="","",'Formulario PPGR1'!#REF!)</f>
        <v/>
      </c>
      <c r="F578" s="465" t="str">
        <f>IF(Tabla1[[#This Row],[Código_Actividad]]="","",'Formulario PPGR1'!#REF!)</f>
        <v/>
      </c>
      <c r="G578" s="366"/>
      <c r="H578" s="460" t="str">
        <f>IFERROR(VLOOKUP(Tabla1[[#This Row],[Código_Actividad]],'Formulario PPGR2'!$H$9:$I$1048576,2,FALSE),"")</f>
        <v/>
      </c>
      <c r="I578" s="461" t="str">
        <f>IFERROR(VLOOKUP(Tabla1[[#This Row],[Código_Actividad]],Tabla2[[Código]:[Total de Acciones ]],15,FALSE),"")</f>
        <v/>
      </c>
      <c r="J578" s="462"/>
      <c r="K578" s="466" t="str">
        <f>IFERROR(VLOOKUP($J578,[3]LSIns!$B$5:$C$45,2,FALSE),"")</f>
        <v/>
      </c>
      <c r="L578" s="460"/>
      <c r="M578" s="463" t="str">
        <f>IFERROR(VLOOKUP($L578,[4]Insumos!$C$2:$F$517,2,FALSE),"")</f>
        <v/>
      </c>
      <c r="N578" s="408"/>
      <c r="O578" s="464" t="str">
        <f>IFERROR(VLOOKUP($L578,[4]Insumos!$C$2:$F$517,3,FALSE),"")</f>
        <v/>
      </c>
      <c r="P578" s="318" t="e">
        <f>+Tabla1[[#This Row],[Precio Unitario]]*Tabla1[[#This Row],[Cantidad de Insumos]]</f>
        <v>#VALUE!</v>
      </c>
      <c r="Q578" s="464" t="str">
        <f>IFERROR(VLOOKUP($L578,[4]Insumos!$C$2:$F$517,4,FALSE),"")</f>
        <v/>
      </c>
      <c r="R578" s="463"/>
      <c r="S578" s="456"/>
      <c r="T578" s="456"/>
    </row>
    <row r="579" spans="2:20" x14ac:dyDescent="0.25">
      <c r="B579" s="465" t="str">
        <f>IF(Tabla1[[#This Row],[Código_Actividad]]="","",CONCATENATE(Tabla1[[#This Row],[POA]],".",Tabla1[[#This Row],[SRS]],".",Tabla1[[#This Row],[AREA]],".",Tabla1[[#This Row],[TIPO]]))</f>
        <v/>
      </c>
      <c r="C579" s="465" t="str">
        <f>IF(Tabla1[[#This Row],[Código_Actividad]]="","",'Formulario PPGR1'!#REF!)</f>
        <v/>
      </c>
      <c r="D579" s="465" t="str">
        <f>IF(Tabla1[[#This Row],[Código_Actividad]]="","",'Formulario PPGR1'!#REF!)</f>
        <v/>
      </c>
      <c r="E579" s="465" t="str">
        <f>IF(Tabla1[[#This Row],[Código_Actividad]]="","",'Formulario PPGR1'!#REF!)</f>
        <v/>
      </c>
      <c r="F579" s="465" t="str">
        <f>IF(Tabla1[[#This Row],[Código_Actividad]]="","",'Formulario PPGR1'!#REF!)</f>
        <v/>
      </c>
      <c r="G579" s="366"/>
      <c r="H579" s="460" t="str">
        <f>IFERROR(VLOOKUP(Tabla1[[#This Row],[Código_Actividad]],'Formulario PPGR2'!$H$9:$I$1048576,2,FALSE),"")</f>
        <v/>
      </c>
      <c r="I579" s="461" t="str">
        <f>IFERROR(VLOOKUP(Tabla1[[#This Row],[Código_Actividad]],Tabla2[[Código]:[Total de Acciones ]],15,FALSE),"")</f>
        <v/>
      </c>
      <c r="J579" s="462"/>
      <c r="K579" s="466" t="str">
        <f>IFERROR(VLOOKUP($J579,[3]LSIns!$B$5:$C$45,2,FALSE),"")</f>
        <v/>
      </c>
      <c r="L579" s="460"/>
      <c r="M579" s="463" t="str">
        <f>IFERROR(VLOOKUP($L579,[4]Insumos!$C$2:$F$517,2,FALSE),"")</f>
        <v/>
      </c>
      <c r="N579" s="408"/>
      <c r="O579" s="464" t="str">
        <f>IFERROR(VLOOKUP($L579,[4]Insumos!$C$2:$F$517,3,FALSE),"")</f>
        <v/>
      </c>
      <c r="P579" s="318" t="e">
        <f>+Tabla1[[#This Row],[Precio Unitario]]*Tabla1[[#This Row],[Cantidad de Insumos]]</f>
        <v>#VALUE!</v>
      </c>
      <c r="Q579" s="464" t="str">
        <f>IFERROR(VLOOKUP($L579,[4]Insumos!$C$2:$F$517,4,FALSE),"")</f>
        <v/>
      </c>
      <c r="R579" s="463"/>
      <c r="S579" s="456"/>
      <c r="T579" s="456"/>
    </row>
    <row r="580" spans="2:20" x14ac:dyDescent="0.25">
      <c r="B580" s="465" t="str">
        <f>IF(Tabla1[[#This Row],[Código_Actividad]]="","",CONCATENATE(Tabla1[[#This Row],[POA]],".",Tabla1[[#This Row],[SRS]],".",Tabla1[[#This Row],[AREA]],".",Tabla1[[#This Row],[TIPO]]))</f>
        <v/>
      </c>
      <c r="C580" s="465" t="str">
        <f>IF(Tabla1[[#This Row],[Código_Actividad]]="","",'Formulario PPGR1'!#REF!)</f>
        <v/>
      </c>
      <c r="D580" s="465" t="str">
        <f>IF(Tabla1[[#This Row],[Código_Actividad]]="","",'Formulario PPGR1'!#REF!)</f>
        <v/>
      </c>
      <c r="E580" s="465" t="str">
        <f>IF(Tabla1[[#This Row],[Código_Actividad]]="","",'Formulario PPGR1'!#REF!)</f>
        <v/>
      </c>
      <c r="F580" s="465" t="str">
        <f>IF(Tabla1[[#This Row],[Código_Actividad]]="","",'Formulario PPGR1'!#REF!)</f>
        <v/>
      </c>
      <c r="G580" s="366"/>
      <c r="H580" s="460" t="str">
        <f>IFERROR(VLOOKUP(Tabla1[[#This Row],[Código_Actividad]],'Formulario PPGR2'!$H$9:$I$1048576,2,FALSE),"")</f>
        <v/>
      </c>
      <c r="I580" s="461" t="str">
        <f>IFERROR(VLOOKUP(Tabla1[[#This Row],[Código_Actividad]],Tabla2[[Código]:[Total de Acciones ]],15,FALSE),"")</f>
        <v/>
      </c>
      <c r="J580" s="462"/>
      <c r="K580" s="466" t="str">
        <f>IFERROR(VLOOKUP($J580,[3]LSIns!$B$5:$C$45,2,FALSE),"")</f>
        <v/>
      </c>
      <c r="L580" s="460"/>
      <c r="M580" s="463" t="str">
        <f>IFERROR(VLOOKUP($L580,[4]Insumos!$C$2:$F$517,2,FALSE),"")</f>
        <v/>
      </c>
      <c r="N580" s="408"/>
      <c r="O580" s="464" t="str">
        <f>IFERROR(VLOOKUP($L580,[4]Insumos!$C$2:$F$517,3,FALSE),"")</f>
        <v/>
      </c>
      <c r="P580" s="318" t="e">
        <f>+Tabla1[[#This Row],[Precio Unitario]]*Tabla1[[#This Row],[Cantidad de Insumos]]</f>
        <v>#VALUE!</v>
      </c>
      <c r="Q580" s="464" t="str">
        <f>IFERROR(VLOOKUP($L580,[4]Insumos!$C$2:$F$517,4,FALSE),"")</f>
        <v/>
      </c>
      <c r="R580" s="463"/>
      <c r="S580" s="456"/>
      <c r="T580" s="456"/>
    </row>
    <row r="581" spans="2:20" x14ac:dyDescent="0.25">
      <c r="B581" s="465" t="str">
        <f>IF(Tabla1[[#This Row],[Código_Actividad]]="","",CONCATENATE(Tabla1[[#This Row],[POA]],".",Tabla1[[#This Row],[SRS]],".",Tabla1[[#This Row],[AREA]],".",Tabla1[[#This Row],[TIPO]]))</f>
        <v/>
      </c>
      <c r="C581" s="465" t="str">
        <f>IF(Tabla1[[#This Row],[Código_Actividad]]="","",'Formulario PPGR1'!#REF!)</f>
        <v/>
      </c>
      <c r="D581" s="465" t="str">
        <f>IF(Tabla1[[#This Row],[Código_Actividad]]="","",'Formulario PPGR1'!#REF!)</f>
        <v/>
      </c>
      <c r="E581" s="465" t="str">
        <f>IF(Tabla1[[#This Row],[Código_Actividad]]="","",'Formulario PPGR1'!#REF!)</f>
        <v/>
      </c>
      <c r="F581" s="465" t="str">
        <f>IF(Tabla1[[#This Row],[Código_Actividad]]="","",'Formulario PPGR1'!#REF!)</f>
        <v/>
      </c>
      <c r="G581" s="366"/>
      <c r="H581" s="460" t="str">
        <f>IFERROR(VLOOKUP(Tabla1[[#This Row],[Código_Actividad]],'Formulario PPGR2'!$H$9:$I$1048576,2,FALSE),"")</f>
        <v/>
      </c>
      <c r="I581" s="461" t="str">
        <f>IFERROR(VLOOKUP(Tabla1[[#This Row],[Código_Actividad]],Tabla2[[Código]:[Total de Acciones ]],15,FALSE),"")</f>
        <v/>
      </c>
      <c r="J581" s="462"/>
      <c r="K581" s="466" t="str">
        <f>IFERROR(VLOOKUP($J581,[3]LSIns!$B$5:$C$45,2,FALSE),"")</f>
        <v/>
      </c>
      <c r="L581" s="460"/>
      <c r="M581" s="463" t="str">
        <f>IFERROR(VLOOKUP($L581,[4]Insumos!$C$2:$F$517,2,FALSE),"")</f>
        <v/>
      </c>
      <c r="N581" s="408"/>
      <c r="O581" s="464" t="str">
        <f>IFERROR(VLOOKUP($L581,[4]Insumos!$C$2:$F$517,3,FALSE),"")</f>
        <v/>
      </c>
      <c r="P581" s="318" t="e">
        <f>+Tabla1[[#This Row],[Precio Unitario]]*Tabla1[[#This Row],[Cantidad de Insumos]]</f>
        <v>#VALUE!</v>
      </c>
      <c r="Q581" s="464" t="str">
        <f>IFERROR(VLOOKUP($L581,[4]Insumos!$C$2:$F$517,4,FALSE),"")</f>
        <v/>
      </c>
      <c r="R581" s="463"/>
      <c r="S581" s="456"/>
      <c r="T581" s="456"/>
    </row>
    <row r="582" spans="2:20" x14ac:dyDescent="0.25">
      <c r="B582" s="465" t="str">
        <f>IF(Tabla1[[#This Row],[Código_Actividad]]="","",CONCATENATE(Tabla1[[#This Row],[POA]],".",Tabla1[[#This Row],[SRS]],".",Tabla1[[#This Row],[AREA]],".",Tabla1[[#This Row],[TIPO]]))</f>
        <v/>
      </c>
      <c r="C582" s="465" t="str">
        <f>IF(Tabla1[[#This Row],[Código_Actividad]]="","",'Formulario PPGR1'!#REF!)</f>
        <v/>
      </c>
      <c r="D582" s="465" t="str">
        <f>IF(Tabla1[[#This Row],[Código_Actividad]]="","",'Formulario PPGR1'!#REF!)</f>
        <v/>
      </c>
      <c r="E582" s="465" t="str">
        <f>IF(Tabla1[[#This Row],[Código_Actividad]]="","",'Formulario PPGR1'!#REF!)</f>
        <v/>
      </c>
      <c r="F582" s="465" t="str">
        <f>IF(Tabla1[[#This Row],[Código_Actividad]]="","",'Formulario PPGR1'!#REF!)</f>
        <v/>
      </c>
      <c r="G582" s="366"/>
      <c r="H582" s="460" t="str">
        <f>IFERROR(VLOOKUP(Tabla1[[#This Row],[Código_Actividad]],'Formulario PPGR2'!$H$9:$I$1048576,2,FALSE),"")</f>
        <v/>
      </c>
      <c r="I582" s="461" t="str">
        <f>IFERROR(VLOOKUP(Tabla1[[#This Row],[Código_Actividad]],Tabla2[[Código]:[Total de Acciones ]],15,FALSE),"")</f>
        <v/>
      </c>
      <c r="J582" s="462"/>
      <c r="K582" s="466" t="str">
        <f>IFERROR(VLOOKUP($J582,[3]LSIns!$B$5:$C$45,2,FALSE),"")</f>
        <v/>
      </c>
      <c r="L582" s="460"/>
      <c r="M582" s="463" t="str">
        <f>IFERROR(VLOOKUP($L582,[4]Insumos!$C$2:$F$517,2,FALSE),"")</f>
        <v/>
      </c>
      <c r="N582" s="408"/>
      <c r="O582" s="464" t="str">
        <f>IFERROR(VLOOKUP($L582,[4]Insumos!$C$2:$F$517,3,FALSE),"")</f>
        <v/>
      </c>
      <c r="P582" s="318" t="e">
        <f>+Tabla1[[#This Row],[Precio Unitario]]*Tabla1[[#This Row],[Cantidad de Insumos]]</f>
        <v>#VALUE!</v>
      </c>
      <c r="Q582" s="464" t="str">
        <f>IFERROR(VLOOKUP($L582,[4]Insumos!$C$2:$F$517,4,FALSE),"")</f>
        <v/>
      </c>
      <c r="R582" s="463"/>
      <c r="S582" s="456"/>
      <c r="T582" s="456"/>
    </row>
    <row r="583" spans="2:20" x14ac:dyDescent="0.25">
      <c r="B583" s="465" t="str">
        <f>IF(Tabla1[[#This Row],[Código_Actividad]]="","",CONCATENATE(Tabla1[[#This Row],[POA]],".",Tabla1[[#This Row],[SRS]],".",Tabla1[[#This Row],[AREA]],".",Tabla1[[#This Row],[TIPO]]))</f>
        <v/>
      </c>
      <c r="C583" s="465" t="str">
        <f>IF(Tabla1[[#This Row],[Código_Actividad]]="","",'Formulario PPGR1'!#REF!)</f>
        <v/>
      </c>
      <c r="D583" s="465" t="str">
        <f>IF(Tabla1[[#This Row],[Código_Actividad]]="","",'Formulario PPGR1'!#REF!)</f>
        <v/>
      </c>
      <c r="E583" s="465" t="str">
        <f>IF(Tabla1[[#This Row],[Código_Actividad]]="","",'Formulario PPGR1'!#REF!)</f>
        <v/>
      </c>
      <c r="F583" s="465" t="str">
        <f>IF(Tabla1[[#This Row],[Código_Actividad]]="","",'Formulario PPGR1'!#REF!)</f>
        <v/>
      </c>
      <c r="G583" s="366"/>
      <c r="H583" s="460" t="str">
        <f>IFERROR(VLOOKUP(Tabla1[[#This Row],[Código_Actividad]],'Formulario PPGR2'!$H$9:$I$1048576,2,FALSE),"")</f>
        <v/>
      </c>
      <c r="I583" s="461" t="str">
        <f>IFERROR(VLOOKUP(Tabla1[[#This Row],[Código_Actividad]],Tabla2[[Código]:[Total de Acciones ]],15,FALSE),"")</f>
        <v/>
      </c>
      <c r="J583" s="462"/>
      <c r="K583" s="466" t="str">
        <f>IFERROR(VLOOKUP($J583,[3]LSIns!$B$5:$C$45,2,FALSE),"")</f>
        <v/>
      </c>
      <c r="L583" s="460"/>
      <c r="M583" s="463" t="str">
        <f>IFERROR(VLOOKUP($L583,[4]Insumos!$C$2:$F$517,2,FALSE),"")</f>
        <v/>
      </c>
      <c r="N583" s="408"/>
      <c r="O583" s="464" t="str">
        <f>IFERROR(VLOOKUP($L583,[4]Insumos!$C$2:$F$517,3,FALSE),"")</f>
        <v/>
      </c>
      <c r="P583" s="318" t="e">
        <f>+Tabla1[[#This Row],[Precio Unitario]]*Tabla1[[#This Row],[Cantidad de Insumos]]</f>
        <v>#VALUE!</v>
      </c>
      <c r="Q583" s="464" t="str">
        <f>IFERROR(VLOOKUP($L583,[4]Insumos!$C$2:$F$517,4,FALSE),"")</f>
        <v/>
      </c>
      <c r="R583" s="463"/>
      <c r="S583" s="456"/>
      <c r="T583" s="456"/>
    </row>
    <row r="584" spans="2:20" x14ac:dyDescent="0.25">
      <c r="B584" s="465" t="str">
        <f>IF(Tabla1[[#This Row],[Código_Actividad]]="","",CONCATENATE(Tabla1[[#This Row],[POA]],".",Tabla1[[#This Row],[SRS]],".",Tabla1[[#This Row],[AREA]],".",Tabla1[[#This Row],[TIPO]]))</f>
        <v/>
      </c>
      <c r="C584" s="465" t="str">
        <f>IF(Tabla1[[#This Row],[Código_Actividad]]="","",'Formulario PPGR1'!#REF!)</f>
        <v/>
      </c>
      <c r="D584" s="465" t="str">
        <f>IF(Tabla1[[#This Row],[Código_Actividad]]="","",'Formulario PPGR1'!#REF!)</f>
        <v/>
      </c>
      <c r="E584" s="465" t="str">
        <f>IF(Tabla1[[#This Row],[Código_Actividad]]="","",'Formulario PPGR1'!#REF!)</f>
        <v/>
      </c>
      <c r="F584" s="465" t="str">
        <f>IF(Tabla1[[#This Row],[Código_Actividad]]="","",'Formulario PPGR1'!#REF!)</f>
        <v/>
      </c>
      <c r="G584" s="366"/>
      <c r="H584" s="460" t="str">
        <f>IFERROR(VLOOKUP(Tabla1[[#This Row],[Código_Actividad]],'Formulario PPGR2'!$H$9:$I$1048576,2,FALSE),"")</f>
        <v/>
      </c>
      <c r="I584" s="461" t="str">
        <f>IFERROR(VLOOKUP(Tabla1[[#This Row],[Código_Actividad]],Tabla2[[Código]:[Total de Acciones ]],15,FALSE),"")</f>
        <v/>
      </c>
      <c r="J584" s="462"/>
      <c r="K584" s="466" t="str">
        <f>IFERROR(VLOOKUP($J584,[3]LSIns!$B$5:$C$45,2,FALSE),"")</f>
        <v/>
      </c>
      <c r="L584" s="460"/>
      <c r="M584" s="463" t="str">
        <f>IFERROR(VLOOKUP($L584,[4]Insumos!$C$2:$F$517,2,FALSE),"")</f>
        <v/>
      </c>
      <c r="N584" s="408"/>
      <c r="O584" s="464" t="str">
        <f>IFERROR(VLOOKUP($L584,[4]Insumos!$C$2:$F$517,3,FALSE),"")</f>
        <v/>
      </c>
      <c r="P584" s="318" t="e">
        <f>+Tabla1[[#This Row],[Precio Unitario]]*Tabla1[[#This Row],[Cantidad de Insumos]]</f>
        <v>#VALUE!</v>
      </c>
      <c r="Q584" s="464" t="str">
        <f>IFERROR(VLOOKUP($L584,[4]Insumos!$C$2:$F$517,4,FALSE),"")</f>
        <v/>
      </c>
      <c r="R584" s="463"/>
      <c r="S584" s="456"/>
      <c r="T584" s="456"/>
    </row>
    <row r="585" spans="2:20" x14ac:dyDescent="0.25">
      <c r="B585" s="465" t="str">
        <f>IF(Tabla1[[#This Row],[Código_Actividad]]="","",CONCATENATE(Tabla1[[#This Row],[POA]],".",Tabla1[[#This Row],[SRS]],".",Tabla1[[#This Row],[AREA]],".",Tabla1[[#This Row],[TIPO]]))</f>
        <v/>
      </c>
      <c r="C585" s="465" t="str">
        <f>IF(Tabla1[[#This Row],[Código_Actividad]]="","",'Formulario PPGR1'!#REF!)</f>
        <v/>
      </c>
      <c r="D585" s="465" t="str">
        <f>IF(Tabla1[[#This Row],[Código_Actividad]]="","",'Formulario PPGR1'!#REF!)</f>
        <v/>
      </c>
      <c r="E585" s="465" t="str">
        <f>IF(Tabla1[[#This Row],[Código_Actividad]]="","",'Formulario PPGR1'!#REF!)</f>
        <v/>
      </c>
      <c r="F585" s="465" t="str">
        <f>IF(Tabla1[[#This Row],[Código_Actividad]]="","",'Formulario PPGR1'!#REF!)</f>
        <v/>
      </c>
      <c r="G585" s="366"/>
      <c r="H585" s="460" t="str">
        <f>IFERROR(VLOOKUP(Tabla1[[#This Row],[Código_Actividad]],'Formulario PPGR2'!$H$9:$I$1048576,2,FALSE),"")</f>
        <v/>
      </c>
      <c r="I585" s="461" t="str">
        <f>IFERROR(VLOOKUP(Tabla1[[#This Row],[Código_Actividad]],Tabla2[[Código]:[Total de Acciones ]],15,FALSE),"")</f>
        <v/>
      </c>
      <c r="J585" s="462"/>
      <c r="K585" s="466" t="str">
        <f>IFERROR(VLOOKUP($J585,[3]LSIns!$B$5:$C$45,2,FALSE),"")</f>
        <v/>
      </c>
      <c r="L585" s="460"/>
      <c r="M585" s="463" t="str">
        <f>IFERROR(VLOOKUP($L585,[4]Insumos!$C$2:$F$517,2,FALSE),"")</f>
        <v/>
      </c>
      <c r="N585" s="408"/>
      <c r="O585" s="464" t="str">
        <f>IFERROR(VLOOKUP($L585,[4]Insumos!$C$2:$F$517,3,FALSE),"")</f>
        <v/>
      </c>
      <c r="P585" s="318" t="e">
        <f>+Tabla1[[#This Row],[Precio Unitario]]*Tabla1[[#This Row],[Cantidad de Insumos]]</f>
        <v>#VALUE!</v>
      </c>
      <c r="Q585" s="464" t="str">
        <f>IFERROR(VLOOKUP($L585,[4]Insumos!$C$2:$F$517,4,FALSE),"")</f>
        <v/>
      </c>
      <c r="R585" s="463"/>
      <c r="S585" s="456"/>
      <c r="T585" s="456"/>
    </row>
    <row r="586" spans="2:20" x14ac:dyDescent="0.25">
      <c r="B586" s="465" t="str">
        <f>IF(Tabla1[[#This Row],[Código_Actividad]]="","",CONCATENATE(Tabla1[[#This Row],[POA]],".",Tabla1[[#This Row],[SRS]],".",Tabla1[[#This Row],[AREA]],".",Tabla1[[#This Row],[TIPO]]))</f>
        <v/>
      </c>
      <c r="C586" s="465" t="str">
        <f>IF(Tabla1[[#This Row],[Código_Actividad]]="","",'Formulario PPGR1'!#REF!)</f>
        <v/>
      </c>
      <c r="D586" s="465" t="str">
        <f>IF(Tabla1[[#This Row],[Código_Actividad]]="","",'Formulario PPGR1'!#REF!)</f>
        <v/>
      </c>
      <c r="E586" s="465" t="str">
        <f>IF(Tabla1[[#This Row],[Código_Actividad]]="","",'Formulario PPGR1'!#REF!)</f>
        <v/>
      </c>
      <c r="F586" s="465" t="str">
        <f>IF(Tabla1[[#This Row],[Código_Actividad]]="","",'Formulario PPGR1'!#REF!)</f>
        <v/>
      </c>
      <c r="G586" s="366"/>
      <c r="H586" s="460" t="str">
        <f>IFERROR(VLOOKUP(Tabla1[[#This Row],[Código_Actividad]],'Formulario PPGR2'!$H$9:$I$1048576,2,FALSE),"")</f>
        <v/>
      </c>
      <c r="I586" s="461" t="str">
        <f>IFERROR(VLOOKUP(Tabla1[[#This Row],[Código_Actividad]],Tabla2[[Código]:[Total de Acciones ]],15,FALSE),"")</f>
        <v/>
      </c>
      <c r="J586" s="462"/>
      <c r="K586" s="466" t="str">
        <f>IFERROR(VLOOKUP($J586,[3]LSIns!$B$5:$C$45,2,FALSE),"")</f>
        <v/>
      </c>
      <c r="L586" s="460"/>
      <c r="M586" s="463" t="str">
        <f>IFERROR(VLOOKUP($L586,[4]Insumos!$C$2:$F$517,2,FALSE),"")</f>
        <v/>
      </c>
      <c r="N586" s="408"/>
      <c r="O586" s="464" t="str">
        <f>IFERROR(VLOOKUP($L586,[4]Insumos!$C$2:$F$517,3,FALSE),"")</f>
        <v/>
      </c>
      <c r="P586" s="318" t="e">
        <f>+Tabla1[[#This Row],[Precio Unitario]]*Tabla1[[#This Row],[Cantidad de Insumos]]</f>
        <v>#VALUE!</v>
      </c>
      <c r="Q586" s="464" t="str">
        <f>IFERROR(VLOOKUP($L586,[4]Insumos!$C$2:$F$517,4,FALSE),"")</f>
        <v/>
      </c>
      <c r="R586" s="463"/>
      <c r="S586" s="456"/>
      <c r="T586" s="456"/>
    </row>
    <row r="587" spans="2:20" x14ac:dyDescent="0.25">
      <c r="B587" s="465" t="str">
        <f>IF(Tabla1[[#This Row],[Código_Actividad]]="","",CONCATENATE(Tabla1[[#This Row],[POA]],".",Tabla1[[#This Row],[SRS]],".",Tabla1[[#This Row],[AREA]],".",Tabla1[[#This Row],[TIPO]]))</f>
        <v/>
      </c>
      <c r="C587" s="465" t="str">
        <f>IF(Tabla1[[#This Row],[Código_Actividad]]="","",'Formulario PPGR1'!#REF!)</f>
        <v/>
      </c>
      <c r="D587" s="465" t="str">
        <f>IF(Tabla1[[#This Row],[Código_Actividad]]="","",'Formulario PPGR1'!#REF!)</f>
        <v/>
      </c>
      <c r="E587" s="465" t="str">
        <f>IF(Tabla1[[#This Row],[Código_Actividad]]="","",'Formulario PPGR1'!#REF!)</f>
        <v/>
      </c>
      <c r="F587" s="465" t="str">
        <f>IF(Tabla1[[#This Row],[Código_Actividad]]="","",'Formulario PPGR1'!#REF!)</f>
        <v/>
      </c>
      <c r="G587" s="366"/>
      <c r="H587" s="460" t="str">
        <f>IFERROR(VLOOKUP(Tabla1[[#This Row],[Código_Actividad]],'Formulario PPGR2'!$H$9:$I$1048576,2,FALSE),"")</f>
        <v/>
      </c>
      <c r="I587" s="461" t="str">
        <f>IFERROR(VLOOKUP(Tabla1[[#This Row],[Código_Actividad]],Tabla2[[Código]:[Total de Acciones ]],15,FALSE),"")</f>
        <v/>
      </c>
      <c r="J587" s="462"/>
      <c r="K587" s="466" t="str">
        <f>IFERROR(VLOOKUP($J587,[3]LSIns!$B$5:$C$45,2,FALSE),"")</f>
        <v/>
      </c>
      <c r="L587" s="460"/>
      <c r="M587" s="463" t="str">
        <f>IFERROR(VLOOKUP($L587,[4]Insumos!$C$2:$F$517,2,FALSE),"")</f>
        <v/>
      </c>
      <c r="N587" s="408"/>
      <c r="O587" s="464" t="str">
        <f>IFERROR(VLOOKUP($L587,[4]Insumos!$C$2:$F$517,3,FALSE),"")</f>
        <v/>
      </c>
      <c r="P587" s="318" t="e">
        <f>+Tabla1[[#This Row],[Precio Unitario]]*Tabla1[[#This Row],[Cantidad de Insumos]]</f>
        <v>#VALUE!</v>
      </c>
      <c r="Q587" s="464" t="str">
        <f>IFERROR(VLOOKUP($L587,[4]Insumos!$C$2:$F$517,4,FALSE),"")</f>
        <v/>
      </c>
      <c r="R587" s="463"/>
      <c r="S587" s="456"/>
      <c r="T587" s="456"/>
    </row>
    <row r="588" spans="2:20" x14ac:dyDescent="0.25">
      <c r="B588" s="465" t="str">
        <f>IF(Tabla1[[#This Row],[Código_Actividad]]="","",CONCATENATE(Tabla1[[#This Row],[POA]],".",Tabla1[[#This Row],[SRS]],".",Tabla1[[#This Row],[AREA]],".",Tabla1[[#This Row],[TIPO]]))</f>
        <v/>
      </c>
      <c r="C588" s="465" t="str">
        <f>IF(Tabla1[[#This Row],[Código_Actividad]]="","",'Formulario PPGR1'!#REF!)</f>
        <v/>
      </c>
      <c r="D588" s="465" t="str">
        <f>IF(Tabla1[[#This Row],[Código_Actividad]]="","",'Formulario PPGR1'!#REF!)</f>
        <v/>
      </c>
      <c r="E588" s="465" t="str">
        <f>IF(Tabla1[[#This Row],[Código_Actividad]]="","",'Formulario PPGR1'!#REF!)</f>
        <v/>
      </c>
      <c r="F588" s="465" t="str">
        <f>IF(Tabla1[[#This Row],[Código_Actividad]]="","",'Formulario PPGR1'!#REF!)</f>
        <v/>
      </c>
      <c r="G588" s="366"/>
      <c r="H588" s="460" t="str">
        <f>IFERROR(VLOOKUP(Tabla1[[#This Row],[Código_Actividad]],'Formulario PPGR2'!$H$9:$I$1048576,2,FALSE),"")</f>
        <v/>
      </c>
      <c r="I588" s="461" t="str">
        <f>IFERROR(VLOOKUP(Tabla1[[#This Row],[Código_Actividad]],Tabla2[[Código]:[Total de Acciones ]],15,FALSE),"")</f>
        <v/>
      </c>
      <c r="J588" s="462"/>
      <c r="K588" s="466" t="str">
        <f>IFERROR(VLOOKUP($J588,[3]LSIns!$B$5:$C$45,2,FALSE),"")</f>
        <v/>
      </c>
      <c r="L588" s="460"/>
      <c r="M588" s="463" t="str">
        <f>IFERROR(VLOOKUP($L588,[4]Insumos!$C$2:$F$517,2,FALSE),"")</f>
        <v/>
      </c>
      <c r="N588" s="408"/>
      <c r="O588" s="464" t="str">
        <f>IFERROR(VLOOKUP($L588,[4]Insumos!$C$2:$F$517,3,FALSE),"")</f>
        <v/>
      </c>
      <c r="P588" s="318" t="e">
        <f>+Tabla1[[#This Row],[Precio Unitario]]*Tabla1[[#This Row],[Cantidad de Insumos]]</f>
        <v>#VALUE!</v>
      </c>
      <c r="Q588" s="464" t="str">
        <f>IFERROR(VLOOKUP($L588,[4]Insumos!$C$2:$F$517,4,FALSE),"")</f>
        <v/>
      </c>
      <c r="R588" s="463"/>
      <c r="S588" s="456"/>
      <c r="T588" s="456"/>
    </row>
    <row r="589" spans="2:20" x14ac:dyDescent="0.25">
      <c r="B589" s="465" t="str">
        <f>IF(Tabla1[[#This Row],[Código_Actividad]]="","",CONCATENATE(Tabla1[[#This Row],[POA]],".",Tabla1[[#This Row],[SRS]],".",Tabla1[[#This Row],[AREA]],".",Tabla1[[#This Row],[TIPO]]))</f>
        <v/>
      </c>
      <c r="C589" s="465" t="str">
        <f>IF(Tabla1[[#This Row],[Código_Actividad]]="","",'Formulario PPGR1'!#REF!)</f>
        <v/>
      </c>
      <c r="D589" s="465" t="str">
        <f>IF(Tabla1[[#This Row],[Código_Actividad]]="","",'Formulario PPGR1'!#REF!)</f>
        <v/>
      </c>
      <c r="E589" s="465" t="str">
        <f>IF(Tabla1[[#This Row],[Código_Actividad]]="","",'Formulario PPGR1'!#REF!)</f>
        <v/>
      </c>
      <c r="F589" s="465" t="str">
        <f>IF(Tabla1[[#This Row],[Código_Actividad]]="","",'Formulario PPGR1'!#REF!)</f>
        <v/>
      </c>
      <c r="G589" s="366"/>
      <c r="H589" s="460" t="str">
        <f>IFERROR(VLOOKUP(Tabla1[[#This Row],[Código_Actividad]],'Formulario PPGR2'!$H$9:$I$1048576,2,FALSE),"")</f>
        <v/>
      </c>
      <c r="I589" s="461" t="str">
        <f>IFERROR(VLOOKUP(Tabla1[[#This Row],[Código_Actividad]],Tabla2[[Código]:[Total de Acciones ]],15,FALSE),"")</f>
        <v/>
      </c>
      <c r="J589" s="462"/>
      <c r="K589" s="466" t="str">
        <f>IFERROR(VLOOKUP($J589,[3]LSIns!$B$5:$C$45,2,FALSE),"")</f>
        <v/>
      </c>
      <c r="L589" s="460"/>
      <c r="M589" s="463" t="str">
        <f>IFERROR(VLOOKUP($L589,[4]Insumos!$C$2:$F$517,2,FALSE),"")</f>
        <v/>
      </c>
      <c r="N589" s="408"/>
      <c r="O589" s="464" t="str">
        <f>IFERROR(VLOOKUP($L589,[4]Insumos!$C$2:$F$517,3,FALSE),"")</f>
        <v/>
      </c>
      <c r="P589" s="318" t="e">
        <f>+Tabla1[[#This Row],[Precio Unitario]]*Tabla1[[#This Row],[Cantidad de Insumos]]</f>
        <v>#VALUE!</v>
      </c>
      <c r="Q589" s="464" t="str">
        <f>IFERROR(VLOOKUP($L589,[4]Insumos!$C$2:$F$517,4,FALSE),"")</f>
        <v/>
      </c>
      <c r="R589" s="463"/>
      <c r="S589" s="456"/>
      <c r="T589" s="456"/>
    </row>
    <row r="590" spans="2:20" x14ac:dyDescent="0.25">
      <c r="B590" s="465" t="str">
        <f>IF(Tabla1[[#This Row],[Código_Actividad]]="","",CONCATENATE(Tabla1[[#This Row],[POA]],".",Tabla1[[#This Row],[SRS]],".",Tabla1[[#This Row],[AREA]],".",Tabla1[[#This Row],[TIPO]]))</f>
        <v/>
      </c>
      <c r="C590" s="465" t="str">
        <f>IF(Tabla1[[#This Row],[Código_Actividad]]="","",'Formulario PPGR1'!#REF!)</f>
        <v/>
      </c>
      <c r="D590" s="465" t="str">
        <f>IF(Tabla1[[#This Row],[Código_Actividad]]="","",'Formulario PPGR1'!#REF!)</f>
        <v/>
      </c>
      <c r="E590" s="465" t="str">
        <f>IF(Tabla1[[#This Row],[Código_Actividad]]="","",'Formulario PPGR1'!#REF!)</f>
        <v/>
      </c>
      <c r="F590" s="465" t="str">
        <f>IF(Tabla1[[#This Row],[Código_Actividad]]="","",'Formulario PPGR1'!#REF!)</f>
        <v/>
      </c>
      <c r="G590" s="366"/>
      <c r="H590" s="460" t="str">
        <f>IFERROR(VLOOKUP(Tabla1[[#This Row],[Código_Actividad]],'Formulario PPGR2'!$H$9:$I$1048576,2,FALSE),"")</f>
        <v/>
      </c>
      <c r="I590" s="461" t="str">
        <f>IFERROR(VLOOKUP(Tabla1[[#This Row],[Código_Actividad]],Tabla2[[Código]:[Total de Acciones ]],15,FALSE),"")</f>
        <v/>
      </c>
      <c r="J590" s="462"/>
      <c r="K590" s="466" t="str">
        <f>IFERROR(VLOOKUP($J590,[3]LSIns!$B$5:$C$45,2,FALSE),"")</f>
        <v/>
      </c>
      <c r="L590" s="460"/>
      <c r="M590" s="463" t="str">
        <f>IFERROR(VLOOKUP($L590,[4]Insumos!$C$2:$F$517,2,FALSE),"")</f>
        <v/>
      </c>
      <c r="N590" s="408"/>
      <c r="O590" s="464" t="str">
        <f>IFERROR(VLOOKUP($L590,[4]Insumos!$C$2:$F$517,3,FALSE),"")</f>
        <v/>
      </c>
      <c r="P590" s="318" t="e">
        <f>+Tabla1[[#This Row],[Precio Unitario]]*Tabla1[[#This Row],[Cantidad de Insumos]]</f>
        <v>#VALUE!</v>
      </c>
      <c r="Q590" s="464" t="str">
        <f>IFERROR(VLOOKUP($L590,[4]Insumos!$C$2:$F$517,4,FALSE),"")</f>
        <v/>
      </c>
      <c r="R590" s="463"/>
      <c r="S590" s="456"/>
      <c r="T590" s="456"/>
    </row>
    <row r="591" spans="2:20" x14ac:dyDescent="0.25">
      <c r="B591" s="465" t="str">
        <f>IF(Tabla1[[#This Row],[Código_Actividad]]="","",CONCATENATE(Tabla1[[#This Row],[POA]],".",Tabla1[[#This Row],[SRS]],".",Tabla1[[#This Row],[AREA]],".",Tabla1[[#This Row],[TIPO]]))</f>
        <v/>
      </c>
      <c r="C591" s="465" t="str">
        <f>IF(Tabla1[[#This Row],[Código_Actividad]]="","",'Formulario PPGR1'!#REF!)</f>
        <v/>
      </c>
      <c r="D591" s="465" t="str">
        <f>IF(Tabla1[[#This Row],[Código_Actividad]]="","",'Formulario PPGR1'!#REF!)</f>
        <v/>
      </c>
      <c r="E591" s="465" t="str">
        <f>IF(Tabla1[[#This Row],[Código_Actividad]]="","",'Formulario PPGR1'!#REF!)</f>
        <v/>
      </c>
      <c r="F591" s="465" t="str">
        <f>IF(Tabla1[[#This Row],[Código_Actividad]]="","",'Formulario PPGR1'!#REF!)</f>
        <v/>
      </c>
      <c r="G591" s="366"/>
      <c r="H591" s="460" t="str">
        <f>IFERROR(VLOOKUP(Tabla1[[#This Row],[Código_Actividad]],'Formulario PPGR2'!$H$9:$I$1048576,2,FALSE),"")</f>
        <v/>
      </c>
      <c r="I591" s="461" t="str">
        <f>IFERROR(VLOOKUP(Tabla1[[#This Row],[Código_Actividad]],Tabla2[[Código]:[Total de Acciones ]],15,FALSE),"")</f>
        <v/>
      </c>
      <c r="J591" s="462"/>
      <c r="K591" s="466" t="str">
        <f>IFERROR(VLOOKUP($J591,[3]LSIns!$B$5:$C$45,2,FALSE),"")</f>
        <v/>
      </c>
      <c r="L591" s="460"/>
      <c r="M591" s="463" t="str">
        <f>IFERROR(VLOOKUP($L591,[4]Insumos!$C$2:$F$517,2,FALSE),"")</f>
        <v/>
      </c>
      <c r="N591" s="408"/>
      <c r="O591" s="464" t="str">
        <f>IFERROR(VLOOKUP($L591,[4]Insumos!$C$2:$F$517,3,FALSE),"")</f>
        <v/>
      </c>
      <c r="P591" s="318" t="e">
        <f>+Tabla1[[#This Row],[Precio Unitario]]*Tabla1[[#This Row],[Cantidad de Insumos]]</f>
        <v>#VALUE!</v>
      </c>
      <c r="Q591" s="464" t="str">
        <f>IFERROR(VLOOKUP($L591,[4]Insumos!$C$2:$F$517,4,FALSE),"")</f>
        <v/>
      </c>
      <c r="R591" s="463"/>
      <c r="S591" s="456"/>
      <c r="T591" s="456"/>
    </row>
    <row r="592" spans="2:20" x14ac:dyDescent="0.25">
      <c r="B592" s="465" t="str">
        <f>IF(Tabla1[[#This Row],[Código_Actividad]]="","",CONCATENATE(Tabla1[[#This Row],[POA]],".",Tabla1[[#This Row],[SRS]],".",Tabla1[[#This Row],[AREA]],".",Tabla1[[#This Row],[TIPO]]))</f>
        <v/>
      </c>
      <c r="C592" s="465" t="str">
        <f>IF(Tabla1[[#This Row],[Código_Actividad]]="","",'Formulario PPGR1'!#REF!)</f>
        <v/>
      </c>
      <c r="D592" s="465" t="str">
        <f>IF(Tabla1[[#This Row],[Código_Actividad]]="","",'Formulario PPGR1'!#REF!)</f>
        <v/>
      </c>
      <c r="E592" s="465" t="str">
        <f>IF(Tabla1[[#This Row],[Código_Actividad]]="","",'Formulario PPGR1'!#REF!)</f>
        <v/>
      </c>
      <c r="F592" s="465" t="str">
        <f>IF(Tabla1[[#This Row],[Código_Actividad]]="","",'Formulario PPGR1'!#REF!)</f>
        <v/>
      </c>
      <c r="G592" s="366"/>
      <c r="H592" s="460" t="str">
        <f>IFERROR(VLOOKUP(Tabla1[[#This Row],[Código_Actividad]],'Formulario PPGR2'!$H$9:$I$1048576,2,FALSE),"")</f>
        <v/>
      </c>
      <c r="I592" s="461" t="str">
        <f>IFERROR(VLOOKUP(Tabla1[[#This Row],[Código_Actividad]],Tabla2[[Código]:[Total de Acciones ]],15,FALSE),"")</f>
        <v/>
      </c>
      <c r="J592" s="462"/>
      <c r="K592" s="466" t="str">
        <f>IFERROR(VLOOKUP($J592,[3]LSIns!$B$5:$C$45,2,FALSE),"")</f>
        <v/>
      </c>
      <c r="L592" s="460"/>
      <c r="M592" s="463" t="str">
        <f>IFERROR(VLOOKUP($L592,[4]Insumos!$C$2:$F$517,2,FALSE),"")</f>
        <v/>
      </c>
      <c r="N592" s="408"/>
      <c r="O592" s="464" t="str">
        <f>IFERROR(VLOOKUP($L592,[4]Insumos!$C$2:$F$517,3,FALSE),"")</f>
        <v/>
      </c>
      <c r="P592" s="318" t="e">
        <f>+Tabla1[[#This Row],[Precio Unitario]]*Tabla1[[#This Row],[Cantidad de Insumos]]</f>
        <v>#VALUE!</v>
      </c>
      <c r="Q592" s="464" t="str">
        <f>IFERROR(VLOOKUP($L592,[4]Insumos!$C$2:$F$517,4,FALSE),"")</f>
        <v/>
      </c>
      <c r="R592" s="463"/>
      <c r="S592" s="456"/>
      <c r="T592" s="456"/>
    </row>
    <row r="593" spans="2:20" x14ac:dyDescent="0.25">
      <c r="B593" s="465" t="str">
        <f>IF(Tabla1[[#This Row],[Código_Actividad]]="","",CONCATENATE(Tabla1[[#This Row],[POA]],".",Tabla1[[#This Row],[SRS]],".",Tabla1[[#This Row],[AREA]],".",Tabla1[[#This Row],[TIPO]]))</f>
        <v/>
      </c>
      <c r="C593" s="465" t="str">
        <f>IF(Tabla1[[#This Row],[Código_Actividad]]="","",'Formulario PPGR1'!#REF!)</f>
        <v/>
      </c>
      <c r="D593" s="465" t="str">
        <f>IF(Tabla1[[#This Row],[Código_Actividad]]="","",'Formulario PPGR1'!#REF!)</f>
        <v/>
      </c>
      <c r="E593" s="465" t="str">
        <f>IF(Tabla1[[#This Row],[Código_Actividad]]="","",'Formulario PPGR1'!#REF!)</f>
        <v/>
      </c>
      <c r="F593" s="465" t="str">
        <f>IF(Tabla1[[#This Row],[Código_Actividad]]="","",'Formulario PPGR1'!#REF!)</f>
        <v/>
      </c>
      <c r="G593" s="366"/>
      <c r="H593" s="460" t="str">
        <f>IFERROR(VLOOKUP(Tabla1[[#This Row],[Código_Actividad]],'Formulario PPGR2'!$H$9:$I$1048576,2,FALSE),"")</f>
        <v/>
      </c>
      <c r="I593" s="461" t="str">
        <f>IFERROR(VLOOKUP(Tabla1[[#This Row],[Código_Actividad]],Tabla2[[Código]:[Total de Acciones ]],15,FALSE),"")</f>
        <v/>
      </c>
      <c r="J593" s="462"/>
      <c r="K593" s="466" t="str">
        <f>IFERROR(VLOOKUP($J593,[3]LSIns!$B$5:$C$45,2,FALSE),"")</f>
        <v/>
      </c>
      <c r="L593" s="460"/>
      <c r="M593" s="463" t="str">
        <f>IFERROR(VLOOKUP($L593,[4]Insumos!$C$2:$F$517,2,FALSE),"")</f>
        <v/>
      </c>
      <c r="N593" s="408"/>
      <c r="O593" s="464" t="str">
        <f>IFERROR(VLOOKUP($L593,[4]Insumos!$C$2:$F$517,3,FALSE),"")</f>
        <v/>
      </c>
      <c r="P593" s="318" t="e">
        <f>+Tabla1[[#This Row],[Precio Unitario]]*Tabla1[[#This Row],[Cantidad de Insumos]]</f>
        <v>#VALUE!</v>
      </c>
      <c r="Q593" s="464" t="str">
        <f>IFERROR(VLOOKUP($L593,[4]Insumos!$C$2:$F$517,4,FALSE),"")</f>
        <v/>
      </c>
      <c r="R593" s="463"/>
      <c r="S593" s="456"/>
      <c r="T593" s="456"/>
    </row>
    <row r="594" spans="2:20" x14ac:dyDescent="0.25">
      <c r="B594" s="465" t="str">
        <f>IF(Tabla1[[#This Row],[Código_Actividad]]="","",CONCATENATE(Tabla1[[#This Row],[POA]],".",Tabla1[[#This Row],[SRS]],".",Tabla1[[#This Row],[AREA]],".",Tabla1[[#This Row],[TIPO]]))</f>
        <v/>
      </c>
      <c r="C594" s="465" t="str">
        <f>IF(Tabla1[[#This Row],[Código_Actividad]]="","",'Formulario PPGR1'!#REF!)</f>
        <v/>
      </c>
      <c r="D594" s="465" t="str">
        <f>IF(Tabla1[[#This Row],[Código_Actividad]]="","",'Formulario PPGR1'!#REF!)</f>
        <v/>
      </c>
      <c r="E594" s="465" t="str">
        <f>IF(Tabla1[[#This Row],[Código_Actividad]]="","",'Formulario PPGR1'!#REF!)</f>
        <v/>
      </c>
      <c r="F594" s="465" t="str">
        <f>IF(Tabla1[[#This Row],[Código_Actividad]]="","",'Formulario PPGR1'!#REF!)</f>
        <v/>
      </c>
      <c r="G594" s="366"/>
      <c r="H594" s="460" t="str">
        <f>IFERROR(VLOOKUP(Tabla1[[#This Row],[Código_Actividad]],'Formulario PPGR2'!$H$9:$I$1048576,2,FALSE),"")</f>
        <v/>
      </c>
      <c r="I594" s="461" t="str">
        <f>IFERROR(VLOOKUP(Tabla1[[#This Row],[Código_Actividad]],Tabla2[[Código]:[Total de Acciones ]],15,FALSE),"")</f>
        <v/>
      </c>
      <c r="J594" s="462"/>
      <c r="K594" s="466" t="str">
        <f>IFERROR(VLOOKUP($J594,[3]LSIns!$B$5:$C$45,2,FALSE),"")</f>
        <v/>
      </c>
      <c r="L594" s="460"/>
      <c r="M594" s="463" t="str">
        <f>IFERROR(VLOOKUP($L594,[4]Insumos!$C$2:$F$517,2,FALSE),"")</f>
        <v/>
      </c>
      <c r="N594" s="408"/>
      <c r="O594" s="464" t="str">
        <f>IFERROR(VLOOKUP($L594,[4]Insumos!$C$2:$F$517,3,FALSE),"")</f>
        <v/>
      </c>
      <c r="P594" s="318" t="e">
        <f>+Tabla1[[#This Row],[Precio Unitario]]*Tabla1[[#This Row],[Cantidad de Insumos]]</f>
        <v>#VALUE!</v>
      </c>
      <c r="Q594" s="464" t="str">
        <f>IFERROR(VLOOKUP($L594,[4]Insumos!$C$2:$F$517,4,FALSE),"")</f>
        <v/>
      </c>
      <c r="R594" s="463"/>
      <c r="S594" s="456"/>
      <c r="T594" s="456"/>
    </row>
    <row r="595" spans="2:20" x14ac:dyDescent="0.25">
      <c r="B595" s="465" t="str">
        <f>IF(Tabla1[[#This Row],[Código_Actividad]]="","",CONCATENATE(Tabla1[[#This Row],[POA]],".",Tabla1[[#This Row],[SRS]],".",Tabla1[[#This Row],[AREA]],".",Tabla1[[#This Row],[TIPO]]))</f>
        <v/>
      </c>
      <c r="C595" s="465" t="str">
        <f>IF(Tabla1[[#This Row],[Código_Actividad]]="","",'Formulario PPGR1'!#REF!)</f>
        <v/>
      </c>
      <c r="D595" s="465" t="str">
        <f>IF(Tabla1[[#This Row],[Código_Actividad]]="","",'Formulario PPGR1'!#REF!)</f>
        <v/>
      </c>
      <c r="E595" s="465" t="str">
        <f>IF(Tabla1[[#This Row],[Código_Actividad]]="","",'Formulario PPGR1'!#REF!)</f>
        <v/>
      </c>
      <c r="F595" s="465" t="str">
        <f>IF(Tabla1[[#This Row],[Código_Actividad]]="","",'Formulario PPGR1'!#REF!)</f>
        <v/>
      </c>
      <c r="G595" s="366"/>
      <c r="H595" s="460" t="str">
        <f>IFERROR(VLOOKUP(Tabla1[[#This Row],[Código_Actividad]],'Formulario PPGR2'!$H$9:$I$1048576,2,FALSE),"")</f>
        <v/>
      </c>
      <c r="I595" s="461" t="str">
        <f>IFERROR(VLOOKUP(Tabla1[[#This Row],[Código_Actividad]],Tabla2[[Código]:[Total de Acciones ]],15,FALSE),"")</f>
        <v/>
      </c>
      <c r="J595" s="462"/>
      <c r="K595" s="466" t="str">
        <f>IFERROR(VLOOKUP($J595,[3]LSIns!$B$5:$C$45,2,FALSE),"")</f>
        <v/>
      </c>
      <c r="L595" s="460"/>
      <c r="M595" s="463" t="str">
        <f>IFERROR(VLOOKUP($L595,[4]Insumos!$C$2:$F$517,2,FALSE),"")</f>
        <v/>
      </c>
      <c r="N595" s="408"/>
      <c r="O595" s="464" t="str">
        <f>IFERROR(VLOOKUP($L595,[4]Insumos!$C$2:$F$517,3,FALSE),"")</f>
        <v/>
      </c>
      <c r="P595" s="318" t="e">
        <f>+Tabla1[[#This Row],[Precio Unitario]]*Tabla1[[#This Row],[Cantidad de Insumos]]</f>
        <v>#VALUE!</v>
      </c>
      <c r="Q595" s="464" t="str">
        <f>IFERROR(VLOOKUP($L595,[4]Insumos!$C$2:$F$517,4,FALSE),"")</f>
        <v/>
      </c>
      <c r="R595" s="463"/>
      <c r="S595" s="456"/>
      <c r="T595" s="456"/>
    </row>
    <row r="596" spans="2:20" x14ac:dyDescent="0.25">
      <c r="B596" s="465" t="str">
        <f>IF(Tabla1[[#This Row],[Código_Actividad]]="","",CONCATENATE(Tabla1[[#This Row],[POA]],".",Tabla1[[#This Row],[SRS]],".",Tabla1[[#This Row],[AREA]],".",Tabla1[[#This Row],[TIPO]]))</f>
        <v/>
      </c>
      <c r="C596" s="465" t="str">
        <f>IF(Tabla1[[#This Row],[Código_Actividad]]="","",'Formulario PPGR1'!#REF!)</f>
        <v/>
      </c>
      <c r="D596" s="465" t="str">
        <f>IF(Tabla1[[#This Row],[Código_Actividad]]="","",'Formulario PPGR1'!#REF!)</f>
        <v/>
      </c>
      <c r="E596" s="465" t="str">
        <f>IF(Tabla1[[#This Row],[Código_Actividad]]="","",'Formulario PPGR1'!#REF!)</f>
        <v/>
      </c>
      <c r="F596" s="465" t="str">
        <f>IF(Tabla1[[#This Row],[Código_Actividad]]="","",'Formulario PPGR1'!#REF!)</f>
        <v/>
      </c>
      <c r="G596" s="366"/>
      <c r="H596" s="460" t="str">
        <f>IFERROR(VLOOKUP(Tabla1[[#This Row],[Código_Actividad]],'Formulario PPGR2'!$H$9:$I$1048576,2,FALSE),"")</f>
        <v/>
      </c>
      <c r="I596" s="461" t="str">
        <f>IFERROR(VLOOKUP(Tabla1[[#This Row],[Código_Actividad]],Tabla2[[Código]:[Total de Acciones ]],15,FALSE),"")</f>
        <v/>
      </c>
      <c r="J596" s="462"/>
      <c r="K596" s="466" t="str">
        <f>IFERROR(VLOOKUP($J596,[3]LSIns!$B$5:$C$45,2,FALSE),"")</f>
        <v/>
      </c>
      <c r="L596" s="460"/>
      <c r="M596" s="463" t="str">
        <f>IFERROR(VLOOKUP($L596,[4]Insumos!$C$2:$F$517,2,FALSE),"")</f>
        <v/>
      </c>
      <c r="N596" s="408"/>
      <c r="O596" s="464" t="str">
        <f>IFERROR(VLOOKUP($L596,[4]Insumos!$C$2:$F$517,3,FALSE),"")</f>
        <v/>
      </c>
      <c r="P596" s="318" t="e">
        <f>+Tabla1[[#This Row],[Precio Unitario]]*Tabla1[[#This Row],[Cantidad de Insumos]]</f>
        <v>#VALUE!</v>
      </c>
      <c r="Q596" s="464" t="str">
        <f>IFERROR(VLOOKUP($L596,[4]Insumos!$C$2:$F$517,4,FALSE),"")</f>
        <v/>
      </c>
      <c r="R596" s="463"/>
      <c r="S596" s="456"/>
      <c r="T596" s="456"/>
    </row>
    <row r="597" spans="2:20" x14ac:dyDescent="0.25">
      <c r="B597" s="465" t="str">
        <f>IF(Tabla1[[#This Row],[Código_Actividad]]="","",CONCATENATE(Tabla1[[#This Row],[POA]],".",Tabla1[[#This Row],[SRS]],".",Tabla1[[#This Row],[AREA]],".",Tabla1[[#This Row],[TIPO]]))</f>
        <v/>
      </c>
      <c r="C597" s="465" t="str">
        <f>IF(Tabla1[[#This Row],[Código_Actividad]]="","",'Formulario PPGR1'!#REF!)</f>
        <v/>
      </c>
      <c r="D597" s="465" t="str">
        <f>IF(Tabla1[[#This Row],[Código_Actividad]]="","",'Formulario PPGR1'!#REF!)</f>
        <v/>
      </c>
      <c r="E597" s="465" t="str">
        <f>IF(Tabla1[[#This Row],[Código_Actividad]]="","",'Formulario PPGR1'!#REF!)</f>
        <v/>
      </c>
      <c r="F597" s="465" t="str">
        <f>IF(Tabla1[[#This Row],[Código_Actividad]]="","",'Formulario PPGR1'!#REF!)</f>
        <v/>
      </c>
      <c r="G597" s="366"/>
      <c r="H597" s="460" t="str">
        <f>IFERROR(VLOOKUP(Tabla1[[#This Row],[Código_Actividad]],'Formulario PPGR2'!$H$9:$I$1048576,2,FALSE),"")</f>
        <v/>
      </c>
      <c r="I597" s="461" t="str">
        <f>IFERROR(VLOOKUP(Tabla1[[#This Row],[Código_Actividad]],Tabla2[[Código]:[Total de Acciones ]],15,FALSE),"")</f>
        <v/>
      </c>
      <c r="J597" s="462"/>
      <c r="K597" s="466" t="str">
        <f>IFERROR(VLOOKUP($J597,[3]LSIns!$B$5:$C$45,2,FALSE),"")</f>
        <v/>
      </c>
      <c r="L597" s="460"/>
      <c r="M597" s="463" t="str">
        <f>IFERROR(VLOOKUP($L597,[4]Insumos!$C$2:$F$517,2,FALSE),"")</f>
        <v/>
      </c>
      <c r="N597" s="408"/>
      <c r="O597" s="464" t="str">
        <f>IFERROR(VLOOKUP($L597,[4]Insumos!$C$2:$F$517,3,FALSE),"")</f>
        <v/>
      </c>
      <c r="P597" s="318" t="e">
        <f>+Tabla1[[#This Row],[Precio Unitario]]*Tabla1[[#This Row],[Cantidad de Insumos]]</f>
        <v>#VALUE!</v>
      </c>
      <c r="Q597" s="464" t="str">
        <f>IFERROR(VLOOKUP($L597,[4]Insumos!$C$2:$F$517,4,FALSE),"")</f>
        <v/>
      </c>
      <c r="R597" s="463"/>
      <c r="S597" s="456"/>
      <c r="T597" s="456"/>
    </row>
    <row r="598" spans="2:20" x14ac:dyDescent="0.25">
      <c r="B598" s="465" t="str">
        <f>IF(Tabla1[[#This Row],[Código_Actividad]]="","",CONCATENATE(Tabla1[[#This Row],[POA]],".",Tabla1[[#This Row],[SRS]],".",Tabla1[[#This Row],[AREA]],".",Tabla1[[#This Row],[TIPO]]))</f>
        <v/>
      </c>
      <c r="C598" s="465" t="str">
        <f>IF(Tabla1[[#This Row],[Código_Actividad]]="","",'Formulario PPGR1'!#REF!)</f>
        <v/>
      </c>
      <c r="D598" s="465" t="str">
        <f>IF(Tabla1[[#This Row],[Código_Actividad]]="","",'Formulario PPGR1'!#REF!)</f>
        <v/>
      </c>
      <c r="E598" s="465" t="str">
        <f>IF(Tabla1[[#This Row],[Código_Actividad]]="","",'Formulario PPGR1'!#REF!)</f>
        <v/>
      </c>
      <c r="F598" s="465" t="str">
        <f>IF(Tabla1[[#This Row],[Código_Actividad]]="","",'Formulario PPGR1'!#REF!)</f>
        <v/>
      </c>
      <c r="G598" s="366"/>
      <c r="H598" s="460" t="str">
        <f>IFERROR(VLOOKUP(Tabla1[[#This Row],[Código_Actividad]],'Formulario PPGR2'!$H$9:$I$1048576,2,FALSE),"")</f>
        <v/>
      </c>
      <c r="I598" s="461" t="str">
        <f>IFERROR(VLOOKUP(Tabla1[[#This Row],[Código_Actividad]],Tabla2[[Código]:[Total de Acciones ]],15,FALSE),"")</f>
        <v/>
      </c>
      <c r="J598" s="462"/>
      <c r="K598" s="466" t="str">
        <f>IFERROR(VLOOKUP($J598,[3]LSIns!$B$5:$C$45,2,FALSE),"")</f>
        <v/>
      </c>
      <c r="L598" s="460"/>
      <c r="M598" s="463" t="str">
        <f>IFERROR(VLOOKUP($L598,[4]Insumos!$C$2:$F$517,2,FALSE),"")</f>
        <v/>
      </c>
      <c r="N598" s="408"/>
      <c r="O598" s="464" t="str">
        <f>IFERROR(VLOOKUP($L598,[4]Insumos!$C$2:$F$517,3,FALSE),"")</f>
        <v/>
      </c>
      <c r="P598" s="318" t="e">
        <f>+Tabla1[[#This Row],[Precio Unitario]]*Tabla1[[#This Row],[Cantidad de Insumos]]</f>
        <v>#VALUE!</v>
      </c>
      <c r="Q598" s="464" t="str">
        <f>IFERROR(VLOOKUP($L598,[4]Insumos!$C$2:$F$517,4,FALSE),"")</f>
        <v/>
      </c>
      <c r="R598" s="463"/>
      <c r="S598" s="456"/>
      <c r="T598" s="456"/>
    </row>
    <row r="599" spans="2:20" x14ac:dyDescent="0.25">
      <c r="B599" s="465" t="str">
        <f>IF(Tabla1[[#This Row],[Código_Actividad]]="","",CONCATENATE(Tabla1[[#This Row],[POA]],".",Tabla1[[#This Row],[SRS]],".",Tabla1[[#This Row],[AREA]],".",Tabla1[[#This Row],[TIPO]]))</f>
        <v/>
      </c>
      <c r="C599" s="465" t="str">
        <f>IF(Tabla1[[#This Row],[Código_Actividad]]="","",'Formulario PPGR1'!#REF!)</f>
        <v/>
      </c>
      <c r="D599" s="465" t="str">
        <f>IF(Tabla1[[#This Row],[Código_Actividad]]="","",'Formulario PPGR1'!#REF!)</f>
        <v/>
      </c>
      <c r="E599" s="465" t="str">
        <f>IF(Tabla1[[#This Row],[Código_Actividad]]="","",'Formulario PPGR1'!#REF!)</f>
        <v/>
      </c>
      <c r="F599" s="465" t="str">
        <f>IF(Tabla1[[#This Row],[Código_Actividad]]="","",'Formulario PPGR1'!#REF!)</f>
        <v/>
      </c>
      <c r="G599" s="366"/>
      <c r="H599" s="460" t="str">
        <f>IFERROR(VLOOKUP(Tabla1[[#This Row],[Código_Actividad]],'Formulario PPGR2'!$H$9:$I$1048576,2,FALSE),"")</f>
        <v/>
      </c>
      <c r="I599" s="461" t="str">
        <f>IFERROR(VLOOKUP(Tabla1[[#This Row],[Código_Actividad]],Tabla2[[Código]:[Total de Acciones ]],15,FALSE),"")</f>
        <v/>
      </c>
      <c r="J599" s="462"/>
      <c r="K599" s="466" t="str">
        <f>IFERROR(VLOOKUP($J599,[3]LSIns!$B$5:$C$45,2,FALSE),"")</f>
        <v/>
      </c>
      <c r="L599" s="460"/>
      <c r="M599" s="463" t="str">
        <f>IFERROR(VLOOKUP($L599,[4]Insumos!$C$2:$F$517,2,FALSE),"")</f>
        <v/>
      </c>
      <c r="N599" s="408"/>
      <c r="O599" s="464" t="str">
        <f>IFERROR(VLOOKUP($L599,[4]Insumos!$C$2:$F$517,3,FALSE),"")</f>
        <v/>
      </c>
      <c r="P599" s="318" t="e">
        <f>+Tabla1[[#This Row],[Precio Unitario]]*Tabla1[[#This Row],[Cantidad de Insumos]]</f>
        <v>#VALUE!</v>
      </c>
      <c r="Q599" s="464" t="str">
        <f>IFERROR(VLOOKUP($L599,[4]Insumos!$C$2:$F$517,4,FALSE),"")</f>
        <v/>
      </c>
      <c r="R599" s="463"/>
      <c r="S599" s="456"/>
      <c r="T599" s="456"/>
    </row>
    <row r="600" spans="2:20" x14ac:dyDescent="0.25">
      <c r="B600" s="465" t="str">
        <f>IF(Tabla1[[#This Row],[Código_Actividad]]="","",CONCATENATE(Tabla1[[#This Row],[POA]],".",Tabla1[[#This Row],[SRS]],".",Tabla1[[#This Row],[AREA]],".",Tabla1[[#This Row],[TIPO]]))</f>
        <v/>
      </c>
      <c r="C600" s="465" t="str">
        <f>IF(Tabla1[[#This Row],[Código_Actividad]]="","",'Formulario PPGR1'!#REF!)</f>
        <v/>
      </c>
      <c r="D600" s="465" t="str">
        <f>IF(Tabla1[[#This Row],[Código_Actividad]]="","",'Formulario PPGR1'!#REF!)</f>
        <v/>
      </c>
      <c r="E600" s="465" t="str">
        <f>IF(Tabla1[[#This Row],[Código_Actividad]]="","",'Formulario PPGR1'!#REF!)</f>
        <v/>
      </c>
      <c r="F600" s="465" t="str">
        <f>IF(Tabla1[[#This Row],[Código_Actividad]]="","",'Formulario PPGR1'!#REF!)</f>
        <v/>
      </c>
      <c r="G600" s="366"/>
      <c r="H600" s="460" t="str">
        <f>IFERROR(VLOOKUP(Tabla1[[#This Row],[Código_Actividad]],'Formulario PPGR2'!$H$9:$I$1048576,2,FALSE),"")</f>
        <v/>
      </c>
      <c r="I600" s="461" t="str">
        <f>IFERROR(VLOOKUP(Tabla1[[#This Row],[Código_Actividad]],Tabla2[[Código]:[Total de Acciones ]],15,FALSE),"")</f>
        <v/>
      </c>
      <c r="J600" s="462"/>
      <c r="K600" s="466" t="str">
        <f>IFERROR(VLOOKUP($J600,[3]LSIns!$B$5:$C$45,2,FALSE),"")</f>
        <v/>
      </c>
      <c r="L600" s="460"/>
      <c r="M600" s="463" t="str">
        <f>IFERROR(VLOOKUP($L600,[4]Insumos!$C$2:$F$517,2,FALSE),"")</f>
        <v/>
      </c>
      <c r="N600" s="408"/>
      <c r="O600" s="464" t="str">
        <f>IFERROR(VLOOKUP($L600,[4]Insumos!$C$2:$F$517,3,FALSE),"")</f>
        <v/>
      </c>
      <c r="P600" s="318" t="e">
        <f>+Tabla1[[#This Row],[Precio Unitario]]*Tabla1[[#This Row],[Cantidad de Insumos]]</f>
        <v>#VALUE!</v>
      </c>
      <c r="Q600" s="464" t="str">
        <f>IFERROR(VLOOKUP($L600,[4]Insumos!$C$2:$F$517,4,FALSE),"")</f>
        <v/>
      </c>
      <c r="R600" s="463"/>
      <c r="S600" s="456"/>
      <c r="T600" s="456"/>
    </row>
    <row r="601" spans="2:20" x14ac:dyDescent="0.25">
      <c r="B601" s="465" t="str">
        <f>IF(Tabla1[[#This Row],[Código_Actividad]]="","",CONCATENATE(Tabla1[[#This Row],[POA]],".",Tabla1[[#This Row],[SRS]],".",Tabla1[[#This Row],[AREA]],".",Tabla1[[#This Row],[TIPO]]))</f>
        <v/>
      </c>
      <c r="C601" s="465" t="str">
        <f>IF(Tabla1[[#This Row],[Código_Actividad]]="","",'Formulario PPGR1'!#REF!)</f>
        <v/>
      </c>
      <c r="D601" s="465" t="str">
        <f>IF(Tabla1[[#This Row],[Código_Actividad]]="","",'Formulario PPGR1'!#REF!)</f>
        <v/>
      </c>
      <c r="E601" s="465" t="str">
        <f>IF(Tabla1[[#This Row],[Código_Actividad]]="","",'Formulario PPGR1'!#REF!)</f>
        <v/>
      </c>
      <c r="F601" s="465" t="str">
        <f>IF(Tabla1[[#This Row],[Código_Actividad]]="","",'Formulario PPGR1'!#REF!)</f>
        <v/>
      </c>
      <c r="G601" s="366"/>
      <c r="H601" s="460" t="str">
        <f>IFERROR(VLOOKUP(Tabla1[[#This Row],[Código_Actividad]],'Formulario PPGR2'!$H$9:$I$1048576,2,FALSE),"")</f>
        <v/>
      </c>
      <c r="I601" s="461" t="str">
        <f>IFERROR(VLOOKUP(Tabla1[[#This Row],[Código_Actividad]],Tabla2[[Código]:[Total de Acciones ]],15,FALSE),"")</f>
        <v/>
      </c>
      <c r="J601" s="462"/>
      <c r="K601" s="466" t="str">
        <f>IFERROR(VLOOKUP($J601,[3]LSIns!$B$5:$C$45,2,FALSE),"")</f>
        <v/>
      </c>
      <c r="L601" s="460"/>
      <c r="M601" s="463" t="str">
        <f>IFERROR(VLOOKUP($L601,[4]Insumos!$C$2:$F$517,2,FALSE),"")</f>
        <v/>
      </c>
      <c r="N601" s="408"/>
      <c r="O601" s="464" t="str">
        <f>IFERROR(VLOOKUP($L601,[4]Insumos!$C$2:$F$517,3,FALSE),"")</f>
        <v/>
      </c>
      <c r="P601" s="318" t="e">
        <f>+Tabla1[[#This Row],[Precio Unitario]]*Tabla1[[#This Row],[Cantidad de Insumos]]</f>
        <v>#VALUE!</v>
      </c>
      <c r="Q601" s="464" t="str">
        <f>IFERROR(VLOOKUP($L601,[4]Insumos!$C$2:$F$517,4,FALSE),"")</f>
        <v/>
      </c>
      <c r="R601" s="463"/>
      <c r="S601" s="456"/>
      <c r="T601" s="456"/>
    </row>
    <row r="602" spans="2:20" x14ac:dyDescent="0.25">
      <c r="B602" s="465" t="str">
        <f>IF(Tabla1[[#This Row],[Código_Actividad]]="","",CONCATENATE(Tabla1[[#This Row],[POA]],".",Tabla1[[#This Row],[SRS]],".",Tabla1[[#This Row],[AREA]],".",Tabla1[[#This Row],[TIPO]]))</f>
        <v/>
      </c>
      <c r="C602" s="465" t="str">
        <f>IF(Tabla1[[#This Row],[Código_Actividad]]="","",'Formulario PPGR1'!#REF!)</f>
        <v/>
      </c>
      <c r="D602" s="465" t="str">
        <f>IF(Tabla1[[#This Row],[Código_Actividad]]="","",'Formulario PPGR1'!#REF!)</f>
        <v/>
      </c>
      <c r="E602" s="465" t="str">
        <f>IF(Tabla1[[#This Row],[Código_Actividad]]="","",'Formulario PPGR1'!#REF!)</f>
        <v/>
      </c>
      <c r="F602" s="465" t="str">
        <f>IF(Tabla1[[#This Row],[Código_Actividad]]="","",'Formulario PPGR1'!#REF!)</f>
        <v/>
      </c>
      <c r="G602" s="366"/>
      <c r="H602" s="460" t="str">
        <f>IFERROR(VLOOKUP(Tabla1[[#This Row],[Código_Actividad]],'Formulario PPGR2'!$H$9:$I$1048576,2,FALSE),"")</f>
        <v/>
      </c>
      <c r="I602" s="461" t="str">
        <f>IFERROR(VLOOKUP(Tabla1[[#This Row],[Código_Actividad]],Tabla2[[Código]:[Total de Acciones ]],15,FALSE),"")</f>
        <v/>
      </c>
      <c r="J602" s="462"/>
      <c r="K602" s="466" t="str">
        <f>IFERROR(VLOOKUP($J602,[3]LSIns!$B$5:$C$45,2,FALSE),"")</f>
        <v/>
      </c>
      <c r="L602" s="460"/>
      <c r="M602" s="463" t="str">
        <f>IFERROR(VLOOKUP($L602,[4]Insumos!$C$2:$F$517,2,FALSE),"")</f>
        <v/>
      </c>
      <c r="N602" s="408"/>
      <c r="O602" s="464" t="str">
        <f>IFERROR(VLOOKUP($L602,[4]Insumos!$C$2:$F$517,3,FALSE),"")</f>
        <v/>
      </c>
      <c r="P602" s="318" t="e">
        <f>+Tabla1[[#This Row],[Precio Unitario]]*Tabla1[[#This Row],[Cantidad de Insumos]]</f>
        <v>#VALUE!</v>
      </c>
      <c r="Q602" s="464" t="str">
        <f>IFERROR(VLOOKUP($L602,[4]Insumos!$C$2:$F$517,4,FALSE),"")</f>
        <v/>
      </c>
      <c r="R602" s="463"/>
      <c r="S602" s="456"/>
      <c r="T602" s="456"/>
    </row>
    <row r="603" spans="2:20" x14ac:dyDescent="0.25">
      <c r="B603" s="465" t="str">
        <f>IF(Tabla1[[#This Row],[Código_Actividad]]="","",CONCATENATE(Tabla1[[#This Row],[POA]],".",Tabla1[[#This Row],[SRS]],".",Tabla1[[#This Row],[AREA]],".",Tabla1[[#This Row],[TIPO]]))</f>
        <v/>
      </c>
      <c r="C603" s="465" t="str">
        <f>IF(Tabla1[[#This Row],[Código_Actividad]]="","",'Formulario PPGR1'!#REF!)</f>
        <v/>
      </c>
      <c r="D603" s="465" t="str">
        <f>IF(Tabla1[[#This Row],[Código_Actividad]]="","",'Formulario PPGR1'!#REF!)</f>
        <v/>
      </c>
      <c r="E603" s="465" t="str">
        <f>IF(Tabla1[[#This Row],[Código_Actividad]]="","",'Formulario PPGR1'!#REF!)</f>
        <v/>
      </c>
      <c r="F603" s="465" t="str">
        <f>IF(Tabla1[[#This Row],[Código_Actividad]]="","",'Formulario PPGR1'!#REF!)</f>
        <v/>
      </c>
      <c r="G603" s="366"/>
      <c r="H603" s="460" t="str">
        <f>IFERROR(VLOOKUP(Tabla1[[#This Row],[Código_Actividad]],'Formulario PPGR2'!$H$9:$I$1048576,2,FALSE),"")</f>
        <v/>
      </c>
      <c r="I603" s="461" t="str">
        <f>IFERROR(VLOOKUP(Tabla1[[#This Row],[Código_Actividad]],Tabla2[[Código]:[Total de Acciones ]],15,FALSE),"")</f>
        <v/>
      </c>
      <c r="J603" s="460"/>
      <c r="K603" s="462" t="str">
        <f>IFERROR(VLOOKUP($J603,[3]LSIns!$B$5:$C$45,2,FALSE),"")</f>
        <v/>
      </c>
      <c r="L603" s="460"/>
      <c r="M603" s="463" t="str">
        <f>IFERROR(VLOOKUP($L603,[4]Insumos!$C$2:$F$517,2,FALSE),"")</f>
        <v/>
      </c>
      <c r="N603" s="408"/>
      <c r="O603" s="464" t="str">
        <f>IFERROR(VLOOKUP($L603,[4]Insumos!$C$2:$F$517,3,FALSE),"")</f>
        <v/>
      </c>
      <c r="P603" s="318" t="e">
        <f>+Tabla1[[#This Row],[Precio Unitario]]*Tabla1[[#This Row],[Cantidad de Insumos]]</f>
        <v>#VALUE!</v>
      </c>
      <c r="Q603" s="464" t="str">
        <f>IFERROR(VLOOKUP($L603,[4]Insumos!$C$2:$F$517,4,FALSE),"")</f>
        <v/>
      </c>
      <c r="R603" s="463"/>
      <c r="S603" s="456"/>
      <c r="T603" s="456"/>
    </row>
    <row r="604" spans="2:20" x14ac:dyDescent="0.25">
      <c r="B604" s="465" t="str">
        <f>IF(Tabla1[[#This Row],[Código_Actividad]]="","",CONCATENATE(Tabla1[[#This Row],[POA]],".",Tabla1[[#This Row],[SRS]],".",Tabla1[[#This Row],[AREA]],".",Tabla1[[#This Row],[TIPO]]))</f>
        <v/>
      </c>
      <c r="C604" s="465" t="str">
        <f>IF(Tabla1[[#This Row],[Código_Actividad]]="","",'Formulario PPGR1'!#REF!)</f>
        <v/>
      </c>
      <c r="D604" s="465" t="str">
        <f>IF(Tabla1[[#This Row],[Código_Actividad]]="","",'Formulario PPGR1'!#REF!)</f>
        <v/>
      </c>
      <c r="E604" s="465" t="str">
        <f>IF(Tabla1[[#This Row],[Código_Actividad]]="","",'Formulario PPGR1'!#REF!)</f>
        <v/>
      </c>
      <c r="F604" s="465" t="str">
        <f>IF(Tabla1[[#This Row],[Código_Actividad]]="","",'Formulario PPGR1'!#REF!)</f>
        <v/>
      </c>
      <c r="G604" s="366"/>
      <c r="H604" s="460" t="str">
        <f>IFERROR(VLOOKUP(Tabla1[[#This Row],[Código_Actividad]],'Formulario PPGR2'!$H$9:$I$1048576,2,FALSE),"")</f>
        <v/>
      </c>
      <c r="I604" s="461" t="str">
        <f>IFERROR(VLOOKUP(Tabla1[[#This Row],[Código_Actividad]],Tabla2[[Código]:[Total de Acciones ]],15,FALSE),"")</f>
        <v/>
      </c>
      <c r="J604" s="460"/>
      <c r="K604" s="462" t="str">
        <f>IFERROR(VLOOKUP($J604,[3]LSIns!$B$5:$C$45,2,FALSE),"")</f>
        <v/>
      </c>
      <c r="L604" s="460"/>
      <c r="M604" s="463" t="str">
        <f>IFERROR(VLOOKUP($L604,[4]Insumos!$C$2:$F$517,2,FALSE),"")</f>
        <v/>
      </c>
      <c r="N604" s="408"/>
      <c r="O604" s="464" t="str">
        <f>IFERROR(VLOOKUP($L604,[4]Insumos!$C$2:$F$517,3,FALSE),"")</f>
        <v/>
      </c>
      <c r="P604" s="318" t="e">
        <f>+Tabla1[[#This Row],[Precio Unitario]]*Tabla1[[#This Row],[Cantidad de Insumos]]</f>
        <v>#VALUE!</v>
      </c>
      <c r="Q604" s="464" t="str">
        <f>IFERROR(VLOOKUP($L604,[4]Insumos!$C$2:$F$517,4,FALSE),"")</f>
        <v/>
      </c>
      <c r="R604" s="463"/>
      <c r="S604" s="456"/>
      <c r="T604" s="456"/>
    </row>
    <row r="605" spans="2:20" x14ac:dyDescent="0.25">
      <c r="B605" s="465" t="str">
        <f>IF(Tabla1[[#This Row],[Código_Actividad]]="","",CONCATENATE(Tabla1[[#This Row],[POA]],".",Tabla1[[#This Row],[SRS]],".",Tabla1[[#This Row],[AREA]],".",Tabla1[[#This Row],[TIPO]]))</f>
        <v/>
      </c>
      <c r="C605" s="465" t="str">
        <f>IF(Tabla1[[#This Row],[Código_Actividad]]="","",'Formulario PPGR1'!#REF!)</f>
        <v/>
      </c>
      <c r="D605" s="465" t="str">
        <f>IF(Tabla1[[#This Row],[Código_Actividad]]="","",'Formulario PPGR1'!#REF!)</f>
        <v/>
      </c>
      <c r="E605" s="465" t="str">
        <f>IF(Tabla1[[#This Row],[Código_Actividad]]="","",'Formulario PPGR1'!#REF!)</f>
        <v/>
      </c>
      <c r="F605" s="465" t="str">
        <f>IF(Tabla1[[#This Row],[Código_Actividad]]="","",'Formulario PPGR1'!#REF!)</f>
        <v/>
      </c>
      <c r="G605" s="366"/>
      <c r="H605" s="460" t="str">
        <f>IFERROR(VLOOKUP(Tabla1[[#This Row],[Código_Actividad]],'Formulario PPGR2'!$H$9:$I$1048576,2,FALSE),"")</f>
        <v/>
      </c>
      <c r="I605" s="461" t="str">
        <f>IFERROR(VLOOKUP(Tabla1[[#This Row],[Código_Actividad]],Tabla2[[Código]:[Total de Acciones ]],15,FALSE),"")</f>
        <v/>
      </c>
      <c r="J605" s="460"/>
      <c r="K605" s="462" t="str">
        <f>IFERROR(VLOOKUP($J605,[3]LSIns!$B$5:$C$45,2,FALSE),"")</f>
        <v/>
      </c>
      <c r="L605" s="460"/>
      <c r="M605" s="463" t="str">
        <f>IFERROR(VLOOKUP($L605,[4]Insumos!$C$2:$F$517,2,FALSE),"")</f>
        <v/>
      </c>
      <c r="N605" s="408"/>
      <c r="O605" s="464" t="str">
        <f>IFERROR(VLOOKUP($L605,[4]Insumos!$C$2:$F$517,3,FALSE),"")</f>
        <v/>
      </c>
      <c r="P605" s="318" t="e">
        <f>+Tabla1[[#This Row],[Precio Unitario]]*Tabla1[[#This Row],[Cantidad de Insumos]]</f>
        <v>#VALUE!</v>
      </c>
      <c r="Q605" s="464" t="str">
        <f>IFERROR(VLOOKUP($L605,[4]Insumos!$C$2:$F$517,4,FALSE),"")</f>
        <v/>
      </c>
      <c r="R605" s="463"/>
      <c r="S605" s="456"/>
      <c r="T605" s="456"/>
    </row>
    <row r="606" spans="2:20" x14ac:dyDescent="0.25">
      <c r="B606" s="465" t="str">
        <f>IF(Tabla1[[#This Row],[Código_Actividad]]="","",CONCATENATE(Tabla1[[#This Row],[POA]],".",Tabla1[[#This Row],[SRS]],".",Tabla1[[#This Row],[AREA]],".",Tabla1[[#This Row],[TIPO]]))</f>
        <v/>
      </c>
      <c r="C606" s="465" t="str">
        <f>IF(Tabla1[[#This Row],[Código_Actividad]]="","",'Formulario PPGR1'!#REF!)</f>
        <v/>
      </c>
      <c r="D606" s="465" t="str">
        <f>IF(Tabla1[[#This Row],[Código_Actividad]]="","",'Formulario PPGR1'!#REF!)</f>
        <v/>
      </c>
      <c r="E606" s="465" t="str">
        <f>IF(Tabla1[[#This Row],[Código_Actividad]]="","",'Formulario PPGR1'!#REF!)</f>
        <v/>
      </c>
      <c r="F606" s="465" t="str">
        <f>IF(Tabla1[[#This Row],[Código_Actividad]]="","",'Formulario PPGR1'!#REF!)</f>
        <v/>
      </c>
      <c r="G606" s="366"/>
      <c r="H606" s="460" t="str">
        <f>IFERROR(VLOOKUP(Tabla1[[#This Row],[Código_Actividad]],'Formulario PPGR2'!$H$9:$I$1048576,2,FALSE),"")</f>
        <v/>
      </c>
      <c r="I606" s="461" t="str">
        <f>IFERROR(VLOOKUP(Tabla1[[#This Row],[Código_Actividad]],Tabla2[[Código]:[Total de Acciones ]],15,FALSE),"")</f>
        <v/>
      </c>
      <c r="J606" s="460"/>
      <c r="K606" s="462" t="str">
        <f>IFERROR(VLOOKUP($J606,[3]LSIns!$B$5:$C$45,2,FALSE),"")</f>
        <v/>
      </c>
      <c r="L606" s="460"/>
      <c r="M606" s="463" t="str">
        <f>IFERROR(VLOOKUP($L606,[4]Insumos!$C$2:$F$517,2,FALSE),"")</f>
        <v/>
      </c>
      <c r="N606" s="408"/>
      <c r="O606" s="464" t="str">
        <f>IFERROR(VLOOKUP($L606,[4]Insumos!$C$2:$F$517,3,FALSE),"")</f>
        <v/>
      </c>
      <c r="P606" s="318" t="e">
        <f>+Tabla1[[#This Row],[Precio Unitario]]*Tabla1[[#This Row],[Cantidad de Insumos]]</f>
        <v>#VALUE!</v>
      </c>
      <c r="Q606" s="464" t="str">
        <f>IFERROR(VLOOKUP($L606,[4]Insumos!$C$2:$F$517,4,FALSE),"")</f>
        <v/>
      </c>
      <c r="R606" s="463"/>
      <c r="S606" s="456"/>
      <c r="T606" s="456"/>
    </row>
    <row r="607" spans="2:20" x14ac:dyDescent="0.25">
      <c r="B607" s="465" t="str">
        <f>IF(Tabla1[[#This Row],[Código_Actividad]]="","",CONCATENATE(Tabla1[[#This Row],[POA]],".",Tabla1[[#This Row],[SRS]],".",Tabla1[[#This Row],[AREA]],".",Tabla1[[#This Row],[TIPO]]))</f>
        <v/>
      </c>
      <c r="C607" s="465" t="str">
        <f>IF(Tabla1[[#This Row],[Código_Actividad]]="","",'Formulario PPGR1'!#REF!)</f>
        <v/>
      </c>
      <c r="D607" s="465" t="str">
        <f>IF(Tabla1[[#This Row],[Código_Actividad]]="","",'Formulario PPGR1'!#REF!)</f>
        <v/>
      </c>
      <c r="E607" s="465" t="str">
        <f>IF(Tabla1[[#This Row],[Código_Actividad]]="","",'Formulario PPGR1'!#REF!)</f>
        <v/>
      </c>
      <c r="F607" s="465" t="str">
        <f>IF(Tabla1[[#This Row],[Código_Actividad]]="","",'Formulario PPGR1'!#REF!)</f>
        <v/>
      </c>
      <c r="G607" s="366"/>
      <c r="H607" s="460" t="str">
        <f>IFERROR(VLOOKUP(Tabla1[[#This Row],[Código_Actividad]],'Formulario PPGR2'!$H$9:$I$1048576,2,FALSE),"")</f>
        <v/>
      </c>
      <c r="I607" s="461" t="str">
        <f>IFERROR(VLOOKUP(Tabla1[[#This Row],[Código_Actividad]],Tabla2[[Código]:[Total de Acciones ]],15,FALSE),"")</f>
        <v/>
      </c>
      <c r="J607" s="460"/>
      <c r="K607" s="462" t="str">
        <f>IFERROR(VLOOKUP($J607,[3]LSIns!$B$5:$C$45,2,FALSE),"")</f>
        <v/>
      </c>
      <c r="L607" s="460"/>
      <c r="M607" s="463" t="str">
        <f>IFERROR(VLOOKUP($L607,[4]Insumos!$C$2:$F$517,2,FALSE),"")</f>
        <v/>
      </c>
      <c r="N607" s="408"/>
      <c r="O607" s="464" t="str">
        <f>IFERROR(VLOOKUP($L607,[4]Insumos!$C$2:$F$517,3,FALSE),"")</f>
        <v/>
      </c>
      <c r="P607" s="318" t="e">
        <f>+Tabla1[[#This Row],[Precio Unitario]]*Tabla1[[#This Row],[Cantidad de Insumos]]</f>
        <v>#VALUE!</v>
      </c>
      <c r="Q607" s="464" t="str">
        <f>IFERROR(VLOOKUP($L607,[4]Insumos!$C$2:$F$517,4,FALSE),"")</f>
        <v/>
      </c>
      <c r="R607" s="463"/>
      <c r="S607" s="456"/>
      <c r="T607" s="456"/>
    </row>
    <row r="608" spans="2:20" x14ac:dyDescent="0.25">
      <c r="B608" s="465" t="str">
        <f>IF(Tabla1[[#This Row],[Código_Actividad]]="","",CONCATENATE(Tabla1[[#This Row],[POA]],".",Tabla1[[#This Row],[SRS]],".",Tabla1[[#This Row],[AREA]],".",Tabla1[[#This Row],[TIPO]]))</f>
        <v/>
      </c>
      <c r="C608" s="465" t="str">
        <f>IF(Tabla1[[#This Row],[Código_Actividad]]="","",'Formulario PPGR1'!#REF!)</f>
        <v/>
      </c>
      <c r="D608" s="465" t="str">
        <f>IF(Tabla1[[#This Row],[Código_Actividad]]="","",'Formulario PPGR1'!#REF!)</f>
        <v/>
      </c>
      <c r="E608" s="465" t="str">
        <f>IF(Tabla1[[#This Row],[Código_Actividad]]="","",'Formulario PPGR1'!#REF!)</f>
        <v/>
      </c>
      <c r="F608" s="465" t="str">
        <f>IF(Tabla1[[#This Row],[Código_Actividad]]="","",'Formulario PPGR1'!#REF!)</f>
        <v/>
      </c>
      <c r="G608" s="366"/>
      <c r="H608" s="460" t="str">
        <f>IFERROR(VLOOKUP(Tabla1[[#This Row],[Código_Actividad]],'Formulario PPGR2'!$H$9:$I$1048576,2,FALSE),"")</f>
        <v/>
      </c>
      <c r="I608" s="461" t="str">
        <f>IFERROR(VLOOKUP(Tabla1[[#This Row],[Código_Actividad]],Tabla2[[Código]:[Total de Acciones ]],15,FALSE),"")</f>
        <v/>
      </c>
      <c r="J608" s="460"/>
      <c r="K608" s="462" t="str">
        <f>IFERROR(VLOOKUP($J608,[3]LSIns!$B$5:$C$45,2,FALSE),"")</f>
        <v/>
      </c>
      <c r="L608" s="460"/>
      <c r="M608" s="463" t="str">
        <f>IFERROR(VLOOKUP($L608,[4]Insumos!$C$2:$F$517,2,FALSE),"")</f>
        <v/>
      </c>
      <c r="N608" s="408"/>
      <c r="O608" s="464" t="str">
        <f>IFERROR(VLOOKUP($L608,[4]Insumos!$C$2:$F$517,3,FALSE),"")</f>
        <v/>
      </c>
      <c r="P608" s="318" t="e">
        <f>+Tabla1[[#This Row],[Precio Unitario]]*Tabla1[[#This Row],[Cantidad de Insumos]]</f>
        <v>#VALUE!</v>
      </c>
      <c r="Q608" s="464" t="str">
        <f>IFERROR(VLOOKUP($L608,[4]Insumos!$C$2:$F$517,4,FALSE),"")</f>
        <v/>
      </c>
      <c r="R608" s="463"/>
      <c r="S608" s="456"/>
      <c r="T608" s="456"/>
    </row>
    <row r="609" spans="2:20" x14ac:dyDescent="0.25">
      <c r="B609" s="465" t="str">
        <f>IF(Tabla1[[#This Row],[Código_Actividad]]="","",CONCATENATE(Tabla1[[#This Row],[POA]],".",Tabla1[[#This Row],[SRS]],".",Tabla1[[#This Row],[AREA]],".",Tabla1[[#This Row],[TIPO]]))</f>
        <v/>
      </c>
      <c r="C609" s="465" t="str">
        <f>IF(Tabla1[[#This Row],[Código_Actividad]]="","",'Formulario PPGR1'!#REF!)</f>
        <v/>
      </c>
      <c r="D609" s="465" t="str">
        <f>IF(Tabla1[[#This Row],[Código_Actividad]]="","",'Formulario PPGR1'!#REF!)</f>
        <v/>
      </c>
      <c r="E609" s="465" t="str">
        <f>IF(Tabla1[[#This Row],[Código_Actividad]]="","",'Formulario PPGR1'!#REF!)</f>
        <v/>
      </c>
      <c r="F609" s="465" t="str">
        <f>IF(Tabla1[[#This Row],[Código_Actividad]]="","",'Formulario PPGR1'!#REF!)</f>
        <v/>
      </c>
      <c r="G609" s="366"/>
      <c r="H609" s="460" t="str">
        <f>IFERROR(VLOOKUP(Tabla1[[#This Row],[Código_Actividad]],'Formulario PPGR2'!$H$9:$I$1048576,2,FALSE),"")</f>
        <v/>
      </c>
      <c r="I609" s="461" t="str">
        <f>IFERROR(VLOOKUP(Tabla1[[#This Row],[Código_Actividad]],Tabla2[[Código]:[Total de Acciones ]],15,FALSE),"")</f>
        <v/>
      </c>
      <c r="J609" s="460"/>
      <c r="K609" s="462" t="str">
        <f>IFERROR(VLOOKUP($J609,[3]LSIns!$B$5:$C$45,2,FALSE),"")</f>
        <v/>
      </c>
      <c r="L609" s="460"/>
      <c r="M609" s="463" t="str">
        <f>IFERROR(VLOOKUP($L609,[4]Insumos!$C$2:$F$517,2,FALSE),"")</f>
        <v/>
      </c>
      <c r="N609" s="408"/>
      <c r="O609" s="464" t="str">
        <f>IFERROR(VLOOKUP($L609,[4]Insumos!$C$2:$F$517,3,FALSE),"")</f>
        <v/>
      </c>
      <c r="P609" s="318" t="e">
        <f>+Tabla1[[#This Row],[Precio Unitario]]*Tabla1[[#This Row],[Cantidad de Insumos]]</f>
        <v>#VALUE!</v>
      </c>
      <c r="Q609" s="464" t="str">
        <f>IFERROR(VLOOKUP($L609,[4]Insumos!$C$2:$F$517,4,FALSE),"")</f>
        <v/>
      </c>
      <c r="R609" s="463"/>
      <c r="S609" s="456"/>
      <c r="T609" s="456"/>
    </row>
    <row r="610" spans="2:20" x14ac:dyDescent="0.25">
      <c r="B610" s="465" t="str">
        <f>IF(Tabla1[[#This Row],[Código_Actividad]]="","",CONCATENATE(Tabla1[[#This Row],[POA]],".",Tabla1[[#This Row],[SRS]],".",Tabla1[[#This Row],[AREA]],".",Tabla1[[#This Row],[TIPO]]))</f>
        <v/>
      </c>
      <c r="C610" s="465" t="str">
        <f>IF(Tabla1[[#This Row],[Código_Actividad]]="","",'Formulario PPGR1'!#REF!)</f>
        <v/>
      </c>
      <c r="D610" s="465" t="str">
        <f>IF(Tabla1[[#This Row],[Código_Actividad]]="","",'Formulario PPGR1'!#REF!)</f>
        <v/>
      </c>
      <c r="E610" s="465" t="str">
        <f>IF(Tabla1[[#This Row],[Código_Actividad]]="","",'Formulario PPGR1'!#REF!)</f>
        <v/>
      </c>
      <c r="F610" s="465" t="str">
        <f>IF(Tabla1[[#This Row],[Código_Actividad]]="","",'Formulario PPGR1'!#REF!)</f>
        <v/>
      </c>
      <c r="G610" s="366"/>
      <c r="H610" s="460" t="str">
        <f>IFERROR(VLOOKUP(Tabla1[[#This Row],[Código_Actividad]],'Formulario PPGR2'!$H$9:$I$1048576,2,FALSE),"")</f>
        <v/>
      </c>
      <c r="I610" s="461" t="str">
        <f>IFERROR(VLOOKUP(Tabla1[[#This Row],[Código_Actividad]],Tabla2[[Código]:[Total de Acciones ]],15,FALSE),"")</f>
        <v/>
      </c>
      <c r="J610" s="460"/>
      <c r="K610" s="462" t="str">
        <f>IFERROR(VLOOKUP($J610,[3]LSIns!$B$5:$C$45,2,FALSE),"")</f>
        <v/>
      </c>
      <c r="L610" s="460"/>
      <c r="M610" s="463" t="str">
        <f>IFERROR(VLOOKUP($L610,[4]Insumos!$C$2:$F$517,2,FALSE),"")</f>
        <v/>
      </c>
      <c r="N610" s="408"/>
      <c r="O610" s="464" t="str">
        <f>IFERROR(VLOOKUP($L610,[4]Insumos!$C$2:$F$517,3,FALSE),"")</f>
        <v/>
      </c>
      <c r="P610" s="318" t="e">
        <f>+Tabla1[[#This Row],[Precio Unitario]]*Tabla1[[#This Row],[Cantidad de Insumos]]</f>
        <v>#VALUE!</v>
      </c>
      <c r="Q610" s="464" t="str">
        <f>IFERROR(VLOOKUP($L610,[4]Insumos!$C$2:$F$517,4,FALSE),"")</f>
        <v/>
      </c>
      <c r="R610" s="463"/>
      <c r="S610" s="456"/>
      <c r="T610" s="456"/>
    </row>
    <row r="611" spans="2:20" x14ac:dyDescent="0.25">
      <c r="B611" s="465" t="str">
        <f>IF(Tabla1[[#This Row],[Código_Actividad]]="","",CONCATENATE(Tabla1[[#This Row],[POA]],".",Tabla1[[#This Row],[SRS]],".",Tabla1[[#This Row],[AREA]],".",Tabla1[[#This Row],[TIPO]]))</f>
        <v/>
      </c>
      <c r="C611" s="465" t="str">
        <f>IF(Tabla1[[#This Row],[Código_Actividad]]="","",'Formulario PPGR1'!#REF!)</f>
        <v/>
      </c>
      <c r="D611" s="465" t="str">
        <f>IF(Tabla1[[#This Row],[Código_Actividad]]="","",'Formulario PPGR1'!#REF!)</f>
        <v/>
      </c>
      <c r="E611" s="465" t="str">
        <f>IF(Tabla1[[#This Row],[Código_Actividad]]="","",'Formulario PPGR1'!#REF!)</f>
        <v/>
      </c>
      <c r="F611" s="465" t="str">
        <f>IF(Tabla1[[#This Row],[Código_Actividad]]="","",'Formulario PPGR1'!#REF!)</f>
        <v/>
      </c>
      <c r="G611" s="366"/>
      <c r="H611" s="460" t="str">
        <f>IFERROR(VLOOKUP(Tabla1[[#This Row],[Código_Actividad]],'Formulario PPGR2'!$H$9:$I$1048576,2,FALSE),"")</f>
        <v/>
      </c>
      <c r="I611" s="461" t="str">
        <f>IFERROR(VLOOKUP(Tabla1[[#This Row],[Código_Actividad]],Tabla2[[Código]:[Total de Acciones ]],15,FALSE),"")</f>
        <v/>
      </c>
      <c r="J611" s="460"/>
      <c r="K611" s="462" t="str">
        <f>IFERROR(VLOOKUP($J611,[3]LSIns!$B$5:$C$45,2,FALSE),"")</f>
        <v/>
      </c>
      <c r="L611" s="460"/>
      <c r="M611" s="463" t="str">
        <f>IFERROR(VLOOKUP($L611,[4]Insumos!$C$2:$F$517,2,FALSE),"")</f>
        <v/>
      </c>
      <c r="N611" s="408"/>
      <c r="O611" s="464" t="str">
        <f>IFERROR(VLOOKUP($L611,[4]Insumos!$C$2:$F$517,3,FALSE),"")</f>
        <v/>
      </c>
      <c r="P611" s="318" t="e">
        <f>+Tabla1[[#This Row],[Precio Unitario]]*Tabla1[[#This Row],[Cantidad de Insumos]]</f>
        <v>#VALUE!</v>
      </c>
      <c r="Q611" s="464" t="str">
        <f>IFERROR(VLOOKUP($L611,[4]Insumos!$C$2:$F$517,4,FALSE),"")</f>
        <v/>
      </c>
      <c r="R611" s="463"/>
      <c r="S611" s="456"/>
      <c r="T611" s="456"/>
    </row>
    <row r="612" spans="2:20" x14ac:dyDescent="0.25">
      <c r="B612" s="465" t="str">
        <f>IF(Tabla1[[#This Row],[Código_Actividad]]="","",CONCATENATE(Tabla1[[#This Row],[POA]],".",Tabla1[[#This Row],[SRS]],".",Tabla1[[#This Row],[AREA]],".",Tabla1[[#This Row],[TIPO]]))</f>
        <v/>
      </c>
      <c r="C612" s="465" t="str">
        <f>IF(Tabla1[[#This Row],[Código_Actividad]]="","",'Formulario PPGR1'!#REF!)</f>
        <v/>
      </c>
      <c r="D612" s="465" t="str">
        <f>IF(Tabla1[[#This Row],[Código_Actividad]]="","",'Formulario PPGR1'!#REF!)</f>
        <v/>
      </c>
      <c r="E612" s="465" t="str">
        <f>IF(Tabla1[[#This Row],[Código_Actividad]]="","",'Formulario PPGR1'!#REF!)</f>
        <v/>
      </c>
      <c r="F612" s="465" t="str">
        <f>IF(Tabla1[[#This Row],[Código_Actividad]]="","",'Formulario PPGR1'!#REF!)</f>
        <v/>
      </c>
      <c r="G612" s="366"/>
      <c r="H612" s="460" t="str">
        <f>IFERROR(VLOOKUP(Tabla1[[#This Row],[Código_Actividad]],'Formulario PPGR2'!$H$9:$I$1048576,2,FALSE),"")</f>
        <v/>
      </c>
      <c r="I612" s="461" t="str">
        <f>IFERROR(VLOOKUP(Tabla1[[#This Row],[Código_Actividad]],Tabla2[[Código]:[Total de Acciones ]],15,FALSE),"")</f>
        <v/>
      </c>
      <c r="J612" s="460"/>
      <c r="K612" s="462" t="str">
        <f>IFERROR(VLOOKUP($J612,[3]LSIns!$B$5:$C$45,2,FALSE),"")</f>
        <v/>
      </c>
      <c r="L612" s="460"/>
      <c r="M612" s="463" t="str">
        <f>IFERROR(VLOOKUP($L612,[4]Insumos!$C$2:$F$517,2,FALSE),"")</f>
        <v/>
      </c>
      <c r="N612" s="408"/>
      <c r="O612" s="464" t="str">
        <f>IFERROR(VLOOKUP($L612,[4]Insumos!$C$2:$F$517,3,FALSE),"")</f>
        <v/>
      </c>
      <c r="P612" s="318" t="e">
        <f>+Tabla1[[#This Row],[Precio Unitario]]*Tabla1[[#This Row],[Cantidad de Insumos]]</f>
        <v>#VALUE!</v>
      </c>
      <c r="Q612" s="464" t="str">
        <f>IFERROR(VLOOKUP($L612,[4]Insumos!$C$2:$F$517,4,FALSE),"")</f>
        <v/>
      </c>
      <c r="R612" s="463"/>
      <c r="S612" s="456"/>
      <c r="T612" s="456"/>
    </row>
    <row r="613" spans="2:20" x14ac:dyDescent="0.25">
      <c r="B613" s="465" t="str">
        <f>IF(Tabla1[[#This Row],[Código_Actividad]]="","",CONCATENATE(Tabla1[[#This Row],[POA]],".",Tabla1[[#This Row],[SRS]],".",Tabla1[[#This Row],[AREA]],".",Tabla1[[#This Row],[TIPO]]))</f>
        <v/>
      </c>
      <c r="C613" s="465" t="str">
        <f>IF(Tabla1[[#This Row],[Código_Actividad]]="","",'Formulario PPGR1'!#REF!)</f>
        <v/>
      </c>
      <c r="D613" s="465" t="str">
        <f>IF(Tabla1[[#This Row],[Código_Actividad]]="","",'Formulario PPGR1'!#REF!)</f>
        <v/>
      </c>
      <c r="E613" s="465" t="str">
        <f>IF(Tabla1[[#This Row],[Código_Actividad]]="","",'Formulario PPGR1'!#REF!)</f>
        <v/>
      </c>
      <c r="F613" s="465" t="str">
        <f>IF(Tabla1[[#This Row],[Código_Actividad]]="","",'Formulario PPGR1'!#REF!)</f>
        <v/>
      </c>
      <c r="G613" s="366"/>
      <c r="H613" s="460" t="str">
        <f>IFERROR(VLOOKUP(Tabla1[[#This Row],[Código_Actividad]],'Formulario PPGR2'!$H$9:$I$1048576,2,FALSE),"")</f>
        <v/>
      </c>
      <c r="I613" s="461" t="str">
        <f>IFERROR(VLOOKUP(Tabla1[[#This Row],[Código_Actividad]],Tabla2[[Código]:[Total de Acciones ]],15,FALSE),"")</f>
        <v/>
      </c>
      <c r="J613" s="460"/>
      <c r="K613" s="462" t="str">
        <f>IFERROR(VLOOKUP($J613,[3]LSIns!$B$5:$C$45,2,FALSE),"")</f>
        <v/>
      </c>
      <c r="L613" s="460"/>
      <c r="M613" s="463" t="str">
        <f>IFERROR(VLOOKUP($L613,[4]Insumos!$C$2:$F$517,2,FALSE),"")</f>
        <v/>
      </c>
      <c r="N613" s="408"/>
      <c r="O613" s="464" t="str">
        <f>IFERROR(VLOOKUP($L613,[4]Insumos!$C$2:$F$517,3,FALSE),"")</f>
        <v/>
      </c>
      <c r="P613" s="318" t="e">
        <f>+Tabla1[[#This Row],[Precio Unitario]]*Tabla1[[#This Row],[Cantidad de Insumos]]</f>
        <v>#VALUE!</v>
      </c>
      <c r="Q613" s="464" t="str">
        <f>IFERROR(VLOOKUP($L613,[4]Insumos!$C$2:$F$517,4,FALSE),"")</f>
        <v/>
      </c>
      <c r="R613" s="463"/>
      <c r="S613" s="456"/>
      <c r="T613" s="456"/>
    </row>
    <row r="614" spans="2:20" x14ac:dyDescent="0.25">
      <c r="B614" s="465" t="str">
        <f>IF(Tabla1[[#This Row],[Código_Actividad]]="","",CONCATENATE(Tabla1[[#This Row],[POA]],".",Tabla1[[#This Row],[SRS]],".",Tabla1[[#This Row],[AREA]],".",Tabla1[[#This Row],[TIPO]]))</f>
        <v/>
      </c>
      <c r="C614" s="465" t="str">
        <f>IF(Tabla1[[#This Row],[Código_Actividad]]="","",'Formulario PPGR1'!#REF!)</f>
        <v/>
      </c>
      <c r="D614" s="465" t="str">
        <f>IF(Tabla1[[#This Row],[Código_Actividad]]="","",'Formulario PPGR1'!#REF!)</f>
        <v/>
      </c>
      <c r="E614" s="465" t="str">
        <f>IF(Tabla1[[#This Row],[Código_Actividad]]="","",'Formulario PPGR1'!#REF!)</f>
        <v/>
      </c>
      <c r="F614" s="465" t="str">
        <f>IF(Tabla1[[#This Row],[Código_Actividad]]="","",'Formulario PPGR1'!#REF!)</f>
        <v/>
      </c>
      <c r="G614" s="366"/>
      <c r="H614" s="460" t="str">
        <f>IFERROR(VLOOKUP(Tabla1[[#This Row],[Código_Actividad]],'Formulario PPGR2'!$H$9:$I$1048576,2,FALSE),"")</f>
        <v/>
      </c>
      <c r="I614" s="461" t="str">
        <f>IFERROR(VLOOKUP(Tabla1[[#This Row],[Código_Actividad]],Tabla2[[Código]:[Total de Acciones ]],15,FALSE),"")</f>
        <v/>
      </c>
      <c r="J614" s="460"/>
      <c r="K614" s="462" t="str">
        <f>IFERROR(VLOOKUP($J614,[3]LSIns!$B$5:$C$45,2,FALSE),"")</f>
        <v/>
      </c>
      <c r="L614" s="460"/>
      <c r="M614" s="463" t="str">
        <f>IFERROR(VLOOKUP($L614,[4]Insumos!$C$2:$F$517,2,FALSE),"")</f>
        <v/>
      </c>
      <c r="N614" s="408"/>
      <c r="O614" s="464" t="str">
        <f>IFERROR(VLOOKUP($L614,[4]Insumos!$C$2:$F$517,3,FALSE),"")</f>
        <v/>
      </c>
      <c r="P614" s="318" t="e">
        <f>+Tabla1[[#This Row],[Precio Unitario]]*Tabla1[[#This Row],[Cantidad de Insumos]]</f>
        <v>#VALUE!</v>
      </c>
      <c r="Q614" s="464" t="str">
        <f>IFERROR(VLOOKUP($L614,[4]Insumos!$C$2:$F$517,4,FALSE),"")</f>
        <v/>
      </c>
      <c r="R614" s="463"/>
      <c r="S614" s="456"/>
      <c r="T614" s="456"/>
    </row>
    <row r="615" spans="2:20" x14ac:dyDescent="0.25">
      <c r="B615" s="465" t="str">
        <f>IF(Tabla1[[#This Row],[Código_Actividad]]="","",CONCATENATE(Tabla1[[#This Row],[POA]],".",Tabla1[[#This Row],[SRS]],".",Tabla1[[#This Row],[AREA]],".",Tabla1[[#This Row],[TIPO]]))</f>
        <v/>
      </c>
      <c r="C615" s="465" t="str">
        <f>IF(Tabla1[[#This Row],[Código_Actividad]]="","",'Formulario PPGR1'!#REF!)</f>
        <v/>
      </c>
      <c r="D615" s="465" t="str">
        <f>IF(Tabla1[[#This Row],[Código_Actividad]]="","",'Formulario PPGR1'!#REF!)</f>
        <v/>
      </c>
      <c r="E615" s="465" t="str">
        <f>IF(Tabla1[[#This Row],[Código_Actividad]]="","",'Formulario PPGR1'!#REF!)</f>
        <v/>
      </c>
      <c r="F615" s="465" t="str">
        <f>IF(Tabla1[[#This Row],[Código_Actividad]]="","",'Formulario PPGR1'!#REF!)</f>
        <v/>
      </c>
      <c r="G615" s="366"/>
      <c r="H615" s="460" t="str">
        <f>IFERROR(VLOOKUP(Tabla1[[#This Row],[Código_Actividad]],'Formulario PPGR2'!$H$9:$I$1048576,2,FALSE),"")</f>
        <v/>
      </c>
      <c r="I615" s="461" t="str">
        <f>IFERROR(VLOOKUP(Tabla1[[#This Row],[Código_Actividad]],Tabla2[[Código]:[Total de Acciones ]],15,FALSE),"")</f>
        <v/>
      </c>
      <c r="J615" s="460"/>
      <c r="K615" s="462" t="str">
        <f>IFERROR(VLOOKUP($J615,[3]LSIns!$B$5:$C$45,2,FALSE),"")</f>
        <v/>
      </c>
      <c r="L615" s="460"/>
      <c r="M615" s="463" t="str">
        <f>IFERROR(VLOOKUP($L615,[4]Insumos!$C$2:$F$517,2,FALSE),"")</f>
        <v/>
      </c>
      <c r="N615" s="408"/>
      <c r="O615" s="464" t="str">
        <f>IFERROR(VLOOKUP($L615,[4]Insumos!$C$2:$F$517,3,FALSE),"")</f>
        <v/>
      </c>
      <c r="P615" s="318" t="e">
        <f>+Tabla1[[#This Row],[Precio Unitario]]*Tabla1[[#This Row],[Cantidad de Insumos]]</f>
        <v>#VALUE!</v>
      </c>
      <c r="Q615" s="464" t="str">
        <f>IFERROR(VLOOKUP($L615,[4]Insumos!$C$2:$F$517,4,FALSE),"")</f>
        <v/>
      </c>
      <c r="R615" s="463"/>
      <c r="S615" s="456"/>
      <c r="T615" s="456"/>
    </row>
    <row r="616" spans="2:20" x14ac:dyDescent="0.25">
      <c r="B616" s="465" t="str">
        <f>IF(Tabla1[[#This Row],[Código_Actividad]]="","",CONCATENATE(Tabla1[[#This Row],[POA]],".",Tabla1[[#This Row],[SRS]],".",Tabla1[[#This Row],[AREA]],".",Tabla1[[#This Row],[TIPO]]))</f>
        <v/>
      </c>
      <c r="C616" s="465" t="str">
        <f>IF(Tabla1[[#This Row],[Código_Actividad]]="","",'Formulario PPGR1'!#REF!)</f>
        <v/>
      </c>
      <c r="D616" s="465" t="str">
        <f>IF(Tabla1[[#This Row],[Código_Actividad]]="","",'Formulario PPGR1'!#REF!)</f>
        <v/>
      </c>
      <c r="E616" s="465" t="str">
        <f>IF(Tabla1[[#This Row],[Código_Actividad]]="","",'Formulario PPGR1'!#REF!)</f>
        <v/>
      </c>
      <c r="F616" s="465" t="str">
        <f>IF(Tabla1[[#This Row],[Código_Actividad]]="","",'Formulario PPGR1'!#REF!)</f>
        <v/>
      </c>
      <c r="G616" s="366"/>
      <c r="H616" s="460" t="str">
        <f>IFERROR(VLOOKUP(Tabla1[[#This Row],[Código_Actividad]],'Formulario PPGR2'!$H$9:$I$1048576,2,FALSE),"")</f>
        <v/>
      </c>
      <c r="I616" s="461" t="str">
        <f>IFERROR(VLOOKUP(Tabla1[[#This Row],[Código_Actividad]],Tabla2[[Código]:[Total de Acciones ]],15,FALSE),"")</f>
        <v/>
      </c>
      <c r="J616" s="460"/>
      <c r="K616" s="462" t="str">
        <f>IFERROR(VLOOKUP($J616,[3]LSIns!$B$5:$C$45,2,FALSE),"")</f>
        <v/>
      </c>
      <c r="L616" s="460"/>
      <c r="M616" s="463" t="str">
        <f>IFERROR(VLOOKUP($L616,[4]Insumos!$C$2:$F$517,2,FALSE),"")</f>
        <v/>
      </c>
      <c r="N616" s="408"/>
      <c r="O616" s="464" t="str">
        <f>IFERROR(VLOOKUP($L616,[4]Insumos!$C$2:$F$517,3,FALSE),"")</f>
        <v/>
      </c>
      <c r="P616" s="318" t="e">
        <f>+Tabla1[[#This Row],[Precio Unitario]]*Tabla1[[#This Row],[Cantidad de Insumos]]</f>
        <v>#VALUE!</v>
      </c>
      <c r="Q616" s="464" t="str">
        <f>IFERROR(VLOOKUP($L616,[4]Insumos!$C$2:$F$517,4,FALSE),"")</f>
        <v/>
      </c>
      <c r="R616" s="463"/>
      <c r="S616" s="456"/>
      <c r="T616" s="456"/>
    </row>
    <row r="617" spans="2:20" x14ac:dyDescent="0.25">
      <c r="B617" s="465" t="str">
        <f>IF(Tabla1[[#This Row],[Código_Actividad]]="","",CONCATENATE(Tabla1[[#This Row],[POA]],".",Tabla1[[#This Row],[SRS]],".",Tabla1[[#This Row],[AREA]],".",Tabla1[[#This Row],[TIPO]]))</f>
        <v/>
      </c>
      <c r="C617" s="465" t="str">
        <f>IF(Tabla1[[#This Row],[Código_Actividad]]="","",'Formulario PPGR1'!#REF!)</f>
        <v/>
      </c>
      <c r="D617" s="465" t="str">
        <f>IF(Tabla1[[#This Row],[Código_Actividad]]="","",'Formulario PPGR1'!#REF!)</f>
        <v/>
      </c>
      <c r="E617" s="465" t="str">
        <f>IF(Tabla1[[#This Row],[Código_Actividad]]="","",'Formulario PPGR1'!#REF!)</f>
        <v/>
      </c>
      <c r="F617" s="465" t="str">
        <f>IF(Tabla1[[#This Row],[Código_Actividad]]="","",'Formulario PPGR1'!#REF!)</f>
        <v/>
      </c>
      <c r="G617" s="366"/>
      <c r="H617" s="460" t="str">
        <f>IFERROR(VLOOKUP(Tabla1[[#This Row],[Código_Actividad]],'Formulario PPGR2'!$H$9:$I$1048576,2,FALSE),"")</f>
        <v/>
      </c>
      <c r="I617" s="461" t="str">
        <f>IFERROR(VLOOKUP(Tabla1[[#This Row],[Código_Actividad]],Tabla2[[Código]:[Total de Acciones ]],15,FALSE),"")</f>
        <v/>
      </c>
      <c r="J617" s="460"/>
      <c r="K617" s="462" t="str">
        <f>IFERROR(VLOOKUP($J617,[3]LSIns!$B$5:$C$45,2,FALSE),"")</f>
        <v/>
      </c>
      <c r="L617" s="460"/>
      <c r="M617" s="463" t="str">
        <f>IFERROR(VLOOKUP($L617,[4]Insumos!$C$2:$F$517,2,FALSE),"")</f>
        <v/>
      </c>
      <c r="N617" s="408"/>
      <c r="O617" s="464" t="str">
        <f>IFERROR(VLOOKUP($L617,[4]Insumos!$C$2:$F$517,3,FALSE),"")</f>
        <v/>
      </c>
      <c r="P617" s="318" t="e">
        <f>+Tabla1[[#This Row],[Precio Unitario]]*Tabla1[[#This Row],[Cantidad de Insumos]]</f>
        <v>#VALUE!</v>
      </c>
      <c r="Q617" s="464" t="str">
        <f>IFERROR(VLOOKUP($L617,[4]Insumos!$C$2:$F$517,4,FALSE),"")</f>
        <v/>
      </c>
      <c r="R617" s="463"/>
      <c r="S617" s="456"/>
      <c r="T617" s="456"/>
    </row>
    <row r="618" spans="2:20" x14ac:dyDescent="0.25">
      <c r="B618" s="465" t="str">
        <f>IF(Tabla1[[#This Row],[Código_Actividad]]="","",CONCATENATE(Tabla1[[#This Row],[POA]],".",Tabla1[[#This Row],[SRS]],".",Tabla1[[#This Row],[AREA]],".",Tabla1[[#This Row],[TIPO]]))</f>
        <v/>
      </c>
      <c r="C618" s="465" t="str">
        <f>IF(Tabla1[[#This Row],[Código_Actividad]]="","",'Formulario PPGR1'!#REF!)</f>
        <v/>
      </c>
      <c r="D618" s="465" t="str">
        <f>IF(Tabla1[[#This Row],[Código_Actividad]]="","",'Formulario PPGR1'!#REF!)</f>
        <v/>
      </c>
      <c r="E618" s="465" t="str">
        <f>IF(Tabla1[[#This Row],[Código_Actividad]]="","",'Formulario PPGR1'!#REF!)</f>
        <v/>
      </c>
      <c r="F618" s="465" t="str">
        <f>IF(Tabla1[[#This Row],[Código_Actividad]]="","",'Formulario PPGR1'!#REF!)</f>
        <v/>
      </c>
      <c r="G618" s="366"/>
      <c r="H618" s="460" t="str">
        <f>IFERROR(VLOOKUP(Tabla1[[#This Row],[Código_Actividad]],'Formulario PPGR2'!$H$9:$I$1048576,2,FALSE),"")</f>
        <v/>
      </c>
      <c r="I618" s="461" t="str">
        <f>IFERROR(VLOOKUP(Tabla1[[#This Row],[Código_Actividad]],Tabla2[[Código]:[Total de Acciones ]],15,FALSE),"")</f>
        <v/>
      </c>
      <c r="J618" s="460"/>
      <c r="K618" s="462" t="str">
        <f>IFERROR(VLOOKUP($J618,[3]LSIns!$B$5:$C$45,2,FALSE),"")</f>
        <v/>
      </c>
      <c r="L618" s="460"/>
      <c r="M618" s="463" t="str">
        <f>IFERROR(VLOOKUP($L618,[4]Insumos!$C$2:$F$517,2,FALSE),"")</f>
        <v/>
      </c>
      <c r="N618" s="408"/>
      <c r="O618" s="464" t="str">
        <f>IFERROR(VLOOKUP($L618,[4]Insumos!$C$2:$F$517,3,FALSE),"")</f>
        <v/>
      </c>
      <c r="P618" s="318" t="e">
        <f>+Tabla1[[#This Row],[Precio Unitario]]*Tabla1[[#This Row],[Cantidad de Insumos]]</f>
        <v>#VALUE!</v>
      </c>
      <c r="Q618" s="464" t="str">
        <f>IFERROR(VLOOKUP($L618,[4]Insumos!$C$2:$F$517,4,FALSE),"")</f>
        <v/>
      </c>
      <c r="R618" s="463"/>
      <c r="S618" s="456"/>
      <c r="T618" s="456"/>
    </row>
    <row r="619" spans="2:20" x14ac:dyDescent="0.25">
      <c r="B619" s="465" t="str">
        <f>IF(Tabla1[[#This Row],[Código_Actividad]]="","",CONCATENATE(Tabla1[[#This Row],[POA]],".",Tabla1[[#This Row],[SRS]],".",Tabla1[[#This Row],[AREA]],".",Tabla1[[#This Row],[TIPO]]))</f>
        <v/>
      </c>
      <c r="C619" s="465" t="str">
        <f>IF(Tabla1[[#This Row],[Código_Actividad]]="","",'Formulario PPGR1'!#REF!)</f>
        <v/>
      </c>
      <c r="D619" s="465" t="str">
        <f>IF(Tabla1[[#This Row],[Código_Actividad]]="","",'Formulario PPGR1'!#REF!)</f>
        <v/>
      </c>
      <c r="E619" s="465" t="str">
        <f>IF(Tabla1[[#This Row],[Código_Actividad]]="","",'Formulario PPGR1'!#REF!)</f>
        <v/>
      </c>
      <c r="F619" s="465" t="str">
        <f>IF(Tabla1[[#This Row],[Código_Actividad]]="","",'Formulario PPGR1'!#REF!)</f>
        <v/>
      </c>
      <c r="G619" s="366"/>
      <c r="H619" s="460" t="str">
        <f>IFERROR(VLOOKUP(Tabla1[[#This Row],[Código_Actividad]],'Formulario PPGR2'!$H$9:$I$1048576,2,FALSE),"")</f>
        <v/>
      </c>
      <c r="I619" s="461" t="str">
        <f>IFERROR(VLOOKUP(Tabla1[[#This Row],[Código_Actividad]],Tabla2[[Código]:[Total de Acciones ]],15,FALSE),"")</f>
        <v/>
      </c>
      <c r="J619" s="460"/>
      <c r="K619" s="462" t="str">
        <f>IFERROR(VLOOKUP($J619,[3]LSIns!$B$5:$C$45,2,FALSE),"")</f>
        <v/>
      </c>
      <c r="L619" s="460"/>
      <c r="M619" s="463" t="str">
        <f>IFERROR(VLOOKUP($L619,[4]Insumos!$C$2:$F$517,2,FALSE),"")</f>
        <v/>
      </c>
      <c r="N619" s="408"/>
      <c r="O619" s="464" t="str">
        <f>IFERROR(VLOOKUP($L619,[4]Insumos!$C$2:$F$517,3,FALSE),"")</f>
        <v/>
      </c>
      <c r="P619" s="318" t="e">
        <f>+Tabla1[[#This Row],[Precio Unitario]]*Tabla1[[#This Row],[Cantidad de Insumos]]</f>
        <v>#VALUE!</v>
      </c>
      <c r="Q619" s="464" t="str">
        <f>IFERROR(VLOOKUP($L619,[4]Insumos!$C$2:$F$517,4,FALSE),"")</f>
        <v/>
      </c>
      <c r="R619" s="463"/>
      <c r="S619" s="456"/>
      <c r="T619" s="456"/>
    </row>
    <row r="620" spans="2:20" x14ac:dyDescent="0.25">
      <c r="B620" s="465" t="str">
        <f>IF(Tabla1[[#This Row],[Código_Actividad]]="","",CONCATENATE(Tabla1[[#This Row],[POA]],".",Tabla1[[#This Row],[SRS]],".",Tabla1[[#This Row],[AREA]],".",Tabla1[[#This Row],[TIPO]]))</f>
        <v/>
      </c>
      <c r="C620" s="465" t="str">
        <f>IF(Tabla1[[#This Row],[Código_Actividad]]="","",'Formulario PPGR1'!#REF!)</f>
        <v/>
      </c>
      <c r="D620" s="465" t="str">
        <f>IF(Tabla1[[#This Row],[Código_Actividad]]="","",'Formulario PPGR1'!#REF!)</f>
        <v/>
      </c>
      <c r="E620" s="465" t="str">
        <f>IF(Tabla1[[#This Row],[Código_Actividad]]="","",'Formulario PPGR1'!#REF!)</f>
        <v/>
      </c>
      <c r="F620" s="465" t="str">
        <f>IF(Tabla1[[#This Row],[Código_Actividad]]="","",'Formulario PPGR1'!#REF!)</f>
        <v/>
      </c>
      <c r="G620" s="366"/>
      <c r="H620" s="460" t="str">
        <f>IFERROR(VLOOKUP(Tabla1[[#This Row],[Código_Actividad]],'Formulario PPGR2'!$H$9:$I$1048576,2,FALSE),"")</f>
        <v/>
      </c>
      <c r="I620" s="461" t="str">
        <f>IFERROR(VLOOKUP(Tabla1[[#This Row],[Código_Actividad]],Tabla2[[Código]:[Total de Acciones ]],15,FALSE),"")</f>
        <v/>
      </c>
      <c r="J620" s="460"/>
      <c r="K620" s="462" t="str">
        <f>IFERROR(VLOOKUP($J620,[3]LSIns!$B$5:$C$45,2,FALSE),"")</f>
        <v/>
      </c>
      <c r="L620" s="460"/>
      <c r="M620" s="463" t="str">
        <f>IFERROR(VLOOKUP($L620,[4]Insumos!$C$2:$F$517,2,FALSE),"")</f>
        <v/>
      </c>
      <c r="N620" s="408"/>
      <c r="O620" s="464" t="str">
        <f>IFERROR(VLOOKUP($L620,[4]Insumos!$C$2:$F$517,3,FALSE),"")</f>
        <v/>
      </c>
      <c r="P620" s="318" t="e">
        <f>+Tabla1[[#This Row],[Precio Unitario]]*Tabla1[[#This Row],[Cantidad de Insumos]]</f>
        <v>#VALUE!</v>
      </c>
      <c r="Q620" s="464" t="str">
        <f>IFERROR(VLOOKUP($L620,[4]Insumos!$C$2:$F$517,4,FALSE),"")</f>
        <v/>
      </c>
      <c r="R620" s="463"/>
      <c r="S620" s="456"/>
      <c r="T620" s="456"/>
    </row>
    <row r="621" spans="2:20" x14ac:dyDescent="0.25">
      <c r="B621" s="465" t="str">
        <f>IF(Tabla1[[#This Row],[Código_Actividad]]="","",CONCATENATE(Tabla1[[#This Row],[POA]],".",Tabla1[[#This Row],[SRS]],".",Tabla1[[#This Row],[AREA]],".",Tabla1[[#This Row],[TIPO]]))</f>
        <v/>
      </c>
      <c r="C621" s="465" t="str">
        <f>IF(Tabla1[[#This Row],[Código_Actividad]]="","",'Formulario PPGR1'!#REF!)</f>
        <v/>
      </c>
      <c r="D621" s="465" t="str">
        <f>IF(Tabla1[[#This Row],[Código_Actividad]]="","",'Formulario PPGR1'!#REF!)</f>
        <v/>
      </c>
      <c r="E621" s="465" t="str">
        <f>IF(Tabla1[[#This Row],[Código_Actividad]]="","",'Formulario PPGR1'!#REF!)</f>
        <v/>
      </c>
      <c r="F621" s="465" t="str">
        <f>IF(Tabla1[[#This Row],[Código_Actividad]]="","",'Formulario PPGR1'!#REF!)</f>
        <v/>
      </c>
      <c r="G621" s="366"/>
      <c r="H621" s="460" t="str">
        <f>IFERROR(VLOOKUP(Tabla1[[#This Row],[Código_Actividad]],'Formulario PPGR2'!$H$9:$I$1048576,2,FALSE),"")</f>
        <v/>
      </c>
      <c r="I621" s="461" t="str">
        <f>IFERROR(VLOOKUP(Tabla1[[#This Row],[Código_Actividad]],Tabla2[[Código]:[Total de Acciones ]],15,FALSE),"")</f>
        <v/>
      </c>
      <c r="J621" s="460"/>
      <c r="K621" s="462" t="str">
        <f>IFERROR(VLOOKUP($J621,[3]LSIns!$B$5:$C$45,2,FALSE),"")</f>
        <v/>
      </c>
      <c r="L621" s="460"/>
      <c r="M621" s="463" t="str">
        <f>IFERROR(VLOOKUP($L621,[4]Insumos!$C$2:$F$517,2,FALSE),"")</f>
        <v/>
      </c>
      <c r="N621" s="408"/>
      <c r="O621" s="464" t="str">
        <f>IFERROR(VLOOKUP($L621,[4]Insumos!$C$2:$F$517,3,FALSE),"")</f>
        <v/>
      </c>
      <c r="P621" s="318" t="e">
        <f>+Tabla1[[#This Row],[Precio Unitario]]*Tabla1[[#This Row],[Cantidad de Insumos]]</f>
        <v>#VALUE!</v>
      </c>
      <c r="Q621" s="464" t="str">
        <f>IFERROR(VLOOKUP($L621,[4]Insumos!$C$2:$F$517,4,FALSE),"")</f>
        <v/>
      </c>
      <c r="R621" s="463"/>
      <c r="S621" s="456"/>
      <c r="T621" s="456"/>
    </row>
    <row r="622" spans="2:20" x14ac:dyDescent="0.25">
      <c r="B622" s="465" t="str">
        <f>IF(Tabla1[[#This Row],[Código_Actividad]]="","",CONCATENATE(Tabla1[[#This Row],[POA]],".",Tabla1[[#This Row],[SRS]],".",Tabla1[[#This Row],[AREA]],".",Tabla1[[#This Row],[TIPO]]))</f>
        <v/>
      </c>
      <c r="C622" s="465" t="str">
        <f>IF(Tabla1[[#This Row],[Código_Actividad]]="","",'Formulario PPGR1'!#REF!)</f>
        <v/>
      </c>
      <c r="D622" s="465" t="str">
        <f>IF(Tabla1[[#This Row],[Código_Actividad]]="","",'Formulario PPGR1'!#REF!)</f>
        <v/>
      </c>
      <c r="E622" s="465" t="str">
        <f>IF(Tabla1[[#This Row],[Código_Actividad]]="","",'Formulario PPGR1'!#REF!)</f>
        <v/>
      </c>
      <c r="F622" s="465" t="str">
        <f>IF(Tabla1[[#This Row],[Código_Actividad]]="","",'Formulario PPGR1'!#REF!)</f>
        <v/>
      </c>
      <c r="G622" s="366"/>
      <c r="H622" s="460" t="str">
        <f>IFERROR(VLOOKUP(Tabla1[[#This Row],[Código_Actividad]],'Formulario PPGR2'!$H$9:$I$1048576,2,FALSE),"")</f>
        <v/>
      </c>
      <c r="I622" s="461" t="str">
        <f>IFERROR(VLOOKUP(Tabla1[[#This Row],[Código_Actividad]],Tabla2[[Código]:[Total de Acciones ]],15,FALSE),"")</f>
        <v/>
      </c>
      <c r="J622" s="460"/>
      <c r="K622" s="462" t="str">
        <f>IFERROR(VLOOKUP($J622,[3]LSIns!$B$5:$C$45,2,FALSE),"")</f>
        <v/>
      </c>
      <c r="L622" s="460"/>
      <c r="M622" s="463" t="str">
        <f>IFERROR(VLOOKUP($L622,[4]Insumos!$C$2:$F$517,2,FALSE),"")</f>
        <v/>
      </c>
      <c r="N622" s="408"/>
      <c r="O622" s="464" t="str">
        <f>IFERROR(VLOOKUP($L622,[4]Insumos!$C$2:$F$517,3,FALSE),"")</f>
        <v/>
      </c>
      <c r="P622" s="318" t="e">
        <f>+Tabla1[[#This Row],[Precio Unitario]]*Tabla1[[#This Row],[Cantidad de Insumos]]</f>
        <v>#VALUE!</v>
      </c>
      <c r="Q622" s="464" t="str">
        <f>IFERROR(VLOOKUP($L622,[4]Insumos!$C$2:$F$517,4,FALSE),"")</f>
        <v/>
      </c>
      <c r="R622" s="463"/>
      <c r="S622" s="456"/>
      <c r="T622" s="456"/>
    </row>
    <row r="623" spans="2:20" x14ac:dyDescent="0.25">
      <c r="B623" s="465" t="str">
        <f>IF(Tabla1[[#This Row],[Código_Actividad]]="","",CONCATENATE(Tabla1[[#This Row],[POA]],".",Tabla1[[#This Row],[SRS]],".",Tabla1[[#This Row],[AREA]],".",Tabla1[[#This Row],[TIPO]]))</f>
        <v/>
      </c>
      <c r="C623" s="465" t="str">
        <f>IF(Tabla1[[#This Row],[Código_Actividad]]="","",'Formulario PPGR1'!#REF!)</f>
        <v/>
      </c>
      <c r="D623" s="465" t="str">
        <f>IF(Tabla1[[#This Row],[Código_Actividad]]="","",'Formulario PPGR1'!#REF!)</f>
        <v/>
      </c>
      <c r="E623" s="465" t="str">
        <f>IF(Tabla1[[#This Row],[Código_Actividad]]="","",'Formulario PPGR1'!#REF!)</f>
        <v/>
      </c>
      <c r="F623" s="465" t="str">
        <f>IF(Tabla1[[#This Row],[Código_Actividad]]="","",'Formulario PPGR1'!#REF!)</f>
        <v/>
      </c>
      <c r="G623" s="366"/>
      <c r="H623" s="460" t="str">
        <f>IFERROR(VLOOKUP(Tabla1[[#This Row],[Código_Actividad]],'Formulario PPGR2'!$H$9:$I$1048576,2,FALSE),"")</f>
        <v/>
      </c>
      <c r="I623" s="461" t="str">
        <f>IFERROR(VLOOKUP(Tabla1[[#This Row],[Código_Actividad]],Tabla2[[Código]:[Total de Acciones ]],15,FALSE),"")</f>
        <v/>
      </c>
      <c r="J623" s="460"/>
      <c r="K623" s="462" t="str">
        <f>IFERROR(VLOOKUP($J623,[3]LSIns!$B$5:$C$45,2,FALSE),"")</f>
        <v/>
      </c>
      <c r="L623" s="460"/>
      <c r="M623" s="463" t="str">
        <f>IFERROR(VLOOKUP($L623,[4]Insumos!$C$2:$F$517,2,FALSE),"")</f>
        <v/>
      </c>
      <c r="N623" s="408"/>
      <c r="O623" s="464" t="str">
        <f>IFERROR(VLOOKUP($L623,[4]Insumos!$C$2:$F$517,3,FALSE),"")</f>
        <v/>
      </c>
      <c r="P623" s="318" t="e">
        <f>+Tabla1[[#This Row],[Precio Unitario]]*Tabla1[[#This Row],[Cantidad de Insumos]]</f>
        <v>#VALUE!</v>
      </c>
      <c r="Q623" s="464" t="str">
        <f>IFERROR(VLOOKUP($L623,[4]Insumos!$C$2:$F$517,4,FALSE),"")</f>
        <v/>
      </c>
      <c r="R623" s="463"/>
      <c r="S623" s="456"/>
      <c r="T623" s="456"/>
    </row>
    <row r="624" spans="2:20" x14ac:dyDescent="0.25">
      <c r="B624" s="465" t="str">
        <f>IF(Tabla1[[#This Row],[Código_Actividad]]="","",CONCATENATE(Tabla1[[#This Row],[POA]],".",Tabla1[[#This Row],[SRS]],".",Tabla1[[#This Row],[AREA]],".",Tabla1[[#This Row],[TIPO]]))</f>
        <v/>
      </c>
      <c r="C624" s="465" t="str">
        <f>IF(Tabla1[[#This Row],[Código_Actividad]]="","",'Formulario PPGR1'!#REF!)</f>
        <v/>
      </c>
      <c r="D624" s="465" t="str">
        <f>IF(Tabla1[[#This Row],[Código_Actividad]]="","",'Formulario PPGR1'!#REF!)</f>
        <v/>
      </c>
      <c r="E624" s="465" t="str">
        <f>IF(Tabla1[[#This Row],[Código_Actividad]]="","",'Formulario PPGR1'!#REF!)</f>
        <v/>
      </c>
      <c r="F624" s="465" t="str">
        <f>IF(Tabla1[[#This Row],[Código_Actividad]]="","",'Formulario PPGR1'!#REF!)</f>
        <v/>
      </c>
      <c r="G624" s="366"/>
      <c r="H624" s="460" t="str">
        <f>IFERROR(VLOOKUP(Tabla1[[#This Row],[Código_Actividad]],'Formulario PPGR2'!$H$9:$I$1048576,2,FALSE),"")</f>
        <v/>
      </c>
      <c r="I624" s="461" t="str">
        <f>IFERROR(VLOOKUP(Tabla1[[#This Row],[Código_Actividad]],Tabla2[[Código]:[Total de Acciones ]],15,FALSE),"")</f>
        <v/>
      </c>
      <c r="J624" s="460"/>
      <c r="K624" s="462" t="str">
        <f>IFERROR(VLOOKUP($J624,[3]LSIns!$B$5:$C$45,2,FALSE),"")</f>
        <v/>
      </c>
      <c r="L624" s="460"/>
      <c r="M624" s="463" t="str">
        <f>IFERROR(VLOOKUP($L624,[4]Insumos!$C$2:$F$517,2,FALSE),"")</f>
        <v/>
      </c>
      <c r="N624" s="408"/>
      <c r="O624" s="464" t="str">
        <f>IFERROR(VLOOKUP($L624,[4]Insumos!$C$2:$F$517,3,FALSE),"")</f>
        <v/>
      </c>
      <c r="P624" s="318" t="e">
        <f>+Tabla1[[#This Row],[Precio Unitario]]*Tabla1[[#This Row],[Cantidad de Insumos]]</f>
        <v>#VALUE!</v>
      </c>
      <c r="Q624" s="464" t="str">
        <f>IFERROR(VLOOKUP($L624,[4]Insumos!$C$2:$F$517,4,FALSE),"")</f>
        <v/>
      </c>
      <c r="R624" s="463"/>
      <c r="S624" s="456"/>
      <c r="T624" s="456"/>
    </row>
    <row r="625" spans="2:20" x14ac:dyDescent="0.25">
      <c r="B625" s="465" t="str">
        <f>IF(Tabla1[[#This Row],[Código_Actividad]]="","",CONCATENATE(Tabla1[[#This Row],[POA]],".",Tabla1[[#This Row],[SRS]],".",Tabla1[[#This Row],[AREA]],".",Tabla1[[#This Row],[TIPO]]))</f>
        <v/>
      </c>
      <c r="C625" s="465" t="str">
        <f>IF(Tabla1[[#This Row],[Código_Actividad]]="","",'Formulario PPGR1'!#REF!)</f>
        <v/>
      </c>
      <c r="D625" s="465" t="str">
        <f>IF(Tabla1[[#This Row],[Código_Actividad]]="","",'Formulario PPGR1'!#REF!)</f>
        <v/>
      </c>
      <c r="E625" s="465" t="str">
        <f>IF(Tabla1[[#This Row],[Código_Actividad]]="","",'Formulario PPGR1'!#REF!)</f>
        <v/>
      </c>
      <c r="F625" s="465" t="str">
        <f>IF(Tabla1[[#This Row],[Código_Actividad]]="","",'Formulario PPGR1'!#REF!)</f>
        <v/>
      </c>
      <c r="G625" s="366"/>
      <c r="H625" s="460" t="str">
        <f>IFERROR(VLOOKUP(Tabla1[[#This Row],[Código_Actividad]],'Formulario PPGR2'!$H$9:$I$1048576,2,FALSE),"")</f>
        <v/>
      </c>
      <c r="I625" s="461" t="str">
        <f>IFERROR(VLOOKUP(Tabla1[[#This Row],[Código_Actividad]],Tabla2[[Código]:[Total de Acciones ]],15,FALSE),"")</f>
        <v/>
      </c>
      <c r="J625" s="460"/>
      <c r="K625" s="462" t="str">
        <f>IFERROR(VLOOKUP($J625,[3]LSIns!$B$5:$C$45,2,FALSE),"")</f>
        <v/>
      </c>
      <c r="L625" s="460"/>
      <c r="M625" s="463" t="str">
        <f>IFERROR(VLOOKUP($L625,[4]Insumos!$C$2:$F$517,2,FALSE),"")</f>
        <v/>
      </c>
      <c r="N625" s="408"/>
      <c r="O625" s="464" t="str">
        <f>IFERROR(VLOOKUP($L625,[4]Insumos!$C$2:$F$517,3,FALSE),"")</f>
        <v/>
      </c>
      <c r="P625" s="318" t="e">
        <f>+Tabla1[[#This Row],[Precio Unitario]]*Tabla1[[#This Row],[Cantidad de Insumos]]</f>
        <v>#VALUE!</v>
      </c>
      <c r="Q625" s="464" t="str">
        <f>IFERROR(VLOOKUP($L625,[4]Insumos!$C$2:$F$517,4,FALSE),"")</f>
        <v/>
      </c>
      <c r="R625" s="463"/>
      <c r="S625" s="456"/>
      <c r="T625" s="456"/>
    </row>
    <row r="626" spans="2:20" ht="25.5" x14ac:dyDescent="0.25">
      <c r="B626" s="465" t="str">
        <f>IF(Tabla1[[#This Row],[Código_Actividad]]="","",CONCATENATE(Tabla1[[#This Row],[POA]],".",Tabla1[[#This Row],[SRS]],".",Tabla1[[#This Row],[AREA]],".",Tabla1[[#This Row],[TIPO]]))</f>
        <v/>
      </c>
      <c r="C626" s="465" t="str">
        <f>IF(Tabla1[[#This Row],[Código_Actividad]]="","",'Formulario PPGR1'!#REF!)</f>
        <v/>
      </c>
      <c r="D626" s="465" t="str">
        <f>IF(Tabla1[[#This Row],[Código_Actividad]]="","",'Formulario PPGR1'!#REF!)</f>
        <v/>
      </c>
      <c r="E626" s="465" t="str">
        <f>IF(Tabla1[[#This Row],[Código_Actividad]]="","",'Formulario PPGR1'!#REF!)</f>
        <v/>
      </c>
      <c r="F626" s="465" t="str">
        <f>IF(Tabla1[[#This Row],[Código_Actividad]]="","",'Formulario PPGR1'!#REF!)</f>
        <v/>
      </c>
      <c r="G626" s="366"/>
      <c r="H626" s="460" t="str">
        <f>IFERROR(VLOOKUP(Tabla1[[#This Row],[Código_Actividad]],'Formulario PPGR2'!$H$9:$I$1048576,2,FALSE),"")</f>
        <v/>
      </c>
      <c r="I626" s="461" t="str">
        <f>IFERROR(VLOOKUP(Tabla1[[#This Row],[Código_Actividad]],Tabla2[[Código]:[Total de Acciones ]],15,FALSE),"")</f>
        <v/>
      </c>
      <c r="J626" s="460"/>
      <c r="K626" s="473" t="s">
        <v>1719</v>
      </c>
      <c r="L626" s="473"/>
      <c r="M626" s="463" t="str">
        <f>IFERROR(VLOOKUP($L626,[4]Insumos!$C$2:$F$517,2,FALSE),"")</f>
        <v/>
      </c>
      <c r="N626" s="411"/>
      <c r="O626" s="464" t="str">
        <f>IFERROR(VLOOKUP($L626,[4]Insumos!$C$2:$F$517,3,FALSE),"")</f>
        <v/>
      </c>
      <c r="P626" s="318" t="e">
        <f>+Tabla1[[#This Row],[Precio Unitario]]*Tabla1[[#This Row],[Cantidad de Insumos]]</f>
        <v>#VALUE!</v>
      </c>
      <c r="Q626" s="464" t="str">
        <f>IFERROR(VLOOKUP($L626,[4]Insumos!$C$2:$F$517,4,FALSE),"")</f>
        <v/>
      </c>
      <c r="R626" s="463"/>
      <c r="S626" s="456"/>
      <c r="T626" s="456"/>
    </row>
    <row r="627" spans="2:20" x14ac:dyDescent="0.25">
      <c r="B627" s="465" t="str">
        <f>IF(Tabla1[[#This Row],[Código_Actividad]]="","",CONCATENATE(Tabla1[[#This Row],[POA]],".",Tabla1[[#This Row],[SRS]],".",Tabla1[[#This Row],[AREA]],".",Tabla1[[#This Row],[TIPO]]))</f>
        <v/>
      </c>
      <c r="C627" s="465" t="str">
        <f>IF(Tabla1[[#This Row],[Código_Actividad]]="","",'Formulario PPGR1'!#REF!)</f>
        <v/>
      </c>
      <c r="D627" s="465" t="str">
        <f>IF(Tabla1[[#This Row],[Código_Actividad]]="","",'Formulario PPGR1'!#REF!)</f>
        <v/>
      </c>
      <c r="E627" s="465" t="str">
        <f>IF(Tabla1[[#This Row],[Código_Actividad]]="","",'Formulario PPGR1'!#REF!)</f>
        <v/>
      </c>
      <c r="F627" s="465" t="str">
        <f>IF(Tabla1[[#This Row],[Código_Actividad]]="","",'Formulario PPGR1'!#REF!)</f>
        <v/>
      </c>
      <c r="G627" s="366"/>
      <c r="H627" s="460" t="str">
        <f>IFERROR(VLOOKUP(Tabla1[[#This Row],[Código_Actividad]],'Formulario PPGR2'!$H$9:$I$1048576,2,FALSE),"")</f>
        <v/>
      </c>
      <c r="I627" s="461" t="str">
        <f>IFERROR(VLOOKUP(Tabla1[[#This Row],[Código_Actividad]],Tabla2[[Código]:[Total de Acciones ]],15,FALSE),"")</f>
        <v/>
      </c>
      <c r="J627" s="460"/>
      <c r="K627" s="474"/>
      <c r="L627" s="473"/>
      <c r="M627" s="463" t="str">
        <f>IFERROR(VLOOKUP($L627,[4]Insumos!$C$2:$F$517,2,FALSE),"")</f>
        <v/>
      </c>
      <c r="N627" s="411"/>
      <c r="O627" s="464" t="str">
        <f>IFERROR(VLOOKUP($L627,[4]Insumos!$C$2:$F$517,3,FALSE),"")</f>
        <v/>
      </c>
      <c r="P627" s="318" t="e">
        <f>+Tabla1[[#This Row],[Precio Unitario]]*Tabla1[[#This Row],[Cantidad de Insumos]]</f>
        <v>#VALUE!</v>
      </c>
      <c r="Q627" s="464" t="str">
        <f>IFERROR(VLOOKUP($L627,[4]Insumos!$C$2:$F$517,4,FALSE),"")</f>
        <v/>
      </c>
      <c r="R627" s="463"/>
      <c r="S627" s="456"/>
      <c r="T627" s="456"/>
    </row>
    <row r="628" spans="2:20" x14ac:dyDescent="0.25">
      <c r="B628" s="465" t="str">
        <f>IF(Tabla1[[#This Row],[Código_Actividad]]="","",CONCATENATE(Tabla1[[#This Row],[POA]],".",Tabla1[[#This Row],[SRS]],".",Tabla1[[#This Row],[AREA]],".",Tabla1[[#This Row],[TIPO]]))</f>
        <v/>
      </c>
      <c r="C628" s="465" t="str">
        <f>IF(Tabla1[[#This Row],[Código_Actividad]]="","",'Formulario PPGR1'!#REF!)</f>
        <v/>
      </c>
      <c r="D628" s="465" t="str">
        <f>IF(Tabla1[[#This Row],[Código_Actividad]]="","",'Formulario PPGR1'!#REF!)</f>
        <v/>
      </c>
      <c r="E628" s="465" t="str">
        <f>IF(Tabla1[[#This Row],[Código_Actividad]]="","",'Formulario PPGR1'!#REF!)</f>
        <v/>
      </c>
      <c r="F628" s="465" t="str">
        <f>IF(Tabla1[[#This Row],[Código_Actividad]]="","",'Formulario PPGR1'!#REF!)</f>
        <v/>
      </c>
      <c r="G628" s="366"/>
      <c r="H628" s="460" t="str">
        <f>IFERROR(VLOOKUP(Tabla1[[#This Row],[Código_Actividad]],'Formulario PPGR2'!$H$9:$I$1048576,2,FALSE),"")</f>
        <v/>
      </c>
      <c r="I628" s="461" t="str">
        <f>IFERROR(VLOOKUP(Tabla1[[#This Row],[Código_Actividad]],Tabla2[[Código]:[Total de Acciones ]],15,FALSE),"")</f>
        <v/>
      </c>
      <c r="J628" s="475"/>
      <c r="K628" s="476" t="s">
        <v>1293</v>
      </c>
      <c r="L628" s="475"/>
      <c r="M628" s="463" t="str">
        <f>IFERROR(VLOOKUP($L628,[4]Insumos!$C$2:$F$517,2,FALSE),"")</f>
        <v/>
      </c>
      <c r="N628" s="412"/>
      <c r="O628" s="464" t="str">
        <f>IFERROR(VLOOKUP($L628,[4]Insumos!$C$2:$F$517,3,FALSE),"")</f>
        <v/>
      </c>
      <c r="P628" s="318" t="e">
        <f>+Tabla1[[#This Row],[Precio Unitario]]*Tabla1[[#This Row],[Cantidad de Insumos]]</f>
        <v>#VALUE!</v>
      </c>
      <c r="Q628" s="464" t="str">
        <f>IFERROR(VLOOKUP($L628,[4]Insumos!$C$2:$F$517,4,FALSE),"")</f>
        <v/>
      </c>
      <c r="R628" s="463"/>
      <c r="S628" s="456"/>
      <c r="T628" s="456"/>
    </row>
    <row r="629" spans="2:20" x14ac:dyDescent="0.25">
      <c r="B629" s="465" t="str">
        <f>IF(Tabla1[[#This Row],[Código_Actividad]]="","",CONCATENATE(Tabla1[[#This Row],[POA]],".",Tabla1[[#This Row],[SRS]],".",Tabla1[[#This Row],[AREA]],".",Tabla1[[#This Row],[TIPO]]))</f>
        <v/>
      </c>
      <c r="C629" s="465" t="str">
        <f>IF(Tabla1[[#This Row],[Código_Actividad]]="","",'Formulario PPGR1'!#REF!)</f>
        <v/>
      </c>
      <c r="D629" s="465" t="str">
        <f>IF(Tabla1[[#This Row],[Código_Actividad]]="","",'Formulario PPGR1'!#REF!)</f>
        <v/>
      </c>
      <c r="E629" s="465" t="str">
        <f>IF(Tabla1[[#This Row],[Código_Actividad]]="","",'Formulario PPGR1'!#REF!)</f>
        <v/>
      </c>
      <c r="F629" s="465" t="str">
        <f>IF(Tabla1[[#This Row],[Código_Actividad]]="","",'Formulario PPGR1'!#REF!)</f>
        <v/>
      </c>
      <c r="G629" s="366"/>
      <c r="H629" s="460" t="str">
        <f>IFERROR(VLOOKUP(Tabla1[[#This Row],[Código_Actividad]],'Formulario PPGR2'!$H$9:$I$1048576,2,FALSE),"")</f>
        <v/>
      </c>
      <c r="I629" s="461" t="str">
        <f>IFERROR(VLOOKUP(Tabla1[[#This Row],[Código_Actividad]],Tabla2[[Código]:[Total de Acciones ]],15,FALSE),"")</f>
        <v/>
      </c>
      <c r="J629" s="475"/>
      <c r="K629" s="476" t="s">
        <v>982</v>
      </c>
      <c r="L629" s="475"/>
      <c r="M629" s="463" t="str">
        <f>IFERROR(VLOOKUP($L629,[4]Insumos!$C$2:$F$517,2,FALSE),"")</f>
        <v/>
      </c>
      <c r="N629" s="412"/>
      <c r="O629" s="464" t="str">
        <f>IFERROR(VLOOKUP($L629,[4]Insumos!$C$2:$F$517,3,FALSE),"")</f>
        <v/>
      </c>
      <c r="P629" s="318" t="e">
        <f>+Tabla1[[#This Row],[Precio Unitario]]*Tabla1[[#This Row],[Cantidad de Insumos]]</f>
        <v>#VALUE!</v>
      </c>
      <c r="Q629" s="464" t="str">
        <f>IFERROR(VLOOKUP($L629,[4]Insumos!$C$2:$F$517,4,FALSE),"")</f>
        <v/>
      </c>
      <c r="R629" s="463"/>
      <c r="S629" s="456"/>
      <c r="T629" s="456"/>
    </row>
    <row r="630" spans="2:20" x14ac:dyDescent="0.25">
      <c r="B630" s="465" t="str">
        <f>IF(Tabla1[[#This Row],[Código_Actividad]]="","",CONCATENATE(Tabla1[[#This Row],[POA]],".",Tabla1[[#This Row],[SRS]],".",Tabla1[[#This Row],[AREA]],".",Tabla1[[#This Row],[TIPO]]))</f>
        <v/>
      </c>
      <c r="C630" s="465" t="str">
        <f>IF(Tabla1[[#This Row],[Código_Actividad]]="","",'Formulario PPGR1'!#REF!)</f>
        <v/>
      </c>
      <c r="D630" s="465" t="str">
        <f>IF(Tabla1[[#This Row],[Código_Actividad]]="","",'Formulario PPGR1'!#REF!)</f>
        <v/>
      </c>
      <c r="E630" s="465" t="str">
        <f>IF(Tabla1[[#This Row],[Código_Actividad]]="","",'Formulario PPGR1'!#REF!)</f>
        <v/>
      </c>
      <c r="F630" s="465" t="str">
        <f>IF(Tabla1[[#This Row],[Código_Actividad]]="","",'Formulario PPGR1'!#REF!)</f>
        <v/>
      </c>
      <c r="G630" s="366"/>
      <c r="H630" s="460" t="str">
        <f>IFERROR(VLOOKUP(Tabla1[[#This Row],[Código_Actividad]],'Formulario PPGR2'!$H$9:$I$1048576,2,FALSE),"")</f>
        <v/>
      </c>
      <c r="I630" s="461" t="str">
        <f>IFERROR(VLOOKUP(Tabla1[[#This Row],[Código_Actividad]],Tabla2[[Código]:[Total de Acciones ]],15,FALSE),"")</f>
        <v/>
      </c>
      <c r="J630" s="475"/>
      <c r="K630" s="476" t="s">
        <v>1293</v>
      </c>
      <c r="L630" s="475"/>
      <c r="M630" s="463" t="str">
        <f>IFERROR(VLOOKUP($L630,[4]Insumos!$C$2:$F$517,2,FALSE),"")</f>
        <v/>
      </c>
      <c r="N630" s="412"/>
      <c r="O630" s="464" t="str">
        <f>IFERROR(VLOOKUP($L630,[4]Insumos!$C$2:$F$517,3,FALSE),"")</f>
        <v/>
      </c>
      <c r="P630" s="318" t="e">
        <f>+Tabla1[[#This Row],[Precio Unitario]]*Tabla1[[#This Row],[Cantidad de Insumos]]</f>
        <v>#VALUE!</v>
      </c>
      <c r="Q630" s="464" t="str">
        <f>IFERROR(VLOOKUP($L630,[4]Insumos!$C$2:$F$517,4,FALSE),"")</f>
        <v/>
      </c>
      <c r="R630" s="463"/>
      <c r="S630" s="456"/>
      <c r="T630" s="456"/>
    </row>
    <row r="631" spans="2:20" x14ac:dyDescent="0.25">
      <c r="B631" s="465" t="str">
        <f>IF(Tabla1[[#This Row],[Código_Actividad]]="","",CONCATENATE(Tabla1[[#This Row],[POA]],".",Tabla1[[#This Row],[SRS]],".",Tabla1[[#This Row],[AREA]],".",Tabla1[[#This Row],[TIPO]]))</f>
        <v/>
      </c>
      <c r="C631" s="465" t="str">
        <f>IF(Tabla1[[#This Row],[Código_Actividad]]="","",'Formulario PPGR1'!#REF!)</f>
        <v/>
      </c>
      <c r="D631" s="465" t="str">
        <f>IF(Tabla1[[#This Row],[Código_Actividad]]="","",'Formulario PPGR1'!#REF!)</f>
        <v/>
      </c>
      <c r="E631" s="465" t="str">
        <f>IF(Tabla1[[#This Row],[Código_Actividad]]="","",'Formulario PPGR1'!#REF!)</f>
        <v/>
      </c>
      <c r="F631" s="465" t="str">
        <f>IF(Tabla1[[#This Row],[Código_Actividad]]="","",'Formulario PPGR1'!#REF!)</f>
        <v/>
      </c>
      <c r="G631" s="366"/>
      <c r="H631" s="460" t="str">
        <f>IFERROR(VLOOKUP(Tabla1[[#This Row],[Código_Actividad]],'Formulario PPGR2'!$H$9:$I$1048576,2,FALSE),"")</f>
        <v/>
      </c>
      <c r="I631" s="461" t="str">
        <f>IFERROR(VLOOKUP(Tabla1[[#This Row],[Código_Actividad]],Tabla2[[Código]:[Total de Acciones ]],15,FALSE),"")</f>
        <v/>
      </c>
      <c r="J631" s="475"/>
      <c r="K631" s="476" t="s">
        <v>841</v>
      </c>
      <c r="L631" s="475"/>
      <c r="M631" s="463" t="str">
        <f>IFERROR(VLOOKUP($L631,[4]Insumos!$C$2:$F$517,2,FALSE),"")</f>
        <v/>
      </c>
      <c r="N631" s="412"/>
      <c r="O631" s="464" t="str">
        <f>IFERROR(VLOOKUP($L631,[4]Insumos!$C$2:$F$517,3,FALSE),"")</f>
        <v/>
      </c>
      <c r="P631" s="318" t="e">
        <f>+Tabla1[[#This Row],[Precio Unitario]]*Tabla1[[#This Row],[Cantidad de Insumos]]</f>
        <v>#VALUE!</v>
      </c>
      <c r="Q631" s="464" t="str">
        <f>IFERROR(VLOOKUP($L631,[4]Insumos!$C$2:$F$517,4,FALSE),"")</f>
        <v/>
      </c>
      <c r="R631" s="463"/>
      <c r="S631" s="456"/>
      <c r="T631" s="456"/>
    </row>
    <row r="632" spans="2:20" x14ac:dyDescent="0.25">
      <c r="B632" s="465" t="str">
        <f>IF(Tabla1[[#This Row],[Código_Actividad]]="","",CONCATENATE(Tabla1[[#This Row],[POA]],".",Tabla1[[#This Row],[SRS]],".",Tabla1[[#This Row],[AREA]],".",Tabla1[[#This Row],[TIPO]]))</f>
        <v/>
      </c>
      <c r="C632" s="465" t="str">
        <f>IF(Tabla1[[#This Row],[Código_Actividad]]="","",'Formulario PPGR1'!#REF!)</f>
        <v/>
      </c>
      <c r="D632" s="465" t="str">
        <f>IF(Tabla1[[#This Row],[Código_Actividad]]="","",'Formulario PPGR1'!#REF!)</f>
        <v/>
      </c>
      <c r="E632" s="465" t="str">
        <f>IF(Tabla1[[#This Row],[Código_Actividad]]="","",'Formulario PPGR1'!#REF!)</f>
        <v/>
      </c>
      <c r="F632" s="465" t="str">
        <f>IF(Tabla1[[#This Row],[Código_Actividad]]="","",'Formulario PPGR1'!#REF!)</f>
        <v/>
      </c>
      <c r="G632" s="366"/>
      <c r="H632" s="460" t="str">
        <f>IFERROR(VLOOKUP(Tabla1[[#This Row],[Código_Actividad]],'Formulario PPGR2'!$H$9:$I$1048576,2,FALSE),"")</f>
        <v/>
      </c>
      <c r="I632" s="461" t="str">
        <f>IFERROR(VLOOKUP(Tabla1[[#This Row],[Código_Actividad]],Tabla2[[Código]:[Total de Acciones ]],15,FALSE),"")</f>
        <v/>
      </c>
      <c r="J632" s="460"/>
      <c r="K632" s="474"/>
      <c r="L632" s="473"/>
      <c r="M632" s="463" t="str">
        <f>IFERROR(VLOOKUP($L632,[4]Insumos!$C$2:$F$517,2,FALSE),"")</f>
        <v/>
      </c>
      <c r="N632" s="411"/>
      <c r="O632" s="464" t="str">
        <f>IFERROR(VLOOKUP($L632,[4]Insumos!$C$2:$F$517,3,FALSE),"")</f>
        <v/>
      </c>
      <c r="P632" s="318" t="e">
        <f>+Tabla1[[#This Row],[Precio Unitario]]*Tabla1[[#This Row],[Cantidad de Insumos]]</f>
        <v>#VALUE!</v>
      </c>
      <c r="Q632" s="464" t="str">
        <f>IFERROR(VLOOKUP($L632,[4]Insumos!$C$2:$F$517,4,FALSE),"")</f>
        <v/>
      </c>
      <c r="R632" s="463"/>
      <c r="S632" s="456"/>
      <c r="T632" s="456"/>
    </row>
    <row r="633" spans="2:20" x14ac:dyDescent="0.25">
      <c r="B633" s="465" t="str">
        <f>IF(Tabla1[[#This Row],[Código_Actividad]]="","",CONCATENATE(Tabla1[[#This Row],[POA]],".",Tabla1[[#This Row],[SRS]],".",Tabla1[[#This Row],[AREA]],".",Tabla1[[#This Row],[TIPO]]))</f>
        <v/>
      </c>
      <c r="C633" s="465" t="str">
        <f>IF(Tabla1[[#This Row],[Código_Actividad]]="","",'Formulario PPGR1'!#REF!)</f>
        <v/>
      </c>
      <c r="D633" s="465" t="str">
        <f>IF(Tabla1[[#This Row],[Código_Actividad]]="","",'Formulario PPGR1'!#REF!)</f>
        <v/>
      </c>
      <c r="E633" s="465" t="str">
        <f>IF(Tabla1[[#This Row],[Código_Actividad]]="","",'Formulario PPGR1'!#REF!)</f>
        <v/>
      </c>
      <c r="F633" s="465" t="str">
        <f>IF(Tabla1[[#This Row],[Código_Actividad]]="","",'Formulario PPGR1'!#REF!)</f>
        <v/>
      </c>
      <c r="G633" s="366"/>
      <c r="H633" s="460" t="str">
        <f>IFERROR(VLOOKUP(Tabla1[[#This Row],[Código_Actividad]],'Formulario PPGR2'!$H$9:$I$1048576,2,FALSE),"")</f>
        <v/>
      </c>
      <c r="I633" s="461" t="str">
        <f>IFERROR(VLOOKUP(Tabla1[[#This Row],[Código_Actividad]],Tabla2[[Código]:[Total de Acciones ]],15,FALSE),"")</f>
        <v/>
      </c>
      <c r="J633" s="460"/>
      <c r="K633" s="477" t="str">
        <f>IFERROR(VLOOKUP($J633,[5]LSIns!$B$5:$C$45,2,FALSE),"")</f>
        <v/>
      </c>
      <c r="L633" s="460"/>
      <c r="M633" s="463" t="str">
        <f>IFERROR(VLOOKUP($L633,[4]Insumos!$C$2:$F$517,2,FALSE),"")</f>
        <v/>
      </c>
      <c r="N633" s="408"/>
      <c r="O633" s="464" t="str">
        <f>IFERROR(VLOOKUP($L633,[4]Insumos!$C$2:$F$517,3,FALSE),"")</f>
        <v/>
      </c>
      <c r="P633" s="318" t="e">
        <f>+Tabla1[[#This Row],[Precio Unitario]]*Tabla1[[#This Row],[Cantidad de Insumos]]</f>
        <v>#VALUE!</v>
      </c>
      <c r="Q633" s="464" t="str">
        <f>IFERROR(VLOOKUP($L633,[4]Insumos!$C$2:$F$517,4,FALSE),"")</f>
        <v/>
      </c>
      <c r="R633" s="463"/>
      <c r="S633" s="456"/>
      <c r="T633" s="456"/>
    </row>
    <row r="634" spans="2:20" x14ac:dyDescent="0.25">
      <c r="B634" s="465" t="str">
        <f>IF(Tabla1[[#This Row],[Código_Actividad]]="","",CONCATENATE(Tabla1[[#This Row],[POA]],".",Tabla1[[#This Row],[SRS]],".",Tabla1[[#This Row],[AREA]],".",Tabla1[[#This Row],[TIPO]]))</f>
        <v/>
      </c>
      <c r="C634" s="465" t="str">
        <f>IF(Tabla1[[#This Row],[Código_Actividad]]="","",'Formulario PPGR1'!#REF!)</f>
        <v/>
      </c>
      <c r="D634" s="465" t="str">
        <f>IF(Tabla1[[#This Row],[Código_Actividad]]="","",'Formulario PPGR1'!#REF!)</f>
        <v/>
      </c>
      <c r="E634" s="465" t="str">
        <f>IF(Tabla1[[#This Row],[Código_Actividad]]="","",'Formulario PPGR1'!#REF!)</f>
        <v/>
      </c>
      <c r="F634" s="465" t="str">
        <f>IF(Tabla1[[#This Row],[Código_Actividad]]="","",'Formulario PPGR1'!#REF!)</f>
        <v/>
      </c>
      <c r="G634" s="366"/>
      <c r="H634" s="460" t="str">
        <f>IFERROR(VLOOKUP(Tabla1[[#This Row],[Código_Actividad]],'Formulario PPGR2'!$H$9:$I$1048576,2,FALSE),"")</f>
        <v/>
      </c>
      <c r="I634" s="461" t="str">
        <f>IFERROR(VLOOKUP(Tabla1[[#This Row],[Código_Actividad]],Tabla2[[Código]:[Total de Acciones ]],15,FALSE),"")</f>
        <v/>
      </c>
      <c r="J634" s="475"/>
      <c r="K634" s="476" t="s">
        <v>1293</v>
      </c>
      <c r="L634" s="475"/>
      <c r="M634" s="463" t="str">
        <f>IFERROR(VLOOKUP($L634,[4]Insumos!$C$2:$F$517,2,FALSE),"")</f>
        <v/>
      </c>
      <c r="N634" s="412"/>
      <c r="O634" s="464" t="str">
        <f>IFERROR(VLOOKUP($L634,[4]Insumos!$C$2:$F$517,3,FALSE),"")</f>
        <v/>
      </c>
      <c r="P634" s="318" t="e">
        <f>+Tabla1[[#This Row],[Precio Unitario]]*Tabla1[[#This Row],[Cantidad de Insumos]]</f>
        <v>#VALUE!</v>
      </c>
      <c r="Q634" s="464" t="str">
        <f>IFERROR(VLOOKUP($L634,[4]Insumos!$C$2:$F$517,4,FALSE),"")</f>
        <v/>
      </c>
      <c r="R634" s="463"/>
      <c r="S634" s="456"/>
      <c r="T634" s="456"/>
    </row>
    <row r="635" spans="2:20" x14ac:dyDescent="0.25">
      <c r="B635" s="465" t="str">
        <f>IF(Tabla1[[#This Row],[Código_Actividad]]="","",CONCATENATE(Tabla1[[#This Row],[POA]],".",Tabla1[[#This Row],[SRS]],".",Tabla1[[#This Row],[AREA]],".",Tabla1[[#This Row],[TIPO]]))</f>
        <v/>
      </c>
      <c r="C635" s="465" t="str">
        <f>IF(Tabla1[[#This Row],[Código_Actividad]]="","",'Formulario PPGR1'!#REF!)</f>
        <v/>
      </c>
      <c r="D635" s="465" t="str">
        <f>IF(Tabla1[[#This Row],[Código_Actividad]]="","",'Formulario PPGR1'!#REF!)</f>
        <v/>
      </c>
      <c r="E635" s="465" t="str">
        <f>IF(Tabla1[[#This Row],[Código_Actividad]]="","",'Formulario PPGR1'!#REF!)</f>
        <v/>
      </c>
      <c r="F635" s="465" t="str">
        <f>IF(Tabla1[[#This Row],[Código_Actividad]]="","",'Formulario PPGR1'!#REF!)</f>
        <v/>
      </c>
      <c r="G635" s="366"/>
      <c r="H635" s="460" t="str">
        <f>IFERROR(VLOOKUP(Tabla1[[#This Row],[Código_Actividad]],'Formulario PPGR2'!$H$9:$I$1048576,2,FALSE),"")</f>
        <v/>
      </c>
      <c r="I635" s="461" t="str">
        <f>IFERROR(VLOOKUP(Tabla1[[#This Row],[Código_Actividad]],Tabla2[[Código]:[Total de Acciones ]],15,FALSE),"")</f>
        <v/>
      </c>
      <c r="J635" s="475"/>
      <c r="K635" s="476" t="s">
        <v>982</v>
      </c>
      <c r="L635" s="475"/>
      <c r="M635" s="463" t="str">
        <f>IFERROR(VLOOKUP($L635,[4]Insumos!$C$2:$F$517,2,FALSE),"")</f>
        <v/>
      </c>
      <c r="N635" s="412"/>
      <c r="O635" s="464" t="str">
        <f>IFERROR(VLOOKUP($L635,[4]Insumos!$C$2:$F$517,3,FALSE),"")</f>
        <v/>
      </c>
      <c r="P635" s="318" t="e">
        <f>+Tabla1[[#This Row],[Precio Unitario]]*Tabla1[[#This Row],[Cantidad de Insumos]]</f>
        <v>#VALUE!</v>
      </c>
      <c r="Q635" s="464" t="str">
        <f>IFERROR(VLOOKUP($L635,[4]Insumos!$C$2:$F$517,4,FALSE),"")</f>
        <v/>
      </c>
      <c r="R635" s="463"/>
      <c r="S635" s="456"/>
      <c r="T635" s="456"/>
    </row>
    <row r="636" spans="2:20" x14ac:dyDescent="0.25">
      <c r="B636" s="465" t="str">
        <f>IF(Tabla1[[#This Row],[Código_Actividad]]="","",CONCATENATE(Tabla1[[#This Row],[POA]],".",Tabla1[[#This Row],[SRS]],".",Tabla1[[#This Row],[AREA]],".",Tabla1[[#This Row],[TIPO]]))</f>
        <v/>
      </c>
      <c r="C636" s="465" t="str">
        <f>IF(Tabla1[[#This Row],[Código_Actividad]]="","",'Formulario PPGR1'!#REF!)</f>
        <v/>
      </c>
      <c r="D636" s="465" t="str">
        <f>IF(Tabla1[[#This Row],[Código_Actividad]]="","",'Formulario PPGR1'!#REF!)</f>
        <v/>
      </c>
      <c r="E636" s="465" t="str">
        <f>IF(Tabla1[[#This Row],[Código_Actividad]]="","",'Formulario PPGR1'!#REF!)</f>
        <v/>
      </c>
      <c r="F636" s="465" t="str">
        <f>IF(Tabla1[[#This Row],[Código_Actividad]]="","",'Formulario PPGR1'!#REF!)</f>
        <v/>
      </c>
      <c r="G636" s="366"/>
      <c r="H636" s="460" t="str">
        <f>IFERROR(VLOOKUP(Tabla1[[#This Row],[Código_Actividad]],'Formulario PPGR2'!$H$9:$I$1048576,2,FALSE),"")</f>
        <v/>
      </c>
      <c r="I636" s="461" t="str">
        <f>IFERROR(VLOOKUP(Tabla1[[#This Row],[Código_Actividad]],Tabla2[[Código]:[Total de Acciones ]],15,FALSE),"")</f>
        <v/>
      </c>
      <c r="J636" s="475"/>
      <c r="K636" s="476" t="s">
        <v>1293</v>
      </c>
      <c r="L636" s="475"/>
      <c r="M636" s="463" t="str">
        <f>IFERROR(VLOOKUP($L636,[4]Insumos!$C$2:$F$517,2,FALSE),"")</f>
        <v/>
      </c>
      <c r="N636" s="412"/>
      <c r="O636" s="464" t="str">
        <f>IFERROR(VLOOKUP($L636,[4]Insumos!$C$2:$F$517,3,FALSE),"")</f>
        <v/>
      </c>
      <c r="P636" s="318" t="e">
        <f>+Tabla1[[#This Row],[Precio Unitario]]*Tabla1[[#This Row],[Cantidad de Insumos]]</f>
        <v>#VALUE!</v>
      </c>
      <c r="Q636" s="464" t="str">
        <f>IFERROR(VLOOKUP($L636,[4]Insumos!$C$2:$F$517,4,FALSE),"")</f>
        <v/>
      </c>
      <c r="R636" s="463"/>
      <c r="S636" s="456"/>
      <c r="T636" s="456"/>
    </row>
    <row r="637" spans="2:20" x14ac:dyDescent="0.25">
      <c r="B637" s="465" t="str">
        <f>IF(Tabla1[[#This Row],[Código_Actividad]]="","",CONCATENATE(Tabla1[[#This Row],[POA]],".",Tabla1[[#This Row],[SRS]],".",Tabla1[[#This Row],[AREA]],".",Tabla1[[#This Row],[TIPO]]))</f>
        <v/>
      </c>
      <c r="C637" s="465" t="str">
        <f>IF(Tabla1[[#This Row],[Código_Actividad]]="","",'Formulario PPGR1'!#REF!)</f>
        <v/>
      </c>
      <c r="D637" s="465" t="str">
        <f>IF(Tabla1[[#This Row],[Código_Actividad]]="","",'Formulario PPGR1'!#REF!)</f>
        <v/>
      </c>
      <c r="E637" s="465" t="str">
        <f>IF(Tabla1[[#This Row],[Código_Actividad]]="","",'Formulario PPGR1'!#REF!)</f>
        <v/>
      </c>
      <c r="F637" s="465" t="str">
        <f>IF(Tabla1[[#This Row],[Código_Actividad]]="","",'Formulario PPGR1'!#REF!)</f>
        <v/>
      </c>
      <c r="G637" s="366"/>
      <c r="H637" s="460" t="str">
        <f>IFERROR(VLOOKUP(Tabla1[[#This Row],[Código_Actividad]],'Formulario PPGR2'!$H$9:$I$1048576,2,FALSE),"")</f>
        <v/>
      </c>
      <c r="I637" s="461" t="str">
        <f>IFERROR(VLOOKUP(Tabla1[[#This Row],[Código_Actividad]],Tabla2[[Código]:[Total de Acciones ]],15,FALSE),"")</f>
        <v/>
      </c>
      <c r="J637" s="475"/>
      <c r="K637" s="476" t="s">
        <v>841</v>
      </c>
      <c r="L637" s="475"/>
      <c r="M637" s="463" t="str">
        <f>IFERROR(VLOOKUP($L637,[4]Insumos!$C$2:$F$517,2,FALSE),"")</f>
        <v/>
      </c>
      <c r="N637" s="412"/>
      <c r="O637" s="464" t="str">
        <f>IFERROR(VLOOKUP($L637,[4]Insumos!$C$2:$F$517,3,FALSE),"")</f>
        <v/>
      </c>
      <c r="P637" s="318" t="e">
        <f>+Tabla1[[#This Row],[Precio Unitario]]*Tabla1[[#This Row],[Cantidad de Insumos]]</f>
        <v>#VALUE!</v>
      </c>
      <c r="Q637" s="464" t="str">
        <f>IFERROR(VLOOKUP($L637,[4]Insumos!$C$2:$F$517,4,FALSE),"")</f>
        <v/>
      </c>
      <c r="R637" s="463"/>
      <c r="S637" s="456"/>
      <c r="T637" s="456"/>
    </row>
    <row r="638" spans="2:20" x14ac:dyDescent="0.25">
      <c r="B638" s="465" t="str">
        <f>IF(Tabla1[[#This Row],[Código_Actividad]]="","",CONCATENATE(Tabla1[[#This Row],[POA]],".",Tabla1[[#This Row],[SRS]],".",Tabla1[[#This Row],[AREA]],".",Tabla1[[#This Row],[TIPO]]))</f>
        <v/>
      </c>
      <c r="C638" s="465" t="str">
        <f>IF(Tabla1[[#This Row],[Código_Actividad]]="","",'Formulario PPGR1'!#REF!)</f>
        <v/>
      </c>
      <c r="D638" s="465" t="str">
        <f>IF(Tabla1[[#This Row],[Código_Actividad]]="","",'Formulario PPGR1'!#REF!)</f>
        <v/>
      </c>
      <c r="E638" s="465" t="str">
        <f>IF(Tabla1[[#This Row],[Código_Actividad]]="","",'Formulario PPGR1'!#REF!)</f>
        <v/>
      </c>
      <c r="F638" s="465" t="str">
        <f>IF(Tabla1[[#This Row],[Código_Actividad]]="","",'Formulario PPGR1'!#REF!)</f>
        <v/>
      </c>
      <c r="G638" s="366"/>
      <c r="H638" s="460" t="str">
        <f>IFERROR(VLOOKUP(Tabla1[[#This Row],[Código_Actividad]],'Formulario PPGR2'!$H$9:$I$1048576,2,FALSE),"")</f>
        <v/>
      </c>
      <c r="I638" s="461" t="str">
        <f>IFERROR(VLOOKUP(Tabla1[[#This Row],[Código_Actividad]],Tabla2[[Código]:[Total de Acciones ]],15,FALSE),"")</f>
        <v/>
      </c>
      <c r="J638" s="460"/>
      <c r="K638" s="474"/>
      <c r="L638" s="473"/>
      <c r="M638" s="463" t="str">
        <f>IFERROR(VLOOKUP($L638,[4]Insumos!$C$2:$F$517,2,FALSE),"")</f>
        <v/>
      </c>
      <c r="N638" s="411"/>
      <c r="O638" s="464" t="str">
        <f>IFERROR(VLOOKUP($L638,[4]Insumos!$C$2:$F$517,3,FALSE),"")</f>
        <v/>
      </c>
      <c r="P638" s="318" t="e">
        <f>+Tabla1[[#This Row],[Precio Unitario]]*Tabla1[[#This Row],[Cantidad de Insumos]]</f>
        <v>#VALUE!</v>
      </c>
      <c r="Q638" s="464" t="str">
        <f>IFERROR(VLOOKUP($L638,[4]Insumos!$C$2:$F$517,4,FALSE),"")</f>
        <v/>
      </c>
      <c r="R638" s="463"/>
      <c r="S638" s="456"/>
      <c r="T638" s="456"/>
    </row>
    <row r="639" spans="2:20" x14ac:dyDescent="0.25">
      <c r="B639" s="465" t="str">
        <f>IF(Tabla1[[#This Row],[Código_Actividad]]="","",CONCATENATE(Tabla1[[#This Row],[POA]],".",Tabla1[[#This Row],[SRS]],".",Tabla1[[#This Row],[AREA]],".",Tabla1[[#This Row],[TIPO]]))</f>
        <v/>
      </c>
      <c r="C639" s="465" t="str">
        <f>IF(Tabla1[[#This Row],[Código_Actividad]]="","",'Formulario PPGR1'!#REF!)</f>
        <v/>
      </c>
      <c r="D639" s="465" t="str">
        <f>IF(Tabla1[[#This Row],[Código_Actividad]]="","",'Formulario PPGR1'!#REF!)</f>
        <v/>
      </c>
      <c r="E639" s="465" t="str">
        <f>IF(Tabla1[[#This Row],[Código_Actividad]]="","",'Formulario PPGR1'!#REF!)</f>
        <v/>
      </c>
      <c r="F639" s="465" t="str">
        <f>IF(Tabla1[[#This Row],[Código_Actividad]]="","",'Formulario PPGR1'!#REF!)</f>
        <v/>
      </c>
      <c r="G639" s="366"/>
      <c r="H639" s="460" t="str">
        <f>IFERROR(VLOOKUP(Tabla1[[#This Row],[Código_Actividad]],'Formulario PPGR2'!$H$9:$I$1048576,2,FALSE),"")</f>
        <v/>
      </c>
      <c r="I639" s="461" t="str">
        <f>IFERROR(VLOOKUP(Tabla1[[#This Row],[Código_Actividad]],Tabla2[[Código]:[Total de Acciones ]],15,FALSE),"")</f>
        <v/>
      </c>
      <c r="J639" s="460"/>
      <c r="K639" s="477" t="str">
        <f>IFERROR(VLOOKUP($J639,[5]LSIns!$B$5:$C$45,2,FALSE),"")</f>
        <v/>
      </c>
      <c r="L639" s="460"/>
      <c r="M639" s="463" t="str">
        <f>IFERROR(VLOOKUP($L639,[4]Insumos!$C$2:$F$517,2,FALSE),"")</f>
        <v/>
      </c>
      <c r="N639" s="408"/>
      <c r="O639" s="464" t="str">
        <f>IFERROR(VLOOKUP($L639,[4]Insumos!$C$2:$F$517,3,FALSE),"")</f>
        <v/>
      </c>
      <c r="P639" s="318" t="e">
        <f>+Tabla1[[#This Row],[Precio Unitario]]*Tabla1[[#This Row],[Cantidad de Insumos]]</f>
        <v>#VALUE!</v>
      </c>
      <c r="Q639" s="464" t="str">
        <f>IFERROR(VLOOKUP($L639,[4]Insumos!$C$2:$F$517,4,FALSE),"")</f>
        <v/>
      </c>
      <c r="R639" s="463"/>
      <c r="S639" s="456"/>
      <c r="T639" s="456"/>
    </row>
    <row r="640" spans="2:20" x14ac:dyDescent="0.25">
      <c r="B640" s="465" t="str">
        <f>IF(Tabla1[[#This Row],[Código_Actividad]]="","",CONCATENATE(Tabla1[[#This Row],[POA]],".",Tabla1[[#This Row],[SRS]],".",Tabla1[[#This Row],[AREA]],".",Tabla1[[#This Row],[TIPO]]))</f>
        <v/>
      </c>
      <c r="C640" s="465" t="str">
        <f>IF(Tabla1[[#This Row],[Código_Actividad]]="","",'Formulario PPGR1'!#REF!)</f>
        <v/>
      </c>
      <c r="D640" s="465" t="str">
        <f>IF(Tabla1[[#This Row],[Código_Actividad]]="","",'Formulario PPGR1'!#REF!)</f>
        <v/>
      </c>
      <c r="E640" s="465" t="str">
        <f>IF(Tabla1[[#This Row],[Código_Actividad]]="","",'Formulario PPGR1'!#REF!)</f>
        <v/>
      </c>
      <c r="F640" s="465" t="str">
        <f>IF(Tabla1[[#This Row],[Código_Actividad]]="","",'Formulario PPGR1'!#REF!)</f>
        <v/>
      </c>
      <c r="G640" s="366"/>
      <c r="H640" s="460" t="str">
        <f>IFERROR(VLOOKUP(Tabla1[[#This Row],[Código_Actividad]],'Formulario PPGR2'!$H$9:$I$1048576,2,FALSE),"")</f>
        <v/>
      </c>
      <c r="I640" s="461" t="str">
        <f>IFERROR(VLOOKUP(Tabla1[[#This Row],[Código_Actividad]],Tabla2[[Código]:[Total de Acciones ]],15,FALSE),"")</f>
        <v/>
      </c>
      <c r="J640" s="475"/>
      <c r="K640" s="476" t="s">
        <v>841</v>
      </c>
      <c r="L640" s="475"/>
      <c r="M640" s="463" t="str">
        <f>IFERROR(VLOOKUP($L640,[4]Insumos!$C$2:$F$517,2,FALSE),"")</f>
        <v/>
      </c>
      <c r="N640" s="412"/>
      <c r="O640" s="464" t="str">
        <f>IFERROR(VLOOKUP($L640,[4]Insumos!$C$2:$F$517,3,FALSE),"")</f>
        <v/>
      </c>
      <c r="P640" s="318" t="e">
        <f>+Tabla1[[#This Row],[Precio Unitario]]*Tabla1[[#This Row],[Cantidad de Insumos]]</f>
        <v>#VALUE!</v>
      </c>
      <c r="Q640" s="464" t="str">
        <f>IFERROR(VLOOKUP($L640,[4]Insumos!$C$2:$F$517,4,FALSE),"")</f>
        <v/>
      </c>
      <c r="R640" s="463"/>
      <c r="S640" s="456"/>
      <c r="T640" s="456"/>
    </row>
    <row r="641" spans="2:20" x14ac:dyDescent="0.25">
      <c r="B641" s="465" t="str">
        <f>IF(Tabla1[[#This Row],[Código_Actividad]]="","",CONCATENATE(Tabla1[[#This Row],[POA]],".",Tabla1[[#This Row],[SRS]],".",Tabla1[[#This Row],[AREA]],".",Tabla1[[#This Row],[TIPO]]))</f>
        <v/>
      </c>
      <c r="C641" s="465" t="str">
        <f>IF(Tabla1[[#This Row],[Código_Actividad]]="","",'Formulario PPGR1'!#REF!)</f>
        <v/>
      </c>
      <c r="D641" s="465" t="str">
        <f>IF(Tabla1[[#This Row],[Código_Actividad]]="","",'Formulario PPGR1'!#REF!)</f>
        <v/>
      </c>
      <c r="E641" s="465" t="str">
        <f>IF(Tabla1[[#This Row],[Código_Actividad]]="","",'Formulario PPGR1'!#REF!)</f>
        <v/>
      </c>
      <c r="F641" s="465" t="str">
        <f>IF(Tabla1[[#This Row],[Código_Actividad]]="","",'Formulario PPGR1'!#REF!)</f>
        <v/>
      </c>
      <c r="G641" s="366"/>
      <c r="H641" s="460" t="str">
        <f>IFERROR(VLOOKUP(Tabla1[[#This Row],[Código_Actividad]],'Formulario PPGR2'!$H$9:$I$1048576,2,FALSE),"")</f>
        <v/>
      </c>
      <c r="I641" s="461" t="str">
        <f>IFERROR(VLOOKUP(Tabla1[[#This Row],[Código_Actividad]],Tabla2[[Código]:[Total de Acciones ]],15,FALSE),"")</f>
        <v/>
      </c>
      <c r="J641" s="475"/>
      <c r="K641" s="476" t="s">
        <v>1293</v>
      </c>
      <c r="L641" s="475"/>
      <c r="M641" s="463" t="str">
        <f>IFERROR(VLOOKUP($L641,[4]Insumos!$C$2:$F$517,2,FALSE),"")</f>
        <v/>
      </c>
      <c r="N641" s="412"/>
      <c r="O641" s="464" t="str">
        <f>IFERROR(VLOOKUP($L641,[4]Insumos!$C$2:$F$517,3,FALSE),"")</f>
        <v/>
      </c>
      <c r="P641" s="318" t="e">
        <f>+Tabla1[[#This Row],[Precio Unitario]]*Tabla1[[#This Row],[Cantidad de Insumos]]</f>
        <v>#VALUE!</v>
      </c>
      <c r="Q641" s="464" t="str">
        <f>IFERROR(VLOOKUP($L641,[4]Insumos!$C$2:$F$517,4,FALSE),"")</f>
        <v/>
      </c>
      <c r="R641" s="463"/>
      <c r="S641" s="456"/>
      <c r="T641" s="456"/>
    </row>
    <row r="642" spans="2:20" x14ac:dyDescent="0.25">
      <c r="B642" s="465" t="str">
        <f>IF(Tabla1[[#This Row],[Código_Actividad]]="","",CONCATENATE(Tabla1[[#This Row],[POA]],".",Tabla1[[#This Row],[SRS]],".",Tabla1[[#This Row],[AREA]],".",Tabla1[[#This Row],[TIPO]]))</f>
        <v/>
      </c>
      <c r="C642" s="465" t="str">
        <f>IF(Tabla1[[#This Row],[Código_Actividad]]="","",'Formulario PPGR1'!#REF!)</f>
        <v/>
      </c>
      <c r="D642" s="465" t="str">
        <f>IF(Tabla1[[#This Row],[Código_Actividad]]="","",'Formulario PPGR1'!#REF!)</f>
        <v/>
      </c>
      <c r="E642" s="465" t="str">
        <f>IF(Tabla1[[#This Row],[Código_Actividad]]="","",'Formulario PPGR1'!#REF!)</f>
        <v/>
      </c>
      <c r="F642" s="465" t="str">
        <f>IF(Tabla1[[#This Row],[Código_Actividad]]="","",'Formulario PPGR1'!#REF!)</f>
        <v/>
      </c>
      <c r="G642" s="366"/>
      <c r="H642" s="460" t="str">
        <f>IFERROR(VLOOKUP(Tabla1[[#This Row],[Código_Actividad]],'Formulario PPGR2'!$H$9:$I$1048576,2,FALSE),"")</f>
        <v/>
      </c>
      <c r="I642" s="461" t="str">
        <f>IFERROR(VLOOKUP(Tabla1[[#This Row],[Código_Actividad]],Tabla2[[Código]:[Total de Acciones ]],15,FALSE),"")</f>
        <v/>
      </c>
      <c r="J642" s="475"/>
      <c r="K642" s="476" t="s">
        <v>982</v>
      </c>
      <c r="L642" s="475"/>
      <c r="M642" s="463" t="str">
        <f>IFERROR(VLOOKUP($L642,[4]Insumos!$C$2:$F$517,2,FALSE),"")</f>
        <v/>
      </c>
      <c r="N642" s="412"/>
      <c r="O642" s="464" t="str">
        <f>IFERROR(VLOOKUP($L642,[4]Insumos!$C$2:$F$517,3,FALSE),"")</f>
        <v/>
      </c>
      <c r="P642" s="318" t="e">
        <f>+Tabla1[[#This Row],[Precio Unitario]]*Tabla1[[#This Row],[Cantidad de Insumos]]</f>
        <v>#VALUE!</v>
      </c>
      <c r="Q642" s="464" t="str">
        <f>IFERROR(VLOOKUP($L642,[4]Insumos!$C$2:$F$517,4,FALSE),"")</f>
        <v/>
      </c>
      <c r="R642" s="463"/>
      <c r="S642" s="456"/>
      <c r="T642" s="456"/>
    </row>
    <row r="643" spans="2:20" x14ac:dyDescent="0.25">
      <c r="B643" s="465" t="str">
        <f>IF(Tabla1[[#This Row],[Código_Actividad]]="","",CONCATENATE(Tabla1[[#This Row],[POA]],".",Tabla1[[#This Row],[SRS]],".",Tabla1[[#This Row],[AREA]],".",Tabla1[[#This Row],[TIPO]]))</f>
        <v/>
      </c>
      <c r="C643" s="465" t="str">
        <f>IF(Tabla1[[#This Row],[Código_Actividad]]="","",'Formulario PPGR1'!#REF!)</f>
        <v/>
      </c>
      <c r="D643" s="465" t="str">
        <f>IF(Tabla1[[#This Row],[Código_Actividad]]="","",'Formulario PPGR1'!#REF!)</f>
        <v/>
      </c>
      <c r="E643" s="465" t="str">
        <f>IF(Tabla1[[#This Row],[Código_Actividad]]="","",'Formulario PPGR1'!#REF!)</f>
        <v/>
      </c>
      <c r="F643" s="465" t="str">
        <f>IF(Tabla1[[#This Row],[Código_Actividad]]="","",'Formulario PPGR1'!#REF!)</f>
        <v/>
      </c>
      <c r="G643" s="366"/>
      <c r="H643" s="460" t="str">
        <f>IFERROR(VLOOKUP(Tabla1[[#This Row],[Código_Actividad]],'Formulario PPGR2'!$H$9:$I$1048576,2,FALSE),"")</f>
        <v/>
      </c>
      <c r="I643" s="461" t="str">
        <f>IFERROR(VLOOKUP(Tabla1[[#This Row],[Código_Actividad]],Tabla2[[Código]:[Total de Acciones ]],15,FALSE),"")</f>
        <v/>
      </c>
      <c r="J643" s="475"/>
      <c r="K643" s="476" t="s">
        <v>1293</v>
      </c>
      <c r="L643" s="475"/>
      <c r="M643" s="463" t="str">
        <f>IFERROR(VLOOKUP($L643,[4]Insumos!$C$2:$F$517,2,FALSE),"")</f>
        <v/>
      </c>
      <c r="N643" s="412"/>
      <c r="O643" s="464" t="str">
        <f>IFERROR(VLOOKUP($L643,[4]Insumos!$C$2:$F$517,3,FALSE),"")</f>
        <v/>
      </c>
      <c r="P643" s="318" t="e">
        <f>+Tabla1[[#This Row],[Precio Unitario]]*Tabla1[[#This Row],[Cantidad de Insumos]]</f>
        <v>#VALUE!</v>
      </c>
      <c r="Q643" s="464" t="str">
        <f>IFERROR(VLOOKUP($L643,[4]Insumos!$C$2:$F$517,4,FALSE),"")</f>
        <v/>
      </c>
      <c r="R643" s="463"/>
      <c r="S643" s="456"/>
      <c r="T643" s="456"/>
    </row>
    <row r="644" spans="2:20" x14ac:dyDescent="0.25">
      <c r="B644" s="465" t="str">
        <f>IF(Tabla1[[#This Row],[Código_Actividad]]="","",CONCATENATE(Tabla1[[#This Row],[POA]],".",Tabla1[[#This Row],[SRS]],".",Tabla1[[#This Row],[AREA]],".",Tabla1[[#This Row],[TIPO]]))</f>
        <v/>
      </c>
      <c r="C644" s="465" t="str">
        <f>IF(Tabla1[[#This Row],[Código_Actividad]]="","",'Formulario PPGR1'!#REF!)</f>
        <v/>
      </c>
      <c r="D644" s="465" t="str">
        <f>IF(Tabla1[[#This Row],[Código_Actividad]]="","",'Formulario PPGR1'!#REF!)</f>
        <v/>
      </c>
      <c r="E644" s="465" t="str">
        <f>IF(Tabla1[[#This Row],[Código_Actividad]]="","",'Formulario PPGR1'!#REF!)</f>
        <v/>
      </c>
      <c r="F644" s="465" t="str">
        <f>IF(Tabla1[[#This Row],[Código_Actividad]]="","",'Formulario PPGR1'!#REF!)</f>
        <v/>
      </c>
      <c r="G644" s="366"/>
      <c r="H644" s="460" t="str">
        <f>IFERROR(VLOOKUP(Tabla1[[#This Row],[Código_Actividad]],'Formulario PPGR2'!$H$9:$I$1048576,2,FALSE),"")</f>
        <v/>
      </c>
      <c r="I644" s="461" t="str">
        <f>IFERROR(VLOOKUP(Tabla1[[#This Row],[Código_Actividad]],Tabla2[[Código]:[Total de Acciones ]],15,FALSE),"")</f>
        <v/>
      </c>
      <c r="J644" s="475"/>
      <c r="K644" s="476" t="s">
        <v>841</v>
      </c>
      <c r="L644" s="475"/>
      <c r="M644" s="463" t="str">
        <f>IFERROR(VLOOKUP($L644,[4]Insumos!$C$2:$F$517,2,FALSE),"")</f>
        <v/>
      </c>
      <c r="N644" s="412"/>
      <c r="O644" s="464" t="str">
        <f>IFERROR(VLOOKUP($L644,[4]Insumos!$C$2:$F$517,3,FALSE),"")</f>
        <v/>
      </c>
      <c r="P644" s="318" t="e">
        <f>+Tabla1[[#This Row],[Precio Unitario]]*Tabla1[[#This Row],[Cantidad de Insumos]]</f>
        <v>#VALUE!</v>
      </c>
      <c r="Q644" s="464" t="str">
        <f>IFERROR(VLOOKUP($L644,[4]Insumos!$C$2:$F$517,4,FALSE),"")</f>
        <v/>
      </c>
      <c r="R644" s="463"/>
      <c r="S644" s="456"/>
      <c r="T644" s="456"/>
    </row>
    <row r="645" spans="2:20" x14ac:dyDescent="0.25">
      <c r="B645" s="465" t="str">
        <f>IF(Tabla1[[#This Row],[Código_Actividad]]="","",CONCATENATE(Tabla1[[#This Row],[POA]],".",Tabla1[[#This Row],[SRS]],".",Tabla1[[#This Row],[AREA]],".",Tabla1[[#This Row],[TIPO]]))</f>
        <v/>
      </c>
      <c r="C645" s="465" t="str">
        <f>IF(Tabla1[[#This Row],[Código_Actividad]]="","",'Formulario PPGR1'!#REF!)</f>
        <v/>
      </c>
      <c r="D645" s="465" t="str">
        <f>IF(Tabla1[[#This Row],[Código_Actividad]]="","",'Formulario PPGR1'!#REF!)</f>
        <v/>
      </c>
      <c r="E645" s="465" t="str">
        <f>IF(Tabla1[[#This Row],[Código_Actividad]]="","",'Formulario PPGR1'!#REF!)</f>
        <v/>
      </c>
      <c r="F645" s="465" t="str">
        <f>IF(Tabla1[[#This Row],[Código_Actividad]]="","",'Formulario PPGR1'!#REF!)</f>
        <v/>
      </c>
      <c r="G645" s="366"/>
      <c r="H645" s="460" t="str">
        <f>IFERROR(VLOOKUP(Tabla1[[#This Row],[Código_Actividad]],'Formulario PPGR2'!$H$9:$I$1048576,2,FALSE),"")</f>
        <v/>
      </c>
      <c r="I645" s="461" t="str">
        <f>IFERROR(VLOOKUP(Tabla1[[#This Row],[Código_Actividad]],Tabla2[[Código]:[Total de Acciones ]],15,FALSE),"")</f>
        <v/>
      </c>
      <c r="J645" s="460"/>
      <c r="K645" s="474"/>
      <c r="L645" s="473"/>
      <c r="M645" s="463" t="str">
        <f>IFERROR(VLOOKUP($L645,[4]Insumos!$C$2:$F$517,2,FALSE),"")</f>
        <v/>
      </c>
      <c r="N645" s="411"/>
      <c r="O645" s="464" t="str">
        <f>IFERROR(VLOOKUP($L645,[4]Insumos!$C$2:$F$517,3,FALSE),"")</f>
        <v/>
      </c>
      <c r="P645" s="318" t="e">
        <f>+Tabla1[[#This Row],[Precio Unitario]]*Tabla1[[#This Row],[Cantidad de Insumos]]</f>
        <v>#VALUE!</v>
      </c>
      <c r="Q645" s="464" t="str">
        <f>IFERROR(VLOOKUP($L645,[4]Insumos!$C$2:$F$517,4,FALSE),"")</f>
        <v/>
      </c>
      <c r="R645" s="463"/>
      <c r="S645" s="456"/>
      <c r="T645" s="456"/>
    </row>
    <row r="646" spans="2:20" x14ac:dyDescent="0.25">
      <c r="B646" s="465" t="str">
        <f>IF(Tabla1[[#This Row],[Código_Actividad]]="","",CONCATENATE(Tabla1[[#This Row],[POA]],".",Tabla1[[#This Row],[SRS]],".",Tabla1[[#This Row],[AREA]],".",Tabla1[[#This Row],[TIPO]]))</f>
        <v/>
      </c>
      <c r="C646" s="465" t="str">
        <f>IF(Tabla1[[#This Row],[Código_Actividad]]="","",'Formulario PPGR1'!#REF!)</f>
        <v/>
      </c>
      <c r="D646" s="465" t="str">
        <f>IF(Tabla1[[#This Row],[Código_Actividad]]="","",'Formulario PPGR1'!#REF!)</f>
        <v/>
      </c>
      <c r="E646" s="465" t="str">
        <f>IF(Tabla1[[#This Row],[Código_Actividad]]="","",'Formulario PPGR1'!#REF!)</f>
        <v/>
      </c>
      <c r="F646" s="465" t="str">
        <f>IF(Tabla1[[#This Row],[Código_Actividad]]="","",'Formulario PPGR1'!#REF!)</f>
        <v/>
      </c>
      <c r="G646" s="366"/>
      <c r="H646" s="460" t="str">
        <f>IFERROR(VLOOKUP(Tabla1[[#This Row],[Código_Actividad]],'Formulario PPGR2'!$H$9:$I$1048576,2,FALSE),"")</f>
        <v/>
      </c>
      <c r="I646" s="461" t="str">
        <f>IFERROR(VLOOKUP(Tabla1[[#This Row],[Código_Actividad]],Tabla2[[Código]:[Total de Acciones ]],15,FALSE),"")</f>
        <v/>
      </c>
      <c r="J646" s="460"/>
      <c r="K646" s="477" t="str">
        <f>IFERROR(VLOOKUP($J646,[5]LSIns!$B$5:$C$45,2,FALSE),"")</f>
        <v/>
      </c>
      <c r="L646" s="460"/>
      <c r="M646" s="463" t="str">
        <f>IFERROR(VLOOKUP($L646,[4]Insumos!$C$2:$F$517,2,FALSE),"")</f>
        <v/>
      </c>
      <c r="N646" s="408"/>
      <c r="O646" s="464" t="str">
        <f>IFERROR(VLOOKUP($L646,[4]Insumos!$C$2:$F$517,3,FALSE),"")</f>
        <v/>
      </c>
      <c r="P646" s="318" t="e">
        <f>+Tabla1[[#This Row],[Precio Unitario]]*Tabla1[[#This Row],[Cantidad de Insumos]]</f>
        <v>#VALUE!</v>
      </c>
      <c r="Q646" s="464" t="str">
        <f>IFERROR(VLOOKUP($L646,[4]Insumos!$C$2:$F$517,4,FALSE),"")</f>
        <v/>
      </c>
      <c r="R646" s="463"/>
      <c r="S646" s="456"/>
      <c r="T646" s="456"/>
    </row>
    <row r="647" spans="2:20" x14ac:dyDescent="0.25">
      <c r="B647" s="465" t="str">
        <f>IF(Tabla1[[#This Row],[Código_Actividad]]="","",CONCATENATE(Tabla1[[#This Row],[POA]],".",Tabla1[[#This Row],[SRS]],".",Tabla1[[#This Row],[AREA]],".",Tabla1[[#This Row],[TIPO]]))</f>
        <v/>
      </c>
      <c r="C647" s="465" t="str">
        <f>IF(Tabla1[[#This Row],[Código_Actividad]]="","",'Formulario PPGR1'!#REF!)</f>
        <v/>
      </c>
      <c r="D647" s="465" t="str">
        <f>IF(Tabla1[[#This Row],[Código_Actividad]]="","",'Formulario PPGR1'!#REF!)</f>
        <v/>
      </c>
      <c r="E647" s="465" t="str">
        <f>IF(Tabla1[[#This Row],[Código_Actividad]]="","",'Formulario PPGR1'!#REF!)</f>
        <v/>
      </c>
      <c r="F647" s="465" t="str">
        <f>IF(Tabla1[[#This Row],[Código_Actividad]]="","",'Formulario PPGR1'!#REF!)</f>
        <v/>
      </c>
      <c r="G647" s="366"/>
      <c r="H647" s="460" t="str">
        <f>IFERROR(VLOOKUP(Tabla1[[#This Row],[Código_Actividad]],'Formulario PPGR2'!$H$9:$I$1048576,2,FALSE),"")</f>
        <v/>
      </c>
      <c r="I647" s="461" t="str">
        <f>IFERROR(VLOOKUP(Tabla1[[#This Row],[Código_Actividad]],Tabla2[[Código]:[Total de Acciones ]],15,FALSE),"")</f>
        <v/>
      </c>
      <c r="J647" s="460"/>
      <c r="K647" s="474"/>
      <c r="L647" s="460"/>
      <c r="M647" s="463" t="str">
        <f>IFERROR(VLOOKUP($L647,[4]Insumos!$C$2:$F$517,2,FALSE),"")</f>
        <v/>
      </c>
      <c r="N647" s="411"/>
      <c r="O647" s="464" t="str">
        <f>IFERROR(VLOOKUP($L647,[4]Insumos!$C$2:$F$517,3,FALSE),"")</f>
        <v/>
      </c>
      <c r="P647" s="318" t="e">
        <f>+Tabla1[[#This Row],[Precio Unitario]]*Tabla1[[#This Row],[Cantidad de Insumos]]</f>
        <v>#VALUE!</v>
      </c>
      <c r="Q647" s="464" t="str">
        <f>IFERROR(VLOOKUP($L647,[4]Insumos!$C$2:$F$517,4,FALSE),"")</f>
        <v/>
      </c>
      <c r="R647" s="463"/>
      <c r="S647" s="456"/>
      <c r="T647" s="456"/>
    </row>
    <row r="648" spans="2:20" x14ac:dyDescent="0.25">
      <c r="B648" s="465" t="str">
        <f>IF(Tabla1[[#This Row],[Código_Actividad]]="","",CONCATENATE(Tabla1[[#This Row],[POA]],".",Tabla1[[#This Row],[SRS]],".",Tabla1[[#This Row],[AREA]],".",Tabla1[[#This Row],[TIPO]]))</f>
        <v/>
      </c>
      <c r="C648" s="465" t="str">
        <f>IF(Tabla1[[#This Row],[Código_Actividad]]="","",'Formulario PPGR1'!#REF!)</f>
        <v/>
      </c>
      <c r="D648" s="465" t="str">
        <f>IF(Tabla1[[#This Row],[Código_Actividad]]="","",'Formulario PPGR1'!#REF!)</f>
        <v/>
      </c>
      <c r="E648" s="465" t="str">
        <f>IF(Tabla1[[#This Row],[Código_Actividad]]="","",'Formulario PPGR1'!#REF!)</f>
        <v/>
      </c>
      <c r="F648" s="465" t="str">
        <f>IF(Tabla1[[#This Row],[Código_Actividad]]="","",'Formulario PPGR1'!#REF!)</f>
        <v/>
      </c>
      <c r="G648" s="366"/>
      <c r="H648" s="460" t="str">
        <f>IFERROR(VLOOKUP(Tabla1[[#This Row],[Código_Actividad]],'Formulario PPGR2'!$H$9:$I$1048576,2,FALSE),"")</f>
        <v/>
      </c>
      <c r="I648" s="461" t="str">
        <f>IFERROR(VLOOKUP(Tabla1[[#This Row],[Código_Actividad]],Tabla2[[Código]:[Total de Acciones ]],15,FALSE),"")</f>
        <v/>
      </c>
      <c r="J648" s="460"/>
      <c r="K648" s="474"/>
      <c r="L648" s="460"/>
      <c r="M648" s="463" t="str">
        <f>IFERROR(VLOOKUP($L648,[4]Insumos!$C$2:$F$517,2,FALSE),"")</f>
        <v/>
      </c>
      <c r="N648" s="411"/>
      <c r="O648" s="464" t="str">
        <f>IFERROR(VLOOKUP($L648,[4]Insumos!$C$2:$F$517,3,FALSE),"")</f>
        <v/>
      </c>
      <c r="P648" s="318" t="e">
        <f>+Tabla1[[#This Row],[Precio Unitario]]*Tabla1[[#This Row],[Cantidad de Insumos]]</f>
        <v>#VALUE!</v>
      </c>
      <c r="Q648" s="464" t="str">
        <f>IFERROR(VLOOKUP($L648,[4]Insumos!$C$2:$F$517,4,FALSE),"")</f>
        <v/>
      </c>
      <c r="R648" s="463"/>
      <c r="S648" s="456"/>
      <c r="T648" s="456"/>
    </row>
    <row r="649" spans="2:20" x14ac:dyDescent="0.25">
      <c r="B649" s="465" t="str">
        <f>IF(Tabla1[[#This Row],[Código_Actividad]]="","",CONCATENATE(Tabla1[[#This Row],[POA]],".",Tabla1[[#This Row],[SRS]],".",Tabla1[[#This Row],[AREA]],".",Tabla1[[#This Row],[TIPO]]))</f>
        <v/>
      </c>
      <c r="C649" s="465" t="str">
        <f>IF(Tabla1[[#This Row],[Código_Actividad]]="","",'Formulario PPGR1'!#REF!)</f>
        <v/>
      </c>
      <c r="D649" s="465" t="str">
        <f>IF(Tabla1[[#This Row],[Código_Actividad]]="","",'Formulario PPGR1'!#REF!)</f>
        <v/>
      </c>
      <c r="E649" s="465" t="str">
        <f>IF(Tabla1[[#This Row],[Código_Actividad]]="","",'Formulario PPGR1'!#REF!)</f>
        <v/>
      </c>
      <c r="F649" s="465" t="str">
        <f>IF(Tabla1[[#This Row],[Código_Actividad]]="","",'Formulario PPGR1'!#REF!)</f>
        <v/>
      </c>
      <c r="G649" s="366"/>
      <c r="H649" s="460" t="str">
        <f>IFERROR(VLOOKUP(Tabla1[[#This Row],[Código_Actividad]],'Formulario PPGR2'!$H$9:$I$1048576,2,FALSE),"")</f>
        <v/>
      </c>
      <c r="I649" s="461" t="str">
        <f>IFERROR(VLOOKUP(Tabla1[[#This Row],[Código_Actividad]],Tabla2[[Código]:[Total de Acciones ]],15,FALSE),"")</f>
        <v/>
      </c>
      <c r="J649" s="460"/>
      <c r="K649" s="474" t="str">
        <f>IFERROR(VLOOKUP($J649,[5]LSIns!$B$5:$C$45,2,FALSE),"")</f>
        <v/>
      </c>
      <c r="L649" s="460"/>
      <c r="M649" s="463" t="str">
        <f>IFERROR(VLOOKUP($L649,[4]Insumos!$C$2:$F$517,2,FALSE),"")</f>
        <v/>
      </c>
      <c r="N649" s="411"/>
      <c r="O649" s="464" t="str">
        <f>IFERROR(VLOOKUP($L649,[4]Insumos!$C$2:$F$517,3,FALSE),"")</f>
        <v/>
      </c>
      <c r="P649" s="318" t="e">
        <f>+Tabla1[[#This Row],[Precio Unitario]]*Tabla1[[#This Row],[Cantidad de Insumos]]</f>
        <v>#VALUE!</v>
      </c>
      <c r="Q649" s="464" t="str">
        <f>IFERROR(VLOOKUP($L649,[4]Insumos!$C$2:$F$517,4,FALSE),"")</f>
        <v/>
      </c>
      <c r="R649" s="463"/>
      <c r="S649" s="456"/>
      <c r="T649" s="456"/>
    </row>
    <row r="650" spans="2:20" x14ac:dyDescent="0.25">
      <c r="B650" s="465" t="str">
        <f>IF(Tabla1[[#This Row],[Código_Actividad]]="","",CONCATENATE(Tabla1[[#This Row],[POA]],".",Tabla1[[#This Row],[SRS]],".",Tabla1[[#This Row],[AREA]],".",Tabla1[[#This Row],[TIPO]]))</f>
        <v/>
      </c>
      <c r="C650" s="465" t="str">
        <f>IF(Tabla1[[#This Row],[Código_Actividad]]="","",'Formulario PPGR1'!#REF!)</f>
        <v/>
      </c>
      <c r="D650" s="465" t="str">
        <f>IF(Tabla1[[#This Row],[Código_Actividad]]="","",'Formulario PPGR1'!#REF!)</f>
        <v/>
      </c>
      <c r="E650" s="465" t="str">
        <f>IF(Tabla1[[#This Row],[Código_Actividad]]="","",'Formulario PPGR1'!#REF!)</f>
        <v/>
      </c>
      <c r="F650" s="465" t="str">
        <f>IF(Tabla1[[#This Row],[Código_Actividad]]="","",'Formulario PPGR1'!#REF!)</f>
        <v/>
      </c>
      <c r="G650" s="366"/>
      <c r="H650" s="460" t="str">
        <f>IFERROR(VLOOKUP(Tabla1[[#This Row],[Código_Actividad]],'Formulario PPGR2'!$H$9:$I$1048576,2,FALSE),"")</f>
        <v/>
      </c>
      <c r="I650" s="461" t="str">
        <f>IFERROR(VLOOKUP(Tabla1[[#This Row],[Código_Actividad]],Tabla2[[Código]:[Total de Acciones ]],15,FALSE),"")</f>
        <v/>
      </c>
      <c r="J650" s="460"/>
      <c r="K650" s="474"/>
      <c r="L650" s="460"/>
      <c r="M650" s="463" t="str">
        <f>IFERROR(VLOOKUP($L650,[4]Insumos!$C$2:$F$517,2,FALSE),"")</f>
        <v/>
      </c>
      <c r="N650" s="411"/>
      <c r="O650" s="464" t="str">
        <f>IFERROR(VLOOKUP($L650,[4]Insumos!$C$2:$F$517,3,FALSE),"")</f>
        <v/>
      </c>
      <c r="P650" s="318" t="e">
        <f>+Tabla1[[#This Row],[Precio Unitario]]*Tabla1[[#This Row],[Cantidad de Insumos]]</f>
        <v>#VALUE!</v>
      </c>
      <c r="Q650" s="464" t="str">
        <f>IFERROR(VLOOKUP($L650,[4]Insumos!$C$2:$F$517,4,FALSE),"")</f>
        <v/>
      </c>
      <c r="R650" s="463"/>
      <c r="S650" s="456"/>
      <c r="T650" s="456"/>
    </row>
    <row r="651" spans="2:20" x14ac:dyDescent="0.25">
      <c r="B651" s="465" t="str">
        <f>IF(Tabla1[[#This Row],[Código_Actividad]]="","",CONCATENATE(Tabla1[[#This Row],[POA]],".",Tabla1[[#This Row],[SRS]],".",Tabla1[[#This Row],[AREA]],".",Tabla1[[#This Row],[TIPO]]))</f>
        <v/>
      </c>
      <c r="C651" s="465" t="str">
        <f>IF(Tabla1[[#This Row],[Código_Actividad]]="","",'Formulario PPGR1'!#REF!)</f>
        <v/>
      </c>
      <c r="D651" s="465" t="str">
        <f>IF(Tabla1[[#This Row],[Código_Actividad]]="","",'Formulario PPGR1'!#REF!)</f>
        <v/>
      </c>
      <c r="E651" s="465" t="str">
        <f>IF(Tabla1[[#This Row],[Código_Actividad]]="","",'Formulario PPGR1'!#REF!)</f>
        <v/>
      </c>
      <c r="F651" s="465" t="str">
        <f>IF(Tabla1[[#This Row],[Código_Actividad]]="","",'Formulario PPGR1'!#REF!)</f>
        <v/>
      </c>
      <c r="G651" s="366"/>
      <c r="H651" s="460" t="str">
        <f>IFERROR(VLOOKUP(Tabla1[[#This Row],[Código_Actividad]],'Formulario PPGR2'!$H$9:$I$1048576,2,FALSE),"")</f>
        <v/>
      </c>
      <c r="I651" s="461" t="str">
        <f>IFERROR(VLOOKUP(Tabla1[[#This Row],[Código_Actividad]],Tabla2[[Código]:[Total de Acciones ]],15,FALSE),"")</f>
        <v/>
      </c>
      <c r="J651" s="460"/>
      <c r="K651" s="474"/>
      <c r="L651" s="473"/>
      <c r="M651" s="463" t="str">
        <f>IFERROR(VLOOKUP($L651,[4]Insumos!$C$2:$F$517,2,FALSE),"")</f>
        <v/>
      </c>
      <c r="N651" s="411"/>
      <c r="O651" s="464" t="str">
        <f>IFERROR(VLOOKUP($L651,[4]Insumos!$C$2:$F$517,3,FALSE),"")</f>
        <v/>
      </c>
      <c r="P651" s="318" t="e">
        <f>+Tabla1[[#This Row],[Precio Unitario]]*Tabla1[[#This Row],[Cantidad de Insumos]]</f>
        <v>#VALUE!</v>
      </c>
      <c r="Q651" s="464" t="str">
        <f>IFERROR(VLOOKUP($L651,[4]Insumos!$C$2:$F$517,4,FALSE),"")</f>
        <v/>
      </c>
      <c r="R651" s="463"/>
      <c r="S651" s="456"/>
      <c r="T651" s="456"/>
    </row>
    <row r="652" spans="2:20" x14ac:dyDescent="0.25">
      <c r="B652" s="465" t="str">
        <f>IF(Tabla1[[#This Row],[Código_Actividad]]="","",CONCATENATE(Tabla1[[#This Row],[POA]],".",Tabla1[[#This Row],[SRS]],".",Tabla1[[#This Row],[AREA]],".",Tabla1[[#This Row],[TIPO]]))</f>
        <v/>
      </c>
      <c r="C652" s="465" t="str">
        <f>IF(Tabla1[[#This Row],[Código_Actividad]]="","",'Formulario PPGR1'!#REF!)</f>
        <v/>
      </c>
      <c r="D652" s="465" t="str">
        <f>IF(Tabla1[[#This Row],[Código_Actividad]]="","",'Formulario PPGR1'!#REF!)</f>
        <v/>
      </c>
      <c r="E652" s="465" t="str">
        <f>IF(Tabla1[[#This Row],[Código_Actividad]]="","",'Formulario PPGR1'!#REF!)</f>
        <v/>
      </c>
      <c r="F652" s="465" t="str">
        <f>IF(Tabla1[[#This Row],[Código_Actividad]]="","",'Formulario PPGR1'!#REF!)</f>
        <v/>
      </c>
      <c r="G652" s="366"/>
      <c r="H652" s="460" t="str">
        <f>IFERROR(VLOOKUP(Tabla1[[#This Row],[Código_Actividad]],'Formulario PPGR2'!$H$9:$I$1048576,2,FALSE),"")</f>
        <v/>
      </c>
      <c r="I652" s="461" t="str">
        <f>IFERROR(VLOOKUP(Tabla1[[#This Row],[Código_Actividad]],Tabla2[[Código]:[Total de Acciones ]],15,FALSE),"")</f>
        <v/>
      </c>
      <c r="J652" s="460"/>
      <c r="K652" s="477" t="str">
        <f>IFERROR(VLOOKUP($J652,[5]LSIns!$B$5:$C$45,2,FALSE),"")</f>
        <v/>
      </c>
      <c r="L652" s="460"/>
      <c r="M652" s="463" t="str">
        <f>IFERROR(VLOOKUP($L652,[4]Insumos!$C$2:$F$517,2,FALSE),"")</f>
        <v/>
      </c>
      <c r="N652" s="408"/>
      <c r="O652" s="464" t="str">
        <f>IFERROR(VLOOKUP($L652,[4]Insumos!$C$2:$F$517,3,FALSE),"")</f>
        <v/>
      </c>
      <c r="P652" s="318" t="e">
        <f>+Tabla1[[#This Row],[Precio Unitario]]*Tabla1[[#This Row],[Cantidad de Insumos]]</f>
        <v>#VALUE!</v>
      </c>
      <c r="Q652" s="464" t="str">
        <f>IFERROR(VLOOKUP($L652,[4]Insumos!$C$2:$F$517,4,FALSE),"")</f>
        <v/>
      </c>
      <c r="R652" s="463"/>
      <c r="S652" s="456"/>
      <c r="T652" s="456"/>
    </row>
    <row r="653" spans="2:20" x14ac:dyDescent="0.25">
      <c r="B653" s="465" t="str">
        <f>IF(Tabla1[[#This Row],[Código_Actividad]]="","",CONCATENATE(Tabla1[[#This Row],[POA]],".",Tabla1[[#This Row],[SRS]],".",Tabla1[[#This Row],[AREA]],".",Tabla1[[#This Row],[TIPO]]))</f>
        <v/>
      </c>
      <c r="C653" s="465" t="str">
        <f>IF(Tabla1[[#This Row],[Código_Actividad]]="","",'Formulario PPGR1'!#REF!)</f>
        <v/>
      </c>
      <c r="D653" s="465" t="str">
        <f>IF(Tabla1[[#This Row],[Código_Actividad]]="","",'Formulario PPGR1'!#REF!)</f>
        <v/>
      </c>
      <c r="E653" s="465" t="str">
        <f>IF(Tabla1[[#This Row],[Código_Actividad]]="","",'Formulario PPGR1'!#REF!)</f>
        <v/>
      </c>
      <c r="F653" s="465" t="str">
        <f>IF(Tabla1[[#This Row],[Código_Actividad]]="","",'Formulario PPGR1'!#REF!)</f>
        <v/>
      </c>
      <c r="G653" s="366"/>
      <c r="H653" s="460" t="str">
        <f>IFERROR(VLOOKUP(Tabla1[[#This Row],[Código_Actividad]],'Formulario PPGR2'!$H$9:$I$1048576,2,FALSE),"")</f>
        <v/>
      </c>
      <c r="I653" s="461" t="str">
        <f>IFERROR(VLOOKUP(Tabla1[[#This Row],[Código_Actividad]],Tabla2[[Código]:[Total de Acciones ]],15,FALSE),"")</f>
        <v/>
      </c>
      <c r="J653" s="475"/>
      <c r="K653" s="476" t="s">
        <v>1293</v>
      </c>
      <c r="L653" s="475"/>
      <c r="M653" s="463" t="str">
        <f>IFERROR(VLOOKUP($L653,[4]Insumos!$C$2:$F$517,2,FALSE),"")</f>
        <v/>
      </c>
      <c r="N653" s="412"/>
      <c r="O653" s="464" t="str">
        <f>IFERROR(VLOOKUP($L653,[4]Insumos!$C$2:$F$517,3,FALSE),"")</f>
        <v/>
      </c>
      <c r="P653" s="318" t="e">
        <f>+Tabla1[[#This Row],[Precio Unitario]]*Tabla1[[#This Row],[Cantidad de Insumos]]</f>
        <v>#VALUE!</v>
      </c>
      <c r="Q653" s="464" t="str">
        <f>IFERROR(VLOOKUP($L653,[4]Insumos!$C$2:$F$517,4,FALSE),"")</f>
        <v/>
      </c>
      <c r="R653" s="463"/>
      <c r="S653" s="456"/>
      <c r="T653" s="456"/>
    </row>
    <row r="654" spans="2:20" x14ac:dyDescent="0.25">
      <c r="B654" s="465" t="str">
        <f>IF(Tabla1[[#This Row],[Código_Actividad]]="","",CONCATENATE(Tabla1[[#This Row],[POA]],".",Tabla1[[#This Row],[SRS]],".",Tabla1[[#This Row],[AREA]],".",Tabla1[[#This Row],[TIPO]]))</f>
        <v/>
      </c>
      <c r="C654" s="465" t="str">
        <f>IF(Tabla1[[#This Row],[Código_Actividad]]="","",'Formulario PPGR1'!#REF!)</f>
        <v/>
      </c>
      <c r="D654" s="465" t="str">
        <f>IF(Tabla1[[#This Row],[Código_Actividad]]="","",'Formulario PPGR1'!#REF!)</f>
        <v/>
      </c>
      <c r="E654" s="465" t="str">
        <f>IF(Tabla1[[#This Row],[Código_Actividad]]="","",'Formulario PPGR1'!#REF!)</f>
        <v/>
      </c>
      <c r="F654" s="465" t="str">
        <f>IF(Tabla1[[#This Row],[Código_Actividad]]="","",'Formulario PPGR1'!#REF!)</f>
        <v/>
      </c>
      <c r="G654" s="366"/>
      <c r="H654" s="460" t="str">
        <f>IFERROR(VLOOKUP(Tabla1[[#This Row],[Código_Actividad]],'Formulario PPGR2'!$H$9:$I$1048576,2,FALSE),"")</f>
        <v/>
      </c>
      <c r="I654" s="461" t="str">
        <f>IFERROR(VLOOKUP(Tabla1[[#This Row],[Código_Actividad]],Tabla2[[Código]:[Total de Acciones ]],15,FALSE),"")</f>
        <v/>
      </c>
      <c r="J654" s="475"/>
      <c r="K654" s="476" t="s">
        <v>982</v>
      </c>
      <c r="L654" s="475"/>
      <c r="M654" s="463" t="str">
        <f>IFERROR(VLOOKUP($L654,[4]Insumos!$C$2:$F$517,2,FALSE),"")</f>
        <v/>
      </c>
      <c r="N654" s="412"/>
      <c r="O654" s="464" t="str">
        <f>IFERROR(VLOOKUP($L654,[4]Insumos!$C$2:$F$517,3,FALSE),"")</f>
        <v/>
      </c>
      <c r="P654" s="318" t="e">
        <f>+Tabla1[[#This Row],[Precio Unitario]]*Tabla1[[#This Row],[Cantidad de Insumos]]</f>
        <v>#VALUE!</v>
      </c>
      <c r="Q654" s="464" t="str">
        <f>IFERROR(VLOOKUP($L654,[4]Insumos!$C$2:$F$517,4,FALSE),"")</f>
        <v/>
      </c>
      <c r="R654" s="463"/>
      <c r="S654" s="456"/>
      <c r="T654" s="456"/>
    </row>
    <row r="655" spans="2:20" x14ac:dyDescent="0.25">
      <c r="B655" s="465" t="str">
        <f>IF(Tabla1[[#This Row],[Código_Actividad]]="","",CONCATENATE(Tabla1[[#This Row],[POA]],".",Tabla1[[#This Row],[SRS]],".",Tabla1[[#This Row],[AREA]],".",Tabla1[[#This Row],[TIPO]]))</f>
        <v/>
      </c>
      <c r="C655" s="465" t="str">
        <f>IF(Tabla1[[#This Row],[Código_Actividad]]="","",'Formulario PPGR1'!#REF!)</f>
        <v/>
      </c>
      <c r="D655" s="465" t="str">
        <f>IF(Tabla1[[#This Row],[Código_Actividad]]="","",'Formulario PPGR1'!#REF!)</f>
        <v/>
      </c>
      <c r="E655" s="465" t="str">
        <f>IF(Tabla1[[#This Row],[Código_Actividad]]="","",'Formulario PPGR1'!#REF!)</f>
        <v/>
      </c>
      <c r="F655" s="465" t="str">
        <f>IF(Tabla1[[#This Row],[Código_Actividad]]="","",'Formulario PPGR1'!#REF!)</f>
        <v/>
      </c>
      <c r="G655" s="366"/>
      <c r="H655" s="460" t="str">
        <f>IFERROR(VLOOKUP(Tabla1[[#This Row],[Código_Actividad]],'Formulario PPGR2'!$H$9:$I$1048576,2,FALSE),"")</f>
        <v/>
      </c>
      <c r="I655" s="461" t="str">
        <f>IFERROR(VLOOKUP(Tabla1[[#This Row],[Código_Actividad]],Tabla2[[Código]:[Total de Acciones ]],15,FALSE),"")</f>
        <v/>
      </c>
      <c r="J655" s="475"/>
      <c r="K655" s="476" t="s">
        <v>1293</v>
      </c>
      <c r="L655" s="475"/>
      <c r="M655" s="463" t="str">
        <f>IFERROR(VLOOKUP($L655,[4]Insumos!$C$2:$F$517,2,FALSE),"")</f>
        <v/>
      </c>
      <c r="N655" s="412"/>
      <c r="O655" s="464" t="str">
        <f>IFERROR(VLOOKUP($L655,[4]Insumos!$C$2:$F$517,3,FALSE),"")</f>
        <v/>
      </c>
      <c r="P655" s="318" t="e">
        <f>+Tabla1[[#This Row],[Precio Unitario]]*Tabla1[[#This Row],[Cantidad de Insumos]]</f>
        <v>#VALUE!</v>
      </c>
      <c r="Q655" s="464" t="str">
        <f>IFERROR(VLOOKUP($L655,[4]Insumos!$C$2:$F$517,4,FALSE),"")</f>
        <v/>
      </c>
      <c r="R655" s="463"/>
      <c r="S655" s="456"/>
      <c r="T655" s="456"/>
    </row>
    <row r="656" spans="2:20" x14ac:dyDescent="0.25">
      <c r="B656" s="465" t="str">
        <f>IF(Tabla1[[#This Row],[Código_Actividad]]="","",CONCATENATE(Tabla1[[#This Row],[POA]],".",Tabla1[[#This Row],[SRS]],".",Tabla1[[#This Row],[AREA]],".",Tabla1[[#This Row],[TIPO]]))</f>
        <v/>
      </c>
      <c r="C656" s="465" t="str">
        <f>IF(Tabla1[[#This Row],[Código_Actividad]]="","",'Formulario PPGR1'!#REF!)</f>
        <v/>
      </c>
      <c r="D656" s="465" t="str">
        <f>IF(Tabla1[[#This Row],[Código_Actividad]]="","",'Formulario PPGR1'!#REF!)</f>
        <v/>
      </c>
      <c r="E656" s="465" t="str">
        <f>IF(Tabla1[[#This Row],[Código_Actividad]]="","",'Formulario PPGR1'!#REF!)</f>
        <v/>
      </c>
      <c r="F656" s="465" t="str">
        <f>IF(Tabla1[[#This Row],[Código_Actividad]]="","",'Formulario PPGR1'!#REF!)</f>
        <v/>
      </c>
      <c r="G656" s="366"/>
      <c r="H656" s="460" t="str">
        <f>IFERROR(VLOOKUP(Tabla1[[#This Row],[Código_Actividad]],'Formulario PPGR2'!$H$9:$I$1048576,2,FALSE),"")</f>
        <v/>
      </c>
      <c r="I656" s="461" t="str">
        <f>IFERROR(VLOOKUP(Tabla1[[#This Row],[Código_Actividad]],Tabla2[[Código]:[Total de Acciones ]],15,FALSE),"")</f>
        <v/>
      </c>
      <c r="J656" s="475"/>
      <c r="K656" s="476" t="s">
        <v>841</v>
      </c>
      <c r="L656" s="475"/>
      <c r="M656" s="463" t="str">
        <f>IFERROR(VLOOKUP($L656,[4]Insumos!$C$2:$F$517,2,FALSE),"")</f>
        <v/>
      </c>
      <c r="N656" s="412"/>
      <c r="O656" s="464" t="str">
        <f>IFERROR(VLOOKUP($L656,[4]Insumos!$C$2:$F$517,3,FALSE),"")</f>
        <v/>
      </c>
      <c r="P656" s="318" t="e">
        <f>+Tabla1[[#This Row],[Precio Unitario]]*Tabla1[[#This Row],[Cantidad de Insumos]]</f>
        <v>#VALUE!</v>
      </c>
      <c r="Q656" s="464" t="str">
        <f>IFERROR(VLOOKUP($L656,[4]Insumos!$C$2:$F$517,4,FALSE),"")</f>
        <v/>
      </c>
      <c r="R656" s="463"/>
      <c r="S656" s="456"/>
      <c r="T656" s="456"/>
    </row>
    <row r="657" spans="2:20" x14ac:dyDescent="0.25">
      <c r="B657" s="465" t="str">
        <f>IF(Tabla1[[#This Row],[Código_Actividad]]="","",CONCATENATE(Tabla1[[#This Row],[POA]],".",Tabla1[[#This Row],[SRS]],".",Tabla1[[#This Row],[AREA]],".",Tabla1[[#This Row],[TIPO]]))</f>
        <v/>
      </c>
      <c r="C657" s="465" t="str">
        <f>IF(Tabla1[[#This Row],[Código_Actividad]]="","",'Formulario PPGR1'!#REF!)</f>
        <v/>
      </c>
      <c r="D657" s="465" t="str">
        <f>IF(Tabla1[[#This Row],[Código_Actividad]]="","",'Formulario PPGR1'!#REF!)</f>
        <v/>
      </c>
      <c r="E657" s="465" t="str">
        <f>IF(Tabla1[[#This Row],[Código_Actividad]]="","",'Formulario PPGR1'!#REF!)</f>
        <v/>
      </c>
      <c r="F657" s="465" t="str">
        <f>IF(Tabla1[[#This Row],[Código_Actividad]]="","",'Formulario PPGR1'!#REF!)</f>
        <v/>
      </c>
      <c r="G657" s="366"/>
      <c r="H657" s="460" t="str">
        <f>IFERROR(VLOOKUP(Tabla1[[#This Row],[Código_Actividad]],'Formulario PPGR2'!$H$9:$I$1048576,2,FALSE),"")</f>
        <v/>
      </c>
      <c r="I657" s="461" t="str">
        <f>IFERROR(VLOOKUP(Tabla1[[#This Row],[Código_Actividad]],Tabla2[[Código]:[Total de Acciones ]],15,FALSE),"")</f>
        <v/>
      </c>
      <c r="J657" s="460"/>
      <c r="K657" s="474"/>
      <c r="L657" s="473"/>
      <c r="M657" s="463" t="str">
        <f>IFERROR(VLOOKUP($L657,[4]Insumos!$C$2:$F$517,2,FALSE),"")</f>
        <v/>
      </c>
      <c r="N657" s="411"/>
      <c r="O657" s="464" t="str">
        <f>IFERROR(VLOOKUP($L657,[4]Insumos!$C$2:$F$517,3,FALSE),"")</f>
        <v/>
      </c>
      <c r="P657" s="318" t="e">
        <f>+Tabla1[[#This Row],[Precio Unitario]]*Tabla1[[#This Row],[Cantidad de Insumos]]</f>
        <v>#VALUE!</v>
      </c>
      <c r="Q657" s="464" t="str">
        <f>IFERROR(VLOOKUP($L657,[4]Insumos!$C$2:$F$517,4,FALSE),"")</f>
        <v/>
      </c>
      <c r="R657" s="463"/>
      <c r="S657" s="456"/>
      <c r="T657" s="456"/>
    </row>
    <row r="658" spans="2:20" x14ac:dyDescent="0.25">
      <c r="B658" s="465" t="str">
        <f>IF(Tabla1[[#This Row],[Código_Actividad]]="","",CONCATENATE(Tabla1[[#This Row],[POA]],".",Tabla1[[#This Row],[SRS]],".",Tabla1[[#This Row],[AREA]],".",Tabla1[[#This Row],[TIPO]]))</f>
        <v/>
      </c>
      <c r="C658" s="465" t="str">
        <f>IF(Tabla1[[#This Row],[Código_Actividad]]="","",'Formulario PPGR1'!#REF!)</f>
        <v/>
      </c>
      <c r="D658" s="465" t="str">
        <f>IF(Tabla1[[#This Row],[Código_Actividad]]="","",'Formulario PPGR1'!#REF!)</f>
        <v/>
      </c>
      <c r="E658" s="465" t="str">
        <f>IF(Tabla1[[#This Row],[Código_Actividad]]="","",'Formulario PPGR1'!#REF!)</f>
        <v/>
      </c>
      <c r="F658" s="465" t="str">
        <f>IF(Tabla1[[#This Row],[Código_Actividad]]="","",'Formulario PPGR1'!#REF!)</f>
        <v/>
      </c>
      <c r="G658" s="366"/>
      <c r="H658" s="460" t="str">
        <f>IFERROR(VLOOKUP(Tabla1[[#This Row],[Código_Actividad]],'Formulario PPGR2'!$H$9:$I$1048576,2,FALSE),"")</f>
        <v/>
      </c>
      <c r="I658" s="461" t="str">
        <f>IFERROR(VLOOKUP(Tabla1[[#This Row],[Código_Actividad]],Tabla2[[Código]:[Total de Acciones ]],15,FALSE),"")</f>
        <v/>
      </c>
      <c r="J658" s="460"/>
      <c r="K658" s="477" t="str">
        <f>IFERROR(VLOOKUP($J658,[5]LSIns!$B$5:$C$45,2,FALSE),"")</f>
        <v/>
      </c>
      <c r="L658" s="460"/>
      <c r="M658" s="463" t="str">
        <f>IFERROR(VLOOKUP($L658,[4]Insumos!$C$2:$F$517,2,FALSE),"")</f>
        <v/>
      </c>
      <c r="N658" s="408"/>
      <c r="O658" s="464" t="str">
        <f>IFERROR(VLOOKUP($L658,[4]Insumos!$C$2:$F$517,3,FALSE),"")</f>
        <v/>
      </c>
      <c r="P658" s="318" t="e">
        <f>+Tabla1[[#This Row],[Precio Unitario]]*Tabla1[[#This Row],[Cantidad de Insumos]]</f>
        <v>#VALUE!</v>
      </c>
      <c r="Q658" s="464" t="str">
        <f>IFERROR(VLOOKUP($L658,[4]Insumos!$C$2:$F$517,4,FALSE),"")</f>
        <v/>
      </c>
      <c r="R658" s="463"/>
      <c r="S658" s="456"/>
      <c r="T658" s="456"/>
    </row>
    <row r="659" spans="2:20" x14ac:dyDescent="0.25">
      <c r="B659" s="465" t="str">
        <f>IF(Tabla1[[#This Row],[Código_Actividad]]="","",CONCATENATE(Tabla1[[#This Row],[POA]],".",Tabla1[[#This Row],[SRS]],".",Tabla1[[#This Row],[AREA]],".",Tabla1[[#This Row],[TIPO]]))</f>
        <v/>
      </c>
      <c r="C659" s="465" t="str">
        <f>IF(Tabla1[[#This Row],[Código_Actividad]]="","",'Formulario PPGR1'!#REF!)</f>
        <v/>
      </c>
      <c r="D659" s="465" t="str">
        <f>IF(Tabla1[[#This Row],[Código_Actividad]]="","",'Formulario PPGR1'!#REF!)</f>
        <v/>
      </c>
      <c r="E659" s="465" t="str">
        <f>IF(Tabla1[[#This Row],[Código_Actividad]]="","",'Formulario PPGR1'!#REF!)</f>
        <v/>
      </c>
      <c r="F659" s="465" t="str">
        <f>IF(Tabla1[[#This Row],[Código_Actividad]]="","",'Formulario PPGR1'!#REF!)</f>
        <v/>
      </c>
      <c r="G659" s="366"/>
      <c r="H659" s="460" t="str">
        <f>IFERROR(VLOOKUP(Tabla1[[#This Row],[Código_Actividad]],'Formulario PPGR2'!$H$9:$I$1048576,2,FALSE),"")</f>
        <v/>
      </c>
      <c r="I659" s="461" t="str">
        <f>IFERROR(VLOOKUP(Tabla1[[#This Row],[Código_Actividad]],Tabla2[[Código]:[Total de Acciones ]],15,FALSE),"")</f>
        <v/>
      </c>
      <c r="J659" s="475"/>
      <c r="K659" s="476" t="s">
        <v>683</v>
      </c>
      <c r="L659" s="475"/>
      <c r="M659" s="463" t="str">
        <f>IFERROR(VLOOKUP($L659,[4]Insumos!$C$2:$F$517,2,FALSE),"")</f>
        <v/>
      </c>
      <c r="N659" s="412"/>
      <c r="O659" s="464" t="str">
        <f>IFERROR(VLOOKUP($L659,[4]Insumos!$C$2:$F$517,3,FALSE),"")</f>
        <v/>
      </c>
      <c r="P659" s="318" t="e">
        <f>+Tabla1[[#This Row],[Precio Unitario]]*Tabla1[[#This Row],[Cantidad de Insumos]]</f>
        <v>#VALUE!</v>
      </c>
      <c r="Q659" s="464" t="str">
        <f>IFERROR(VLOOKUP($L659,[4]Insumos!$C$2:$F$517,4,FALSE),"")</f>
        <v/>
      </c>
      <c r="R659" s="463"/>
      <c r="S659" s="456"/>
      <c r="T659" s="456"/>
    </row>
    <row r="660" spans="2:20" x14ac:dyDescent="0.25">
      <c r="B660" s="465" t="str">
        <f>IF(Tabla1[[#This Row],[Código_Actividad]]="","",CONCATENATE(Tabla1[[#This Row],[POA]],".",Tabla1[[#This Row],[SRS]],".",Tabla1[[#This Row],[AREA]],".",Tabla1[[#This Row],[TIPO]]))</f>
        <v/>
      </c>
      <c r="C660" s="465" t="str">
        <f>IF(Tabla1[[#This Row],[Código_Actividad]]="","",'Formulario PPGR1'!#REF!)</f>
        <v/>
      </c>
      <c r="D660" s="465" t="str">
        <f>IF(Tabla1[[#This Row],[Código_Actividad]]="","",'Formulario PPGR1'!#REF!)</f>
        <v/>
      </c>
      <c r="E660" s="465" t="str">
        <f>IF(Tabla1[[#This Row],[Código_Actividad]]="","",'Formulario PPGR1'!#REF!)</f>
        <v/>
      </c>
      <c r="F660" s="465" t="str">
        <f>IF(Tabla1[[#This Row],[Código_Actividad]]="","",'Formulario PPGR1'!#REF!)</f>
        <v/>
      </c>
      <c r="G660" s="366"/>
      <c r="H660" s="460" t="str">
        <f>IFERROR(VLOOKUP(Tabla1[[#This Row],[Código_Actividad]],'Formulario PPGR2'!$H$9:$I$1048576,2,FALSE),"")</f>
        <v/>
      </c>
      <c r="I660" s="461" t="str">
        <f>IFERROR(VLOOKUP(Tabla1[[#This Row],[Código_Actividad]],Tabla2[[Código]:[Total de Acciones ]],15,FALSE),"")</f>
        <v/>
      </c>
      <c r="J660" s="475"/>
      <c r="K660" s="476" t="s">
        <v>683</v>
      </c>
      <c r="L660" s="475"/>
      <c r="M660" s="463" t="str">
        <f>IFERROR(VLOOKUP($L660,[4]Insumos!$C$2:$F$517,2,FALSE),"")</f>
        <v/>
      </c>
      <c r="N660" s="412"/>
      <c r="O660" s="464" t="str">
        <f>IFERROR(VLOOKUP($L660,[4]Insumos!$C$2:$F$517,3,FALSE),"")</f>
        <v/>
      </c>
      <c r="P660" s="318" t="e">
        <f>+Tabla1[[#This Row],[Precio Unitario]]*Tabla1[[#This Row],[Cantidad de Insumos]]</f>
        <v>#VALUE!</v>
      </c>
      <c r="Q660" s="464" t="str">
        <f>IFERROR(VLOOKUP($L660,[4]Insumos!$C$2:$F$517,4,FALSE),"")</f>
        <v/>
      </c>
      <c r="R660" s="463"/>
      <c r="S660" s="456"/>
      <c r="T660" s="456"/>
    </row>
    <row r="661" spans="2:20" x14ac:dyDescent="0.25">
      <c r="B661" s="465" t="str">
        <f>IF(Tabla1[[#This Row],[Código_Actividad]]="","",CONCATENATE(Tabla1[[#This Row],[POA]],".",Tabla1[[#This Row],[SRS]],".",Tabla1[[#This Row],[AREA]],".",Tabla1[[#This Row],[TIPO]]))</f>
        <v/>
      </c>
      <c r="C661" s="465" t="str">
        <f>IF(Tabla1[[#This Row],[Código_Actividad]]="","",'Formulario PPGR1'!#REF!)</f>
        <v/>
      </c>
      <c r="D661" s="465" t="str">
        <f>IF(Tabla1[[#This Row],[Código_Actividad]]="","",'Formulario PPGR1'!#REF!)</f>
        <v/>
      </c>
      <c r="E661" s="465" t="str">
        <f>IF(Tabla1[[#This Row],[Código_Actividad]]="","",'Formulario PPGR1'!#REF!)</f>
        <v/>
      </c>
      <c r="F661" s="465" t="str">
        <f>IF(Tabla1[[#This Row],[Código_Actividad]]="","",'Formulario PPGR1'!#REF!)</f>
        <v/>
      </c>
      <c r="G661" s="366"/>
      <c r="H661" s="460" t="str">
        <f>IFERROR(VLOOKUP(Tabla1[[#This Row],[Código_Actividad]],'Formulario PPGR2'!$H$9:$I$1048576,2,FALSE),"")</f>
        <v/>
      </c>
      <c r="I661" s="461" t="str">
        <f>IFERROR(VLOOKUP(Tabla1[[#This Row],[Código_Actividad]],Tabla2[[Código]:[Total de Acciones ]],15,FALSE),"")</f>
        <v/>
      </c>
      <c r="J661" s="460"/>
      <c r="K661" s="474"/>
      <c r="L661" s="473"/>
      <c r="M661" s="463" t="str">
        <f>IFERROR(VLOOKUP($L661,[4]Insumos!$C$2:$F$517,2,FALSE),"")</f>
        <v/>
      </c>
      <c r="N661" s="411"/>
      <c r="O661" s="464" t="str">
        <f>IFERROR(VLOOKUP($L661,[4]Insumos!$C$2:$F$517,3,FALSE),"")</f>
        <v/>
      </c>
      <c r="P661" s="318" t="e">
        <f>+Tabla1[[#This Row],[Precio Unitario]]*Tabla1[[#This Row],[Cantidad de Insumos]]</f>
        <v>#VALUE!</v>
      </c>
      <c r="Q661" s="464" t="str">
        <f>IFERROR(VLOOKUP($L661,[4]Insumos!$C$2:$F$517,4,FALSE),"")</f>
        <v/>
      </c>
      <c r="R661" s="463"/>
      <c r="S661" s="456"/>
      <c r="T661" s="456"/>
    </row>
    <row r="662" spans="2:20" x14ac:dyDescent="0.25">
      <c r="B662" s="459" t="str">
        <f>IF(Tabla1[[#This Row],[Código_Actividad]]="","",CONCATENATE(Tabla1[[#This Row],[POA]],".",Tabla1[[#This Row],[SRS]],".",Tabla1[[#This Row],[AREA]],".",Tabla1[[#This Row],[TIPO]]))</f>
        <v/>
      </c>
      <c r="C662" s="459" t="str">
        <f>IF(Tabla1[[#This Row],[Código_Actividad]]="","",'Formulario PPGR1'!#REF!)</f>
        <v/>
      </c>
      <c r="D662" s="459" t="str">
        <f>IF(Tabla1[[#This Row],[Código_Actividad]]="","",'Formulario PPGR1'!#REF!)</f>
        <v/>
      </c>
      <c r="E662" s="459" t="str">
        <f>IF(Tabla1[[#This Row],[Código_Actividad]]="","",'Formulario PPGR1'!#REF!)</f>
        <v/>
      </c>
      <c r="F662" s="459" t="str">
        <f>IF(Tabla1[[#This Row],[Código_Actividad]]="","",'Formulario PPGR1'!#REF!)</f>
        <v/>
      </c>
      <c r="G662" s="366"/>
      <c r="H662" s="460" t="str">
        <f>IFERROR(VLOOKUP(Tabla1[[#This Row],[Código_Actividad]],'Formulario PPGR2'!$H$9:$I$1048576,2,FALSE),"")</f>
        <v/>
      </c>
      <c r="I662" s="461" t="str">
        <f>IFERROR(VLOOKUP(Tabla1[[#This Row],[Código_Actividad]],Tabla2[[Código]:[Total de Acciones ]],15,FALSE),"")</f>
        <v/>
      </c>
      <c r="J662" s="460"/>
      <c r="K662" s="477" t="str">
        <f>IFERROR(VLOOKUP($J662,[5]LSIns!$B$5:$C$45,2,FALSE),"")</f>
        <v/>
      </c>
      <c r="L662" s="460"/>
      <c r="M662" s="463" t="str">
        <f>IFERROR(VLOOKUP($L662,[4]Insumos!$C$2:$F$517,2,FALSE),"")</f>
        <v/>
      </c>
      <c r="N662" s="408"/>
      <c r="O662" s="464" t="str">
        <f>IFERROR(VLOOKUP($L662,[4]Insumos!$C$2:$F$517,3,FALSE),"")</f>
        <v/>
      </c>
      <c r="P662" s="318" t="e">
        <f>+Tabla1[[#This Row],[Precio Unitario]]*Tabla1[[#This Row],[Cantidad de Insumos]]</f>
        <v>#VALUE!</v>
      </c>
      <c r="Q662" s="464" t="str">
        <f>IFERROR(VLOOKUP($L662,[4]Insumos!$C$2:$F$517,4,FALSE),"")</f>
        <v/>
      </c>
      <c r="R662" s="463"/>
      <c r="S662" s="456"/>
      <c r="T662" s="456"/>
    </row>
    <row r="663" spans="2:20" x14ac:dyDescent="0.25">
      <c r="B663" s="459" t="str">
        <f>IF(Tabla1[[#This Row],[Código_Actividad]]="","",CONCATENATE(Tabla1[[#This Row],[POA]],".",Tabla1[[#This Row],[SRS]],".",Tabla1[[#This Row],[AREA]],".",Tabla1[[#This Row],[TIPO]]))</f>
        <v/>
      </c>
      <c r="C663" s="459" t="str">
        <f>IF(Tabla1[[#This Row],[Código_Actividad]]="","",'Formulario PPGR1'!#REF!)</f>
        <v/>
      </c>
      <c r="D663" s="459" t="str">
        <f>IF(Tabla1[[#This Row],[Código_Actividad]]="","",'Formulario PPGR1'!#REF!)</f>
        <v/>
      </c>
      <c r="E663" s="459" t="str">
        <f>IF(Tabla1[[#This Row],[Código_Actividad]]="","",'Formulario PPGR1'!#REF!)</f>
        <v/>
      </c>
      <c r="F663" s="459" t="str">
        <f>IF(Tabla1[[#This Row],[Código_Actividad]]="","",'Formulario PPGR1'!#REF!)</f>
        <v/>
      </c>
      <c r="G663" s="366"/>
      <c r="H663" s="460" t="str">
        <f>IFERROR(VLOOKUP(Tabla1[[#This Row],[Código_Actividad]],'Formulario PPGR2'!$H$9:$I$1048576,2,FALSE),"")</f>
        <v/>
      </c>
      <c r="I663" s="461" t="str">
        <f>IFERROR(VLOOKUP(Tabla1[[#This Row],[Código_Actividad]],Tabla2[[Código]:[Total de Acciones ]],15,FALSE),"")</f>
        <v/>
      </c>
      <c r="J663" s="460"/>
      <c r="K663" s="474"/>
      <c r="L663" s="460"/>
      <c r="M663" s="463" t="str">
        <f>IFERROR(VLOOKUP($L663,[4]Insumos!$C$2:$F$517,2,FALSE),"")</f>
        <v/>
      </c>
      <c r="N663" s="411"/>
      <c r="O663" s="464" t="str">
        <f>IFERROR(VLOOKUP($L663,[4]Insumos!$C$2:$F$517,3,FALSE),"")</f>
        <v/>
      </c>
      <c r="P663" s="318" t="e">
        <f>+Tabla1[[#This Row],[Precio Unitario]]*Tabla1[[#This Row],[Cantidad de Insumos]]</f>
        <v>#VALUE!</v>
      </c>
      <c r="Q663" s="464" t="str">
        <f>IFERROR(VLOOKUP($L663,[4]Insumos!$C$2:$F$517,4,FALSE),"")</f>
        <v/>
      </c>
      <c r="R663" s="463"/>
      <c r="S663" s="456"/>
      <c r="T663" s="456"/>
    </row>
    <row r="664" spans="2:20" x14ac:dyDescent="0.25">
      <c r="B664" s="459" t="str">
        <f>IF(Tabla1[[#This Row],[Código_Actividad]]="","",CONCATENATE(Tabla1[[#This Row],[POA]],".",Tabla1[[#This Row],[SRS]],".",Tabla1[[#This Row],[AREA]],".",Tabla1[[#This Row],[TIPO]]))</f>
        <v/>
      </c>
      <c r="C664" s="459" t="str">
        <f>IF(Tabla1[[#This Row],[Código_Actividad]]="","",'Formulario PPGR1'!#REF!)</f>
        <v/>
      </c>
      <c r="D664" s="459" t="str">
        <f>IF(Tabla1[[#This Row],[Código_Actividad]]="","",'Formulario PPGR1'!#REF!)</f>
        <v/>
      </c>
      <c r="E664" s="459" t="str">
        <f>IF(Tabla1[[#This Row],[Código_Actividad]]="","",'Formulario PPGR1'!#REF!)</f>
        <v/>
      </c>
      <c r="F664" s="459" t="str">
        <f>IF(Tabla1[[#This Row],[Código_Actividad]]="","",'Formulario PPGR1'!#REF!)</f>
        <v/>
      </c>
      <c r="G664" s="366"/>
      <c r="H664" s="460" t="str">
        <f>IFERROR(VLOOKUP(Tabla1[[#This Row],[Código_Actividad]],'Formulario PPGR2'!$H$9:$I$1048576,2,FALSE),"")</f>
        <v/>
      </c>
      <c r="I664" s="461" t="str">
        <f>IFERROR(VLOOKUP(Tabla1[[#This Row],[Código_Actividad]],Tabla2[[Código]:[Total de Acciones ]],15,FALSE),"")</f>
        <v/>
      </c>
      <c r="J664" s="460"/>
      <c r="K664" s="474"/>
      <c r="L664" s="460"/>
      <c r="M664" s="463" t="str">
        <f>IFERROR(VLOOKUP($L664,[4]Insumos!$C$2:$F$517,2,FALSE),"")</f>
        <v/>
      </c>
      <c r="N664" s="411"/>
      <c r="O664" s="464" t="str">
        <f>IFERROR(VLOOKUP($L664,[4]Insumos!$C$2:$F$517,3,FALSE),"")</f>
        <v/>
      </c>
      <c r="P664" s="318" t="e">
        <f>+Tabla1[[#This Row],[Precio Unitario]]*Tabla1[[#This Row],[Cantidad de Insumos]]</f>
        <v>#VALUE!</v>
      </c>
      <c r="Q664" s="464" t="str">
        <f>IFERROR(VLOOKUP($L664,[4]Insumos!$C$2:$F$517,4,FALSE),"")</f>
        <v/>
      </c>
      <c r="R664" s="463"/>
      <c r="S664" s="456"/>
      <c r="T664" s="456"/>
    </row>
    <row r="665" spans="2:20" x14ac:dyDescent="0.25">
      <c r="B665" s="465" t="str">
        <f>IF(Tabla1[[#This Row],[Código_Actividad]]="","",CONCATENATE(Tabla1[[#This Row],[POA]],".",Tabla1[[#This Row],[SRS]],".",Tabla1[[#This Row],[AREA]],".",Tabla1[[#This Row],[TIPO]]))</f>
        <v/>
      </c>
      <c r="C665" s="465" t="str">
        <f>IF(Tabla1[[#This Row],[Código_Actividad]]="","",'Formulario PPGR1'!#REF!)</f>
        <v/>
      </c>
      <c r="D665" s="465" t="str">
        <f>IF(Tabla1[[#This Row],[Código_Actividad]]="","",'Formulario PPGR1'!#REF!)</f>
        <v/>
      </c>
      <c r="E665" s="465" t="str">
        <f>IF(Tabla1[[#This Row],[Código_Actividad]]="","",'Formulario PPGR1'!#REF!)</f>
        <v/>
      </c>
      <c r="F665" s="465" t="str">
        <f>IF(Tabla1[[#This Row],[Código_Actividad]]="","",'Formulario PPGR1'!#REF!)</f>
        <v/>
      </c>
      <c r="G665" s="366"/>
      <c r="H665" s="460" t="str">
        <f>IFERROR(VLOOKUP(Tabla1[[#This Row],[Código_Actividad]],'Formulario PPGR2'!$H$9:$I$1048576,2,FALSE),"")</f>
        <v/>
      </c>
      <c r="I665" s="461" t="str">
        <f>IFERROR(VLOOKUP(Tabla1[[#This Row],[Código_Actividad]],Tabla2[[Código]:[Total de Acciones ]],15,FALSE),"")</f>
        <v/>
      </c>
      <c r="J665" s="460"/>
      <c r="K665" s="474"/>
      <c r="L665" s="460"/>
      <c r="M665" s="463" t="str">
        <f>IFERROR(VLOOKUP($L665,[4]Insumos!$C$2:$F$517,2,FALSE),"")</f>
        <v/>
      </c>
      <c r="N665" s="411"/>
      <c r="O665" s="464" t="str">
        <f>IFERROR(VLOOKUP($L665,[4]Insumos!$C$2:$F$517,3,FALSE),"")</f>
        <v/>
      </c>
      <c r="P665" s="318" t="e">
        <f>+Tabla1[[#This Row],[Precio Unitario]]*Tabla1[[#This Row],[Cantidad de Insumos]]</f>
        <v>#VALUE!</v>
      </c>
      <c r="Q665" s="464" t="str">
        <f>IFERROR(VLOOKUP($L665,[4]Insumos!$C$2:$F$517,4,FALSE),"")</f>
        <v/>
      </c>
      <c r="R665" s="463"/>
      <c r="S665" s="456"/>
      <c r="T665" s="456"/>
    </row>
    <row r="666" spans="2:20" x14ac:dyDescent="0.25">
      <c r="B666" s="465" t="str">
        <f>IF(Tabla1[[#This Row],[Código_Actividad]]="","",CONCATENATE(Tabla1[[#This Row],[POA]],".",Tabla1[[#This Row],[SRS]],".",Tabla1[[#This Row],[AREA]],".",Tabla1[[#This Row],[TIPO]]))</f>
        <v/>
      </c>
      <c r="C666" s="465" t="str">
        <f>IF(Tabla1[[#This Row],[Código_Actividad]]="","",'Formulario PPGR1'!#REF!)</f>
        <v/>
      </c>
      <c r="D666" s="465" t="str">
        <f>IF(Tabla1[[#This Row],[Código_Actividad]]="","",'Formulario PPGR1'!#REF!)</f>
        <v/>
      </c>
      <c r="E666" s="465" t="str">
        <f>IF(Tabla1[[#This Row],[Código_Actividad]]="","",'Formulario PPGR1'!#REF!)</f>
        <v/>
      </c>
      <c r="F666" s="465" t="str">
        <f>IF(Tabla1[[#This Row],[Código_Actividad]]="","",'Formulario PPGR1'!#REF!)</f>
        <v/>
      </c>
      <c r="G666" s="366"/>
      <c r="H666" s="460" t="str">
        <f>IFERROR(VLOOKUP(Tabla1[[#This Row],[Código_Actividad]],'Formulario PPGR2'!$H$9:$I$1048576,2,FALSE),"")</f>
        <v/>
      </c>
      <c r="I666" s="461" t="str">
        <f>IFERROR(VLOOKUP(Tabla1[[#This Row],[Código_Actividad]],Tabla2[[Código]:[Total de Acciones ]],15,FALSE),"")</f>
        <v/>
      </c>
      <c r="J666" s="460"/>
      <c r="K666" s="474"/>
      <c r="L666" s="473"/>
      <c r="M666" s="463" t="str">
        <f>IFERROR(VLOOKUP($L666,[4]Insumos!$C$2:$F$517,2,FALSE),"")</f>
        <v/>
      </c>
      <c r="N666" s="411"/>
      <c r="O666" s="464" t="str">
        <f>IFERROR(VLOOKUP($L666,[4]Insumos!$C$2:$F$517,3,FALSE),"")</f>
        <v/>
      </c>
      <c r="P666" s="318" t="e">
        <f>+Tabla1[[#This Row],[Precio Unitario]]*Tabla1[[#This Row],[Cantidad de Insumos]]</f>
        <v>#VALUE!</v>
      </c>
      <c r="Q666" s="464" t="str">
        <f>IFERROR(VLOOKUP($L666,[4]Insumos!$C$2:$F$517,4,FALSE),"")</f>
        <v/>
      </c>
      <c r="R666" s="463"/>
      <c r="S666" s="456"/>
      <c r="T666" s="456"/>
    </row>
    <row r="667" spans="2:20" x14ac:dyDescent="0.25">
      <c r="B667" s="465" t="str">
        <f>IF(Tabla1[[#This Row],[Código_Actividad]]="","",CONCATENATE(Tabla1[[#This Row],[POA]],".",Tabla1[[#This Row],[SRS]],".",Tabla1[[#This Row],[AREA]],".",Tabla1[[#This Row],[TIPO]]))</f>
        <v/>
      </c>
      <c r="C667" s="465" t="str">
        <f>IF(Tabla1[[#This Row],[Código_Actividad]]="","",'Formulario PPGR1'!#REF!)</f>
        <v/>
      </c>
      <c r="D667" s="465" t="str">
        <f>IF(Tabla1[[#This Row],[Código_Actividad]]="","",'Formulario PPGR1'!#REF!)</f>
        <v/>
      </c>
      <c r="E667" s="465" t="str">
        <f>IF(Tabla1[[#This Row],[Código_Actividad]]="","",'Formulario PPGR1'!#REF!)</f>
        <v/>
      </c>
      <c r="F667" s="465" t="str">
        <f>IF(Tabla1[[#This Row],[Código_Actividad]]="","",'Formulario PPGR1'!#REF!)</f>
        <v/>
      </c>
      <c r="G667" s="366"/>
      <c r="H667" s="460" t="str">
        <f>IFERROR(VLOOKUP(Tabla1[[#This Row],[Código_Actividad]],'Formulario PPGR2'!$H$9:$I$1048576,2,FALSE),"")</f>
        <v/>
      </c>
      <c r="I667" s="461" t="str">
        <f>IFERROR(VLOOKUP(Tabla1[[#This Row],[Código_Actividad]],Tabla2[[Código]:[Total de Acciones ]],15,FALSE),"")</f>
        <v/>
      </c>
      <c r="J667" s="460"/>
      <c r="K667" s="477" t="str">
        <f>IFERROR(VLOOKUP($J667,[5]LSIns!$B$5:$C$45,2,FALSE),"")</f>
        <v/>
      </c>
      <c r="L667" s="460"/>
      <c r="M667" s="463" t="str">
        <f>IFERROR(VLOOKUP($L667,[4]Insumos!$C$2:$F$517,2,FALSE),"")</f>
        <v/>
      </c>
      <c r="N667" s="408"/>
      <c r="O667" s="464" t="str">
        <f>IFERROR(VLOOKUP($L667,[4]Insumos!$C$2:$F$517,3,FALSE),"")</f>
        <v/>
      </c>
      <c r="P667" s="318" t="e">
        <f>+Tabla1[[#This Row],[Precio Unitario]]*Tabla1[[#This Row],[Cantidad de Insumos]]</f>
        <v>#VALUE!</v>
      </c>
      <c r="Q667" s="464" t="str">
        <f>IFERROR(VLOOKUP($L667,[4]Insumos!$C$2:$F$517,4,FALSE),"")</f>
        <v/>
      </c>
      <c r="R667" s="463"/>
      <c r="S667" s="456"/>
      <c r="T667" s="456"/>
    </row>
    <row r="668" spans="2:20" x14ac:dyDescent="0.25">
      <c r="B668" s="465" t="str">
        <f>IF(Tabla1[[#This Row],[Código_Actividad]]="","",CONCATENATE(Tabla1[[#This Row],[POA]],".",Tabla1[[#This Row],[SRS]],".",Tabla1[[#This Row],[AREA]],".",Tabla1[[#This Row],[TIPO]]))</f>
        <v/>
      </c>
      <c r="C668" s="465" t="str">
        <f>IF(Tabla1[[#This Row],[Código_Actividad]]="","",'Formulario PPGR1'!#REF!)</f>
        <v/>
      </c>
      <c r="D668" s="465" t="str">
        <f>IF(Tabla1[[#This Row],[Código_Actividad]]="","",'Formulario PPGR1'!#REF!)</f>
        <v/>
      </c>
      <c r="E668" s="465" t="str">
        <f>IF(Tabla1[[#This Row],[Código_Actividad]]="","",'Formulario PPGR1'!#REF!)</f>
        <v/>
      </c>
      <c r="F668" s="465" t="str">
        <f>IF(Tabla1[[#This Row],[Código_Actividad]]="","",'Formulario PPGR1'!#REF!)</f>
        <v/>
      </c>
      <c r="G668" s="366"/>
      <c r="H668" s="460" t="str">
        <f>IFERROR(VLOOKUP(Tabla1[[#This Row],[Código_Actividad]],'Formulario PPGR2'!$H$9:$I$1048576,2,FALSE),"")</f>
        <v/>
      </c>
      <c r="I668" s="461" t="str">
        <f>IFERROR(VLOOKUP(Tabla1[[#This Row],[Código_Actividad]],Tabla2[[Código]:[Total de Acciones ]],15,FALSE),"")</f>
        <v/>
      </c>
      <c r="J668" s="460"/>
      <c r="K668" s="477"/>
      <c r="L668" s="475"/>
      <c r="M668" s="463" t="str">
        <f>IFERROR(VLOOKUP($L668,[4]Insumos!$C$2:$F$517,2,FALSE),"")</f>
        <v/>
      </c>
      <c r="N668" s="412"/>
      <c r="O668" s="464" t="str">
        <f>IFERROR(VLOOKUP($L668,[4]Insumos!$C$2:$F$517,3,FALSE),"")</f>
        <v/>
      </c>
      <c r="P668" s="318" t="e">
        <f>+Tabla1[[#This Row],[Precio Unitario]]*Tabla1[[#This Row],[Cantidad de Insumos]]</f>
        <v>#VALUE!</v>
      </c>
      <c r="Q668" s="464" t="str">
        <f>IFERROR(VLOOKUP($L668,[4]Insumos!$C$2:$F$517,4,FALSE),"")</f>
        <v/>
      </c>
      <c r="R668" s="463"/>
      <c r="S668" s="456"/>
      <c r="T668" s="456"/>
    </row>
    <row r="669" spans="2:20" x14ac:dyDescent="0.25">
      <c r="B669" s="465" t="str">
        <f>IF(Tabla1[[#This Row],[Código_Actividad]]="","",CONCATENATE(Tabla1[[#This Row],[POA]],".",Tabla1[[#This Row],[SRS]],".",Tabla1[[#This Row],[AREA]],".",Tabla1[[#This Row],[TIPO]]))</f>
        <v/>
      </c>
      <c r="C669" s="465" t="str">
        <f>IF(Tabla1[[#This Row],[Código_Actividad]]="","",'Formulario PPGR1'!#REF!)</f>
        <v/>
      </c>
      <c r="D669" s="465" t="str">
        <f>IF(Tabla1[[#This Row],[Código_Actividad]]="","",'Formulario PPGR1'!#REF!)</f>
        <v/>
      </c>
      <c r="E669" s="465" t="str">
        <f>IF(Tabla1[[#This Row],[Código_Actividad]]="","",'Formulario PPGR1'!#REF!)</f>
        <v/>
      </c>
      <c r="F669" s="465" t="str">
        <f>IF(Tabla1[[#This Row],[Código_Actividad]]="","",'Formulario PPGR1'!#REF!)</f>
        <v/>
      </c>
      <c r="G669" s="366"/>
      <c r="H669" s="460" t="str">
        <f>IFERROR(VLOOKUP(Tabla1[[#This Row],[Código_Actividad]],'Formulario PPGR2'!$H$9:$I$1048576,2,FALSE),"")</f>
        <v/>
      </c>
      <c r="I669" s="461" t="str">
        <f>IFERROR(VLOOKUP(Tabla1[[#This Row],[Código_Actividad]],Tabla2[[Código]:[Total de Acciones ]],15,FALSE),"")</f>
        <v/>
      </c>
      <c r="J669" s="460"/>
      <c r="K669" s="477"/>
      <c r="L669" s="475"/>
      <c r="M669" s="463" t="str">
        <f>IFERROR(VLOOKUP($L669,[4]Insumos!$C$2:$F$517,2,FALSE),"")</f>
        <v/>
      </c>
      <c r="N669" s="412"/>
      <c r="O669" s="464" t="str">
        <f>IFERROR(VLOOKUP($L669,[4]Insumos!$C$2:$F$517,3,FALSE),"")</f>
        <v/>
      </c>
      <c r="P669" s="318" t="e">
        <f>+Tabla1[[#This Row],[Precio Unitario]]*Tabla1[[#This Row],[Cantidad de Insumos]]</f>
        <v>#VALUE!</v>
      </c>
      <c r="Q669" s="464" t="str">
        <f>IFERROR(VLOOKUP($L669,[4]Insumos!$C$2:$F$517,4,FALSE),"")</f>
        <v/>
      </c>
      <c r="R669" s="463"/>
      <c r="S669" s="456"/>
      <c r="T669" s="456"/>
    </row>
    <row r="670" spans="2:20" x14ac:dyDescent="0.25">
      <c r="B670" s="465" t="str">
        <f>IF(Tabla1[[#This Row],[Código_Actividad]]="","",CONCATENATE(Tabla1[[#This Row],[POA]],".",Tabla1[[#This Row],[SRS]],".",Tabla1[[#This Row],[AREA]],".",Tabla1[[#This Row],[TIPO]]))</f>
        <v/>
      </c>
      <c r="C670" s="465" t="str">
        <f>IF(Tabla1[[#This Row],[Código_Actividad]]="","",'Formulario PPGR1'!#REF!)</f>
        <v/>
      </c>
      <c r="D670" s="465" t="str">
        <f>IF(Tabla1[[#This Row],[Código_Actividad]]="","",'Formulario PPGR1'!#REF!)</f>
        <v/>
      </c>
      <c r="E670" s="465" t="str">
        <f>IF(Tabla1[[#This Row],[Código_Actividad]]="","",'Formulario PPGR1'!#REF!)</f>
        <v/>
      </c>
      <c r="F670" s="465" t="str">
        <f>IF(Tabla1[[#This Row],[Código_Actividad]]="","",'Formulario PPGR1'!#REF!)</f>
        <v/>
      </c>
      <c r="G670" s="366"/>
      <c r="H670" s="460" t="str">
        <f>IFERROR(VLOOKUP(Tabla1[[#This Row],[Código_Actividad]],'Formulario PPGR2'!$H$9:$I$1048576,2,FALSE),"")</f>
        <v/>
      </c>
      <c r="I670" s="461" t="str">
        <f>IFERROR(VLOOKUP(Tabla1[[#This Row],[Código_Actividad]],Tabla2[[Código]:[Total de Acciones ]],15,FALSE),"")</f>
        <v/>
      </c>
      <c r="J670" s="460"/>
      <c r="K670" s="474"/>
      <c r="L670" s="473"/>
      <c r="M670" s="463" t="str">
        <f>IFERROR(VLOOKUP($L670,[4]Insumos!$C$2:$F$517,2,FALSE),"")</f>
        <v/>
      </c>
      <c r="N670" s="411"/>
      <c r="O670" s="464" t="str">
        <f>IFERROR(VLOOKUP($L670,[4]Insumos!$C$2:$F$517,3,FALSE),"")</f>
        <v/>
      </c>
      <c r="P670" s="318" t="e">
        <f>+Tabla1[[#This Row],[Precio Unitario]]*Tabla1[[#This Row],[Cantidad de Insumos]]</f>
        <v>#VALUE!</v>
      </c>
      <c r="Q670" s="464" t="str">
        <f>IFERROR(VLOOKUP($L670,[4]Insumos!$C$2:$F$517,4,FALSE),"")</f>
        <v/>
      </c>
      <c r="R670" s="463"/>
      <c r="S670" s="456"/>
      <c r="T670" s="456"/>
    </row>
    <row r="671" spans="2:20" x14ac:dyDescent="0.25">
      <c r="B671" s="465" t="str">
        <f>IF(Tabla1[[#This Row],[Código_Actividad]]="","",CONCATENATE(Tabla1[[#This Row],[POA]],".",Tabla1[[#This Row],[SRS]],".",Tabla1[[#This Row],[AREA]],".",Tabla1[[#This Row],[TIPO]]))</f>
        <v/>
      </c>
      <c r="C671" s="465" t="str">
        <f>IF(Tabla1[[#This Row],[Código_Actividad]]="","",'Formulario PPGR1'!#REF!)</f>
        <v/>
      </c>
      <c r="D671" s="465" t="str">
        <f>IF(Tabla1[[#This Row],[Código_Actividad]]="","",'Formulario PPGR1'!#REF!)</f>
        <v/>
      </c>
      <c r="E671" s="465" t="str">
        <f>IF(Tabla1[[#This Row],[Código_Actividad]]="","",'Formulario PPGR1'!#REF!)</f>
        <v/>
      </c>
      <c r="F671" s="465" t="str">
        <f>IF(Tabla1[[#This Row],[Código_Actividad]]="","",'Formulario PPGR1'!#REF!)</f>
        <v/>
      </c>
      <c r="G671" s="366"/>
      <c r="H671" s="460" t="str">
        <f>IFERROR(VLOOKUP(Tabla1[[#This Row],[Código_Actividad]],'Formulario PPGR2'!$H$9:$I$1048576,2,FALSE),"")</f>
        <v/>
      </c>
      <c r="I671" s="461" t="str">
        <f>IFERROR(VLOOKUP(Tabla1[[#This Row],[Código_Actividad]],Tabla2[[Código]:[Total de Acciones ]],15,FALSE),"")</f>
        <v/>
      </c>
      <c r="J671" s="460"/>
      <c r="K671" s="477" t="str">
        <f>IFERROR(VLOOKUP($J671,[5]LSIns!$B$5:$C$45,2,FALSE),"")</f>
        <v/>
      </c>
      <c r="L671" s="460"/>
      <c r="M671" s="463" t="str">
        <f>IFERROR(VLOOKUP($L671,[4]Insumos!$C$2:$F$517,2,FALSE),"")</f>
        <v/>
      </c>
      <c r="N671" s="408"/>
      <c r="O671" s="464" t="str">
        <f>IFERROR(VLOOKUP($L671,[4]Insumos!$C$2:$F$517,3,FALSE),"")</f>
        <v/>
      </c>
      <c r="P671" s="318" t="e">
        <f>+Tabla1[[#This Row],[Precio Unitario]]*Tabla1[[#This Row],[Cantidad de Insumos]]</f>
        <v>#VALUE!</v>
      </c>
      <c r="Q671" s="464" t="str">
        <f>IFERROR(VLOOKUP($L671,[4]Insumos!$C$2:$F$517,4,FALSE),"")</f>
        <v/>
      </c>
      <c r="R671" s="463"/>
      <c r="S671" s="456"/>
      <c r="T671" s="456"/>
    </row>
    <row r="672" spans="2:20" x14ac:dyDescent="0.25">
      <c r="B672" s="465" t="str">
        <f>IF(Tabla1[[#This Row],[Código_Actividad]]="","",CONCATENATE(Tabla1[[#This Row],[POA]],".",Tabla1[[#This Row],[SRS]],".",Tabla1[[#This Row],[AREA]],".",Tabla1[[#This Row],[TIPO]]))</f>
        <v/>
      </c>
      <c r="C672" s="465" t="str">
        <f>IF(Tabla1[[#This Row],[Código_Actividad]]="","",'Formulario PPGR1'!#REF!)</f>
        <v/>
      </c>
      <c r="D672" s="465" t="str">
        <f>IF(Tabla1[[#This Row],[Código_Actividad]]="","",'Formulario PPGR1'!#REF!)</f>
        <v/>
      </c>
      <c r="E672" s="465" t="str">
        <f>IF(Tabla1[[#This Row],[Código_Actividad]]="","",'Formulario PPGR1'!#REF!)</f>
        <v/>
      </c>
      <c r="F672" s="465" t="str">
        <f>IF(Tabla1[[#This Row],[Código_Actividad]]="","",'Formulario PPGR1'!#REF!)</f>
        <v/>
      </c>
      <c r="G672" s="366"/>
      <c r="H672" s="460" t="str">
        <f>IFERROR(VLOOKUP(Tabla1[[#This Row],[Código_Actividad]],'Formulario PPGR2'!$H$9:$I$1048576,2,FALSE),"")</f>
        <v/>
      </c>
      <c r="I672" s="461" t="str">
        <f>IFERROR(VLOOKUP(Tabla1[[#This Row],[Código_Actividad]],Tabla2[[Código]:[Total de Acciones ]],15,FALSE),"")</f>
        <v/>
      </c>
      <c r="J672" s="475"/>
      <c r="K672" s="476" t="s">
        <v>1123</v>
      </c>
      <c r="L672" s="475"/>
      <c r="M672" s="463" t="str">
        <f>IFERROR(VLOOKUP($L672,[4]Insumos!$C$2:$F$517,2,FALSE),"")</f>
        <v/>
      </c>
      <c r="N672" s="412"/>
      <c r="O672" s="464" t="str">
        <f>IFERROR(VLOOKUP($L672,[4]Insumos!$C$2:$F$517,3,FALSE),"")</f>
        <v/>
      </c>
      <c r="P672" s="318" t="e">
        <f>+Tabla1[[#This Row],[Precio Unitario]]*Tabla1[[#This Row],[Cantidad de Insumos]]</f>
        <v>#VALUE!</v>
      </c>
      <c r="Q672" s="464" t="str">
        <f>IFERROR(VLOOKUP($L672,[4]Insumos!$C$2:$F$517,4,FALSE),"")</f>
        <v/>
      </c>
      <c r="R672" s="463"/>
      <c r="S672" s="456"/>
      <c r="T672" s="456"/>
    </row>
    <row r="673" spans="2:20" x14ac:dyDescent="0.25">
      <c r="B673" s="465" t="str">
        <f>IF(Tabla1[[#This Row],[Código_Actividad]]="","",CONCATENATE(Tabla1[[#This Row],[POA]],".",Tabla1[[#This Row],[SRS]],".",Tabla1[[#This Row],[AREA]],".",Tabla1[[#This Row],[TIPO]]))</f>
        <v/>
      </c>
      <c r="C673" s="465" t="str">
        <f>IF(Tabla1[[#This Row],[Código_Actividad]]="","",'Formulario PPGR1'!#REF!)</f>
        <v/>
      </c>
      <c r="D673" s="465" t="str">
        <f>IF(Tabla1[[#This Row],[Código_Actividad]]="","",'Formulario PPGR1'!#REF!)</f>
        <v/>
      </c>
      <c r="E673" s="465" t="str">
        <f>IF(Tabla1[[#This Row],[Código_Actividad]]="","",'Formulario PPGR1'!#REF!)</f>
        <v/>
      </c>
      <c r="F673" s="465" t="str">
        <f>IF(Tabla1[[#This Row],[Código_Actividad]]="","",'Formulario PPGR1'!#REF!)</f>
        <v/>
      </c>
      <c r="G673" s="366"/>
      <c r="H673" s="460" t="str">
        <f>IFERROR(VLOOKUP(Tabla1[[#This Row],[Código_Actividad]],'Formulario PPGR2'!$H$9:$I$1048576,2,FALSE),"")</f>
        <v/>
      </c>
      <c r="I673" s="461" t="str">
        <f>IFERROR(VLOOKUP(Tabla1[[#This Row],[Código_Actividad]],Tabla2[[Código]:[Total de Acciones ]],15,FALSE),"")</f>
        <v/>
      </c>
      <c r="J673" s="475"/>
      <c r="K673" s="476" t="s">
        <v>1123</v>
      </c>
      <c r="L673" s="475"/>
      <c r="M673" s="463" t="str">
        <f>IFERROR(VLOOKUP($L673,[4]Insumos!$C$2:$F$517,2,FALSE),"")</f>
        <v/>
      </c>
      <c r="N673" s="412"/>
      <c r="O673" s="464" t="str">
        <f>IFERROR(VLOOKUP($L673,[4]Insumos!$C$2:$F$517,3,FALSE),"")</f>
        <v/>
      </c>
      <c r="P673" s="318" t="e">
        <f>+Tabla1[[#This Row],[Precio Unitario]]*Tabla1[[#This Row],[Cantidad de Insumos]]</f>
        <v>#VALUE!</v>
      </c>
      <c r="Q673" s="464" t="str">
        <f>IFERROR(VLOOKUP($L673,[4]Insumos!$C$2:$F$517,4,FALSE),"")</f>
        <v/>
      </c>
      <c r="R673" s="463"/>
      <c r="S673" s="456"/>
      <c r="T673" s="456"/>
    </row>
    <row r="674" spans="2:20" x14ac:dyDescent="0.25">
      <c r="B674" s="465" t="str">
        <f>IF(Tabla1[[#This Row],[Código_Actividad]]="","",CONCATENATE(Tabla1[[#This Row],[POA]],".",Tabla1[[#This Row],[SRS]],".",Tabla1[[#This Row],[AREA]],".",Tabla1[[#This Row],[TIPO]]))</f>
        <v/>
      </c>
      <c r="C674" s="465" t="str">
        <f>IF(Tabla1[[#This Row],[Código_Actividad]]="","",'Formulario PPGR1'!#REF!)</f>
        <v/>
      </c>
      <c r="D674" s="465" t="str">
        <f>IF(Tabla1[[#This Row],[Código_Actividad]]="","",'Formulario PPGR1'!#REF!)</f>
        <v/>
      </c>
      <c r="E674" s="465" t="str">
        <f>IF(Tabla1[[#This Row],[Código_Actividad]]="","",'Formulario PPGR1'!#REF!)</f>
        <v/>
      </c>
      <c r="F674" s="465" t="str">
        <f>IF(Tabla1[[#This Row],[Código_Actividad]]="","",'Formulario PPGR1'!#REF!)</f>
        <v/>
      </c>
      <c r="G674" s="366"/>
      <c r="H674" s="460" t="str">
        <f>IFERROR(VLOOKUP(Tabla1[[#This Row],[Código_Actividad]],'Formulario PPGR2'!$H$9:$I$1048576,2,FALSE),"")</f>
        <v/>
      </c>
      <c r="I674" s="461" t="str">
        <f>IFERROR(VLOOKUP(Tabla1[[#This Row],[Código_Actividad]],Tabla2[[Código]:[Total de Acciones ]],15,FALSE),"")</f>
        <v/>
      </c>
      <c r="J674" s="475"/>
      <c r="K674" s="477"/>
      <c r="L674" s="460"/>
      <c r="M674" s="463" t="str">
        <f>IFERROR(VLOOKUP($L674,[4]Insumos!$C$2:$F$517,2,FALSE),"")</f>
        <v/>
      </c>
      <c r="N674" s="408"/>
      <c r="O674" s="464" t="str">
        <f>IFERROR(VLOOKUP($L674,[4]Insumos!$C$2:$F$517,3,FALSE),"")</f>
        <v/>
      </c>
      <c r="P674" s="318" t="e">
        <f>+Tabla1[[#This Row],[Precio Unitario]]*Tabla1[[#This Row],[Cantidad de Insumos]]</f>
        <v>#VALUE!</v>
      </c>
      <c r="Q674" s="464" t="str">
        <f>IFERROR(VLOOKUP($L674,[4]Insumos!$C$2:$F$517,4,FALSE),"")</f>
        <v/>
      </c>
      <c r="R674" s="463"/>
      <c r="S674" s="456"/>
      <c r="T674" s="456"/>
    </row>
    <row r="675" spans="2:20" x14ac:dyDescent="0.25">
      <c r="B675" s="465" t="str">
        <f>IF(Tabla1[[#This Row],[Código_Actividad]]="","",CONCATENATE(Tabla1[[#This Row],[POA]],".",Tabla1[[#This Row],[SRS]],".",Tabla1[[#This Row],[AREA]],".",Tabla1[[#This Row],[TIPO]]))</f>
        <v/>
      </c>
      <c r="C675" s="465" t="str">
        <f>IF(Tabla1[[#This Row],[Código_Actividad]]="","",'Formulario PPGR1'!#REF!)</f>
        <v/>
      </c>
      <c r="D675" s="465" t="str">
        <f>IF(Tabla1[[#This Row],[Código_Actividad]]="","",'Formulario PPGR1'!#REF!)</f>
        <v/>
      </c>
      <c r="E675" s="465" t="str">
        <f>IF(Tabla1[[#This Row],[Código_Actividad]]="","",'Formulario PPGR1'!#REF!)</f>
        <v/>
      </c>
      <c r="F675" s="465" t="str">
        <f>IF(Tabla1[[#This Row],[Código_Actividad]]="","",'Formulario PPGR1'!#REF!)</f>
        <v/>
      </c>
      <c r="G675" s="366"/>
      <c r="H675" s="460" t="str">
        <f>IFERROR(VLOOKUP(Tabla1[[#This Row],[Código_Actividad]],'Formulario PPGR2'!$H$9:$I$1048576,2,FALSE),"")</f>
        <v/>
      </c>
      <c r="I675" s="461" t="str">
        <f>IFERROR(VLOOKUP(Tabla1[[#This Row],[Código_Actividad]],Tabla2[[Código]:[Total de Acciones ]],15,FALSE),"")</f>
        <v/>
      </c>
      <c r="J675" s="475"/>
      <c r="K675" s="477"/>
      <c r="L675" s="460"/>
      <c r="M675" s="463" t="str">
        <f>IFERROR(VLOOKUP($L675,[4]Insumos!$C$2:$F$517,2,FALSE),"")</f>
        <v/>
      </c>
      <c r="N675" s="408"/>
      <c r="O675" s="464" t="str">
        <f>IFERROR(VLOOKUP($L675,[4]Insumos!$C$2:$F$517,3,FALSE),"")</f>
        <v/>
      </c>
      <c r="P675" s="318" t="e">
        <f>+Tabla1[[#This Row],[Precio Unitario]]*Tabla1[[#This Row],[Cantidad de Insumos]]</f>
        <v>#VALUE!</v>
      </c>
      <c r="Q675" s="464" t="str">
        <f>IFERROR(VLOOKUP($L675,[4]Insumos!$C$2:$F$517,4,FALSE),"")</f>
        <v/>
      </c>
      <c r="R675" s="463"/>
      <c r="S675" s="456"/>
      <c r="T675" s="456"/>
    </row>
    <row r="676" spans="2:20" x14ac:dyDescent="0.25">
      <c r="B676" s="465" t="str">
        <f>IF(Tabla1[[#This Row],[Código_Actividad]]="","",CONCATENATE(Tabla1[[#This Row],[POA]],".",Tabla1[[#This Row],[SRS]],".",Tabla1[[#This Row],[AREA]],".",Tabla1[[#This Row],[TIPO]]))</f>
        <v/>
      </c>
      <c r="C676" s="465" t="str">
        <f>IF(Tabla1[[#This Row],[Código_Actividad]]="","",'Formulario PPGR1'!#REF!)</f>
        <v/>
      </c>
      <c r="D676" s="465" t="str">
        <f>IF(Tabla1[[#This Row],[Código_Actividad]]="","",'Formulario PPGR1'!#REF!)</f>
        <v/>
      </c>
      <c r="E676" s="465" t="str">
        <f>IF(Tabla1[[#This Row],[Código_Actividad]]="","",'Formulario PPGR1'!#REF!)</f>
        <v/>
      </c>
      <c r="F676" s="465" t="str">
        <f>IF(Tabla1[[#This Row],[Código_Actividad]]="","",'Formulario PPGR1'!#REF!)</f>
        <v/>
      </c>
      <c r="G676" s="366"/>
      <c r="H676" s="460" t="str">
        <f>IFERROR(VLOOKUP(Tabla1[[#This Row],[Código_Actividad]],'Formulario PPGR2'!$H$9:$I$1048576,2,FALSE),"")</f>
        <v/>
      </c>
      <c r="I676" s="461" t="str">
        <f>IFERROR(VLOOKUP(Tabla1[[#This Row],[Código_Actividad]],Tabla2[[Código]:[Total de Acciones ]],15,FALSE),"")</f>
        <v/>
      </c>
      <c r="J676" s="475"/>
      <c r="K676" s="476" t="s">
        <v>1293</v>
      </c>
      <c r="L676" s="475"/>
      <c r="M676" s="463" t="str">
        <f>IFERROR(VLOOKUP($L676,[4]Insumos!$C$2:$F$517,2,FALSE),"")</f>
        <v/>
      </c>
      <c r="N676" s="412"/>
      <c r="O676" s="464" t="str">
        <f>IFERROR(VLOOKUP($L676,[4]Insumos!$C$2:$F$517,3,FALSE),"")</f>
        <v/>
      </c>
      <c r="P676" s="318" t="e">
        <f>+Tabla1[[#This Row],[Precio Unitario]]*Tabla1[[#This Row],[Cantidad de Insumos]]</f>
        <v>#VALUE!</v>
      </c>
      <c r="Q676" s="464" t="str">
        <f>IFERROR(VLOOKUP($L676,[4]Insumos!$C$2:$F$517,4,FALSE),"")</f>
        <v/>
      </c>
      <c r="R676" s="463"/>
      <c r="S676" s="456"/>
      <c r="T676" s="456"/>
    </row>
    <row r="677" spans="2:20" x14ac:dyDescent="0.25">
      <c r="B677" s="465" t="str">
        <f>IF(Tabla1[[#This Row],[Código_Actividad]]="","",CONCATENATE(Tabla1[[#This Row],[POA]],".",Tabla1[[#This Row],[SRS]],".",Tabla1[[#This Row],[AREA]],".",Tabla1[[#This Row],[TIPO]]))</f>
        <v/>
      </c>
      <c r="C677" s="465" t="str">
        <f>IF(Tabla1[[#This Row],[Código_Actividad]]="","",'Formulario PPGR1'!#REF!)</f>
        <v/>
      </c>
      <c r="D677" s="465" t="str">
        <f>IF(Tabla1[[#This Row],[Código_Actividad]]="","",'Formulario PPGR1'!#REF!)</f>
        <v/>
      </c>
      <c r="E677" s="465" t="str">
        <f>IF(Tabla1[[#This Row],[Código_Actividad]]="","",'Formulario PPGR1'!#REF!)</f>
        <v/>
      </c>
      <c r="F677" s="465" t="str">
        <f>IF(Tabla1[[#This Row],[Código_Actividad]]="","",'Formulario PPGR1'!#REF!)</f>
        <v/>
      </c>
      <c r="G677" s="366"/>
      <c r="H677" s="460" t="str">
        <f>IFERROR(VLOOKUP(Tabla1[[#This Row],[Código_Actividad]],'Formulario PPGR2'!$H$9:$I$1048576,2,FALSE),"")</f>
        <v/>
      </c>
      <c r="I677" s="461" t="str">
        <f>IFERROR(VLOOKUP(Tabla1[[#This Row],[Código_Actividad]],Tabla2[[Código]:[Total de Acciones ]],15,FALSE),"")</f>
        <v/>
      </c>
      <c r="J677" s="475"/>
      <c r="K677" s="476" t="s">
        <v>982</v>
      </c>
      <c r="L677" s="475"/>
      <c r="M677" s="463" t="str">
        <f>IFERROR(VLOOKUP($L677,[4]Insumos!$C$2:$F$517,2,FALSE),"")</f>
        <v/>
      </c>
      <c r="N677" s="412"/>
      <c r="O677" s="464" t="str">
        <f>IFERROR(VLOOKUP($L677,[4]Insumos!$C$2:$F$517,3,FALSE),"")</f>
        <v/>
      </c>
      <c r="P677" s="318" t="e">
        <f>+Tabla1[[#This Row],[Precio Unitario]]*Tabla1[[#This Row],[Cantidad de Insumos]]</f>
        <v>#VALUE!</v>
      </c>
      <c r="Q677" s="464" t="str">
        <f>IFERROR(VLOOKUP($L677,[4]Insumos!$C$2:$F$517,4,FALSE),"")</f>
        <v/>
      </c>
      <c r="R677" s="463"/>
      <c r="S677" s="456"/>
      <c r="T677" s="456"/>
    </row>
    <row r="678" spans="2:20" x14ac:dyDescent="0.25">
      <c r="B678" s="465" t="str">
        <f>IF(Tabla1[[#This Row],[Código_Actividad]]="","",CONCATENATE(Tabla1[[#This Row],[POA]],".",Tabla1[[#This Row],[SRS]],".",Tabla1[[#This Row],[AREA]],".",Tabla1[[#This Row],[TIPO]]))</f>
        <v/>
      </c>
      <c r="C678" s="465" t="str">
        <f>IF(Tabla1[[#This Row],[Código_Actividad]]="","",'Formulario PPGR1'!#REF!)</f>
        <v/>
      </c>
      <c r="D678" s="465" t="str">
        <f>IF(Tabla1[[#This Row],[Código_Actividad]]="","",'Formulario PPGR1'!#REF!)</f>
        <v/>
      </c>
      <c r="E678" s="465" t="str">
        <f>IF(Tabla1[[#This Row],[Código_Actividad]]="","",'Formulario PPGR1'!#REF!)</f>
        <v/>
      </c>
      <c r="F678" s="465" t="str">
        <f>IF(Tabla1[[#This Row],[Código_Actividad]]="","",'Formulario PPGR1'!#REF!)</f>
        <v/>
      </c>
      <c r="G678" s="366"/>
      <c r="H678" s="460" t="str">
        <f>IFERROR(VLOOKUP(Tabla1[[#This Row],[Código_Actividad]],'Formulario PPGR2'!$H$9:$I$1048576,2,FALSE),"")</f>
        <v/>
      </c>
      <c r="I678" s="461" t="str">
        <f>IFERROR(VLOOKUP(Tabla1[[#This Row],[Código_Actividad]],Tabla2[[Código]:[Total de Acciones ]],15,FALSE),"")</f>
        <v/>
      </c>
      <c r="J678" s="475"/>
      <c r="K678" s="476" t="s">
        <v>1293</v>
      </c>
      <c r="L678" s="475"/>
      <c r="M678" s="463" t="str">
        <f>IFERROR(VLOOKUP($L678,[4]Insumos!$C$2:$F$517,2,FALSE),"")</f>
        <v/>
      </c>
      <c r="N678" s="412"/>
      <c r="O678" s="464" t="str">
        <f>IFERROR(VLOOKUP($L678,[4]Insumos!$C$2:$F$517,3,FALSE),"")</f>
        <v/>
      </c>
      <c r="P678" s="318" t="e">
        <f>+Tabla1[[#This Row],[Precio Unitario]]*Tabla1[[#This Row],[Cantidad de Insumos]]</f>
        <v>#VALUE!</v>
      </c>
      <c r="Q678" s="464" t="str">
        <f>IFERROR(VLOOKUP($L678,[4]Insumos!$C$2:$F$517,4,FALSE),"")</f>
        <v/>
      </c>
      <c r="R678" s="463"/>
      <c r="S678" s="456"/>
      <c r="T678" s="456"/>
    </row>
    <row r="679" spans="2:20" x14ac:dyDescent="0.25">
      <c r="B679" s="465" t="str">
        <f>IF(Tabla1[[#This Row],[Código_Actividad]]="","",CONCATENATE(Tabla1[[#This Row],[POA]],".",Tabla1[[#This Row],[SRS]],".",Tabla1[[#This Row],[AREA]],".",Tabla1[[#This Row],[TIPO]]))</f>
        <v/>
      </c>
      <c r="C679" s="465" t="str">
        <f>IF(Tabla1[[#This Row],[Código_Actividad]]="","",'Formulario PPGR1'!#REF!)</f>
        <v/>
      </c>
      <c r="D679" s="465" t="str">
        <f>IF(Tabla1[[#This Row],[Código_Actividad]]="","",'Formulario PPGR1'!#REF!)</f>
        <v/>
      </c>
      <c r="E679" s="465" t="str">
        <f>IF(Tabla1[[#This Row],[Código_Actividad]]="","",'Formulario PPGR1'!#REF!)</f>
        <v/>
      </c>
      <c r="F679" s="465" t="str">
        <f>IF(Tabla1[[#This Row],[Código_Actividad]]="","",'Formulario PPGR1'!#REF!)</f>
        <v/>
      </c>
      <c r="G679" s="366"/>
      <c r="H679" s="460" t="str">
        <f>IFERROR(VLOOKUP(Tabla1[[#This Row],[Código_Actividad]],'Formulario PPGR2'!$H$9:$I$1048576,2,FALSE),"")</f>
        <v/>
      </c>
      <c r="I679" s="461" t="str">
        <f>IFERROR(VLOOKUP(Tabla1[[#This Row],[Código_Actividad]],Tabla2[[Código]:[Total de Acciones ]],15,FALSE),"")</f>
        <v/>
      </c>
      <c r="J679" s="475"/>
      <c r="K679" s="476" t="s">
        <v>841</v>
      </c>
      <c r="L679" s="475"/>
      <c r="M679" s="463" t="str">
        <f>IFERROR(VLOOKUP($L679,[4]Insumos!$C$2:$F$517,2,FALSE),"")</f>
        <v/>
      </c>
      <c r="N679" s="412"/>
      <c r="O679" s="464" t="str">
        <f>IFERROR(VLOOKUP($L679,[4]Insumos!$C$2:$F$517,3,FALSE),"")</f>
        <v/>
      </c>
      <c r="P679" s="318" t="e">
        <f>+Tabla1[[#This Row],[Precio Unitario]]*Tabla1[[#This Row],[Cantidad de Insumos]]</f>
        <v>#VALUE!</v>
      </c>
      <c r="Q679" s="464" t="str">
        <f>IFERROR(VLOOKUP($L679,[4]Insumos!$C$2:$F$517,4,FALSE),"")</f>
        <v/>
      </c>
      <c r="R679" s="463"/>
      <c r="S679" s="456"/>
      <c r="T679" s="456"/>
    </row>
    <row r="680" spans="2:20" x14ac:dyDescent="0.25">
      <c r="B680" s="465" t="str">
        <f>IF(Tabla1[[#This Row],[Código_Actividad]]="","",CONCATENATE(Tabla1[[#This Row],[POA]],".",Tabla1[[#This Row],[SRS]],".",Tabla1[[#This Row],[AREA]],".",Tabla1[[#This Row],[TIPO]]))</f>
        <v/>
      </c>
      <c r="C680" s="465" t="str">
        <f>IF(Tabla1[[#This Row],[Código_Actividad]]="","",'Formulario PPGR1'!#REF!)</f>
        <v/>
      </c>
      <c r="D680" s="465" t="str">
        <f>IF(Tabla1[[#This Row],[Código_Actividad]]="","",'Formulario PPGR1'!#REF!)</f>
        <v/>
      </c>
      <c r="E680" s="465" t="str">
        <f>IF(Tabla1[[#This Row],[Código_Actividad]]="","",'Formulario PPGR1'!#REF!)</f>
        <v/>
      </c>
      <c r="F680" s="465" t="str">
        <f>IF(Tabla1[[#This Row],[Código_Actividad]]="","",'Formulario PPGR1'!#REF!)</f>
        <v/>
      </c>
      <c r="G680" s="366"/>
      <c r="H680" s="460" t="str">
        <f>IFERROR(VLOOKUP(Tabla1[[#This Row],[Código_Actividad]],'Formulario PPGR2'!$H$9:$I$1048576,2,FALSE),"")</f>
        <v/>
      </c>
      <c r="I680" s="461" t="str">
        <f>IFERROR(VLOOKUP(Tabla1[[#This Row],[Código_Actividad]],Tabla2[[Código]:[Total de Acciones ]],15,FALSE),"")</f>
        <v/>
      </c>
      <c r="J680" s="460"/>
      <c r="K680" s="474"/>
      <c r="L680" s="473"/>
      <c r="M680" s="463" t="str">
        <f>IFERROR(VLOOKUP($L680,[4]Insumos!$C$2:$F$517,2,FALSE),"")</f>
        <v/>
      </c>
      <c r="N680" s="411"/>
      <c r="O680" s="464" t="str">
        <f>IFERROR(VLOOKUP($L680,[4]Insumos!$C$2:$F$517,3,FALSE),"")</f>
        <v/>
      </c>
      <c r="P680" s="318" t="e">
        <f>+Tabla1[[#This Row],[Precio Unitario]]*Tabla1[[#This Row],[Cantidad de Insumos]]</f>
        <v>#VALUE!</v>
      </c>
      <c r="Q680" s="464" t="str">
        <f>IFERROR(VLOOKUP($L680,[4]Insumos!$C$2:$F$517,4,FALSE),"")</f>
        <v/>
      </c>
      <c r="R680" s="463"/>
      <c r="S680" s="456"/>
      <c r="T680" s="456"/>
    </row>
    <row r="681" spans="2:20" x14ac:dyDescent="0.25">
      <c r="B681" s="465" t="str">
        <f>IF(Tabla1[[#This Row],[Código_Actividad]]="","",CONCATENATE(Tabla1[[#This Row],[POA]],".",Tabla1[[#This Row],[SRS]],".",Tabla1[[#This Row],[AREA]],".",Tabla1[[#This Row],[TIPO]]))</f>
        <v/>
      </c>
      <c r="C681" s="465" t="str">
        <f>IF(Tabla1[[#This Row],[Código_Actividad]]="","",'Formulario PPGR1'!#REF!)</f>
        <v/>
      </c>
      <c r="D681" s="465" t="str">
        <f>IF(Tabla1[[#This Row],[Código_Actividad]]="","",'Formulario PPGR1'!#REF!)</f>
        <v/>
      </c>
      <c r="E681" s="465" t="str">
        <f>IF(Tabla1[[#This Row],[Código_Actividad]]="","",'Formulario PPGR1'!#REF!)</f>
        <v/>
      </c>
      <c r="F681" s="465" t="str">
        <f>IF(Tabla1[[#This Row],[Código_Actividad]]="","",'Formulario PPGR1'!#REF!)</f>
        <v/>
      </c>
      <c r="G681" s="366"/>
      <c r="H681" s="460" t="str">
        <f>IFERROR(VLOOKUP(Tabla1[[#This Row],[Código_Actividad]],'Formulario PPGR2'!$H$9:$I$1048576,2,FALSE),"")</f>
        <v/>
      </c>
      <c r="I681" s="461" t="str">
        <f>IFERROR(VLOOKUP(Tabla1[[#This Row],[Código_Actividad]],Tabla2[[Código]:[Total de Acciones ]],15,FALSE),"")</f>
        <v/>
      </c>
      <c r="J681" s="460"/>
      <c r="K681" s="477" t="str">
        <f>IFERROR(VLOOKUP($J681,[5]LSIns!$B$5:$C$45,2,FALSE),"")</f>
        <v/>
      </c>
      <c r="L681" s="460"/>
      <c r="M681" s="463" t="str">
        <f>IFERROR(VLOOKUP($L681,[4]Insumos!$C$2:$F$517,2,FALSE),"")</f>
        <v/>
      </c>
      <c r="N681" s="408"/>
      <c r="O681" s="464" t="str">
        <f>IFERROR(VLOOKUP($L681,[4]Insumos!$C$2:$F$517,3,FALSE),"")</f>
        <v/>
      </c>
      <c r="P681" s="318" t="e">
        <f>+Tabla1[[#This Row],[Precio Unitario]]*Tabla1[[#This Row],[Cantidad de Insumos]]</f>
        <v>#VALUE!</v>
      </c>
      <c r="Q681" s="464" t="str">
        <f>IFERROR(VLOOKUP($L681,[4]Insumos!$C$2:$F$517,4,FALSE),"")</f>
        <v/>
      </c>
      <c r="R681" s="463"/>
      <c r="S681" s="456"/>
      <c r="T681" s="456"/>
    </row>
    <row r="682" spans="2:20" x14ac:dyDescent="0.25">
      <c r="B682" s="465" t="str">
        <f>IF(Tabla1[[#This Row],[Código_Actividad]]="","",CONCATENATE(Tabla1[[#This Row],[POA]],".",Tabla1[[#This Row],[SRS]],".",Tabla1[[#This Row],[AREA]],".",Tabla1[[#This Row],[TIPO]]))</f>
        <v/>
      </c>
      <c r="C682" s="465" t="str">
        <f>IF(Tabla1[[#This Row],[Código_Actividad]]="","",'Formulario PPGR1'!#REF!)</f>
        <v/>
      </c>
      <c r="D682" s="465" t="str">
        <f>IF(Tabla1[[#This Row],[Código_Actividad]]="","",'Formulario PPGR1'!#REF!)</f>
        <v/>
      </c>
      <c r="E682" s="465" t="str">
        <f>IF(Tabla1[[#This Row],[Código_Actividad]]="","",'Formulario PPGR1'!#REF!)</f>
        <v/>
      </c>
      <c r="F682" s="465" t="str">
        <f>IF(Tabla1[[#This Row],[Código_Actividad]]="","",'Formulario PPGR1'!#REF!)</f>
        <v/>
      </c>
      <c r="G682" s="366"/>
      <c r="H682" s="460" t="str">
        <f>IFERROR(VLOOKUP(Tabla1[[#This Row],[Código_Actividad]],'Formulario PPGR2'!$H$9:$I$1048576,2,FALSE),"")</f>
        <v/>
      </c>
      <c r="I682" s="461" t="str">
        <f>IFERROR(VLOOKUP(Tabla1[[#This Row],[Código_Actividad]],Tabla2[[Código]:[Total de Acciones ]],15,FALSE),"")</f>
        <v/>
      </c>
      <c r="J682" s="475"/>
      <c r="K682" s="476" t="s">
        <v>683</v>
      </c>
      <c r="L682" s="475"/>
      <c r="M682" s="463" t="str">
        <f>IFERROR(VLOOKUP($L682,[4]Insumos!$C$2:$F$517,2,FALSE),"")</f>
        <v/>
      </c>
      <c r="N682" s="412"/>
      <c r="O682" s="464" t="str">
        <f>IFERROR(VLOOKUP($L682,[4]Insumos!$C$2:$F$517,3,FALSE),"")</f>
        <v/>
      </c>
      <c r="P682" s="318" t="e">
        <f>+Tabla1[[#This Row],[Precio Unitario]]*Tabla1[[#This Row],[Cantidad de Insumos]]</f>
        <v>#VALUE!</v>
      </c>
      <c r="Q682" s="464" t="str">
        <f>IFERROR(VLOOKUP($L682,[4]Insumos!$C$2:$F$517,4,FALSE),"")</f>
        <v/>
      </c>
      <c r="R682" s="463"/>
      <c r="S682" s="456"/>
      <c r="T682" s="456"/>
    </row>
    <row r="683" spans="2:20" x14ac:dyDescent="0.25">
      <c r="B683" s="465" t="str">
        <f>IF(Tabla1[[#This Row],[Código_Actividad]]="","",CONCATENATE(Tabla1[[#This Row],[POA]],".",Tabla1[[#This Row],[SRS]],".",Tabla1[[#This Row],[AREA]],".",Tabla1[[#This Row],[TIPO]]))</f>
        <v/>
      </c>
      <c r="C683" s="465" t="str">
        <f>IF(Tabla1[[#This Row],[Código_Actividad]]="","",'Formulario PPGR1'!#REF!)</f>
        <v/>
      </c>
      <c r="D683" s="465" t="str">
        <f>IF(Tabla1[[#This Row],[Código_Actividad]]="","",'Formulario PPGR1'!#REF!)</f>
        <v/>
      </c>
      <c r="E683" s="465" t="str">
        <f>IF(Tabla1[[#This Row],[Código_Actividad]]="","",'Formulario PPGR1'!#REF!)</f>
        <v/>
      </c>
      <c r="F683" s="465" t="str">
        <f>IF(Tabla1[[#This Row],[Código_Actividad]]="","",'Formulario PPGR1'!#REF!)</f>
        <v/>
      </c>
      <c r="G683" s="366"/>
      <c r="H683" s="460" t="str">
        <f>IFERROR(VLOOKUP(Tabla1[[#This Row],[Código_Actividad]],'Formulario PPGR2'!$H$9:$I$1048576,2,FALSE),"")</f>
        <v/>
      </c>
      <c r="I683" s="461" t="str">
        <f>IFERROR(VLOOKUP(Tabla1[[#This Row],[Código_Actividad]],Tabla2[[Código]:[Total de Acciones ]],15,FALSE),"")</f>
        <v/>
      </c>
      <c r="J683" s="475"/>
      <c r="K683" s="476" t="s">
        <v>683</v>
      </c>
      <c r="L683" s="475"/>
      <c r="M683" s="463" t="str">
        <f>IFERROR(VLOOKUP($L683,[4]Insumos!$C$2:$F$517,2,FALSE),"")</f>
        <v/>
      </c>
      <c r="N683" s="412"/>
      <c r="O683" s="464" t="str">
        <f>IFERROR(VLOOKUP($L683,[4]Insumos!$C$2:$F$517,3,FALSE),"")</f>
        <v/>
      </c>
      <c r="P683" s="318" t="e">
        <f>+Tabla1[[#This Row],[Precio Unitario]]*Tabla1[[#This Row],[Cantidad de Insumos]]</f>
        <v>#VALUE!</v>
      </c>
      <c r="Q683" s="464" t="str">
        <f>IFERROR(VLOOKUP($L683,[4]Insumos!$C$2:$F$517,4,FALSE),"")</f>
        <v/>
      </c>
      <c r="R683" s="463"/>
      <c r="S683" s="456"/>
      <c r="T683" s="456"/>
    </row>
    <row r="684" spans="2:20" x14ac:dyDescent="0.25">
      <c r="B684" s="465" t="str">
        <f>IF(Tabla1[[#This Row],[Código_Actividad]]="","",CONCATENATE(Tabla1[[#This Row],[POA]],".",Tabla1[[#This Row],[SRS]],".",Tabla1[[#This Row],[AREA]],".",Tabla1[[#This Row],[TIPO]]))</f>
        <v/>
      </c>
      <c r="C684" s="465" t="str">
        <f>IF(Tabla1[[#This Row],[Código_Actividad]]="","",'Formulario PPGR1'!#REF!)</f>
        <v/>
      </c>
      <c r="D684" s="465" t="str">
        <f>IF(Tabla1[[#This Row],[Código_Actividad]]="","",'Formulario PPGR1'!#REF!)</f>
        <v/>
      </c>
      <c r="E684" s="465" t="str">
        <f>IF(Tabla1[[#This Row],[Código_Actividad]]="","",'Formulario PPGR1'!#REF!)</f>
        <v/>
      </c>
      <c r="F684" s="465" t="str">
        <f>IF(Tabla1[[#This Row],[Código_Actividad]]="","",'Formulario PPGR1'!#REF!)</f>
        <v/>
      </c>
      <c r="G684" s="366"/>
      <c r="H684" s="460" t="str">
        <f>IFERROR(VLOOKUP(Tabla1[[#This Row],[Código_Actividad]],'Formulario PPGR2'!$H$9:$I$1048576,2,FALSE),"")</f>
        <v/>
      </c>
      <c r="I684" s="461" t="str">
        <f>IFERROR(VLOOKUP(Tabla1[[#This Row],[Código_Actividad]],Tabla2[[Código]:[Total de Acciones ]],15,FALSE),"")</f>
        <v/>
      </c>
      <c r="J684" s="460"/>
      <c r="K684" s="477" t="str">
        <f>IFERROR(VLOOKUP($J684,[5]LSIns!$B$5:$C$45,2,FALSE),"")</f>
        <v/>
      </c>
      <c r="L684" s="460"/>
      <c r="M684" s="463" t="str">
        <f>IFERROR(VLOOKUP($L684,[4]Insumos!$C$2:$F$517,2,FALSE),"")</f>
        <v/>
      </c>
      <c r="N684" s="408"/>
      <c r="O684" s="464" t="str">
        <f>IFERROR(VLOOKUP($L684,[4]Insumos!$C$2:$F$517,3,FALSE),"")</f>
        <v/>
      </c>
      <c r="P684" s="318" t="e">
        <f>+Tabla1[[#This Row],[Precio Unitario]]*Tabla1[[#This Row],[Cantidad de Insumos]]</f>
        <v>#VALUE!</v>
      </c>
      <c r="Q684" s="464" t="str">
        <f>IFERROR(VLOOKUP($L684,[4]Insumos!$C$2:$F$517,4,FALSE),"")</f>
        <v/>
      </c>
      <c r="R684" s="463"/>
      <c r="S684" s="456"/>
      <c r="T684" s="456"/>
    </row>
    <row r="685" spans="2:20" x14ac:dyDescent="0.25">
      <c r="B685" s="465" t="str">
        <f>IF(Tabla1[[#This Row],[Código_Actividad]]="","",CONCATENATE(Tabla1[[#This Row],[POA]],".",Tabla1[[#This Row],[SRS]],".",Tabla1[[#This Row],[AREA]],".",Tabla1[[#This Row],[TIPO]]))</f>
        <v/>
      </c>
      <c r="C685" s="465" t="str">
        <f>IF(Tabla1[[#This Row],[Código_Actividad]]="","",'Formulario PPGR1'!#REF!)</f>
        <v/>
      </c>
      <c r="D685" s="465" t="str">
        <f>IF(Tabla1[[#This Row],[Código_Actividad]]="","",'Formulario PPGR1'!#REF!)</f>
        <v/>
      </c>
      <c r="E685" s="465" t="str">
        <f>IF(Tabla1[[#This Row],[Código_Actividad]]="","",'Formulario PPGR1'!#REF!)</f>
        <v/>
      </c>
      <c r="F685" s="465" t="str">
        <f>IF(Tabla1[[#This Row],[Código_Actividad]]="","",'Formulario PPGR1'!#REF!)</f>
        <v/>
      </c>
      <c r="G685" s="366"/>
      <c r="H685" s="460" t="str">
        <f>IFERROR(VLOOKUP(Tabla1[[#This Row],[Código_Actividad]],'Formulario PPGR2'!$H$9:$I$1048576,2,FALSE),"")</f>
        <v/>
      </c>
      <c r="I685" s="461" t="str">
        <f>IFERROR(VLOOKUP(Tabla1[[#This Row],[Código_Actividad]],Tabla2[[Código]:[Total de Acciones ]],15,FALSE),"")</f>
        <v/>
      </c>
      <c r="J685" s="475"/>
      <c r="K685" s="476" t="s">
        <v>1293</v>
      </c>
      <c r="L685" s="475"/>
      <c r="M685" s="463" t="str">
        <f>IFERROR(VLOOKUP($L685,[4]Insumos!$C$2:$F$517,2,FALSE),"")</f>
        <v/>
      </c>
      <c r="N685" s="412"/>
      <c r="O685" s="464" t="str">
        <f>IFERROR(VLOOKUP($L685,[4]Insumos!$C$2:$F$517,3,FALSE),"")</f>
        <v/>
      </c>
      <c r="P685" s="318" t="e">
        <f>+Tabla1[[#This Row],[Precio Unitario]]*Tabla1[[#This Row],[Cantidad de Insumos]]</f>
        <v>#VALUE!</v>
      </c>
      <c r="Q685" s="464" t="str">
        <f>IFERROR(VLOOKUP($L685,[4]Insumos!$C$2:$F$517,4,FALSE),"")</f>
        <v/>
      </c>
      <c r="R685" s="463"/>
      <c r="S685" s="456"/>
      <c r="T685" s="456"/>
    </row>
    <row r="686" spans="2:20" x14ac:dyDescent="0.25">
      <c r="B686" s="465" t="str">
        <f>IF(Tabla1[[#This Row],[Código_Actividad]]="","",CONCATENATE(Tabla1[[#This Row],[POA]],".",Tabla1[[#This Row],[SRS]],".",Tabla1[[#This Row],[AREA]],".",Tabla1[[#This Row],[TIPO]]))</f>
        <v/>
      </c>
      <c r="C686" s="465" t="str">
        <f>IF(Tabla1[[#This Row],[Código_Actividad]]="","",'Formulario PPGR1'!#REF!)</f>
        <v/>
      </c>
      <c r="D686" s="465" t="str">
        <f>IF(Tabla1[[#This Row],[Código_Actividad]]="","",'Formulario PPGR1'!#REF!)</f>
        <v/>
      </c>
      <c r="E686" s="465" t="str">
        <f>IF(Tabla1[[#This Row],[Código_Actividad]]="","",'Formulario PPGR1'!#REF!)</f>
        <v/>
      </c>
      <c r="F686" s="465" t="str">
        <f>IF(Tabla1[[#This Row],[Código_Actividad]]="","",'Formulario PPGR1'!#REF!)</f>
        <v/>
      </c>
      <c r="G686" s="366"/>
      <c r="H686" s="460" t="str">
        <f>IFERROR(VLOOKUP(Tabla1[[#This Row],[Código_Actividad]],'Formulario PPGR2'!$H$9:$I$1048576,2,FALSE),"")</f>
        <v/>
      </c>
      <c r="I686" s="461" t="str">
        <f>IFERROR(VLOOKUP(Tabla1[[#This Row],[Código_Actividad]],Tabla2[[Código]:[Total de Acciones ]],15,FALSE),"")</f>
        <v/>
      </c>
      <c r="J686" s="475"/>
      <c r="K686" s="476" t="s">
        <v>982</v>
      </c>
      <c r="L686" s="475"/>
      <c r="M686" s="463" t="str">
        <f>IFERROR(VLOOKUP($L686,[4]Insumos!$C$2:$F$517,2,FALSE),"")</f>
        <v/>
      </c>
      <c r="N686" s="412"/>
      <c r="O686" s="464" t="str">
        <f>IFERROR(VLOOKUP($L686,[4]Insumos!$C$2:$F$517,3,FALSE),"")</f>
        <v/>
      </c>
      <c r="P686" s="318" t="e">
        <f>+Tabla1[[#This Row],[Precio Unitario]]*Tabla1[[#This Row],[Cantidad de Insumos]]</f>
        <v>#VALUE!</v>
      </c>
      <c r="Q686" s="464" t="str">
        <f>IFERROR(VLOOKUP($L686,[4]Insumos!$C$2:$F$517,4,FALSE),"")</f>
        <v/>
      </c>
      <c r="R686" s="463"/>
      <c r="S686" s="456"/>
      <c r="T686" s="456"/>
    </row>
    <row r="687" spans="2:20" x14ac:dyDescent="0.25">
      <c r="B687" s="465" t="str">
        <f>IF(Tabla1[[#This Row],[Código_Actividad]]="","",CONCATENATE(Tabla1[[#This Row],[POA]],".",Tabla1[[#This Row],[SRS]],".",Tabla1[[#This Row],[AREA]],".",Tabla1[[#This Row],[TIPO]]))</f>
        <v/>
      </c>
      <c r="C687" s="465" t="str">
        <f>IF(Tabla1[[#This Row],[Código_Actividad]]="","",'Formulario PPGR1'!#REF!)</f>
        <v/>
      </c>
      <c r="D687" s="465" t="str">
        <f>IF(Tabla1[[#This Row],[Código_Actividad]]="","",'Formulario PPGR1'!#REF!)</f>
        <v/>
      </c>
      <c r="E687" s="465" t="str">
        <f>IF(Tabla1[[#This Row],[Código_Actividad]]="","",'Formulario PPGR1'!#REF!)</f>
        <v/>
      </c>
      <c r="F687" s="465" t="str">
        <f>IF(Tabla1[[#This Row],[Código_Actividad]]="","",'Formulario PPGR1'!#REF!)</f>
        <v/>
      </c>
      <c r="G687" s="366"/>
      <c r="H687" s="460" t="str">
        <f>IFERROR(VLOOKUP(Tabla1[[#This Row],[Código_Actividad]],'Formulario PPGR2'!$H$9:$I$1048576,2,FALSE),"")</f>
        <v/>
      </c>
      <c r="I687" s="461" t="str">
        <f>IFERROR(VLOOKUP(Tabla1[[#This Row],[Código_Actividad]],Tabla2[[Código]:[Total de Acciones ]],15,FALSE),"")</f>
        <v/>
      </c>
      <c r="J687" s="475"/>
      <c r="K687" s="476" t="s">
        <v>1293</v>
      </c>
      <c r="L687" s="475"/>
      <c r="M687" s="463" t="str">
        <f>IFERROR(VLOOKUP($L687,[4]Insumos!$C$2:$F$517,2,FALSE),"")</f>
        <v/>
      </c>
      <c r="N687" s="412"/>
      <c r="O687" s="464" t="str">
        <f>IFERROR(VLOOKUP($L687,[4]Insumos!$C$2:$F$517,3,FALSE),"")</f>
        <v/>
      </c>
      <c r="P687" s="318" t="e">
        <f>+Tabla1[[#This Row],[Precio Unitario]]*Tabla1[[#This Row],[Cantidad de Insumos]]</f>
        <v>#VALUE!</v>
      </c>
      <c r="Q687" s="464" t="str">
        <f>IFERROR(VLOOKUP($L687,[4]Insumos!$C$2:$F$517,4,FALSE),"")</f>
        <v/>
      </c>
      <c r="R687" s="463"/>
      <c r="S687" s="456"/>
      <c r="T687" s="456"/>
    </row>
    <row r="688" spans="2:20" x14ac:dyDescent="0.25">
      <c r="B688" s="465" t="str">
        <f>IF(Tabla1[[#This Row],[Código_Actividad]]="","",CONCATENATE(Tabla1[[#This Row],[POA]],".",Tabla1[[#This Row],[SRS]],".",Tabla1[[#This Row],[AREA]],".",Tabla1[[#This Row],[TIPO]]))</f>
        <v/>
      </c>
      <c r="C688" s="465" t="str">
        <f>IF(Tabla1[[#This Row],[Código_Actividad]]="","",'Formulario PPGR1'!#REF!)</f>
        <v/>
      </c>
      <c r="D688" s="465" t="str">
        <f>IF(Tabla1[[#This Row],[Código_Actividad]]="","",'Formulario PPGR1'!#REF!)</f>
        <v/>
      </c>
      <c r="E688" s="465" t="str">
        <f>IF(Tabla1[[#This Row],[Código_Actividad]]="","",'Formulario PPGR1'!#REF!)</f>
        <v/>
      </c>
      <c r="F688" s="465" t="str">
        <f>IF(Tabla1[[#This Row],[Código_Actividad]]="","",'Formulario PPGR1'!#REF!)</f>
        <v/>
      </c>
      <c r="G688" s="366"/>
      <c r="H688" s="460" t="str">
        <f>IFERROR(VLOOKUP(Tabla1[[#This Row],[Código_Actividad]],'Formulario PPGR2'!$H$9:$I$1048576,2,FALSE),"")</f>
        <v/>
      </c>
      <c r="I688" s="461" t="str">
        <f>IFERROR(VLOOKUP(Tabla1[[#This Row],[Código_Actividad]],Tabla2[[Código]:[Total de Acciones ]],15,FALSE),"")</f>
        <v/>
      </c>
      <c r="J688" s="475"/>
      <c r="K688" s="476" t="s">
        <v>841</v>
      </c>
      <c r="L688" s="475"/>
      <c r="M688" s="463" t="str">
        <f>IFERROR(VLOOKUP($L688,[4]Insumos!$C$2:$F$517,2,FALSE),"")</f>
        <v/>
      </c>
      <c r="N688" s="412"/>
      <c r="O688" s="464" t="str">
        <f>IFERROR(VLOOKUP($L688,[4]Insumos!$C$2:$F$517,3,FALSE),"")</f>
        <v/>
      </c>
      <c r="P688" s="318" t="e">
        <f>+Tabla1[[#This Row],[Precio Unitario]]*Tabla1[[#This Row],[Cantidad de Insumos]]</f>
        <v>#VALUE!</v>
      </c>
      <c r="Q688" s="464" t="str">
        <f>IFERROR(VLOOKUP($L688,[4]Insumos!$C$2:$F$517,4,FALSE),"")</f>
        <v/>
      </c>
      <c r="R688" s="463"/>
      <c r="S688" s="456"/>
      <c r="T688" s="456"/>
    </row>
    <row r="689" spans="2:20" x14ac:dyDescent="0.25">
      <c r="B689" s="465" t="str">
        <f>IF(Tabla1[[#This Row],[Código_Actividad]]="","",CONCATENATE(Tabla1[[#This Row],[POA]],".",Tabla1[[#This Row],[SRS]],".",Tabla1[[#This Row],[AREA]],".",Tabla1[[#This Row],[TIPO]]))</f>
        <v/>
      </c>
      <c r="C689" s="465" t="str">
        <f>IF(Tabla1[[#This Row],[Código_Actividad]]="","",'Formulario PPGR1'!#REF!)</f>
        <v/>
      </c>
      <c r="D689" s="465" t="str">
        <f>IF(Tabla1[[#This Row],[Código_Actividad]]="","",'Formulario PPGR1'!#REF!)</f>
        <v/>
      </c>
      <c r="E689" s="465" t="str">
        <f>IF(Tabla1[[#This Row],[Código_Actividad]]="","",'Formulario PPGR1'!#REF!)</f>
        <v/>
      </c>
      <c r="F689" s="465" t="str">
        <f>IF(Tabla1[[#This Row],[Código_Actividad]]="","",'Formulario PPGR1'!#REF!)</f>
        <v/>
      </c>
      <c r="G689" s="366"/>
      <c r="H689" s="460" t="str">
        <f>IFERROR(VLOOKUP(Tabla1[[#This Row],[Código_Actividad]],'Formulario PPGR2'!$H$9:$I$1048576,2,FALSE),"")</f>
        <v/>
      </c>
      <c r="I689" s="461" t="str">
        <f>IFERROR(VLOOKUP(Tabla1[[#This Row],[Código_Actividad]],Tabla2[[Código]:[Total de Acciones ]],15,FALSE),"")</f>
        <v/>
      </c>
      <c r="J689" s="460"/>
      <c r="K689" s="474"/>
      <c r="L689" s="473"/>
      <c r="M689" s="463" t="str">
        <f>IFERROR(VLOOKUP($L689,[4]Insumos!$C$2:$F$517,2,FALSE),"")</f>
        <v/>
      </c>
      <c r="N689" s="411"/>
      <c r="O689" s="464" t="str">
        <f>IFERROR(VLOOKUP($L689,[4]Insumos!$C$2:$F$517,3,FALSE),"")</f>
        <v/>
      </c>
      <c r="P689" s="318" t="e">
        <f>+Tabla1[[#This Row],[Precio Unitario]]*Tabla1[[#This Row],[Cantidad de Insumos]]</f>
        <v>#VALUE!</v>
      </c>
      <c r="Q689" s="464" t="str">
        <f>IFERROR(VLOOKUP($L689,[4]Insumos!$C$2:$F$517,4,FALSE),"")</f>
        <v/>
      </c>
      <c r="R689" s="463"/>
      <c r="S689" s="456"/>
      <c r="T689" s="456"/>
    </row>
    <row r="690" spans="2:20" x14ac:dyDescent="0.25">
      <c r="B690" s="465" t="str">
        <f>IF(Tabla1[[#This Row],[Código_Actividad]]="","",CONCATENATE(Tabla1[[#This Row],[POA]],".",Tabla1[[#This Row],[SRS]],".",Tabla1[[#This Row],[AREA]],".",Tabla1[[#This Row],[TIPO]]))</f>
        <v/>
      </c>
      <c r="C690" s="465" t="str">
        <f>IF(Tabla1[[#This Row],[Código_Actividad]]="","",'Formulario PPGR1'!#REF!)</f>
        <v/>
      </c>
      <c r="D690" s="465" t="str">
        <f>IF(Tabla1[[#This Row],[Código_Actividad]]="","",'Formulario PPGR1'!#REF!)</f>
        <v/>
      </c>
      <c r="E690" s="465" t="str">
        <f>IF(Tabla1[[#This Row],[Código_Actividad]]="","",'Formulario PPGR1'!#REF!)</f>
        <v/>
      </c>
      <c r="F690" s="465" t="str">
        <f>IF(Tabla1[[#This Row],[Código_Actividad]]="","",'Formulario PPGR1'!#REF!)</f>
        <v/>
      </c>
      <c r="G690" s="366"/>
      <c r="H690" s="460" t="str">
        <f>IFERROR(VLOOKUP(Tabla1[[#This Row],[Código_Actividad]],'Formulario PPGR2'!$H$9:$I$1048576,2,FALSE),"")</f>
        <v/>
      </c>
      <c r="I690" s="461" t="str">
        <f>IFERROR(VLOOKUP(Tabla1[[#This Row],[Código_Actividad]],Tabla2[[Código]:[Total de Acciones ]],15,FALSE),"")</f>
        <v/>
      </c>
      <c r="J690" s="460"/>
      <c r="K690" s="477" t="str">
        <f>IFERROR(VLOOKUP($J690,[5]LSIns!$B$5:$C$45,2,FALSE),"")</f>
        <v/>
      </c>
      <c r="L690" s="460"/>
      <c r="M690" s="463" t="str">
        <f>IFERROR(VLOOKUP($L690,[4]Insumos!$C$2:$F$517,2,FALSE),"")</f>
        <v/>
      </c>
      <c r="N690" s="408"/>
      <c r="O690" s="464" t="str">
        <f>IFERROR(VLOOKUP($L690,[4]Insumos!$C$2:$F$517,3,FALSE),"")</f>
        <v/>
      </c>
      <c r="P690" s="318" t="e">
        <f>+Tabla1[[#This Row],[Precio Unitario]]*Tabla1[[#This Row],[Cantidad de Insumos]]</f>
        <v>#VALUE!</v>
      </c>
      <c r="Q690" s="464" t="str">
        <f>IFERROR(VLOOKUP($L690,[4]Insumos!$C$2:$F$517,4,FALSE),"")</f>
        <v/>
      </c>
      <c r="R690" s="463"/>
      <c r="S690" s="456"/>
      <c r="T690" s="456"/>
    </row>
    <row r="691" spans="2:20" x14ac:dyDescent="0.25">
      <c r="B691" s="465" t="str">
        <f>IF(Tabla1[[#This Row],[Código_Actividad]]="","",CONCATENATE(Tabla1[[#This Row],[POA]],".",Tabla1[[#This Row],[SRS]],".",Tabla1[[#This Row],[AREA]],".",Tabla1[[#This Row],[TIPO]]))</f>
        <v/>
      </c>
      <c r="C691" s="465" t="str">
        <f>IF(Tabla1[[#This Row],[Código_Actividad]]="","",'Formulario PPGR1'!#REF!)</f>
        <v/>
      </c>
      <c r="D691" s="465" t="str">
        <f>IF(Tabla1[[#This Row],[Código_Actividad]]="","",'Formulario PPGR1'!#REF!)</f>
        <v/>
      </c>
      <c r="E691" s="465" t="str">
        <f>IF(Tabla1[[#This Row],[Código_Actividad]]="","",'Formulario PPGR1'!#REF!)</f>
        <v/>
      </c>
      <c r="F691" s="465" t="str">
        <f>IF(Tabla1[[#This Row],[Código_Actividad]]="","",'Formulario PPGR1'!#REF!)</f>
        <v/>
      </c>
      <c r="G691" s="366"/>
      <c r="H691" s="460" t="str">
        <f>IFERROR(VLOOKUP(Tabla1[[#This Row],[Código_Actividad]],'Formulario PPGR2'!$H$9:$I$1048576,2,FALSE),"")</f>
        <v/>
      </c>
      <c r="I691" s="461" t="str">
        <f>IFERROR(VLOOKUP(Tabla1[[#This Row],[Código_Actividad]],Tabla2[[Código]:[Total de Acciones ]],15,FALSE),"")</f>
        <v/>
      </c>
      <c r="J691" s="460"/>
      <c r="K691" s="474"/>
      <c r="L691" s="460"/>
      <c r="M691" s="463" t="str">
        <f>IFERROR(VLOOKUP($L691,[4]Insumos!$C$2:$F$517,2,FALSE),"")</f>
        <v/>
      </c>
      <c r="N691" s="411"/>
      <c r="O691" s="464" t="str">
        <f>IFERROR(VLOOKUP($L691,[4]Insumos!$C$2:$F$517,3,FALSE),"")</f>
        <v/>
      </c>
      <c r="P691" s="318" t="e">
        <f>+Tabla1[[#This Row],[Precio Unitario]]*Tabla1[[#This Row],[Cantidad de Insumos]]</f>
        <v>#VALUE!</v>
      </c>
      <c r="Q691" s="464" t="str">
        <f>IFERROR(VLOOKUP($L691,[4]Insumos!$C$2:$F$517,4,FALSE),"")</f>
        <v/>
      </c>
      <c r="R691" s="463"/>
      <c r="S691" s="456"/>
      <c r="T691" s="456"/>
    </row>
    <row r="692" spans="2:20" x14ac:dyDescent="0.25">
      <c r="B692" s="465" t="str">
        <f>IF(Tabla1[[#This Row],[Código_Actividad]]="","",CONCATENATE(Tabla1[[#This Row],[POA]],".",Tabla1[[#This Row],[SRS]],".",Tabla1[[#This Row],[AREA]],".",Tabla1[[#This Row],[TIPO]]))</f>
        <v/>
      </c>
      <c r="C692" s="465" t="str">
        <f>IF(Tabla1[[#This Row],[Código_Actividad]]="","",'Formulario PPGR1'!#REF!)</f>
        <v/>
      </c>
      <c r="D692" s="465" t="str">
        <f>IF(Tabla1[[#This Row],[Código_Actividad]]="","",'Formulario PPGR1'!#REF!)</f>
        <v/>
      </c>
      <c r="E692" s="465" t="str">
        <f>IF(Tabla1[[#This Row],[Código_Actividad]]="","",'Formulario PPGR1'!#REF!)</f>
        <v/>
      </c>
      <c r="F692" s="465" t="str">
        <f>IF(Tabla1[[#This Row],[Código_Actividad]]="","",'Formulario PPGR1'!#REF!)</f>
        <v/>
      </c>
      <c r="G692" s="366"/>
      <c r="H692" s="460" t="str">
        <f>IFERROR(VLOOKUP(Tabla1[[#This Row],[Código_Actividad]],'Formulario PPGR2'!$H$9:$I$1048576,2,FALSE),"")</f>
        <v/>
      </c>
      <c r="I692" s="461" t="str">
        <f>IFERROR(VLOOKUP(Tabla1[[#This Row],[Código_Actividad]],Tabla2[[Código]:[Total de Acciones ]],15,FALSE),"")</f>
        <v/>
      </c>
      <c r="J692" s="460"/>
      <c r="K692" s="474"/>
      <c r="L692" s="460"/>
      <c r="M692" s="463" t="str">
        <f>IFERROR(VLOOKUP($L692,[4]Insumos!$C$2:$F$517,2,FALSE),"")</f>
        <v/>
      </c>
      <c r="N692" s="411"/>
      <c r="O692" s="464" t="str">
        <f>IFERROR(VLOOKUP($L692,[4]Insumos!$C$2:$F$517,3,FALSE),"")</f>
        <v/>
      </c>
      <c r="P692" s="318" t="e">
        <f>+Tabla1[[#This Row],[Precio Unitario]]*Tabla1[[#This Row],[Cantidad de Insumos]]</f>
        <v>#VALUE!</v>
      </c>
      <c r="Q692" s="464" t="str">
        <f>IFERROR(VLOOKUP($L692,[4]Insumos!$C$2:$F$517,4,FALSE),"")</f>
        <v/>
      </c>
      <c r="R692" s="463"/>
      <c r="S692" s="456"/>
      <c r="T692" s="456"/>
    </row>
    <row r="693" spans="2:20" x14ac:dyDescent="0.25">
      <c r="B693" s="465" t="str">
        <f>IF(Tabla1[[#This Row],[Código_Actividad]]="","",CONCATENATE(Tabla1[[#This Row],[POA]],".",Tabla1[[#This Row],[SRS]],".",Tabla1[[#This Row],[AREA]],".",Tabla1[[#This Row],[TIPO]]))</f>
        <v/>
      </c>
      <c r="C693" s="465" t="str">
        <f>IF(Tabla1[[#This Row],[Código_Actividad]]="","",'Formulario PPGR1'!#REF!)</f>
        <v/>
      </c>
      <c r="D693" s="465" t="str">
        <f>IF(Tabla1[[#This Row],[Código_Actividad]]="","",'Formulario PPGR1'!#REF!)</f>
        <v/>
      </c>
      <c r="E693" s="465" t="str">
        <f>IF(Tabla1[[#This Row],[Código_Actividad]]="","",'Formulario PPGR1'!#REF!)</f>
        <v/>
      </c>
      <c r="F693" s="465" t="str">
        <f>IF(Tabla1[[#This Row],[Código_Actividad]]="","",'Formulario PPGR1'!#REF!)</f>
        <v/>
      </c>
      <c r="G693" s="366"/>
      <c r="H693" s="460" t="str">
        <f>IFERROR(VLOOKUP(Tabla1[[#This Row],[Código_Actividad]],'Formulario PPGR2'!$H$9:$I$1048576,2,FALSE),"")</f>
        <v/>
      </c>
      <c r="I693" s="461" t="str">
        <f>IFERROR(VLOOKUP(Tabla1[[#This Row],[Código_Actividad]],Tabla2[[Código]:[Total de Acciones ]],15,FALSE),"")</f>
        <v/>
      </c>
      <c r="J693" s="460"/>
      <c r="K693" s="474"/>
      <c r="L693" s="473"/>
      <c r="M693" s="463" t="str">
        <f>IFERROR(VLOOKUP($L693,[4]Insumos!$C$2:$F$517,2,FALSE),"")</f>
        <v/>
      </c>
      <c r="N693" s="411"/>
      <c r="O693" s="464" t="str">
        <f>IFERROR(VLOOKUP($L693,[4]Insumos!$C$2:$F$517,3,FALSE),"")</f>
        <v/>
      </c>
      <c r="P693" s="318" t="e">
        <f>+Tabla1[[#This Row],[Precio Unitario]]*Tabla1[[#This Row],[Cantidad de Insumos]]</f>
        <v>#VALUE!</v>
      </c>
      <c r="Q693" s="464" t="str">
        <f>IFERROR(VLOOKUP($L693,[4]Insumos!$C$2:$F$517,4,FALSE),"")</f>
        <v/>
      </c>
      <c r="R693" s="463"/>
      <c r="S693" s="456"/>
      <c r="T693" s="456"/>
    </row>
    <row r="694" spans="2:20" x14ac:dyDescent="0.25">
      <c r="B694" s="465" t="str">
        <f>IF(Tabla1[[#This Row],[Código_Actividad]]="","",CONCATENATE(Tabla1[[#This Row],[POA]],".",Tabla1[[#This Row],[SRS]],".",Tabla1[[#This Row],[AREA]],".",Tabla1[[#This Row],[TIPO]]))</f>
        <v/>
      </c>
      <c r="C694" s="465" t="str">
        <f>IF(Tabla1[[#This Row],[Código_Actividad]]="","",'Formulario PPGR1'!#REF!)</f>
        <v/>
      </c>
      <c r="D694" s="465" t="str">
        <f>IF(Tabla1[[#This Row],[Código_Actividad]]="","",'Formulario PPGR1'!#REF!)</f>
        <v/>
      </c>
      <c r="E694" s="465" t="str">
        <f>IF(Tabla1[[#This Row],[Código_Actividad]]="","",'Formulario PPGR1'!#REF!)</f>
        <v/>
      </c>
      <c r="F694" s="465" t="str">
        <f>IF(Tabla1[[#This Row],[Código_Actividad]]="","",'Formulario PPGR1'!#REF!)</f>
        <v/>
      </c>
      <c r="G694" s="366"/>
      <c r="H694" s="460" t="str">
        <f>IFERROR(VLOOKUP(Tabla1[[#This Row],[Código_Actividad]],'Formulario PPGR2'!$H$9:$I$1048576,2,FALSE),"")</f>
        <v/>
      </c>
      <c r="I694" s="461" t="str">
        <f>IFERROR(VLOOKUP(Tabla1[[#This Row],[Código_Actividad]],Tabla2[[Código]:[Total de Acciones ]],15,FALSE),"")</f>
        <v/>
      </c>
      <c r="J694" s="460"/>
      <c r="K694" s="477" t="str">
        <f>IFERROR(VLOOKUP($J694,[5]LSIns!$B$5:$C$45,2,FALSE),"")</f>
        <v/>
      </c>
      <c r="L694" s="460"/>
      <c r="M694" s="463" t="str">
        <f>IFERROR(VLOOKUP($L694,[4]Insumos!$C$2:$F$517,2,FALSE),"")</f>
        <v/>
      </c>
      <c r="N694" s="408"/>
      <c r="O694" s="464" t="str">
        <f>IFERROR(VLOOKUP($L694,[4]Insumos!$C$2:$F$517,3,FALSE),"")</f>
        <v/>
      </c>
      <c r="P694" s="318" t="e">
        <f>+Tabla1[[#This Row],[Precio Unitario]]*Tabla1[[#This Row],[Cantidad de Insumos]]</f>
        <v>#VALUE!</v>
      </c>
      <c r="Q694" s="464" t="str">
        <f>IFERROR(VLOOKUP($L694,[4]Insumos!$C$2:$F$517,4,FALSE),"")</f>
        <v/>
      </c>
      <c r="R694" s="463"/>
      <c r="S694" s="456"/>
      <c r="T694" s="456"/>
    </row>
    <row r="695" spans="2:20" x14ac:dyDescent="0.25">
      <c r="B695" s="465" t="str">
        <f>IF(Tabla1[[#This Row],[Código_Actividad]]="","",CONCATENATE(Tabla1[[#This Row],[POA]],".",Tabla1[[#This Row],[SRS]],".",Tabla1[[#This Row],[AREA]],".",Tabla1[[#This Row],[TIPO]]))</f>
        <v/>
      </c>
      <c r="C695" s="465" t="str">
        <f>IF(Tabla1[[#This Row],[Código_Actividad]]="","",'Formulario PPGR1'!#REF!)</f>
        <v/>
      </c>
      <c r="D695" s="465" t="str">
        <f>IF(Tabla1[[#This Row],[Código_Actividad]]="","",'Formulario PPGR1'!#REF!)</f>
        <v/>
      </c>
      <c r="E695" s="465" t="str">
        <f>IF(Tabla1[[#This Row],[Código_Actividad]]="","",'Formulario PPGR1'!#REF!)</f>
        <v/>
      </c>
      <c r="F695" s="465" t="str">
        <f>IF(Tabla1[[#This Row],[Código_Actividad]]="","",'Formulario PPGR1'!#REF!)</f>
        <v/>
      </c>
      <c r="G695" s="366"/>
      <c r="H695" s="460" t="str">
        <f>IFERROR(VLOOKUP(Tabla1[[#This Row],[Código_Actividad]],'Formulario PPGR2'!$H$9:$I$1048576,2,FALSE),"")</f>
        <v/>
      </c>
      <c r="I695" s="461" t="str">
        <f>IFERROR(VLOOKUP(Tabla1[[#This Row],[Código_Actividad]],Tabla2[[Código]:[Total de Acciones ]],15,FALSE),"")</f>
        <v/>
      </c>
      <c r="J695" s="475"/>
      <c r="K695" s="476" t="s">
        <v>683</v>
      </c>
      <c r="L695" s="475"/>
      <c r="M695" s="463" t="str">
        <f>IFERROR(VLOOKUP($L695,[4]Insumos!$C$2:$F$517,2,FALSE),"")</f>
        <v/>
      </c>
      <c r="N695" s="412"/>
      <c r="O695" s="464" t="str">
        <f>IFERROR(VLOOKUP($L695,[4]Insumos!$C$2:$F$517,3,FALSE),"")</f>
        <v/>
      </c>
      <c r="P695" s="318" t="e">
        <f>+Tabla1[[#This Row],[Precio Unitario]]*Tabla1[[#This Row],[Cantidad de Insumos]]</f>
        <v>#VALUE!</v>
      </c>
      <c r="Q695" s="464" t="str">
        <f>IFERROR(VLOOKUP($L695,[4]Insumos!$C$2:$F$517,4,FALSE),"")</f>
        <v/>
      </c>
      <c r="R695" s="463"/>
      <c r="S695" s="456"/>
      <c r="T695" s="456"/>
    </row>
    <row r="696" spans="2:20" ht="25.5" x14ac:dyDescent="0.25">
      <c r="B696" s="465" t="str">
        <f>IF(Tabla1[[#This Row],[Código_Actividad]]="","",CONCATENATE(Tabla1[[#This Row],[POA]],".",Tabla1[[#This Row],[SRS]],".",Tabla1[[#This Row],[AREA]],".",Tabla1[[#This Row],[TIPO]]))</f>
        <v/>
      </c>
      <c r="C696" s="465" t="str">
        <f>IF(Tabla1[[#This Row],[Código_Actividad]]="","",'Formulario PPGR1'!#REF!)</f>
        <v/>
      </c>
      <c r="D696" s="465" t="str">
        <f>IF(Tabla1[[#This Row],[Código_Actividad]]="","",'Formulario PPGR1'!#REF!)</f>
        <v/>
      </c>
      <c r="E696" s="465" t="str">
        <f>IF(Tabla1[[#This Row],[Código_Actividad]]="","",'Formulario PPGR1'!#REF!)</f>
        <v/>
      </c>
      <c r="F696" s="465" t="str">
        <f>IF(Tabla1[[#This Row],[Código_Actividad]]="","",'Formulario PPGR1'!#REF!)</f>
        <v/>
      </c>
      <c r="G696" s="366"/>
      <c r="H696" s="460" t="str">
        <f>IFERROR(VLOOKUP(Tabla1[[#This Row],[Código_Actividad]],'Formulario PPGR2'!$H$9:$I$1048576,2,FALSE),"")</f>
        <v/>
      </c>
      <c r="I696" s="461" t="str">
        <f>IFERROR(VLOOKUP(Tabla1[[#This Row],[Código_Actividad]],Tabla2[[Código]:[Total de Acciones ]],15,FALSE),"")</f>
        <v/>
      </c>
      <c r="J696" s="460"/>
      <c r="K696" s="473" t="s">
        <v>1719</v>
      </c>
      <c r="L696" s="473"/>
      <c r="M696" s="463" t="str">
        <f>IFERROR(VLOOKUP($L696,[4]Insumos!$C$2:$F$517,2,FALSE),"")</f>
        <v/>
      </c>
      <c r="N696" s="411"/>
      <c r="O696" s="464" t="str">
        <f>IFERROR(VLOOKUP($L696,[4]Insumos!$C$2:$F$517,3,FALSE),"")</f>
        <v/>
      </c>
      <c r="P696" s="318" t="e">
        <f>+Tabla1[[#This Row],[Precio Unitario]]*Tabla1[[#This Row],[Cantidad de Insumos]]</f>
        <v>#VALUE!</v>
      </c>
      <c r="Q696" s="464" t="str">
        <f>IFERROR(VLOOKUP($L696,[4]Insumos!$C$2:$F$517,4,FALSE),"")</f>
        <v/>
      </c>
      <c r="R696" s="463"/>
      <c r="S696" s="456"/>
      <c r="T696" s="456"/>
    </row>
    <row r="697" spans="2:20" x14ac:dyDescent="0.25">
      <c r="B697" s="465" t="str">
        <f>IF(Tabla1[[#This Row],[Código_Actividad]]="","",CONCATENATE(Tabla1[[#This Row],[POA]],".",Tabla1[[#This Row],[SRS]],".",Tabla1[[#This Row],[AREA]],".",Tabla1[[#This Row],[TIPO]]))</f>
        <v/>
      </c>
      <c r="C697" s="465" t="str">
        <f>IF(Tabla1[[#This Row],[Código_Actividad]]="","",'Formulario PPGR1'!#REF!)</f>
        <v/>
      </c>
      <c r="D697" s="465" t="str">
        <f>IF(Tabla1[[#This Row],[Código_Actividad]]="","",'Formulario PPGR1'!#REF!)</f>
        <v/>
      </c>
      <c r="E697" s="465" t="str">
        <f>IF(Tabla1[[#This Row],[Código_Actividad]]="","",'Formulario PPGR1'!#REF!)</f>
        <v/>
      </c>
      <c r="F697" s="465" t="str">
        <f>IF(Tabla1[[#This Row],[Código_Actividad]]="","",'Formulario PPGR1'!#REF!)</f>
        <v/>
      </c>
      <c r="G697" s="366"/>
      <c r="H697" s="460" t="str">
        <f>IFERROR(VLOOKUP(Tabla1[[#This Row],[Código_Actividad]],'Formulario PPGR2'!$H$9:$I$1048576,2,FALSE),"")</f>
        <v/>
      </c>
      <c r="I697" s="461" t="str">
        <f>IFERROR(VLOOKUP(Tabla1[[#This Row],[Código_Actividad]],Tabla2[[Código]:[Total de Acciones ]],15,FALSE),"")</f>
        <v/>
      </c>
      <c r="J697" s="460"/>
      <c r="K697" s="474"/>
      <c r="L697" s="473"/>
      <c r="M697" s="463" t="str">
        <f>IFERROR(VLOOKUP($L697,[4]Insumos!$C$2:$F$517,2,FALSE),"")</f>
        <v/>
      </c>
      <c r="N697" s="411"/>
      <c r="O697" s="464" t="str">
        <f>IFERROR(VLOOKUP($L697,[4]Insumos!$C$2:$F$517,3,FALSE),"")</f>
        <v/>
      </c>
      <c r="P697" s="318" t="e">
        <f>+Tabla1[[#This Row],[Precio Unitario]]*Tabla1[[#This Row],[Cantidad de Insumos]]</f>
        <v>#VALUE!</v>
      </c>
      <c r="Q697" s="464" t="str">
        <f>IFERROR(VLOOKUP($L697,[4]Insumos!$C$2:$F$517,4,FALSE),"")</f>
        <v/>
      </c>
      <c r="R697" s="463"/>
      <c r="S697" s="456"/>
      <c r="T697" s="456"/>
    </row>
    <row r="698" spans="2:20" x14ac:dyDescent="0.25">
      <c r="B698" s="465" t="str">
        <f>IF(Tabla1[[#This Row],[Código_Actividad]]="","",CONCATENATE(Tabla1[[#This Row],[POA]],".",Tabla1[[#This Row],[SRS]],".",Tabla1[[#This Row],[AREA]],".",Tabla1[[#This Row],[TIPO]]))</f>
        <v/>
      </c>
      <c r="C698" s="465" t="str">
        <f>IF(Tabla1[[#This Row],[Código_Actividad]]="","",'Formulario PPGR1'!#REF!)</f>
        <v/>
      </c>
      <c r="D698" s="465" t="str">
        <f>IF(Tabla1[[#This Row],[Código_Actividad]]="","",'Formulario PPGR1'!#REF!)</f>
        <v/>
      </c>
      <c r="E698" s="465" t="str">
        <f>IF(Tabla1[[#This Row],[Código_Actividad]]="","",'Formulario PPGR1'!#REF!)</f>
        <v/>
      </c>
      <c r="F698" s="465" t="str">
        <f>IF(Tabla1[[#This Row],[Código_Actividad]]="","",'Formulario PPGR1'!#REF!)</f>
        <v/>
      </c>
      <c r="G698" s="366"/>
      <c r="H698" s="460" t="str">
        <f>IFERROR(VLOOKUP(Tabla1[[#This Row],[Código_Actividad]],'Formulario PPGR2'!$H$9:$I$1048576,2,FALSE),"")</f>
        <v/>
      </c>
      <c r="I698" s="461" t="str">
        <f>IFERROR(VLOOKUP(Tabla1[[#This Row],[Código_Actividad]],Tabla2[[Código]:[Total de Acciones ]],15,FALSE),"")</f>
        <v/>
      </c>
      <c r="J698" s="460"/>
      <c r="K698" s="477" t="str">
        <f>IFERROR(VLOOKUP($J698,[5]LSIns!$B$5:$C$45,2,FALSE),"")</f>
        <v/>
      </c>
      <c r="L698" s="460"/>
      <c r="M698" s="463" t="str">
        <f>IFERROR(VLOOKUP($L698,[4]Insumos!$C$2:$F$517,2,FALSE),"")</f>
        <v/>
      </c>
      <c r="N698" s="412"/>
      <c r="O698" s="464" t="str">
        <f>IFERROR(VLOOKUP($L698,[4]Insumos!$C$2:$F$517,3,FALSE),"")</f>
        <v/>
      </c>
      <c r="P698" s="318" t="e">
        <f>+Tabla1[[#This Row],[Precio Unitario]]*Tabla1[[#This Row],[Cantidad de Insumos]]</f>
        <v>#VALUE!</v>
      </c>
      <c r="Q698" s="464" t="str">
        <f>IFERROR(VLOOKUP($L698,[4]Insumos!$C$2:$F$517,4,FALSE),"")</f>
        <v/>
      </c>
      <c r="R698" s="463"/>
      <c r="S698" s="456"/>
      <c r="T698" s="456"/>
    </row>
    <row r="699" spans="2:20" x14ac:dyDescent="0.25">
      <c r="B699" s="465" t="str">
        <f>IF(Tabla1[[#This Row],[Código_Actividad]]="","",CONCATENATE(Tabla1[[#This Row],[POA]],".",Tabla1[[#This Row],[SRS]],".",Tabla1[[#This Row],[AREA]],".",Tabla1[[#This Row],[TIPO]]))</f>
        <v/>
      </c>
      <c r="C699" s="465" t="str">
        <f>IF(Tabla1[[#This Row],[Código_Actividad]]="","",'Formulario PPGR1'!#REF!)</f>
        <v/>
      </c>
      <c r="D699" s="465" t="str">
        <f>IF(Tabla1[[#This Row],[Código_Actividad]]="","",'Formulario PPGR1'!#REF!)</f>
        <v/>
      </c>
      <c r="E699" s="465" t="str">
        <f>IF(Tabla1[[#This Row],[Código_Actividad]]="","",'Formulario PPGR1'!#REF!)</f>
        <v/>
      </c>
      <c r="F699" s="465" t="str">
        <f>IF(Tabla1[[#This Row],[Código_Actividad]]="","",'Formulario PPGR1'!#REF!)</f>
        <v/>
      </c>
      <c r="G699" s="366"/>
      <c r="H699" s="460" t="str">
        <f>IFERROR(VLOOKUP(Tabla1[[#This Row],[Código_Actividad]],'Formulario PPGR2'!$H$9:$I$1048576,2,FALSE),"")</f>
        <v/>
      </c>
      <c r="I699" s="461" t="str">
        <f>IFERROR(VLOOKUP(Tabla1[[#This Row],[Código_Actividad]],Tabla2[[Código]:[Total de Acciones ]],15,FALSE),"")</f>
        <v/>
      </c>
      <c r="J699" s="460"/>
      <c r="K699" s="477" t="str">
        <f>IFERROR(VLOOKUP($J699,[5]LSIns!$B$5:$C$45,2,FALSE),"")</f>
        <v/>
      </c>
      <c r="L699" s="460"/>
      <c r="M699" s="463" t="str">
        <f>IFERROR(VLOOKUP($L699,[4]Insumos!$C$2:$F$517,2,FALSE),"")</f>
        <v/>
      </c>
      <c r="N699" s="408"/>
      <c r="O699" s="464" t="str">
        <f>IFERROR(VLOOKUP($L699,[4]Insumos!$C$2:$F$517,3,FALSE),"")</f>
        <v/>
      </c>
      <c r="P699" s="318" t="e">
        <f>+Tabla1[[#This Row],[Precio Unitario]]*Tabla1[[#This Row],[Cantidad de Insumos]]</f>
        <v>#VALUE!</v>
      </c>
      <c r="Q699" s="464" t="str">
        <f>IFERROR(VLOOKUP($L699,[4]Insumos!$C$2:$F$517,4,FALSE),"")</f>
        <v/>
      </c>
      <c r="R699" s="463"/>
      <c r="S699" s="456"/>
      <c r="T699" s="456"/>
    </row>
    <row r="700" spans="2:20" x14ac:dyDescent="0.25">
      <c r="B700" s="465" t="str">
        <f>IF(Tabla1[[#This Row],[Código_Actividad]]="","",CONCATENATE(Tabla1[[#This Row],[POA]],".",Tabla1[[#This Row],[SRS]],".",Tabla1[[#This Row],[AREA]],".",Tabla1[[#This Row],[TIPO]]))</f>
        <v/>
      </c>
      <c r="C700" s="465" t="str">
        <f>IF(Tabla1[[#This Row],[Código_Actividad]]="","",'Formulario PPGR1'!#REF!)</f>
        <v/>
      </c>
      <c r="D700" s="465" t="str">
        <f>IF(Tabla1[[#This Row],[Código_Actividad]]="","",'Formulario PPGR1'!#REF!)</f>
        <v/>
      </c>
      <c r="E700" s="465" t="str">
        <f>IF(Tabla1[[#This Row],[Código_Actividad]]="","",'Formulario PPGR1'!#REF!)</f>
        <v/>
      </c>
      <c r="F700" s="465" t="str">
        <f>IF(Tabla1[[#This Row],[Código_Actividad]]="","",'Formulario PPGR1'!#REF!)</f>
        <v/>
      </c>
      <c r="G700" s="366"/>
      <c r="H700" s="460" t="str">
        <f>IFERROR(VLOOKUP(Tabla1[[#This Row],[Código_Actividad]],'Formulario PPGR2'!$H$9:$I$1048576,2,FALSE),"")</f>
        <v/>
      </c>
      <c r="I700" s="461" t="str">
        <f>IFERROR(VLOOKUP(Tabla1[[#This Row],[Código_Actividad]],Tabla2[[Código]:[Total de Acciones ]],15,FALSE),"")</f>
        <v/>
      </c>
      <c r="J700" s="460"/>
      <c r="K700" s="477" t="str">
        <f>IFERROR(VLOOKUP($J700,[5]LSIns!$B$5:$C$45,2,FALSE),"")</f>
        <v/>
      </c>
      <c r="L700" s="460"/>
      <c r="M700" s="463" t="str">
        <f>IFERROR(VLOOKUP($L700,[4]Insumos!$C$2:$F$517,2,FALSE),"")</f>
        <v/>
      </c>
      <c r="N700" s="408"/>
      <c r="O700" s="464" t="str">
        <f>IFERROR(VLOOKUP($L700,[4]Insumos!$C$2:$F$517,3,FALSE),"")</f>
        <v/>
      </c>
      <c r="P700" s="318" t="e">
        <f>+Tabla1[[#This Row],[Precio Unitario]]*Tabla1[[#This Row],[Cantidad de Insumos]]</f>
        <v>#VALUE!</v>
      </c>
      <c r="Q700" s="464" t="str">
        <f>IFERROR(VLOOKUP($L700,[4]Insumos!$C$2:$F$517,4,FALSE),"")</f>
        <v/>
      </c>
      <c r="R700" s="463"/>
      <c r="S700" s="456"/>
      <c r="T700" s="456"/>
    </row>
    <row r="701" spans="2:20" x14ac:dyDescent="0.25">
      <c r="B701" s="465" t="str">
        <f>IF(Tabla1[[#This Row],[Código_Actividad]]="","",CONCATENATE(Tabla1[[#This Row],[POA]],".",Tabla1[[#This Row],[SRS]],".",Tabla1[[#This Row],[AREA]],".",Tabla1[[#This Row],[TIPO]]))</f>
        <v/>
      </c>
      <c r="C701" s="465" t="str">
        <f>IF(Tabla1[[#This Row],[Código_Actividad]]="","",'Formulario PPGR1'!#REF!)</f>
        <v/>
      </c>
      <c r="D701" s="465" t="str">
        <f>IF(Tabla1[[#This Row],[Código_Actividad]]="","",'Formulario PPGR1'!#REF!)</f>
        <v/>
      </c>
      <c r="E701" s="465" t="str">
        <f>IF(Tabla1[[#This Row],[Código_Actividad]]="","",'Formulario PPGR1'!#REF!)</f>
        <v/>
      </c>
      <c r="F701" s="465" t="str">
        <f>IF(Tabla1[[#This Row],[Código_Actividad]]="","",'Formulario PPGR1'!#REF!)</f>
        <v/>
      </c>
      <c r="G701" s="366"/>
      <c r="H701" s="460" t="str">
        <f>IFERROR(VLOOKUP(Tabla1[[#This Row],[Código_Actividad]],'Formulario PPGR2'!$H$9:$I$1048576,2,FALSE),"")</f>
        <v/>
      </c>
      <c r="I701" s="461" t="str">
        <f>IFERROR(VLOOKUP(Tabla1[[#This Row],[Código_Actividad]],Tabla2[[Código]:[Total de Acciones ]],15,FALSE),"")</f>
        <v/>
      </c>
      <c r="J701" s="475"/>
      <c r="K701" s="476" t="s">
        <v>1123</v>
      </c>
      <c r="L701" s="475"/>
      <c r="M701" s="463" t="str">
        <f>IFERROR(VLOOKUP($L701,[4]Insumos!$C$2:$F$517,2,FALSE),"")</f>
        <v/>
      </c>
      <c r="N701" s="412"/>
      <c r="O701" s="464" t="str">
        <f>IFERROR(VLOOKUP($L701,[4]Insumos!$C$2:$F$517,3,FALSE),"")</f>
        <v/>
      </c>
      <c r="P701" s="318" t="e">
        <f>+Tabla1[[#This Row],[Precio Unitario]]*Tabla1[[#This Row],[Cantidad de Insumos]]</f>
        <v>#VALUE!</v>
      </c>
      <c r="Q701" s="464" t="str">
        <f>IFERROR(VLOOKUP($L701,[4]Insumos!$C$2:$F$517,4,FALSE),"")</f>
        <v/>
      </c>
      <c r="R701" s="463"/>
      <c r="S701" s="456"/>
      <c r="T701" s="456"/>
    </row>
    <row r="702" spans="2:20" ht="25.5" x14ac:dyDescent="0.25">
      <c r="B702" s="465" t="str">
        <f>IF(Tabla1[[#This Row],[Código_Actividad]]="","",CONCATENATE(Tabla1[[#This Row],[POA]],".",Tabla1[[#This Row],[SRS]],".",Tabla1[[#This Row],[AREA]],".",Tabla1[[#This Row],[TIPO]]))</f>
        <v/>
      </c>
      <c r="C702" s="465" t="str">
        <f>IF(Tabla1[[#This Row],[Código_Actividad]]="","",'Formulario PPGR1'!#REF!)</f>
        <v/>
      </c>
      <c r="D702" s="465" t="str">
        <f>IF(Tabla1[[#This Row],[Código_Actividad]]="","",'Formulario PPGR1'!#REF!)</f>
        <v/>
      </c>
      <c r="E702" s="465" t="str">
        <f>IF(Tabla1[[#This Row],[Código_Actividad]]="","",'Formulario PPGR1'!#REF!)</f>
        <v/>
      </c>
      <c r="F702" s="465" t="str">
        <f>IF(Tabla1[[#This Row],[Código_Actividad]]="","",'Formulario PPGR1'!#REF!)</f>
        <v/>
      </c>
      <c r="G702" s="366"/>
      <c r="H702" s="460" t="str">
        <f>IFERROR(VLOOKUP(Tabla1[[#This Row],[Código_Actividad]],'Formulario PPGR2'!$H$9:$I$1048576,2,FALSE),"")</f>
        <v/>
      </c>
      <c r="I702" s="461" t="str">
        <f>IFERROR(VLOOKUP(Tabla1[[#This Row],[Código_Actividad]],Tabla2[[Código]:[Total de Acciones ]],15,FALSE),"")</f>
        <v/>
      </c>
      <c r="J702" s="460"/>
      <c r="K702" s="473" t="s">
        <v>1719</v>
      </c>
      <c r="L702" s="473"/>
      <c r="M702" s="463" t="str">
        <f>IFERROR(VLOOKUP($L702,[4]Insumos!$C$2:$F$517,2,FALSE),"")</f>
        <v/>
      </c>
      <c r="N702" s="411"/>
      <c r="O702" s="464" t="str">
        <f>IFERROR(VLOOKUP($L702,[4]Insumos!$C$2:$F$517,3,FALSE),"")</f>
        <v/>
      </c>
      <c r="P702" s="318" t="e">
        <f>+Tabla1[[#This Row],[Precio Unitario]]*Tabla1[[#This Row],[Cantidad de Insumos]]</f>
        <v>#VALUE!</v>
      </c>
      <c r="Q702" s="464" t="str">
        <f>IFERROR(VLOOKUP($L702,[4]Insumos!$C$2:$F$517,4,FALSE),"")</f>
        <v/>
      </c>
      <c r="R702" s="463"/>
      <c r="S702" s="456"/>
      <c r="T702" s="456"/>
    </row>
    <row r="703" spans="2:20" x14ac:dyDescent="0.25">
      <c r="B703" s="459" t="str">
        <f>IF(Tabla1[[#This Row],[Código_Actividad]]="","",CONCATENATE(Tabla1[[#This Row],[POA]],".",Tabla1[[#This Row],[SRS]],".",Tabla1[[#This Row],[AREA]],".",Tabla1[[#This Row],[TIPO]]))</f>
        <v/>
      </c>
      <c r="C703" s="459" t="str">
        <f>IF(Tabla1[[#This Row],[Código_Actividad]]="","",'Formulario PPGR1'!#REF!)</f>
        <v/>
      </c>
      <c r="D703" s="459" t="str">
        <f>IF(Tabla1[[#This Row],[Código_Actividad]]="","",'Formulario PPGR1'!#REF!)</f>
        <v/>
      </c>
      <c r="E703" s="459" t="str">
        <f>IF(Tabla1[[#This Row],[Código_Actividad]]="","",'Formulario PPGR1'!#REF!)</f>
        <v/>
      </c>
      <c r="F703" s="459" t="str">
        <f>IF(Tabla1[[#This Row],[Código_Actividad]]="","",'Formulario PPGR1'!#REF!)</f>
        <v/>
      </c>
      <c r="G703" s="366"/>
      <c r="H703" s="460" t="str">
        <f>IFERROR(VLOOKUP(Tabla1[[#This Row],[Código_Actividad]],'Formulario PPGR2'!$H$9:$I$1048576,2,FALSE),"")</f>
        <v/>
      </c>
      <c r="I703" s="461" t="str">
        <f>IFERROR(VLOOKUP(Tabla1[[#This Row],[Código_Actividad]],Tabla2[[Código]:[Total de Acciones ]],15,FALSE),"")</f>
        <v/>
      </c>
      <c r="J703" s="460"/>
      <c r="K703" s="474"/>
      <c r="L703" s="473"/>
      <c r="M703" s="463" t="str">
        <f>IFERROR(VLOOKUP($L703,[4]Insumos!$C$2:$F$517,2,FALSE),"")</f>
        <v/>
      </c>
      <c r="N703" s="411"/>
      <c r="O703" s="464" t="str">
        <f>IFERROR(VLOOKUP($L703,[4]Insumos!$C$2:$F$517,3,FALSE),"")</f>
        <v/>
      </c>
      <c r="P703" s="318" t="e">
        <f>+Tabla1[[#This Row],[Precio Unitario]]*Tabla1[[#This Row],[Cantidad de Insumos]]</f>
        <v>#VALUE!</v>
      </c>
      <c r="Q703" s="464" t="str">
        <f>IFERROR(VLOOKUP($L703,[4]Insumos!$C$2:$F$517,4,FALSE),"")</f>
        <v/>
      </c>
      <c r="R703" s="463"/>
      <c r="S703" s="456"/>
      <c r="T703" s="456"/>
    </row>
    <row r="704" spans="2:20" x14ac:dyDescent="0.25">
      <c r="B704" s="459" t="str">
        <f>IF(Tabla1[[#This Row],[Código_Actividad]]="","",CONCATENATE(Tabla1[[#This Row],[POA]],".",Tabla1[[#This Row],[SRS]],".",Tabla1[[#This Row],[AREA]],".",Tabla1[[#This Row],[TIPO]]))</f>
        <v/>
      </c>
      <c r="C704" s="459" t="str">
        <f>IF(Tabla1[[#This Row],[Código_Actividad]]="","",'Formulario PPGR1'!#REF!)</f>
        <v/>
      </c>
      <c r="D704" s="459" t="str">
        <f>IF(Tabla1[[#This Row],[Código_Actividad]]="","",'Formulario PPGR1'!#REF!)</f>
        <v/>
      </c>
      <c r="E704" s="459" t="str">
        <f>IF(Tabla1[[#This Row],[Código_Actividad]]="","",'Formulario PPGR1'!#REF!)</f>
        <v/>
      </c>
      <c r="F704" s="459" t="str">
        <f>IF(Tabla1[[#This Row],[Código_Actividad]]="","",'Formulario PPGR1'!#REF!)</f>
        <v/>
      </c>
      <c r="G704" s="366"/>
      <c r="H704" s="460" t="str">
        <f>IFERROR(VLOOKUP(Tabla1[[#This Row],[Código_Actividad]],'Formulario PPGR2'!$H$9:$I$1048576,2,FALSE),"")</f>
        <v/>
      </c>
      <c r="I704" s="461" t="str">
        <f>IFERROR(VLOOKUP(Tabla1[[#This Row],[Código_Actividad]],Tabla2[[Código]:[Total de Acciones ]],15,FALSE),"")</f>
        <v/>
      </c>
      <c r="J704" s="475"/>
      <c r="K704" s="476" t="s">
        <v>683</v>
      </c>
      <c r="L704" s="475"/>
      <c r="M704" s="463" t="str">
        <f>IFERROR(VLOOKUP($L704,[4]Insumos!$C$2:$F$517,2,FALSE),"")</f>
        <v/>
      </c>
      <c r="N704" s="412"/>
      <c r="O704" s="464" t="str">
        <f>IFERROR(VLOOKUP($L704,[4]Insumos!$C$2:$F$517,3,FALSE),"")</f>
        <v/>
      </c>
      <c r="P704" s="318" t="e">
        <f>+Tabla1[[#This Row],[Precio Unitario]]*Tabla1[[#This Row],[Cantidad de Insumos]]</f>
        <v>#VALUE!</v>
      </c>
      <c r="Q704" s="464" t="str">
        <f>IFERROR(VLOOKUP($L704,[4]Insumos!$C$2:$F$517,4,FALSE),"")</f>
        <v/>
      </c>
      <c r="R704" s="463"/>
      <c r="S704" s="456"/>
      <c r="T704" s="456"/>
    </row>
    <row r="705" spans="2:20" x14ac:dyDescent="0.25">
      <c r="B705" s="459" t="str">
        <f>IF(Tabla1[[#This Row],[Código_Actividad]]="","",CONCATENATE(Tabla1[[#This Row],[POA]],".",Tabla1[[#This Row],[SRS]],".",Tabla1[[#This Row],[AREA]],".",Tabla1[[#This Row],[TIPO]]))</f>
        <v/>
      </c>
      <c r="C705" s="459" t="str">
        <f>IF(Tabla1[[#This Row],[Código_Actividad]]="","",'Formulario PPGR1'!#REF!)</f>
        <v/>
      </c>
      <c r="D705" s="459" t="str">
        <f>IF(Tabla1[[#This Row],[Código_Actividad]]="","",'Formulario PPGR1'!#REF!)</f>
        <v/>
      </c>
      <c r="E705" s="459" t="str">
        <f>IF(Tabla1[[#This Row],[Código_Actividad]]="","",'Formulario PPGR1'!#REF!)</f>
        <v/>
      </c>
      <c r="F705" s="459" t="str">
        <f>IF(Tabla1[[#This Row],[Código_Actividad]]="","",'Formulario PPGR1'!#REF!)</f>
        <v/>
      </c>
      <c r="G705" s="366"/>
      <c r="H705" s="460" t="str">
        <f>IFERROR(VLOOKUP(Tabla1[[#This Row],[Código_Actividad]],'Formulario PPGR2'!$H$9:$I$1048576,2,FALSE),"")</f>
        <v/>
      </c>
      <c r="I705" s="461" t="str">
        <f>IFERROR(VLOOKUP(Tabla1[[#This Row],[Código_Actividad]],Tabla2[[Código]:[Total de Acciones ]],15,FALSE),"")</f>
        <v/>
      </c>
      <c r="J705" s="475"/>
      <c r="K705" s="476" t="s">
        <v>683</v>
      </c>
      <c r="L705" s="475"/>
      <c r="M705" s="463" t="str">
        <f>IFERROR(VLOOKUP($L705,[4]Insumos!$C$2:$F$517,2,FALSE),"")</f>
        <v/>
      </c>
      <c r="N705" s="412"/>
      <c r="O705" s="464" t="str">
        <f>IFERROR(VLOOKUP($L705,[4]Insumos!$C$2:$F$517,3,FALSE),"")</f>
        <v/>
      </c>
      <c r="P705" s="318" t="e">
        <f>+Tabla1[[#This Row],[Precio Unitario]]*Tabla1[[#This Row],[Cantidad de Insumos]]</f>
        <v>#VALUE!</v>
      </c>
      <c r="Q705" s="464" t="str">
        <f>IFERROR(VLOOKUP($L705,[4]Insumos!$C$2:$F$517,4,FALSE),"")</f>
        <v/>
      </c>
      <c r="R705" s="463"/>
      <c r="S705" s="456"/>
      <c r="T705" s="456"/>
    </row>
    <row r="706" spans="2:20" s="457" customFormat="1" x14ac:dyDescent="0.25">
      <c r="B706" s="465" t="str">
        <f>IF(Tabla1[[#This Row],[Código_Actividad]]="","",CONCATENATE(Tabla1[[#This Row],[POA]],".",Tabla1[[#This Row],[SRS]],".",Tabla1[[#This Row],[AREA]],".",Tabla1[[#This Row],[TIPO]]))</f>
        <v/>
      </c>
      <c r="C706" s="465" t="str">
        <f>IF(Tabla1[[#This Row],[Código_Actividad]]="","",'Formulario PPGR1'!#REF!)</f>
        <v/>
      </c>
      <c r="D706" s="465" t="str">
        <f>IF(Tabla1[[#This Row],[Código_Actividad]]="","",'Formulario PPGR1'!#REF!)</f>
        <v/>
      </c>
      <c r="E706" s="465" t="str">
        <f>IF(Tabla1[[#This Row],[Código_Actividad]]="","",'Formulario PPGR1'!#REF!)</f>
        <v/>
      </c>
      <c r="F706" s="465" t="str">
        <f>IF(Tabla1[[#This Row],[Código_Actividad]]="","",'Formulario PPGR1'!#REF!)</f>
        <v/>
      </c>
      <c r="G706" s="366"/>
      <c r="H706" s="460" t="str">
        <f>IFERROR(VLOOKUP(Tabla1[[#This Row],[Código_Actividad]],'Formulario PPGR2'!$H$9:$I$1048576,2,FALSE),"")</f>
        <v/>
      </c>
      <c r="I706" s="461" t="str">
        <f>IFERROR(VLOOKUP(Tabla1[[#This Row],[Código_Actividad]],Tabla2[[Código]:[Total de Acciones ]],15,FALSE),"")</f>
        <v/>
      </c>
      <c r="J706" s="460"/>
      <c r="K706" s="474"/>
      <c r="L706" s="473"/>
      <c r="M706" s="463" t="str">
        <f>IFERROR(VLOOKUP($L706,[4]Insumos!$C$2:$F$517,2,FALSE),"")</f>
        <v/>
      </c>
      <c r="N706" s="411"/>
      <c r="O706" s="464" t="str">
        <f>IFERROR(VLOOKUP($L706,[4]Insumos!$C$2:$F$517,3,FALSE),"")</f>
        <v/>
      </c>
      <c r="P706" s="318" t="e">
        <f>+Tabla1[[#This Row],[Precio Unitario]]*Tabla1[[#This Row],[Cantidad de Insumos]]</f>
        <v>#VALUE!</v>
      </c>
      <c r="Q706" s="464" t="str">
        <f>IFERROR(VLOOKUP($L706,[4]Insumos!$C$2:$F$517,4,FALSE),"")</f>
        <v/>
      </c>
      <c r="R706" s="463"/>
    </row>
    <row r="707" spans="2:20" s="457" customFormat="1" x14ac:dyDescent="0.25">
      <c r="B707" s="465" t="str">
        <f>IF(Tabla1[[#This Row],[Código_Actividad]]="","",CONCATENATE(Tabla1[[#This Row],[POA]],".",Tabla1[[#This Row],[SRS]],".",Tabla1[[#This Row],[AREA]],".",Tabla1[[#This Row],[TIPO]]))</f>
        <v/>
      </c>
      <c r="C707" s="465" t="str">
        <f>IF(Tabla1[[#This Row],[Código_Actividad]]="","",'Formulario PPGR1'!#REF!)</f>
        <v/>
      </c>
      <c r="D707" s="465" t="str">
        <f>IF(Tabla1[[#This Row],[Código_Actividad]]="","",'Formulario PPGR1'!#REF!)</f>
        <v/>
      </c>
      <c r="E707" s="465" t="str">
        <f>IF(Tabla1[[#This Row],[Código_Actividad]]="","",'Formulario PPGR1'!#REF!)</f>
        <v/>
      </c>
      <c r="F707" s="465" t="str">
        <f>IF(Tabla1[[#This Row],[Código_Actividad]]="","",'Formulario PPGR1'!#REF!)</f>
        <v/>
      </c>
      <c r="G707" s="366"/>
      <c r="H707" s="460" t="str">
        <f>IFERROR(VLOOKUP(Tabla1[[#This Row],[Código_Actividad]],'Formulario PPGR2'!$H$9:$I$1048576,2,FALSE),"")</f>
        <v/>
      </c>
      <c r="I707" s="461" t="str">
        <f>IFERROR(VLOOKUP(Tabla1[[#This Row],[Código_Actividad]],Tabla2[[Código]:[Total de Acciones ]],15,FALSE),"")</f>
        <v/>
      </c>
      <c r="J707" s="460"/>
      <c r="K707" s="477" t="str">
        <f>IFERROR(VLOOKUP($J707,[5]LSIns!$B$5:$C$45,2,FALSE),"")</f>
        <v/>
      </c>
      <c r="L707" s="460"/>
      <c r="M707" s="463" t="str">
        <f>IFERROR(VLOOKUP($L707,[4]Insumos!$C$2:$F$517,2,FALSE),"")</f>
        <v/>
      </c>
      <c r="N707" s="408"/>
      <c r="O707" s="464" t="str">
        <f>IFERROR(VLOOKUP($L707,[4]Insumos!$C$2:$F$517,3,FALSE),"")</f>
        <v/>
      </c>
      <c r="P707" s="318" t="e">
        <f>+Tabla1[[#This Row],[Precio Unitario]]*Tabla1[[#This Row],[Cantidad de Insumos]]</f>
        <v>#VALUE!</v>
      </c>
      <c r="Q707" s="464" t="str">
        <f>IFERROR(VLOOKUP($L707,[4]Insumos!$C$2:$F$517,4,FALSE),"")</f>
        <v/>
      </c>
      <c r="R707" s="463"/>
    </row>
    <row r="708" spans="2:20" s="457" customFormat="1" x14ac:dyDescent="0.25">
      <c r="B708" s="465" t="str">
        <f>IF(Tabla1[[#This Row],[Código_Actividad]]="","",CONCATENATE(Tabla1[[#This Row],[POA]],".",Tabla1[[#This Row],[SRS]],".",Tabla1[[#This Row],[AREA]],".",Tabla1[[#This Row],[TIPO]]))</f>
        <v/>
      </c>
      <c r="C708" s="465" t="str">
        <f>IF(Tabla1[[#This Row],[Código_Actividad]]="","",'Formulario PPGR1'!#REF!)</f>
        <v/>
      </c>
      <c r="D708" s="465" t="str">
        <f>IF(Tabla1[[#This Row],[Código_Actividad]]="","",'Formulario PPGR1'!#REF!)</f>
        <v/>
      </c>
      <c r="E708" s="465" t="str">
        <f>IF(Tabla1[[#This Row],[Código_Actividad]]="","",'Formulario PPGR1'!#REF!)</f>
        <v/>
      </c>
      <c r="F708" s="465" t="str">
        <f>IF(Tabla1[[#This Row],[Código_Actividad]]="","",'Formulario PPGR1'!#REF!)</f>
        <v/>
      </c>
      <c r="G708" s="366"/>
      <c r="H708" s="460" t="str">
        <f>IFERROR(VLOOKUP(Tabla1[[#This Row],[Código_Actividad]],'Formulario PPGR2'!$H$9:$I$1048576,2,FALSE),"")</f>
        <v/>
      </c>
      <c r="I708" s="461" t="str">
        <f>IFERROR(VLOOKUP(Tabla1[[#This Row],[Código_Actividad]],Tabla2[[Código]:[Total de Acciones ]],15,FALSE),"")</f>
        <v/>
      </c>
      <c r="J708" s="475"/>
      <c r="K708" s="476" t="s">
        <v>1123</v>
      </c>
      <c r="L708" s="475"/>
      <c r="M708" s="463" t="str">
        <f>IFERROR(VLOOKUP($L708,[4]Insumos!$C$2:$F$517,2,FALSE),"")</f>
        <v/>
      </c>
      <c r="N708" s="412"/>
      <c r="O708" s="464" t="str">
        <f>IFERROR(VLOOKUP($L708,[4]Insumos!$C$2:$F$517,3,FALSE),"")</f>
        <v/>
      </c>
      <c r="P708" s="318" t="e">
        <f>+Tabla1[[#This Row],[Precio Unitario]]*Tabla1[[#This Row],[Cantidad de Insumos]]</f>
        <v>#VALUE!</v>
      </c>
      <c r="Q708" s="464" t="str">
        <f>IFERROR(VLOOKUP($L708,[4]Insumos!$C$2:$F$517,4,FALSE),"")</f>
        <v/>
      </c>
      <c r="R708" s="463"/>
    </row>
    <row r="709" spans="2:20" s="457" customFormat="1" ht="25.5" x14ac:dyDescent="0.25">
      <c r="B709" s="465" t="str">
        <f>IF(Tabla1[[#This Row],[Código_Actividad]]="","",CONCATENATE(Tabla1[[#This Row],[POA]],".",Tabla1[[#This Row],[SRS]],".",Tabla1[[#This Row],[AREA]],".",Tabla1[[#This Row],[TIPO]]))</f>
        <v/>
      </c>
      <c r="C709" s="465" t="str">
        <f>IF(Tabla1[[#This Row],[Código_Actividad]]="","",'Formulario PPGR1'!#REF!)</f>
        <v/>
      </c>
      <c r="D709" s="465" t="str">
        <f>IF(Tabla1[[#This Row],[Código_Actividad]]="","",'Formulario PPGR1'!#REF!)</f>
        <v/>
      </c>
      <c r="E709" s="465" t="str">
        <f>IF(Tabla1[[#This Row],[Código_Actividad]]="","",'Formulario PPGR1'!#REF!)</f>
        <v/>
      </c>
      <c r="F709" s="465" t="str">
        <f>IF(Tabla1[[#This Row],[Código_Actividad]]="","",'Formulario PPGR1'!#REF!)</f>
        <v/>
      </c>
      <c r="G709" s="366"/>
      <c r="H709" s="460" t="str">
        <f>IFERROR(VLOOKUP(Tabla1[[#This Row],[Código_Actividad]],'Formulario PPGR2'!$H$9:$I$1048576,2,FALSE),"")</f>
        <v/>
      </c>
      <c r="I709" s="461" t="str">
        <f>IFERROR(VLOOKUP(Tabla1[[#This Row],[Código_Actividad]],Tabla2[[Código]:[Total de Acciones ]],15,FALSE),"")</f>
        <v/>
      </c>
      <c r="J709" s="460"/>
      <c r="K709" s="473" t="s">
        <v>1719</v>
      </c>
      <c r="L709" s="473"/>
      <c r="M709" s="463" t="str">
        <f>IFERROR(VLOOKUP($L709,[4]Insumos!$C$2:$F$517,2,FALSE),"")</f>
        <v/>
      </c>
      <c r="N709" s="411"/>
      <c r="O709" s="464" t="str">
        <f>IFERROR(VLOOKUP($L709,[4]Insumos!$C$2:$F$517,3,FALSE),"")</f>
        <v/>
      </c>
      <c r="P709" s="318" t="e">
        <f>+Tabla1[[#This Row],[Precio Unitario]]*Tabla1[[#This Row],[Cantidad de Insumos]]</f>
        <v>#VALUE!</v>
      </c>
      <c r="Q709" s="464" t="str">
        <f>IFERROR(VLOOKUP($L709,[4]Insumos!$C$2:$F$517,4,FALSE),"")</f>
        <v/>
      </c>
      <c r="R709" s="463"/>
    </row>
    <row r="710" spans="2:20" s="457" customFormat="1" x14ac:dyDescent="0.25">
      <c r="B710" s="465" t="str">
        <f>IF(Tabla1[[#This Row],[Código_Actividad]]="","",CONCATENATE(Tabla1[[#This Row],[POA]],".",Tabla1[[#This Row],[SRS]],".",Tabla1[[#This Row],[AREA]],".",Tabla1[[#This Row],[TIPO]]))</f>
        <v/>
      </c>
      <c r="C710" s="465" t="str">
        <f>IF(Tabla1[[#This Row],[Código_Actividad]]="","",'Formulario PPGR1'!#REF!)</f>
        <v/>
      </c>
      <c r="D710" s="465" t="str">
        <f>IF(Tabla1[[#This Row],[Código_Actividad]]="","",'Formulario PPGR1'!#REF!)</f>
        <v/>
      </c>
      <c r="E710" s="465" t="str">
        <f>IF(Tabla1[[#This Row],[Código_Actividad]]="","",'Formulario PPGR1'!#REF!)</f>
        <v/>
      </c>
      <c r="F710" s="465" t="str">
        <f>IF(Tabla1[[#This Row],[Código_Actividad]]="","",'Formulario PPGR1'!#REF!)</f>
        <v/>
      </c>
      <c r="G710" s="366"/>
      <c r="H710" s="460" t="str">
        <f>IFERROR(VLOOKUP(Tabla1[[#This Row],[Código_Actividad]],'Formulario PPGR2'!$H$9:$I$1048576,2,FALSE),"")</f>
        <v/>
      </c>
      <c r="I710" s="461" t="str">
        <f>IFERROR(VLOOKUP(Tabla1[[#This Row],[Código_Actividad]],Tabla2[[Código]:[Total de Acciones ]],15,FALSE),"")</f>
        <v/>
      </c>
      <c r="J710" s="460"/>
      <c r="K710" s="474"/>
      <c r="L710" s="473"/>
      <c r="M710" s="463" t="str">
        <f>IFERROR(VLOOKUP($L710,[4]Insumos!$C$2:$F$517,2,FALSE),"")</f>
        <v/>
      </c>
      <c r="N710" s="411"/>
      <c r="O710" s="464" t="str">
        <f>IFERROR(VLOOKUP($L710,[4]Insumos!$C$2:$F$517,3,FALSE),"")</f>
        <v/>
      </c>
      <c r="P710" s="318" t="e">
        <f>+Tabla1[[#This Row],[Precio Unitario]]*Tabla1[[#This Row],[Cantidad de Insumos]]</f>
        <v>#VALUE!</v>
      </c>
      <c r="Q710" s="464" t="str">
        <f>IFERROR(VLOOKUP($L710,[4]Insumos!$C$2:$F$517,4,FALSE),"")</f>
        <v/>
      </c>
      <c r="R710" s="463"/>
    </row>
    <row r="711" spans="2:20" s="457" customFormat="1" x14ac:dyDescent="0.25">
      <c r="B711" s="465" t="str">
        <f>IF(Tabla1[[#This Row],[Código_Actividad]]="","",CONCATENATE(Tabla1[[#This Row],[POA]],".",Tabla1[[#This Row],[SRS]],".",Tabla1[[#This Row],[AREA]],".",Tabla1[[#This Row],[TIPO]]))</f>
        <v/>
      </c>
      <c r="C711" s="465" t="str">
        <f>IF(Tabla1[[#This Row],[Código_Actividad]]="","",'Formulario PPGR1'!#REF!)</f>
        <v/>
      </c>
      <c r="D711" s="465" t="str">
        <f>IF(Tabla1[[#This Row],[Código_Actividad]]="","",'Formulario PPGR1'!#REF!)</f>
        <v/>
      </c>
      <c r="E711" s="465" t="str">
        <f>IF(Tabla1[[#This Row],[Código_Actividad]]="","",'Formulario PPGR1'!#REF!)</f>
        <v/>
      </c>
      <c r="F711" s="465" t="str">
        <f>IF(Tabla1[[#This Row],[Código_Actividad]]="","",'Formulario PPGR1'!#REF!)</f>
        <v/>
      </c>
      <c r="G711" s="366"/>
      <c r="H711" s="460" t="str">
        <f>IFERROR(VLOOKUP(Tabla1[[#This Row],[Código_Actividad]],'Formulario PPGR2'!$H$9:$I$1048576,2,FALSE),"")</f>
        <v/>
      </c>
      <c r="I711" s="461" t="str">
        <f>IFERROR(VLOOKUP(Tabla1[[#This Row],[Código_Actividad]],Tabla2[[Código]:[Total de Acciones ]],15,FALSE),"")</f>
        <v/>
      </c>
      <c r="J711" s="460"/>
      <c r="K711" s="477"/>
      <c r="L711" s="475"/>
      <c r="M711" s="463" t="str">
        <f>IFERROR(VLOOKUP($L711,[4]Insumos!$C$2:$F$517,2,FALSE),"")</f>
        <v/>
      </c>
      <c r="N711" s="408"/>
      <c r="O711" s="464" t="str">
        <f>IFERROR(VLOOKUP($L711,[4]Insumos!$C$2:$F$517,3,FALSE),"")</f>
        <v/>
      </c>
      <c r="P711" s="318" t="e">
        <f>+Tabla1[[#This Row],[Precio Unitario]]*Tabla1[[#This Row],[Cantidad de Insumos]]</f>
        <v>#VALUE!</v>
      </c>
      <c r="Q711" s="464" t="str">
        <f>IFERROR(VLOOKUP($L711,[4]Insumos!$C$2:$F$517,4,FALSE),"")</f>
        <v/>
      </c>
      <c r="R711" s="463"/>
    </row>
    <row r="712" spans="2:20" s="457" customFormat="1" x14ac:dyDescent="0.25">
      <c r="B712" s="465" t="str">
        <f>IF(Tabla1[[#This Row],[Código_Actividad]]="","",CONCATENATE(Tabla1[[#This Row],[POA]],".",Tabla1[[#This Row],[SRS]],".",Tabla1[[#This Row],[AREA]],".",Tabla1[[#This Row],[TIPO]]))</f>
        <v/>
      </c>
      <c r="C712" s="465" t="str">
        <f>IF(Tabla1[[#This Row],[Código_Actividad]]="","",'Formulario PPGR1'!#REF!)</f>
        <v/>
      </c>
      <c r="D712" s="465" t="str">
        <f>IF(Tabla1[[#This Row],[Código_Actividad]]="","",'Formulario PPGR1'!#REF!)</f>
        <v/>
      </c>
      <c r="E712" s="465" t="str">
        <f>IF(Tabla1[[#This Row],[Código_Actividad]]="","",'Formulario PPGR1'!#REF!)</f>
        <v/>
      </c>
      <c r="F712" s="465" t="str">
        <f>IF(Tabla1[[#This Row],[Código_Actividad]]="","",'Formulario PPGR1'!#REF!)</f>
        <v/>
      </c>
      <c r="G712" s="366"/>
      <c r="H712" s="460" t="str">
        <f>IFERROR(VLOOKUP(Tabla1[[#This Row],[Código_Actividad]],'Formulario PPGR2'!$H$9:$I$1048576,2,FALSE),"")</f>
        <v/>
      </c>
      <c r="I712" s="461" t="str">
        <f>IFERROR(VLOOKUP(Tabla1[[#This Row],[Código_Actividad]],Tabla2[[Código]:[Total de Acciones ]],15,FALSE),"")</f>
        <v/>
      </c>
      <c r="J712" s="460"/>
      <c r="K712" s="477"/>
      <c r="L712" s="475"/>
      <c r="M712" s="463" t="str">
        <f>IFERROR(VLOOKUP($L712,[4]Insumos!$C$2:$F$517,2,FALSE),"")</f>
        <v/>
      </c>
      <c r="N712" s="408"/>
      <c r="O712" s="464" t="str">
        <f>IFERROR(VLOOKUP($L712,[4]Insumos!$C$2:$F$517,3,FALSE),"")</f>
        <v/>
      </c>
      <c r="P712" s="318" t="e">
        <f>+Tabla1[[#This Row],[Precio Unitario]]*Tabla1[[#This Row],[Cantidad de Insumos]]</f>
        <v>#VALUE!</v>
      </c>
      <c r="Q712" s="464" t="str">
        <f>IFERROR(VLOOKUP($L712,[4]Insumos!$C$2:$F$517,4,FALSE),"")</f>
        <v/>
      </c>
      <c r="R712" s="463"/>
    </row>
    <row r="713" spans="2:20" s="457" customFormat="1" ht="25.5" x14ac:dyDescent="0.25">
      <c r="B713" s="465" t="str">
        <f>IF(Tabla1[[#This Row],[Código_Actividad]]="","",CONCATENATE(Tabla1[[#This Row],[POA]],".",Tabla1[[#This Row],[SRS]],".",Tabla1[[#This Row],[AREA]],".",Tabla1[[#This Row],[TIPO]]))</f>
        <v/>
      </c>
      <c r="C713" s="465" t="str">
        <f>IF(Tabla1[[#This Row],[Código_Actividad]]="","",'Formulario PPGR1'!#REF!)</f>
        <v/>
      </c>
      <c r="D713" s="465" t="str">
        <f>IF(Tabla1[[#This Row],[Código_Actividad]]="","",'Formulario PPGR1'!#REF!)</f>
        <v/>
      </c>
      <c r="E713" s="465" t="str">
        <f>IF(Tabla1[[#This Row],[Código_Actividad]]="","",'Formulario PPGR1'!#REF!)</f>
        <v/>
      </c>
      <c r="F713" s="465" t="str">
        <f>IF(Tabla1[[#This Row],[Código_Actividad]]="","",'Formulario PPGR1'!#REF!)</f>
        <v/>
      </c>
      <c r="G713" s="366"/>
      <c r="H713" s="460" t="str">
        <f>IFERROR(VLOOKUP(Tabla1[[#This Row],[Código_Actividad]],'Formulario PPGR2'!$H$9:$I$1048576,2,FALSE),"")</f>
        <v/>
      </c>
      <c r="I713" s="461" t="str">
        <f>IFERROR(VLOOKUP(Tabla1[[#This Row],[Código_Actividad]],Tabla2[[Código]:[Total de Acciones ]],15,FALSE),"")</f>
        <v/>
      </c>
      <c r="J713" s="460"/>
      <c r="K713" s="473" t="s">
        <v>1719</v>
      </c>
      <c r="L713" s="473"/>
      <c r="M713" s="463" t="str">
        <f>IFERROR(VLOOKUP($L713,[4]Insumos!$C$2:$F$517,2,FALSE),"")</f>
        <v/>
      </c>
      <c r="N713" s="411"/>
      <c r="O713" s="464" t="str">
        <f>IFERROR(VLOOKUP($L713,[4]Insumos!$C$2:$F$517,3,FALSE),"")</f>
        <v/>
      </c>
      <c r="P713" s="318" t="e">
        <f>+Tabla1[[#This Row],[Precio Unitario]]*Tabla1[[#This Row],[Cantidad de Insumos]]</f>
        <v>#VALUE!</v>
      </c>
      <c r="Q713" s="464" t="str">
        <f>IFERROR(VLOOKUP($L713,[4]Insumos!$C$2:$F$517,4,FALSE),"")</f>
        <v/>
      </c>
      <c r="R713" s="463"/>
    </row>
    <row r="714" spans="2:20" s="457" customFormat="1" x14ac:dyDescent="0.25">
      <c r="B714" s="465" t="str">
        <f>IF(Tabla1[[#This Row],[Código_Actividad]]="","",CONCATENATE(Tabla1[[#This Row],[POA]],".",Tabla1[[#This Row],[SRS]],".",Tabla1[[#This Row],[AREA]],".",Tabla1[[#This Row],[TIPO]]))</f>
        <v/>
      </c>
      <c r="C714" s="465" t="str">
        <f>IF(Tabla1[[#This Row],[Código_Actividad]]="","",'Formulario PPGR1'!#REF!)</f>
        <v/>
      </c>
      <c r="D714" s="465" t="str">
        <f>IF(Tabla1[[#This Row],[Código_Actividad]]="","",'Formulario PPGR1'!#REF!)</f>
        <v/>
      </c>
      <c r="E714" s="465" t="str">
        <f>IF(Tabla1[[#This Row],[Código_Actividad]]="","",'Formulario PPGR1'!#REF!)</f>
        <v/>
      </c>
      <c r="F714" s="465" t="str">
        <f>IF(Tabla1[[#This Row],[Código_Actividad]]="","",'Formulario PPGR1'!#REF!)</f>
        <v/>
      </c>
      <c r="G714" s="366"/>
      <c r="H714" s="460" t="str">
        <f>IFERROR(VLOOKUP(Tabla1[[#This Row],[Código_Actividad]],'Formulario PPGR2'!$H$9:$I$1048576,2,FALSE),"")</f>
        <v/>
      </c>
      <c r="I714" s="461" t="str">
        <f>IFERROR(VLOOKUP(Tabla1[[#This Row],[Código_Actividad]],Tabla2[[Código]:[Total de Acciones ]],15,FALSE),"")</f>
        <v/>
      </c>
      <c r="J714" s="460"/>
      <c r="K714" s="474"/>
      <c r="L714" s="473"/>
      <c r="M714" s="463" t="str">
        <f>IFERROR(VLOOKUP($L714,[4]Insumos!$C$2:$F$517,2,FALSE),"")</f>
        <v/>
      </c>
      <c r="N714" s="411"/>
      <c r="O714" s="464" t="str">
        <f>IFERROR(VLOOKUP($L714,[4]Insumos!$C$2:$F$517,3,FALSE),"")</f>
        <v/>
      </c>
      <c r="P714" s="318" t="e">
        <f>+Tabla1[[#This Row],[Precio Unitario]]*Tabla1[[#This Row],[Cantidad de Insumos]]</f>
        <v>#VALUE!</v>
      </c>
      <c r="Q714" s="464" t="str">
        <f>IFERROR(VLOOKUP($L714,[4]Insumos!$C$2:$F$517,4,FALSE),"")</f>
        <v/>
      </c>
      <c r="R714" s="463"/>
    </row>
    <row r="715" spans="2:20" s="457" customFormat="1" x14ac:dyDescent="0.25">
      <c r="B715" s="465" t="str">
        <f>IF(Tabla1[[#This Row],[Código_Actividad]]="","",CONCATENATE(Tabla1[[#This Row],[POA]],".",Tabla1[[#This Row],[SRS]],".",Tabla1[[#This Row],[AREA]],".",Tabla1[[#This Row],[TIPO]]))</f>
        <v/>
      </c>
      <c r="C715" s="465" t="str">
        <f>IF(Tabla1[[#This Row],[Código_Actividad]]="","",'Formulario PPGR1'!#REF!)</f>
        <v/>
      </c>
      <c r="D715" s="465" t="str">
        <f>IF(Tabla1[[#This Row],[Código_Actividad]]="","",'Formulario PPGR1'!#REF!)</f>
        <v/>
      </c>
      <c r="E715" s="465" t="str">
        <f>IF(Tabla1[[#This Row],[Código_Actividad]]="","",'Formulario PPGR1'!#REF!)</f>
        <v/>
      </c>
      <c r="F715" s="465" t="str">
        <f>IF(Tabla1[[#This Row],[Código_Actividad]]="","",'Formulario PPGR1'!#REF!)</f>
        <v/>
      </c>
      <c r="G715" s="366"/>
      <c r="H715" s="460" t="str">
        <f>IFERROR(VLOOKUP(Tabla1[[#This Row],[Código_Actividad]],'Formulario PPGR2'!$H$9:$I$1048576,2,FALSE),"")</f>
        <v/>
      </c>
      <c r="I715" s="461" t="str">
        <f>IFERROR(VLOOKUP(Tabla1[[#This Row],[Código_Actividad]],Tabla2[[Código]:[Total de Acciones ]],15,FALSE),"")</f>
        <v/>
      </c>
      <c r="J715" s="475"/>
      <c r="K715" s="476" t="s">
        <v>683</v>
      </c>
      <c r="L715" s="475"/>
      <c r="M715" s="463" t="str">
        <f>IFERROR(VLOOKUP($L715,[4]Insumos!$C$2:$F$517,2,FALSE),"")</f>
        <v/>
      </c>
      <c r="N715" s="412"/>
      <c r="O715" s="464" t="str">
        <f>IFERROR(VLOOKUP($L715,[4]Insumos!$C$2:$F$517,3,FALSE),"")</f>
        <v/>
      </c>
      <c r="P715" s="318" t="e">
        <f>+Tabla1[[#This Row],[Precio Unitario]]*Tabla1[[#This Row],[Cantidad de Insumos]]</f>
        <v>#VALUE!</v>
      </c>
      <c r="Q715" s="464" t="str">
        <f>IFERROR(VLOOKUP($L715,[4]Insumos!$C$2:$F$517,4,FALSE),"")</f>
        <v/>
      </c>
      <c r="R715" s="463"/>
    </row>
    <row r="716" spans="2:20" s="457" customFormat="1" x14ac:dyDescent="0.25">
      <c r="B716" s="465" t="str">
        <f>IF(Tabla1[[#This Row],[Código_Actividad]]="","",CONCATENATE(Tabla1[[#This Row],[POA]],".",Tabla1[[#This Row],[SRS]],".",Tabla1[[#This Row],[AREA]],".",Tabla1[[#This Row],[TIPO]]))</f>
        <v/>
      </c>
      <c r="C716" s="465" t="str">
        <f>IF(Tabla1[[#This Row],[Código_Actividad]]="","",'Formulario PPGR1'!#REF!)</f>
        <v/>
      </c>
      <c r="D716" s="465" t="str">
        <f>IF(Tabla1[[#This Row],[Código_Actividad]]="","",'Formulario PPGR1'!#REF!)</f>
        <v/>
      </c>
      <c r="E716" s="465" t="str">
        <f>IF(Tabla1[[#This Row],[Código_Actividad]]="","",'Formulario PPGR1'!#REF!)</f>
        <v/>
      </c>
      <c r="F716" s="465" t="str">
        <f>IF(Tabla1[[#This Row],[Código_Actividad]]="","",'Formulario PPGR1'!#REF!)</f>
        <v/>
      </c>
      <c r="G716" s="366"/>
      <c r="H716" s="460" t="str">
        <f>IFERROR(VLOOKUP(Tabla1[[#This Row],[Código_Actividad]],'Formulario PPGR2'!$H$9:$I$1048576,2,FALSE),"")</f>
        <v/>
      </c>
      <c r="I716" s="461" t="str">
        <f>IFERROR(VLOOKUP(Tabla1[[#This Row],[Código_Actividad]],Tabla2[[Código]:[Total de Acciones ]],15,FALSE),"")</f>
        <v/>
      </c>
      <c r="J716" s="475"/>
      <c r="K716" s="476" t="s">
        <v>683</v>
      </c>
      <c r="L716" s="475"/>
      <c r="M716" s="463" t="str">
        <f>IFERROR(VLOOKUP($L716,[4]Insumos!$C$2:$F$517,2,FALSE),"")</f>
        <v/>
      </c>
      <c r="N716" s="412"/>
      <c r="O716" s="464" t="str">
        <f>IFERROR(VLOOKUP($L716,[4]Insumos!$C$2:$F$517,3,FALSE),"")</f>
        <v/>
      </c>
      <c r="P716" s="318" t="e">
        <f>+Tabla1[[#This Row],[Precio Unitario]]*Tabla1[[#This Row],[Cantidad de Insumos]]</f>
        <v>#VALUE!</v>
      </c>
      <c r="Q716" s="464" t="str">
        <f>IFERROR(VLOOKUP($L716,[4]Insumos!$C$2:$F$517,4,FALSE),"")</f>
        <v/>
      </c>
      <c r="R716" s="463"/>
    </row>
    <row r="717" spans="2:20" s="457" customFormat="1" x14ac:dyDescent="0.25">
      <c r="B717" s="465" t="str">
        <f>IF(Tabla1[[#This Row],[Código_Actividad]]="","",CONCATENATE(Tabla1[[#This Row],[POA]],".",Tabla1[[#This Row],[SRS]],".",Tabla1[[#This Row],[AREA]],".",Tabla1[[#This Row],[TIPO]]))</f>
        <v/>
      </c>
      <c r="C717" s="465" t="str">
        <f>IF(Tabla1[[#This Row],[Código_Actividad]]="","",'Formulario PPGR1'!#REF!)</f>
        <v/>
      </c>
      <c r="D717" s="465" t="str">
        <f>IF(Tabla1[[#This Row],[Código_Actividad]]="","",'Formulario PPGR1'!#REF!)</f>
        <v/>
      </c>
      <c r="E717" s="465" t="str">
        <f>IF(Tabla1[[#This Row],[Código_Actividad]]="","",'Formulario PPGR1'!#REF!)</f>
        <v/>
      </c>
      <c r="F717" s="465" t="str">
        <f>IF(Tabla1[[#This Row],[Código_Actividad]]="","",'Formulario PPGR1'!#REF!)</f>
        <v/>
      </c>
      <c r="G717" s="366"/>
      <c r="H717" s="460" t="str">
        <f>IFERROR(VLOOKUP(Tabla1[[#This Row],[Código_Actividad]],'Formulario PPGR2'!$H$9:$I$1048576,2,FALSE),"")</f>
        <v/>
      </c>
      <c r="I717" s="461" t="str">
        <f>IFERROR(VLOOKUP(Tabla1[[#This Row],[Código_Actividad]],Tabla2[[Código]:[Total de Acciones ]],15,FALSE),"")</f>
        <v/>
      </c>
      <c r="J717" s="475"/>
      <c r="K717" s="476" t="s">
        <v>1293</v>
      </c>
      <c r="L717" s="475"/>
      <c r="M717" s="463" t="str">
        <f>IFERROR(VLOOKUP($L717,[4]Insumos!$C$2:$F$517,2,FALSE),"")</f>
        <v/>
      </c>
      <c r="N717" s="412"/>
      <c r="O717" s="464" t="str">
        <f>IFERROR(VLOOKUP($L717,[4]Insumos!$C$2:$F$517,3,FALSE),"")</f>
        <v/>
      </c>
      <c r="P717" s="318" t="e">
        <f>+Tabla1[[#This Row],[Precio Unitario]]*Tabla1[[#This Row],[Cantidad de Insumos]]</f>
        <v>#VALUE!</v>
      </c>
      <c r="Q717" s="464" t="str">
        <f>IFERROR(VLOOKUP($L717,[4]Insumos!$C$2:$F$517,4,FALSE),"")</f>
        <v/>
      </c>
      <c r="R717" s="463"/>
    </row>
    <row r="718" spans="2:20" s="457" customFormat="1" x14ac:dyDescent="0.25">
      <c r="B718" s="465" t="str">
        <f>IF(Tabla1[[#This Row],[Código_Actividad]]="","",CONCATENATE(Tabla1[[#This Row],[POA]],".",Tabla1[[#This Row],[SRS]],".",Tabla1[[#This Row],[AREA]],".",Tabla1[[#This Row],[TIPO]]))</f>
        <v/>
      </c>
      <c r="C718" s="465" t="str">
        <f>IF(Tabla1[[#This Row],[Código_Actividad]]="","",'Formulario PPGR1'!#REF!)</f>
        <v/>
      </c>
      <c r="D718" s="465" t="str">
        <f>IF(Tabla1[[#This Row],[Código_Actividad]]="","",'Formulario PPGR1'!#REF!)</f>
        <v/>
      </c>
      <c r="E718" s="465" t="str">
        <f>IF(Tabla1[[#This Row],[Código_Actividad]]="","",'Formulario PPGR1'!#REF!)</f>
        <v/>
      </c>
      <c r="F718" s="465" t="str">
        <f>IF(Tabla1[[#This Row],[Código_Actividad]]="","",'Formulario PPGR1'!#REF!)</f>
        <v/>
      </c>
      <c r="G718" s="366"/>
      <c r="H718" s="460" t="str">
        <f>IFERROR(VLOOKUP(Tabla1[[#This Row],[Código_Actividad]],'Formulario PPGR2'!$H$9:$I$1048576,2,FALSE),"")</f>
        <v/>
      </c>
      <c r="I718" s="461" t="str">
        <f>IFERROR(VLOOKUP(Tabla1[[#This Row],[Código_Actividad]],Tabla2[[Código]:[Total de Acciones ]],15,FALSE),"")</f>
        <v/>
      </c>
      <c r="J718" s="475"/>
      <c r="K718" s="476" t="s">
        <v>982</v>
      </c>
      <c r="L718" s="475"/>
      <c r="M718" s="463" t="str">
        <f>IFERROR(VLOOKUP($L718,[4]Insumos!$C$2:$F$517,2,FALSE),"")</f>
        <v/>
      </c>
      <c r="N718" s="412"/>
      <c r="O718" s="464" t="str">
        <f>IFERROR(VLOOKUP($L718,[4]Insumos!$C$2:$F$517,3,FALSE),"")</f>
        <v/>
      </c>
      <c r="P718" s="318" t="e">
        <f>+Tabla1[[#This Row],[Precio Unitario]]*Tabla1[[#This Row],[Cantidad de Insumos]]</f>
        <v>#VALUE!</v>
      </c>
      <c r="Q718" s="464" t="str">
        <f>IFERROR(VLOOKUP($L718,[4]Insumos!$C$2:$F$517,4,FALSE),"")</f>
        <v/>
      </c>
      <c r="R718" s="463"/>
    </row>
    <row r="719" spans="2:20" s="457" customFormat="1" x14ac:dyDescent="0.25">
      <c r="B719" s="465" t="str">
        <f>IF(Tabla1[[#This Row],[Código_Actividad]]="","",CONCATENATE(Tabla1[[#This Row],[POA]],".",Tabla1[[#This Row],[SRS]],".",Tabla1[[#This Row],[AREA]],".",Tabla1[[#This Row],[TIPO]]))</f>
        <v/>
      </c>
      <c r="C719" s="465" t="str">
        <f>IF(Tabla1[[#This Row],[Código_Actividad]]="","",'Formulario PPGR1'!#REF!)</f>
        <v/>
      </c>
      <c r="D719" s="465" t="str">
        <f>IF(Tabla1[[#This Row],[Código_Actividad]]="","",'Formulario PPGR1'!#REF!)</f>
        <v/>
      </c>
      <c r="E719" s="465" t="str">
        <f>IF(Tabla1[[#This Row],[Código_Actividad]]="","",'Formulario PPGR1'!#REF!)</f>
        <v/>
      </c>
      <c r="F719" s="465" t="str">
        <f>IF(Tabla1[[#This Row],[Código_Actividad]]="","",'Formulario PPGR1'!#REF!)</f>
        <v/>
      </c>
      <c r="G719" s="366"/>
      <c r="H719" s="460" t="str">
        <f>IFERROR(VLOOKUP(Tabla1[[#This Row],[Código_Actividad]],'Formulario PPGR2'!$H$9:$I$1048576,2,FALSE),"")</f>
        <v/>
      </c>
      <c r="I719" s="461" t="str">
        <f>IFERROR(VLOOKUP(Tabla1[[#This Row],[Código_Actividad]],Tabla2[[Código]:[Total de Acciones ]],15,FALSE),"")</f>
        <v/>
      </c>
      <c r="J719" s="475"/>
      <c r="K719" s="476" t="s">
        <v>1293</v>
      </c>
      <c r="L719" s="475"/>
      <c r="M719" s="463" t="str">
        <f>IFERROR(VLOOKUP($L719,[4]Insumos!$C$2:$F$517,2,FALSE),"")</f>
        <v/>
      </c>
      <c r="N719" s="412"/>
      <c r="O719" s="464" t="str">
        <f>IFERROR(VLOOKUP($L719,[4]Insumos!$C$2:$F$517,3,FALSE),"")</f>
        <v/>
      </c>
      <c r="P719" s="318" t="e">
        <f>+Tabla1[[#This Row],[Precio Unitario]]*Tabla1[[#This Row],[Cantidad de Insumos]]</f>
        <v>#VALUE!</v>
      </c>
      <c r="Q719" s="464" t="str">
        <f>IFERROR(VLOOKUP($L719,[4]Insumos!$C$2:$F$517,4,FALSE),"")</f>
        <v/>
      </c>
      <c r="R719" s="463"/>
    </row>
    <row r="720" spans="2:20" s="457" customFormat="1" x14ac:dyDescent="0.25">
      <c r="B720" s="465" t="str">
        <f>IF(Tabla1[[#This Row],[Código_Actividad]]="","",CONCATENATE(Tabla1[[#This Row],[POA]],".",Tabla1[[#This Row],[SRS]],".",Tabla1[[#This Row],[AREA]],".",Tabla1[[#This Row],[TIPO]]))</f>
        <v/>
      </c>
      <c r="C720" s="465" t="str">
        <f>IF(Tabla1[[#This Row],[Código_Actividad]]="","",'Formulario PPGR1'!#REF!)</f>
        <v/>
      </c>
      <c r="D720" s="465" t="str">
        <f>IF(Tabla1[[#This Row],[Código_Actividad]]="","",'Formulario PPGR1'!#REF!)</f>
        <v/>
      </c>
      <c r="E720" s="465" t="str">
        <f>IF(Tabla1[[#This Row],[Código_Actividad]]="","",'Formulario PPGR1'!#REF!)</f>
        <v/>
      </c>
      <c r="F720" s="465" t="str">
        <f>IF(Tabla1[[#This Row],[Código_Actividad]]="","",'Formulario PPGR1'!#REF!)</f>
        <v/>
      </c>
      <c r="G720" s="366"/>
      <c r="H720" s="460" t="str">
        <f>IFERROR(VLOOKUP(Tabla1[[#This Row],[Código_Actividad]],'Formulario PPGR2'!$H$9:$I$1048576,2,FALSE),"")</f>
        <v/>
      </c>
      <c r="I720" s="461" t="str">
        <f>IFERROR(VLOOKUP(Tabla1[[#This Row],[Código_Actividad]],Tabla2[[Código]:[Total de Acciones ]],15,FALSE),"")</f>
        <v/>
      </c>
      <c r="J720" s="475"/>
      <c r="K720" s="476" t="s">
        <v>841</v>
      </c>
      <c r="L720" s="475"/>
      <c r="M720" s="463" t="str">
        <f>IFERROR(VLOOKUP($L720,[4]Insumos!$C$2:$F$517,2,FALSE),"")</f>
        <v/>
      </c>
      <c r="N720" s="412"/>
      <c r="O720" s="464" t="str">
        <f>IFERROR(VLOOKUP($L720,[4]Insumos!$C$2:$F$517,3,FALSE),"")</f>
        <v/>
      </c>
      <c r="P720" s="318" t="e">
        <f>+Tabla1[[#This Row],[Precio Unitario]]*Tabla1[[#This Row],[Cantidad de Insumos]]</f>
        <v>#VALUE!</v>
      </c>
      <c r="Q720" s="464" t="str">
        <f>IFERROR(VLOOKUP($L720,[4]Insumos!$C$2:$F$517,4,FALSE),"")</f>
        <v/>
      </c>
      <c r="R720" s="463"/>
    </row>
    <row r="721" spans="2:18" s="457" customFormat="1" x14ac:dyDescent="0.25">
      <c r="B721" s="465" t="str">
        <f>IF(Tabla1[[#This Row],[Código_Actividad]]="","",CONCATENATE(Tabla1[[#This Row],[POA]],".",Tabla1[[#This Row],[SRS]],".",Tabla1[[#This Row],[AREA]],".",Tabla1[[#This Row],[TIPO]]))</f>
        <v/>
      </c>
      <c r="C721" s="465" t="str">
        <f>IF(Tabla1[[#This Row],[Código_Actividad]]="","",'Formulario PPGR1'!#REF!)</f>
        <v/>
      </c>
      <c r="D721" s="465" t="str">
        <f>IF(Tabla1[[#This Row],[Código_Actividad]]="","",'Formulario PPGR1'!#REF!)</f>
        <v/>
      </c>
      <c r="E721" s="465" t="str">
        <f>IF(Tabla1[[#This Row],[Código_Actividad]]="","",'Formulario PPGR1'!#REF!)</f>
        <v/>
      </c>
      <c r="F721" s="465" t="str">
        <f>IF(Tabla1[[#This Row],[Código_Actividad]]="","",'Formulario PPGR1'!#REF!)</f>
        <v/>
      </c>
      <c r="G721" s="366"/>
      <c r="H721" s="460" t="str">
        <f>IFERROR(VLOOKUP(Tabla1[[#This Row],[Código_Actividad]],'Formulario PPGR2'!$H$9:$I$1048576,2,FALSE),"")</f>
        <v/>
      </c>
      <c r="I721" s="461" t="str">
        <f>IFERROR(VLOOKUP(Tabla1[[#This Row],[Código_Actividad]],Tabla2[[Código]:[Total de Acciones ]],15,FALSE),"")</f>
        <v/>
      </c>
      <c r="J721" s="460"/>
      <c r="K721" s="474"/>
      <c r="L721" s="473"/>
      <c r="M721" s="463" t="str">
        <f>IFERROR(VLOOKUP($L721,[4]Insumos!$C$2:$F$517,2,FALSE),"")</f>
        <v/>
      </c>
      <c r="N721" s="411"/>
      <c r="O721" s="464" t="str">
        <f>IFERROR(VLOOKUP($L721,[4]Insumos!$C$2:$F$517,3,FALSE),"")</f>
        <v/>
      </c>
      <c r="P721" s="318" t="e">
        <f>+Tabla1[[#This Row],[Precio Unitario]]*Tabla1[[#This Row],[Cantidad de Insumos]]</f>
        <v>#VALUE!</v>
      </c>
      <c r="Q721" s="464" t="str">
        <f>IFERROR(VLOOKUP($L721,[4]Insumos!$C$2:$F$517,4,FALSE),"")</f>
        <v/>
      </c>
      <c r="R721" s="463"/>
    </row>
    <row r="722" spans="2:18" s="457" customFormat="1" x14ac:dyDescent="0.25">
      <c r="B722" s="465" t="str">
        <f>IF(Tabla1[[#This Row],[Código_Actividad]]="","",CONCATENATE(Tabla1[[#This Row],[POA]],".",Tabla1[[#This Row],[SRS]],".",Tabla1[[#This Row],[AREA]],".",Tabla1[[#This Row],[TIPO]]))</f>
        <v/>
      </c>
      <c r="C722" s="465" t="str">
        <f>IF(Tabla1[[#This Row],[Código_Actividad]]="","",'Formulario PPGR1'!#REF!)</f>
        <v/>
      </c>
      <c r="D722" s="465" t="str">
        <f>IF(Tabla1[[#This Row],[Código_Actividad]]="","",'Formulario PPGR1'!#REF!)</f>
        <v/>
      </c>
      <c r="E722" s="465" t="str">
        <f>IF(Tabla1[[#This Row],[Código_Actividad]]="","",'Formulario PPGR1'!#REF!)</f>
        <v/>
      </c>
      <c r="F722" s="465" t="str">
        <f>IF(Tabla1[[#This Row],[Código_Actividad]]="","",'Formulario PPGR1'!#REF!)</f>
        <v/>
      </c>
      <c r="G722" s="366"/>
      <c r="H722" s="460" t="str">
        <f>IFERROR(VLOOKUP(Tabla1[[#This Row],[Código_Actividad]],'Formulario PPGR2'!$H$9:$I$1048576,2,FALSE),"")</f>
        <v/>
      </c>
      <c r="I722" s="461" t="str">
        <f>IFERROR(VLOOKUP(Tabla1[[#This Row],[Código_Actividad]],Tabla2[[Código]:[Total de Acciones ]],15,FALSE),"")</f>
        <v/>
      </c>
      <c r="J722" s="460"/>
      <c r="K722" s="477" t="str">
        <f>IFERROR(VLOOKUP($J722,[5]LSIns!$B$5:$C$45,2,FALSE),"")</f>
        <v/>
      </c>
      <c r="L722" s="460"/>
      <c r="M722" s="463" t="str">
        <f>IFERROR(VLOOKUP($L722,[4]Insumos!$C$2:$F$517,2,FALSE),"")</f>
        <v/>
      </c>
      <c r="N722" s="408"/>
      <c r="O722" s="464" t="str">
        <f>IFERROR(VLOOKUP($L722,[4]Insumos!$C$2:$F$517,3,FALSE),"")</f>
        <v/>
      </c>
      <c r="P722" s="318" t="e">
        <f>+Tabla1[[#This Row],[Precio Unitario]]*Tabla1[[#This Row],[Cantidad de Insumos]]</f>
        <v>#VALUE!</v>
      </c>
      <c r="Q722" s="464" t="str">
        <f>IFERROR(VLOOKUP($L722,[4]Insumos!$C$2:$F$517,4,FALSE),"")</f>
        <v/>
      </c>
      <c r="R722" s="463"/>
    </row>
    <row r="723" spans="2:18" s="457" customFormat="1" x14ac:dyDescent="0.25">
      <c r="B723" s="465" t="str">
        <f>IF(Tabla1[[#This Row],[Código_Actividad]]="","",CONCATENATE(Tabla1[[#This Row],[POA]],".",Tabla1[[#This Row],[SRS]],".",Tabla1[[#This Row],[AREA]],".",Tabla1[[#This Row],[TIPO]]))</f>
        <v/>
      </c>
      <c r="C723" s="465" t="str">
        <f>IF(Tabla1[[#This Row],[Código_Actividad]]="","",'Formulario PPGR1'!#REF!)</f>
        <v/>
      </c>
      <c r="D723" s="465" t="str">
        <f>IF(Tabla1[[#This Row],[Código_Actividad]]="","",'Formulario PPGR1'!#REF!)</f>
        <v/>
      </c>
      <c r="E723" s="465" t="str">
        <f>IF(Tabla1[[#This Row],[Código_Actividad]]="","",'Formulario PPGR1'!#REF!)</f>
        <v/>
      </c>
      <c r="F723" s="465" t="str">
        <f>IF(Tabla1[[#This Row],[Código_Actividad]]="","",'Formulario PPGR1'!#REF!)</f>
        <v/>
      </c>
      <c r="G723" s="366"/>
      <c r="H723" s="460" t="str">
        <f>IFERROR(VLOOKUP(Tabla1[[#This Row],[Código_Actividad]],'Formulario PPGR2'!$H$9:$I$1048576,2,FALSE),"")</f>
        <v/>
      </c>
      <c r="I723" s="461" t="str">
        <f>IFERROR(VLOOKUP(Tabla1[[#This Row],[Código_Actividad]],Tabla2[[Código]:[Total de Acciones ]],15,FALSE),"")</f>
        <v/>
      </c>
      <c r="J723" s="475"/>
      <c r="K723" s="476" t="s">
        <v>683</v>
      </c>
      <c r="L723" s="475"/>
      <c r="M723" s="463" t="str">
        <f>IFERROR(VLOOKUP($L723,[4]Insumos!$C$2:$F$517,2,FALSE),"")</f>
        <v/>
      </c>
      <c r="N723" s="412"/>
      <c r="O723" s="464" t="str">
        <f>IFERROR(VLOOKUP($L723,[4]Insumos!$C$2:$F$517,3,FALSE),"")</f>
        <v/>
      </c>
      <c r="P723" s="318" t="e">
        <f>+Tabla1[[#This Row],[Precio Unitario]]*Tabla1[[#This Row],[Cantidad de Insumos]]</f>
        <v>#VALUE!</v>
      </c>
      <c r="Q723" s="464" t="str">
        <f>IFERROR(VLOOKUP($L723,[4]Insumos!$C$2:$F$517,4,FALSE),"")</f>
        <v/>
      </c>
      <c r="R723" s="463"/>
    </row>
    <row r="724" spans="2:18" s="457" customFormat="1" x14ac:dyDescent="0.25">
      <c r="B724" s="465" t="str">
        <f>IF(Tabla1[[#This Row],[Código_Actividad]]="","",CONCATENATE(Tabla1[[#This Row],[POA]],".",Tabla1[[#This Row],[SRS]],".",Tabla1[[#This Row],[AREA]],".",Tabla1[[#This Row],[TIPO]]))</f>
        <v/>
      </c>
      <c r="C724" s="465" t="str">
        <f>IF(Tabla1[[#This Row],[Código_Actividad]]="","",'Formulario PPGR1'!#REF!)</f>
        <v/>
      </c>
      <c r="D724" s="465" t="str">
        <f>IF(Tabla1[[#This Row],[Código_Actividad]]="","",'Formulario PPGR1'!#REF!)</f>
        <v/>
      </c>
      <c r="E724" s="465" t="str">
        <f>IF(Tabla1[[#This Row],[Código_Actividad]]="","",'Formulario PPGR1'!#REF!)</f>
        <v/>
      </c>
      <c r="F724" s="465" t="str">
        <f>IF(Tabla1[[#This Row],[Código_Actividad]]="","",'Formulario PPGR1'!#REF!)</f>
        <v/>
      </c>
      <c r="G724" s="366"/>
      <c r="H724" s="460" t="str">
        <f>IFERROR(VLOOKUP(Tabla1[[#This Row],[Código_Actividad]],'Formulario PPGR2'!$H$9:$I$1048576,2,FALSE),"")</f>
        <v/>
      </c>
      <c r="I724" s="461" t="str">
        <f>IFERROR(VLOOKUP(Tabla1[[#This Row],[Código_Actividad]],Tabla2[[Código]:[Total de Acciones ]],15,FALSE),"")</f>
        <v/>
      </c>
      <c r="J724" s="475"/>
      <c r="K724" s="476" t="s">
        <v>683</v>
      </c>
      <c r="L724" s="475"/>
      <c r="M724" s="463" t="str">
        <f>IFERROR(VLOOKUP($L724,[4]Insumos!$C$2:$F$517,2,FALSE),"")</f>
        <v/>
      </c>
      <c r="N724" s="412"/>
      <c r="O724" s="464" t="str">
        <f>IFERROR(VLOOKUP($L724,[4]Insumos!$C$2:$F$517,3,FALSE),"")</f>
        <v/>
      </c>
      <c r="P724" s="318" t="e">
        <f>+Tabla1[[#This Row],[Precio Unitario]]*Tabla1[[#This Row],[Cantidad de Insumos]]</f>
        <v>#VALUE!</v>
      </c>
      <c r="Q724" s="464" t="str">
        <f>IFERROR(VLOOKUP($L724,[4]Insumos!$C$2:$F$517,4,FALSE),"")</f>
        <v/>
      </c>
      <c r="R724" s="463"/>
    </row>
    <row r="725" spans="2:18" s="457" customFormat="1" x14ac:dyDescent="0.25">
      <c r="B725" s="465" t="str">
        <f>IF(Tabla1[[#This Row],[Código_Actividad]]="","",CONCATENATE(Tabla1[[#This Row],[POA]],".",Tabla1[[#This Row],[SRS]],".",Tabla1[[#This Row],[AREA]],".",Tabla1[[#This Row],[TIPO]]))</f>
        <v/>
      </c>
      <c r="C725" s="465" t="str">
        <f>IF(Tabla1[[#This Row],[Código_Actividad]]="","",'Formulario PPGR1'!#REF!)</f>
        <v/>
      </c>
      <c r="D725" s="465" t="str">
        <f>IF(Tabla1[[#This Row],[Código_Actividad]]="","",'Formulario PPGR1'!#REF!)</f>
        <v/>
      </c>
      <c r="E725" s="465" t="str">
        <f>IF(Tabla1[[#This Row],[Código_Actividad]]="","",'Formulario PPGR1'!#REF!)</f>
        <v/>
      </c>
      <c r="F725" s="465" t="str">
        <f>IF(Tabla1[[#This Row],[Código_Actividad]]="","",'Formulario PPGR1'!#REF!)</f>
        <v/>
      </c>
      <c r="G725" s="366"/>
      <c r="H725" s="460" t="str">
        <f>IFERROR(VLOOKUP(Tabla1[[#This Row],[Código_Actividad]],'Formulario PPGR2'!$H$9:$I$1048576,2,FALSE),"")</f>
        <v/>
      </c>
      <c r="I725" s="461" t="str">
        <f>IFERROR(VLOOKUP(Tabla1[[#This Row],[Código_Actividad]],Tabla2[[Código]:[Total de Acciones ]],15,FALSE),"")</f>
        <v/>
      </c>
      <c r="J725" s="460"/>
      <c r="K725" s="477" t="str">
        <f>IFERROR(VLOOKUP($J725,[5]LSIns!$B$5:$C$45,2,FALSE),"")</f>
        <v/>
      </c>
      <c r="L725" s="460"/>
      <c r="M725" s="463" t="str">
        <f>IFERROR(VLOOKUP($L725,[4]Insumos!$C$2:$F$517,2,FALSE),"")</f>
        <v/>
      </c>
      <c r="N725" s="408"/>
      <c r="O725" s="464" t="str">
        <f>IFERROR(VLOOKUP($L725,[4]Insumos!$C$2:$F$517,3,FALSE),"")</f>
        <v/>
      </c>
      <c r="P725" s="318" t="e">
        <f>+Tabla1[[#This Row],[Precio Unitario]]*Tabla1[[#This Row],[Cantidad de Insumos]]</f>
        <v>#VALUE!</v>
      </c>
      <c r="Q725" s="464" t="str">
        <f>IFERROR(VLOOKUP($L725,[4]Insumos!$C$2:$F$517,4,FALSE),"")</f>
        <v/>
      </c>
      <c r="R725" s="463"/>
    </row>
    <row r="726" spans="2:18" s="457" customFormat="1" ht="25.5" x14ac:dyDescent="0.25">
      <c r="B726" s="465" t="str">
        <f>IF(Tabla1[[#This Row],[Código_Actividad]]="","",CONCATENATE(Tabla1[[#This Row],[POA]],".",Tabla1[[#This Row],[SRS]],".",Tabla1[[#This Row],[AREA]],".",Tabla1[[#This Row],[TIPO]]))</f>
        <v/>
      </c>
      <c r="C726" s="465" t="str">
        <f>IF(Tabla1[[#This Row],[Código_Actividad]]="","",'Formulario PPGR1'!#REF!)</f>
        <v/>
      </c>
      <c r="D726" s="465" t="str">
        <f>IF(Tabla1[[#This Row],[Código_Actividad]]="","",'Formulario PPGR1'!#REF!)</f>
        <v/>
      </c>
      <c r="E726" s="465" t="str">
        <f>IF(Tabla1[[#This Row],[Código_Actividad]]="","",'Formulario PPGR1'!#REF!)</f>
        <v/>
      </c>
      <c r="F726" s="465" t="str">
        <f>IF(Tabla1[[#This Row],[Código_Actividad]]="","",'Formulario PPGR1'!#REF!)</f>
        <v/>
      </c>
      <c r="G726" s="366"/>
      <c r="H726" s="460" t="str">
        <f>IFERROR(VLOOKUP(Tabla1[[#This Row],[Código_Actividad]],'Formulario PPGR2'!$H$9:$I$1048576,2,FALSE),"")</f>
        <v/>
      </c>
      <c r="I726" s="461" t="str">
        <f>IFERROR(VLOOKUP(Tabla1[[#This Row],[Código_Actividad]],Tabla2[[Código]:[Total de Acciones ]],15,FALSE),"")</f>
        <v/>
      </c>
      <c r="J726" s="460"/>
      <c r="K726" s="473" t="s">
        <v>1719</v>
      </c>
      <c r="L726" s="473"/>
      <c r="M726" s="463" t="str">
        <f>IFERROR(VLOOKUP($L726,[4]Insumos!$C$2:$F$517,2,FALSE),"")</f>
        <v/>
      </c>
      <c r="N726" s="411"/>
      <c r="O726" s="464" t="str">
        <f>IFERROR(VLOOKUP($L726,[4]Insumos!$C$2:$F$517,3,FALSE),"")</f>
        <v/>
      </c>
      <c r="P726" s="318" t="e">
        <f>+Tabla1[[#This Row],[Precio Unitario]]*Tabla1[[#This Row],[Cantidad de Insumos]]</f>
        <v>#VALUE!</v>
      </c>
      <c r="Q726" s="464" t="str">
        <f>IFERROR(VLOOKUP($L726,[4]Insumos!$C$2:$F$517,4,FALSE),"")</f>
        <v/>
      </c>
      <c r="R726" s="463"/>
    </row>
    <row r="727" spans="2:18" s="457" customFormat="1" x14ac:dyDescent="0.25">
      <c r="B727" s="465" t="str">
        <f>IF(Tabla1[[#This Row],[Código_Actividad]]="","",CONCATENATE(Tabla1[[#This Row],[POA]],".",Tabla1[[#This Row],[SRS]],".",Tabla1[[#This Row],[AREA]],".",Tabla1[[#This Row],[TIPO]]))</f>
        <v/>
      </c>
      <c r="C727" s="465" t="str">
        <f>IF(Tabla1[[#This Row],[Código_Actividad]]="","",'Formulario PPGR1'!#REF!)</f>
        <v/>
      </c>
      <c r="D727" s="465" t="str">
        <f>IF(Tabla1[[#This Row],[Código_Actividad]]="","",'Formulario PPGR1'!#REF!)</f>
        <v/>
      </c>
      <c r="E727" s="465" t="str">
        <f>IF(Tabla1[[#This Row],[Código_Actividad]]="","",'Formulario PPGR1'!#REF!)</f>
        <v/>
      </c>
      <c r="F727" s="465" t="str">
        <f>IF(Tabla1[[#This Row],[Código_Actividad]]="","",'Formulario PPGR1'!#REF!)</f>
        <v/>
      </c>
      <c r="G727" s="366"/>
      <c r="H727" s="460" t="str">
        <f>IFERROR(VLOOKUP(Tabla1[[#This Row],[Código_Actividad]],'Formulario PPGR2'!$H$9:$I$1048576,2,FALSE),"")</f>
        <v/>
      </c>
      <c r="I727" s="461" t="str">
        <f>IFERROR(VLOOKUP(Tabla1[[#This Row],[Código_Actividad]],Tabla2[[Código]:[Total de Acciones ]],15,FALSE),"")</f>
        <v/>
      </c>
      <c r="J727" s="460"/>
      <c r="K727" s="474"/>
      <c r="L727" s="473"/>
      <c r="M727" s="463" t="str">
        <f>IFERROR(VLOOKUP($L727,[4]Insumos!$C$2:$F$517,2,FALSE),"")</f>
        <v/>
      </c>
      <c r="N727" s="411"/>
      <c r="O727" s="464" t="str">
        <f>IFERROR(VLOOKUP($L727,[4]Insumos!$C$2:$F$517,3,FALSE),"")</f>
        <v/>
      </c>
      <c r="P727" s="318" t="e">
        <f>+Tabla1[[#This Row],[Precio Unitario]]*Tabla1[[#This Row],[Cantidad de Insumos]]</f>
        <v>#VALUE!</v>
      </c>
      <c r="Q727" s="464" t="str">
        <f>IFERROR(VLOOKUP($L727,[4]Insumos!$C$2:$F$517,4,FALSE),"")</f>
        <v/>
      </c>
      <c r="R727" s="463"/>
    </row>
    <row r="728" spans="2:18" s="457" customFormat="1" ht="25.5" x14ac:dyDescent="0.25">
      <c r="B728" s="465" t="str">
        <f>IF(Tabla1[[#This Row],[Código_Actividad]]="","",CONCATENATE(Tabla1[[#This Row],[POA]],".",Tabla1[[#This Row],[SRS]],".",Tabla1[[#This Row],[AREA]],".",Tabla1[[#This Row],[TIPO]]))</f>
        <v/>
      </c>
      <c r="C728" s="465" t="str">
        <f>IF(Tabla1[[#This Row],[Código_Actividad]]="","",'Formulario PPGR1'!#REF!)</f>
        <v/>
      </c>
      <c r="D728" s="465" t="str">
        <f>IF(Tabla1[[#This Row],[Código_Actividad]]="","",'Formulario PPGR1'!#REF!)</f>
        <v/>
      </c>
      <c r="E728" s="465" t="str">
        <f>IF(Tabla1[[#This Row],[Código_Actividad]]="","",'Formulario PPGR1'!#REF!)</f>
        <v/>
      </c>
      <c r="F728" s="465" t="str">
        <f>IF(Tabla1[[#This Row],[Código_Actividad]]="","",'Formulario PPGR1'!#REF!)</f>
        <v/>
      </c>
      <c r="G728" s="366"/>
      <c r="H728" s="460" t="str">
        <f>IFERROR(VLOOKUP(Tabla1[[#This Row],[Código_Actividad]],'Formulario PPGR2'!$H$9:$I$1048576,2,FALSE),"")</f>
        <v/>
      </c>
      <c r="I728" s="461" t="str">
        <f>IFERROR(VLOOKUP(Tabla1[[#This Row],[Código_Actividad]],Tabla2[[Código]:[Total de Acciones ]],15,FALSE),"")</f>
        <v/>
      </c>
      <c r="J728" s="460"/>
      <c r="K728" s="473" t="s">
        <v>1719</v>
      </c>
      <c r="L728" s="473"/>
      <c r="M728" s="463" t="str">
        <f>IFERROR(VLOOKUP($L728,[4]Insumos!$C$2:$F$517,2,FALSE),"")</f>
        <v/>
      </c>
      <c r="N728" s="411"/>
      <c r="O728" s="464" t="str">
        <f>IFERROR(VLOOKUP($L728,[4]Insumos!$C$2:$F$517,3,FALSE),"")</f>
        <v/>
      </c>
      <c r="P728" s="318" t="e">
        <f>+Tabla1[[#This Row],[Precio Unitario]]*Tabla1[[#This Row],[Cantidad de Insumos]]</f>
        <v>#VALUE!</v>
      </c>
      <c r="Q728" s="464" t="str">
        <f>IFERROR(VLOOKUP($L728,[4]Insumos!$C$2:$F$517,4,FALSE),"")</f>
        <v/>
      </c>
      <c r="R728" s="463"/>
    </row>
    <row r="729" spans="2:18" s="457" customFormat="1" x14ac:dyDescent="0.25">
      <c r="B729" s="465" t="str">
        <f>IF(Tabla1[[#This Row],[Código_Actividad]]="","",CONCATENATE(Tabla1[[#This Row],[POA]],".",Tabla1[[#This Row],[SRS]],".",Tabla1[[#This Row],[AREA]],".",Tabla1[[#This Row],[TIPO]]))</f>
        <v/>
      </c>
      <c r="C729" s="465" t="str">
        <f>IF(Tabla1[[#This Row],[Código_Actividad]]="","",'Formulario PPGR1'!#REF!)</f>
        <v/>
      </c>
      <c r="D729" s="465" t="str">
        <f>IF(Tabla1[[#This Row],[Código_Actividad]]="","",'Formulario PPGR1'!#REF!)</f>
        <v/>
      </c>
      <c r="E729" s="465" t="str">
        <f>IF(Tabla1[[#This Row],[Código_Actividad]]="","",'Formulario PPGR1'!#REF!)</f>
        <v/>
      </c>
      <c r="F729" s="465" t="str">
        <f>IF(Tabla1[[#This Row],[Código_Actividad]]="","",'Formulario PPGR1'!#REF!)</f>
        <v/>
      </c>
      <c r="G729" s="366"/>
      <c r="H729" s="460" t="str">
        <f>IFERROR(VLOOKUP(Tabla1[[#This Row],[Código_Actividad]],'Formulario PPGR2'!$H$9:$I$1048576,2,FALSE),"")</f>
        <v/>
      </c>
      <c r="I729" s="461" t="str">
        <f>IFERROR(VLOOKUP(Tabla1[[#This Row],[Código_Actividad]],Tabla2[[Código]:[Total de Acciones ]],15,FALSE),"")</f>
        <v/>
      </c>
      <c r="J729" s="460"/>
      <c r="K729" s="474"/>
      <c r="L729" s="473"/>
      <c r="M729" s="463" t="str">
        <f>IFERROR(VLOOKUP($L729,[4]Insumos!$C$2:$F$517,2,FALSE),"")</f>
        <v/>
      </c>
      <c r="N729" s="411"/>
      <c r="O729" s="464" t="str">
        <f>IFERROR(VLOOKUP($L729,[4]Insumos!$C$2:$F$517,3,FALSE),"")</f>
        <v/>
      </c>
      <c r="P729" s="318" t="e">
        <f>+Tabla1[[#This Row],[Precio Unitario]]*Tabla1[[#This Row],[Cantidad de Insumos]]</f>
        <v>#VALUE!</v>
      </c>
      <c r="Q729" s="464" t="str">
        <f>IFERROR(VLOOKUP($L729,[4]Insumos!$C$2:$F$517,4,FALSE),"")</f>
        <v/>
      </c>
      <c r="R729" s="463"/>
    </row>
    <row r="730" spans="2:18" s="457" customFormat="1" x14ac:dyDescent="0.25">
      <c r="B730" s="465" t="str">
        <f>IF(Tabla1[[#This Row],[Código_Actividad]]="","",CONCATENATE(Tabla1[[#This Row],[POA]],".",Tabla1[[#This Row],[SRS]],".",Tabla1[[#This Row],[AREA]],".",Tabla1[[#This Row],[TIPO]]))</f>
        <v/>
      </c>
      <c r="C730" s="465" t="str">
        <f>IF(Tabla1[[#This Row],[Código_Actividad]]="","",'Formulario PPGR1'!#REF!)</f>
        <v/>
      </c>
      <c r="D730" s="465" t="str">
        <f>IF(Tabla1[[#This Row],[Código_Actividad]]="","",'Formulario PPGR1'!#REF!)</f>
        <v/>
      </c>
      <c r="E730" s="465" t="str">
        <f>IF(Tabla1[[#This Row],[Código_Actividad]]="","",'Formulario PPGR1'!#REF!)</f>
        <v/>
      </c>
      <c r="F730" s="465" t="str">
        <f>IF(Tabla1[[#This Row],[Código_Actividad]]="","",'Formulario PPGR1'!#REF!)</f>
        <v/>
      </c>
      <c r="G730" s="366"/>
      <c r="H730" s="460" t="str">
        <f>IFERROR(VLOOKUP(Tabla1[[#This Row],[Código_Actividad]],'Formulario PPGR2'!$H$9:$I$1048576,2,FALSE),"")</f>
        <v/>
      </c>
      <c r="I730" s="461" t="str">
        <f>IFERROR(VLOOKUP(Tabla1[[#This Row],[Código_Actividad]],Tabla2[[Código]:[Total de Acciones ]],15,FALSE),"")</f>
        <v/>
      </c>
      <c r="J730" s="475"/>
      <c r="K730" s="476" t="s">
        <v>683</v>
      </c>
      <c r="L730" s="475"/>
      <c r="M730" s="463" t="str">
        <f>IFERROR(VLOOKUP($L730,[4]Insumos!$C$2:$F$517,2,FALSE),"")</f>
        <v/>
      </c>
      <c r="N730" s="412"/>
      <c r="O730" s="464" t="str">
        <f>IFERROR(VLOOKUP($L730,[4]Insumos!$C$2:$F$517,3,FALSE),"")</f>
        <v/>
      </c>
      <c r="P730" s="318" t="e">
        <f>+Tabla1[[#This Row],[Precio Unitario]]*Tabla1[[#This Row],[Cantidad de Insumos]]</f>
        <v>#VALUE!</v>
      </c>
      <c r="Q730" s="464" t="str">
        <f>IFERROR(VLOOKUP($L730,[4]Insumos!$C$2:$F$517,4,FALSE),"")</f>
        <v/>
      </c>
      <c r="R730" s="463"/>
    </row>
    <row r="731" spans="2:18" s="457" customFormat="1" x14ac:dyDescent="0.25">
      <c r="B731" s="465" t="str">
        <f>IF(Tabla1[[#This Row],[Código_Actividad]]="","",CONCATENATE(Tabla1[[#This Row],[POA]],".",Tabla1[[#This Row],[SRS]],".",Tabla1[[#This Row],[AREA]],".",Tabla1[[#This Row],[TIPO]]))</f>
        <v/>
      </c>
      <c r="C731" s="465" t="str">
        <f>IF(Tabla1[[#This Row],[Código_Actividad]]="","",'Formulario PPGR1'!#REF!)</f>
        <v/>
      </c>
      <c r="D731" s="465" t="str">
        <f>IF(Tabla1[[#This Row],[Código_Actividad]]="","",'Formulario PPGR1'!#REF!)</f>
        <v/>
      </c>
      <c r="E731" s="465" t="str">
        <f>IF(Tabla1[[#This Row],[Código_Actividad]]="","",'Formulario PPGR1'!#REF!)</f>
        <v/>
      </c>
      <c r="F731" s="465" t="str">
        <f>IF(Tabla1[[#This Row],[Código_Actividad]]="","",'Formulario PPGR1'!#REF!)</f>
        <v/>
      </c>
      <c r="G731" s="366"/>
      <c r="H731" s="460" t="str">
        <f>IFERROR(VLOOKUP(Tabla1[[#This Row],[Código_Actividad]],'Formulario PPGR2'!$H$9:$I$1048576,2,FALSE),"")</f>
        <v/>
      </c>
      <c r="I731" s="461" t="str">
        <f>IFERROR(VLOOKUP(Tabla1[[#This Row],[Código_Actividad]],Tabla2[[Código]:[Total de Acciones ]],15,FALSE),"")</f>
        <v/>
      </c>
      <c r="J731" s="475"/>
      <c r="K731" s="476" t="s">
        <v>683</v>
      </c>
      <c r="L731" s="475"/>
      <c r="M731" s="463" t="str">
        <f>IFERROR(VLOOKUP($L731,[4]Insumos!$C$2:$F$517,2,FALSE),"")</f>
        <v/>
      </c>
      <c r="N731" s="412"/>
      <c r="O731" s="464" t="str">
        <f>IFERROR(VLOOKUP($L731,[4]Insumos!$C$2:$F$517,3,FALSE),"")</f>
        <v/>
      </c>
      <c r="P731" s="318" t="e">
        <f>+Tabla1[[#This Row],[Precio Unitario]]*Tabla1[[#This Row],[Cantidad de Insumos]]</f>
        <v>#VALUE!</v>
      </c>
      <c r="Q731" s="464" t="str">
        <f>IFERROR(VLOOKUP($L731,[4]Insumos!$C$2:$F$517,4,FALSE),"")</f>
        <v/>
      </c>
      <c r="R731" s="463"/>
    </row>
    <row r="732" spans="2:18" s="457" customFormat="1" ht="25.5" x14ac:dyDescent="0.25">
      <c r="B732" s="465" t="str">
        <f>IF(Tabla1[[#This Row],[Código_Actividad]]="","",CONCATENATE(Tabla1[[#This Row],[POA]],".",Tabla1[[#This Row],[SRS]],".",Tabla1[[#This Row],[AREA]],".",Tabla1[[#This Row],[TIPO]]))</f>
        <v/>
      </c>
      <c r="C732" s="465" t="str">
        <f>IF(Tabla1[[#This Row],[Código_Actividad]]="","",'Formulario PPGR1'!#REF!)</f>
        <v/>
      </c>
      <c r="D732" s="465" t="str">
        <f>IF(Tabla1[[#This Row],[Código_Actividad]]="","",'Formulario PPGR1'!#REF!)</f>
        <v/>
      </c>
      <c r="E732" s="465" t="str">
        <f>IF(Tabla1[[#This Row],[Código_Actividad]]="","",'Formulario PPGR1'!#REF!)</f>
        <v/>
      </c>
      <c r="F732" s="465" t="str">
        <f>IF(Tabla1[[#This Row],[Código_Actividad]]="","",'Formulario PPGR1'!#REF!)</f>
        <v/>
      </c>
      <c r="G732" s="366"/>
      <c r="H732" s="460" t="str">
        <f>IFERROR(VLOOKUP(Tabla1[[#This Row],[Código_Actividad]],'Formulario PPGR2'!$H$9:$I$1048576,2,FALSE),"")</f>
        <v/>
      </c>
      <c r="I732" s="461" t="str">
        <f>IFERROR(VLOOKUP(Tabla1[[#This Row],[Código_Actividad]],Tabla2[[Código]:[Total de Acciones ]],15,FALSE),"")</f>
        <v/>
      </c>
      <c r="J732" s="460"/>
      <c r="K732" s="473" t="s">
        <v>1719</v>
      </c>
      <c r="L732" s="473"/>
      <c r="M732" s="463" t="str">
        <f>IFERROR(VLOOKUP($L732,[4]Insumos!$C$2:$F$517,2,FALSE),"")</f>
        <v/>
      </c>
      <c r="N732" s="411"/>
      <c r="O732" s="464" t="str">
        <f>IFERROR(VLOOKUP($L732,[4]Insumos!$C$2:$F$517,3,FALSE),"")</f>
        <v/>
      </c>
      <c r="P732" s="318" t="e">
        <f>+Tabla1[[#This Row],[Precio Unitario]]*Tabla1[[#This Row],[Cantidad de Insumos]]</f>
        <v>#VALUE!</v>
      </c>
      <c r="Q732" s="464" t="str">
        <f>IFERROR(VLOOKUP($L732,[4]Insumos!$C$2:$F$517,4,FALSE),"")</f>
        <v/>
      </c>
      <c r="R732" s="463"/>
    </row>
    <row r="733" spans="2:18" s="457" customFormat="1" x14ac:dyDescent="0.25">
      <c r="B733" s="465" t="str">
        <f>IF(Tabla1[[#This Row],[Código_Actividad]]="","",CONCATENATE(Tabla1[[#This Row],[POA]],".",Tabla1[[#This Row],[SRS]],".",Tabla1[[#This Row],[AREA]],".",Tabla1[[#This Row],[TIPO]]))</f>
        <v/>
      </c>
      <c r="C733" s="465" t="str">
        <f>IF(Tabla1[[#This Row],[Código_Actividad]]="","",'Formulario PPGR1'!#REF!)</f>
        <v/>
      </c>
      <c r="D733" s="465" t="str">
        <f>IF(Tabla1[[#This Row],[Código_Actividad]]="","",'Formulario PPGR1'!#REF!)</f>
        <v/>
      </c>
      <c r="E733" s="465" t="str">
        <f>IF(Tabla1[[#This Row],[Código_Actividad]]="","",'Formulario PPGR1'!#REF!)</f>
        <v/>
      </c>
      <c r="F733" s="465" t="str">
        <f>IF(Tabla1[[#This Row],[Código_Actividad]]="","",'Formulario PPGR1'!#REF!)</f>
        <v/>
      </c>
      <c r="G733" s="366"/>
      <c r="H733" s="460" t="str">
        <f>IFERROR(VLOOKUP(Tabla1[[#This Row],[Código_Actividad]],'Formulario PPGR2'!$H$9:$I$1048576,2,FALSE),"")</f>
        <v/>
      </c>
      <c r="I733" s="461" t="str">
        <f>IFERROR(VLOOKUP(Tabla1[[#This Row],[Código_Actividad]],Tabla2[[Código]:[Total de Acciones ]],15,FALSE),"")</f>
        <v/>
      </c>
      <c r="J733" s="460"/>
      <c r="K733" s="474"/>
      <c r="L733" s="473"/>
      <c r="M733" s="463" t="str">
        <f>IFERROR(VLOOKUP($L733,[4]Insumos!$C$2:$F$517,2,FALSE),"")</f>
        <v/>
      </c>
      <c r="N733" s="411"/>
      <c r="O733" s="464" t="str">
        <f>IFERROR(VLOOKUP($L733,[4]Insumos!$C$2:$F$517,3,FALSE),"")</f>
        <v/>
      </c>
      <c r="P733" s="318" t="e">
        <f>+Tabla1[[#This Row],[Precio Unitario]]*Tabla1[[#This Row],[Cantidad de Insumos]]</f>
        <v>#VALUE!</v>
      </c>
      <c r="Q733" s="464" t="str">
        <f>IFERROR(VLOOKUP($L733,[4]Insumos!$C$2:$F$517,4,FALSE),"")</f>
        <v/>
      </c>
      <c r="R733" s="463"/>
    </row>
    <row r="734" spans="2:18" s="457" customFormat="1" x14ac:dyDescent="0.25">
      <c r="B734" s="465" t="str">
        <f>IF(Tabla1[[#This Row],[Código_Actividad]]="","",CONCATENATE(Tabla1[[#This Row],[POA]],".",Tabla1[[#This Row],[SRS]],".",Tabla1[[#This Row],[AREA]],".",Tabla1[[#This Row],[TIPO]]))</f>
        <v/>
      </c>
      <c r="C734" s="465" t="str">
        <f>IF(Tabla1[[#This Row],[Código_Actividad]]="","",'Formulario PPGR1'!#REF!)</f>
        <v/>
      </c>
      <c r="D734" s="465" t="str">
        <f>IF(Tabla1[[#This Row],[Código_Actividad]]="","",'Formulario PPGR1'!#REF!)</f>
        <v/>
      </c>
      <c r="E734" s="465" t="str">
        <f>IF(Tabla1[[#This Row],[Código_Actividad]]="","",'Formulario PPGR1'!#REF!)</f>
        <v/>
      </c>
      <c r="F734" s="465" t="str">
        <f>IF(Tabla1[[#This Row],[Código_Actividad]]="","",'Formulario PPGR1'!#REF!)</f>
        <v/>
      </c>
      <c r="G734" s="366"/>
      <c r="H734" s="460" t="str">
        <f>IFERROR(VLOOKUP(Tabla1[[#This Row],[Código_Actividad]],'Formulario PPGR2'!$H$9:$I$1048576,2,FALSE),"")</f>
        <v/>
      </c>
      <c r="I734" s="461" t="str">
        <f>IFERROR(VLOOKUP(Tabla1[[#This Row],[Código_Actividad]],Tabla2[[Código]:[Total de Acciones ]],15,FALSE),"")</f>
        <v/>
      </c>
      <c r="J734" s="460"/>
      <c r="K734" s="477"/>
      <c r="L734" s="460"/>
      <c r="M734" s="463" t="str">
        <f>IFERROR(VLOOKUP($L734,[4]Insumos!$C$2:$F$517,2,FALSE),"")</f>
        <v/>
      </c>
      <c r="N734" s="408"/>
      <c r="O734" s="464" t="str">
        <f>IFERROR(VLOOKUP($L734,[4]Insumos!$C$2:$F$517,3,FALSE),"")</f>
        <v/>
      </c>
      <c r="P734" s="318" t="e">
        <f>+Tabla1[[#This Row],[Precio Unitario]]*Tabla1[[#This Row],[Cantidad de Insumos]]</f>
        <v>#VALUE!</v>
      </c>
      <c r="Q734" s="464" t="str">
        <f>IFERROR(VLOOKUP($L734,[4]Insumos!$C$2:$F$517,4,FALSE),"")</f>
        <v/>
      </c>
      <c r="R734" s="463"/>
    </row>
    <row r="735" spans="2:18" s="457" customFormat="1" x14ac:dyDescent="0.25">
      <c r="B735" s="465" t="str">
        <f>IF(Tabla1[[#This Row],[Código_Actividad]]="","",CONCATENATE(Tabla1[[#This Row],[POA]],".",Tabla1[[#This Row],[SRS]],".",Tabla1[[#This Row],[AREA]],".",Tabla1[[#This Row],[TIPO]]))</f>
        <v/>
      </c>
      <c r="C735" s="465" t="str">
        <f>IF(Tabla1[[#This Row],[Código_Actividad]]="","",'Formulario PPGR1'!#REF!)</f>
        <v/>
      </c>
      <c r="D735" s="465" t="str">
        <f>IF(Tabla1[[#This Row],[Código_Actividad]]="","",'Formulario PPGR1'!#REF!)</f>
        <v/>
      </c>
      <c r="E735" s="465" t="str">
        <f>IF(Tabla1[[#This Row],[Código_Actividad]]="","",'Formulario PPGR1'!#REF!)</f>
        <v/>
      </c>
      <c r="F735" s="465" t="str">
        <f>IF(Tabla1[[#This Row],[Código_Actividad]]="","",'Formulario PPGR1'!#REF!)</f>
        <v/>
      </c>
      <c r="G735" s="366"/>
      <c r="H735" s="460" t="str">
        <f>IFERROR(VLOOKUP(Tabla1[[#This Row],[Código_Actividad]],'Formulario PPGR2'!$H$9:$I$1048576,2,FALSE),"")</f>
        <v/>
      </c>
      <c r="I735" s="461" t="str">
        <f>IFERROR(VLOOKUP(Tabla1[[#This Row],[Código_Actividad]],Tabla2[[Código]:[Total de Acciones ]],15,FALSE),"")</f>
        <v/>
      </c>
      <c r="J735" s="460"/>
      <c r="K735" s="477"/>
      <c r="L735" s="460"/>
      <c r="M735" s="463" t="str">
        <f>IFERROR(VLOOKUP($L735,[4]Insumos!$C$2:$F$517,2,FALSE),"")</f>
        <v/>
      </c>
      <c r="N735" s="408"/>
      <c r="O735" s="464" t="str">
        <f>IFERROR(VLOOKUP($L735,[4]Insumos!$C$2:$F$517,3,FALSE),"")</f>
        <v/>
      </c>
      <c r="P735" s="318" t="e">
        <f>+Tabla1[[#This Row],[Precio Unitario]]*Tabla1[[#This Row],[Cantidad de Insumos]]</f>
        <v>#VALUE!</v>
      </c>
      <c r="Q735" s="464" t="str">
        <f>IFERROR(VLOOKUP($L735,[4]Insumos!$C$2:$F$517,4,FALSE),"")</f>
        <v/>
      </c>
      <c r="R735" s="463"/>
    </row>
    <row r="736" spans="2:18" s="457" customFormat="1" x14ac:dyDescent="0.25">
      <c r="B736" s="465" t="str">
        <f>IF(Tabla1[[#This Row],[Código_Actividad]]="","",CONCATENATE(Tabla1[[#This Row],[POA]],".",Tabla1[[#This Row],[SRS]],".",Tabla1[[#This Row],[AREA]],".",Tabla1[[#This Row],[TIPO]]))</f>
        <v/>
      </c>
      <c r="C736" s="465" t="str">
        <f>IF(Tabla1[[#This Row],[Código_Actividad]]="","",'Formulario PPGR1'!#REF!)</f>
        <v/>
      </c>
      <c r="D736" s="465" t="str">
        <f>IF(Tabla1[[#This Row],[Código_Actividad]]="","",'Formulario PPGR1'!#REF!)</f>
        <v/>
      </c>
      <c r="E736" s="465" t="str">
        <f>IF(Tabla1[[#This Row],[Código_Actividad]]="","",'Formulario PPGR1'!#REF!)</f>
        <v/>
      </c>
      <c r="F736" s="465" t="str">
        <f>IF(Tabla1[[#This Row],[Código_Actividad]]="","",'Formulario PPGR1'!#REF!)</f>
        <v/>
      </c>
      <c r="G736" s="366"/>
      <c r="H736" s="460" t="str">
        <f>IFERROR(VLOOKUP(Tabla1[[#This Row],[Código_Actividad]],'Formulario PPGR2'!$H$9:$I$1048576,2,FALSE),"")</f>
        <v/>
      </c>
      <c r="I736" s="461" t="str">
        <f>IFERROR(VLOOKUP(Tabla1[[#This Row],[Código_Actividad]],Tabla2[[Código]:[Total de Acciones ]],15,FALSE),"")</f>
        <v/>
      </c>
      <c r="J736" s="460"/>
      <c r="K736" s="477" t="str">
        <f>IFERROR(VLOOKUP($J736,[5]LSIns!$B$5:$C$45,2,FALSE),"")</f>
        <v/>
      </c>
      <c r="L736" s="460"/>
      <c r="M736" s="463" t="str">
        <f>IFERROR(VLOOKUP($L736,[4]Insumos!$C$2:$F$517,2,FALSE),"")</f>
        <v/>
      </c>
      <c r="N736" s="412"/>
      <c r="O736" s="464" t="str">
        <f>IFERROR(VLOOKUP($L736,[4]Insumos!$C$2:$F$517,3,FALSE),"")</f>
        <v/>
      </c>
      <c r="P736" s="318" t="e">
        <f>+Tabla1[[#This Row],[Precio Unitario]]*Tabla1[[#This Row],[Cantidad de Insumos]]</f>
        <v>#VALUE!</v>
      </c>
      <c r="Q736" s="464" t="str">
        <f>IFERROR(VLOOKUP($L736,[4]Insumos!$C$2:$F$517,4,FALSE),"")</f>
        <v/>
      </c>
      <c r="R736" s="463"/>
    </row>
    <row r="737" spans="2:18" s="457" customFormat="1" x14ac:dyDescent="0.25">
      <c r="B737" s="465" t="str">
        <f>IF(Tabla1[[#This Row],[Código_Actividad]]="","",CONCATENATE(Tabla1[[#This Row],[POA]],".",Tabla1[[#This Row],[SRS]],".",Tabla1[[#This Row],[AREA]],".",Tabla1[[#This Row],[TIPO]]))</f>
        <v/>
      </c>
      <c r="C737" s="465" t="str">
        <f>IF(Tabla1[[#This Row],[Código_Actividad]]="","",'Formulario PPGR1'!#REF!)</f>
        <v/>
      </c>
      <c r="D737" s="465" t="str">
        <f>IF(Tabla1[[#This Row],[Código_Actividad]]="","",'Formulario PPGR1'!#REF!)</f>
        <v/>
      </c>
      <c r="E737" s="465" t="str">
        <f>IF(Tabla1[[#This Row],[Código_Actividad]]="","",'Formulario PPGR1'!#REF!)</f>
        <v/>
      </c>
      <c r="F737" s="465" t="str">
        <f>IF(Tabla1[[#This Row],[Código_Actividad]]="","",'Formulario PPGR1'!#REF!)</f>
        <v/>
      </c>
      <c r="G737" s="366"/>
      <c r="H737" s="460" t="str">
        <f>IFERROR(VLOOKUP(Tabla1[[#This Row],[Código_Actividad]],'Formulario PPGR2'!$H$9:$I$1048576,2,FALSE),"")</f>
        <v/>
      </c>
      <c r="I737" s="461" t="str">
        <f>IFERROR(VLOOKUP(Tabla1[[#This Row],[Código_Actividad]],Tabla2[[Código]:[Total de Acciones ]],15,FALSE),"")</f>
        <v/>
      </c>
      <c r="J737" s="460"/>
      <c r="K737" s="477" t="str">
        <f>IFERROR(VLOOKUP($J737,[5]LSIns!$B$5:$C$45,2,FALSE),"")</f>
        <v/>
      </c>
      <c r="L737" s="460"/>
      <c r="M737" s="463" t="str">
        <f>IFERROR(VLOOKUP($L737,[4]Insumos!$C$2:$F$517,2,FALSE),"")</f>
        <v/>
      </c>
      <c r="N737" s="408"/>
      <c r="O737" s="464" t="str">
        <f>IFERROR(VLOOKUP($L737,[4]Insumos!$C$2:$F$517,3,FALSE),"")</f>
        <v/>
      </c>
      <c r="P737" s="318" t="e">
        <f>+Tabla1[[#This Row],[Precio Unitario]]*Tabla1[[#This Row],[Cantidad de Insumos]]</f>
        <v>#VALUE!</v>
      </c>
      <c r="Q737" s="464" t="str">
        <f>IFERROR(VLOOKUP($L737,[4]Insumos!$C$2:$F$517,4,FALSE),"")</f>
        <v/>
      </c>
      <c r="R737" s="463"/>
    </row>
    <row r="738" spans="2:18" s="457" customFormat="1" ht="25.5" x14ac:dyDescent="0.25">
      <c r="B738" s="465" t="str">
        <f>IF(Tabla1[[#This Row],[Código_Actividad]]="","",CONCATENATE(Tabla1[[#This Row],[POA]],".",Tabla1[[#This Row],[SRS]],".",Tabla1[[#This Row],[AREA]],".",Tabla1[[#This Row],[TIPO]]))</f>
        <v/>
      </c>
      <c r="C738" s="465" t="str">
        <f>IF(Tabla1[[#This Row],[Código_Actividad]]="","",'Formulario PPGR1'!#REF!)</f>
        <v/>
      </c>
      <c r="D738" s="465" t="str">
        <f>IF(Tabla1[[#This Row],[Código_Actividad]]="","",'Formulario PPGR1'!#REF!)</f>
        <v/>
      </c>
      <c r="E738" s="465" t="str">
        <f>IF(Tabla1[[#This Row],[Código_Actividad]]="","",'Formulario PPGR1'!#REF!)</f>
        <v/>
      </c>
      <c r="F738" s="465" t="str">
        <f>IF(Tabla1[[#This Row],[Código_Actividad]]="","",'Formulario PPGR1'!#REF!)</f>
        <v/>
      </c>
      <c r="G738" s="366"/>
      <c r="H738" s="460" t="str">
        <f>IFERROR(VLOOKUP(Tabla1[[#This Row],[Código_Actividad]],'Formulario PPGR2'!$H$9:$I$1048576,2,FALSE),"")</f>
        <v/>
      </c>
      <c r="I738" s="461" t="str">
        <f>IFERROR(VLOOKUP(Tabla1[[#This Row],[Código_Actividad]],Tabla2[[Código]:[Total de Acciones ]],15,FALSE),"")</f>
        <v/>
      </c>
      <c r="J738" s="460"/>
      <c r="K738" s="473" t="s">
        <v>1719</v>
      </c>
      <c r="L738" s="473"/>
      <c r="M738" s="463" t="str">
        <f>IFERROR(VLOOKUP($L738,[4]Insumos!$C$2:$F$517,2,FALSE),"")</f>
        <v/>
      </c>
      <c r="N738" s="411"/>
      <c r="O738" s="464" t="str">
        <f>IFERROR(VLOOKUP($L738,[4]Insumos!$C$2:$F$517,3,FALSE),"")</f>
        <v/>
      </c>
      <c r="P738" s="318" t="e">
        <f>+Tabla1[[#This Row],[Precio Unitario]]*Tabla1[[#This Row],[Cantidad de Insumos]]</f>
        <v>#VALUE!</v>
      </c>
      <c r="Q738" s="464" t="str">
        <f>IFERROR(VLOOKUP($L738,[4]Insumos!$C$2:$F$517,4,FALSE),"")</f>
        <v/>
      </c>
      <c r="R738" s="463"/>
    </row>
    <row r="739" spans="2:18" s="457" customFormat="1" x14ac:dyDescent="0.25">
      <c r="B739" s="465" t="str">
        <f>IF(Tabla1[[#This Row],[Código_Actividad]]="","",CONCATENATE(Tabla1[[#This Row],[POA]],".",Tabla1[[#This Row],[SRS]],".",Tabla1[[#This Row],[AREA]],".",Tabla1[[#This Row],[TIPO]]))</f>
        <v/>
      </c>
      <c r="C739" s="465" t="str">
        <f>IF(Tabla1[[#This Row],[Código_Actividad]]="","",'Formulario PPGR1'!#REF!)</f>
        <v/>
      </c>
      <c r="D739" s="465" t="str">
        <f>IF(Tabla1[[#This Row],[Código_Actividad]]="","",'Formulario PPGR1'!#REF!)</f>
        <v/>
      </c>
      <c r="E739" s="465" t="str">
        <f>IF(Tabla1[[#This Row],[Código_Actividad]]="","",'Formulario PPGR1'!#REF!)</f>
        <v/>
      </c>
      <c r="F739" s="465" t="str">
        <f>IF(Tabla1[[#This Row],[Código_Actividad]]="","",'Formulario PPGR1'!#REF!)</f>
        <v/>
      </c>
      <c r="G739" s="366"/>
      <c r="H739" s="460" t="str">
        <f>IFERROR(VLOOKUP(Tabla1[[#This Row],[Código_Actividad]],'Formulario PPGR2'!$H$9:$I$1048576,2,FALSE),"")</f>
        <v/>
      </c>
      <c r="I739" s="461" t="str">
        <f>IFERROR(VLOOKUP(Tabla1[[#This Row],[Código_Actividad]],Tabla2[[Código]:[Total de Acciones ]],15,FALSE),"")</f>
        <v/>
      </c>
      <c r="J739" s="460"/>
      <c r="K739" s="474"/>
      <c r="L739" s="473"/>
      <c r="M739" s="463" t="str">
        <f>IFERROR(VLOOKUP($L739,[4]Insumos!$C$2:$F$517,2,FALSE),"")</f>
        <v/>
      </c>
      <c r="N739" s="411"/>
      <c r="O739" s="464" t="str">
        <f>IFERROR(VLOOKUP($L739,[4]Insumos!$C$2:$F$517,3,FALSE),"")</f>
        <v/>
      </c>
      <c r="P739" s="318" t="e">
        <f>+Tabla1[[#This Row],[Precio Unitario]]*Tabla1[[#This Row],[Cantidad de Insumos]]</f>
        <v>#VALUE!</v>
      </c>
      <c r="Q739" s="464" t="str">
        <f>IFERROR(VLOOKUP($L739,[4]Insumos!$C$2:$F$517,4,FALSE),"")</f>
        <v/>
      </c>
      <c r="R739" s="463"/>
    </row>
    <row r="740" spans="2:18" s="457" customFormat="1" x14ac:dyDescent="0.25">
      <c r="B740" s="465" t="str">
        <f>IF(Tabla1[[#This Row],[Código_Actividad]]="","",CONCATENATE(Tabla1[[#This Row],[POA]],".",Tabla1[[#This Row],[SRS]],".",Tabla1[[#This Row],[AREA]],".",Tabla1[[#This Row],[TIPO]]))</f>
        <v/>
      </c>
      <c r="C740" s="465" t="str">
        <f>IF(Tabla1[[#This Row],[Código_Actividad]]="","",'Formulario PPGR1'!#REF!)</f>
        <v/>
      </c>
      <c r="D740" s="465" t="str">
        <f>IF(Tabla1[[#This Row],[Código_Actividad]]="","",'Formulario PPGR1'!#REF!)</f>
        <v/>
      </c>
      <c r="E740" s="465" t="str">
        <f>IF(Tabla1[[#This Row],[Código_Actividad]]="","",'Formulario PPGR1'!#REF!)</f>
        <v/>
      </c>
      <c r="F740" s="465" t="str">
        <f>IF(Tabla1[[#This Row],[Código_Actividad]]="","",'Formulario PPGR1'!#REF!)</f>
        <v/>
      </c>
      <c r="G740" s="366"/>
      <c r="H740" s="460" t="str">
        <f>IFERROR(VLOOKUP(Tabla1[[#This Row],[Código_Actividad]],'Formulario PPGR2'!$H$9:$I$1048576,2,FALSE),"")</f>
        <v/>
      </c>
      <c r="I740" s="461" t="str">
        <f>IFERROR(VLOOKUP(Tabla1[[#This Row],[Código_Actividad]],Tabla2[[Código]:[Total de Acciones ]],15,FALSE),"")</f>
        <v/>
      </c>
      <c r="J740" s="460"/>
      <c r="K740" s="474"/>
      <c r="L740" s="473"/>
      <c r="M740" s="463" t="str">
        <f>IFERROR(VLOOKUP($L740,[4]Insumos!$C$2:$F$517,2,FALSE),"")</f>
        <v/>
      </c>
      <c r="N740" s="411"/>
      <c r="O740" s="464" t="str">
        <f>IFERROR(VLOOKUP($L740,[4]Insumos!$C$2:$F$517,3,FALSE),"")</f>
        <v/>
      </c>
      <c r="P740" s="318" t="e">
        <f>+Tabla1[[#This Row],[Precio Unitario]]*Tabla1[[#This Row],[Cantidad de Insumos]]</f>
        <v>#VALUE!</v>
      </c>
      <c r="Q740" s="464" t="str">
        <f>IFERROR(VLOOKUP($L740,[4]Insumos!$C$2:$F$517,4,FALSE),"")</f>
        <v/>
      </c>
      <c r="R740" s="463"/>
    </row>
    <row r="741" spans="2:18" s="457" customFormat="1" x14ac:dyDescent="0.25">
      <c r="B741" s="465" t="str">
        <f>IF(Tabla1[[#This Row],[Código_Actividad]]="","",CONCATENATE(Tabla1[[#This Row],[POA]],".",Tabla1[[#This Row],[SRS]],".",Tabla1[[#This Row],[AREA]],".",Tabla1[[#This Row],[TIPO]]))</f>
        <v/>
      </c>
      <c r="C741" s="465" t="str">
        <f>IF(Tabla1[[#This Row],[Código_Actividad]]="","",'Formulario PPGR1'!#REF!)</f>
        <v/>
      </c>
      <c r="D741" s="465" t="str">
        <f>IF(Tabla1[[#This Row],[Código_Actividad]]="","",'Formulario PPGR1'!#REF!)</f>
        <v/>
      </c>
      <c r="E741" s="465" t="str">
        <f>IF(Tabla1[[#This Row],[Código_Actividad]]="","",'Formulario PPGR1'!#REF!)</f>
        <v/>
      </c>
      <c r="F741" s="465" t="str">
        <f>IF(Tabla1[[#This Row],[Código_Actividad]]="","",'Formulario PPGR1'!#REF!)</f>
        <v/>
      </c>
      <c r="G741" s="366"/>
      <c r="H741" s="460" t="str">
        <f>IFERROR(VLOOKUP(Tabla1[[#This Row],[Código_Actividad]],'Formulario PPGR2'!$H$9:$I$1048576,2,FALSE),"")</f>
        <v/>
      </c>
      <c r="I741" s="461" t="str">
        <f>IFERROR(VLOOKUP(Tabla1[[#This Row],[Código_Actividad]],Tabla2[[Código]:[Total de Acciones ]],15,FALSE),"")</f>
        <v/>
      </c>
      <c r="J741" s="475"/>
      <c r="K741" s="476" t="s">
        <v>683</v>
      </c>
      <c r="L741" s="475"/>
      <c r="M741" s="463" t="str">
        <f>IFERROR(VLOOKUP($L741,[4]Insumos!$C$2:$F$517,2,FALSE),"")</f>
        <v/>
      </c>
      <c r="N741" s="412"/>
      <c r="O741" s="464" t="str">
        <f>IFERROR(VLOOKUP($L741,[4]Insumos!$C$2:$F$517,3,FALSE),"")</f>
        <v/>
      </c>
      <c r="P741" s="318" t="e">
        <f>+Tabla1[[#This Row],[Precio Unitario]]*Tabla1[[#This Row],[Cantidad de Insumos]]</f>
        <v>#VALUE!</v>
      </c>
      <c r="Q741" s="464" t="str">
        <f>IFERROR(VLOOKUP($L741,[4]Insumos!$C$2:$F$517,4,FALSE),"")</f>
        <v/>
      </c>
      <c r="R741" s="463"/>
    </row>
    <row r="742" spans="2:18" s="457" customFormat="1" ht="25.5" x14ac:dyDescent="0.25">
      <c r="B742" s="465" t="str">
        <f>IF(Tabla1[[#This Row],[Código_Actividad]]="","",CONCATENATE(Tabla1[[#This Row],[POA]],".",Tabla1[[#This Row],[SRS]],".",Tabla1[[#This Row],[AREA]],".",Tabla1[[#This Row],[TIPO]]))</f>
        <v/>
      </c>
      <c r="C742" s="465" t="str">
        <f>IF(Tabla1[[#This Row],[Código_Actividad]]="","",'Formulario PPGR1'!#REF!)</f>
        <v/>
      </c>
      <c r="D742" s="465" t="str">
        <f>IF(Tabla1[[#This Row],[Código_Actividad]]="","",'Formulario PPGR1'!#REF!)</f>
        <v/>
      </c>
      <c r="E742" s="465" t="str">
        <f>IF(Tabla1[[#This Row],[Código_Actividad]]="","",'Formulario PPGR1'!#REF!)</f>
        <v/>
      </c>
      <c r="F742" s="465" t="str">
        <f>IF(Tabla1[[#This Row],[Código_Actividad]]="","",'Formulario PPGR1'!#REF!)</f>
        <v/>
      </c>
      <c r="G742" s="366"/>
      <c r="H742" s="460" t="str">
        <f>IFERROR(VLOOKUP(Tabla1[[#This Row],[Código_Actividad]],'Formulario PPGR2'!$H$9:$I$1048576,2,FALSE),"")</f>
        <v/>
      </c>
      <c r="I742" s="461" t="str">
        <f>IFERROR(VLOOKUP(Tabla1[[#This Row],[Código_Actividad]],Tabla2[[Código]:[Total de Acciones ]],15,FALSE),"")</f>
        <v/>
      </c>
      <c r="J742" s="460"/>
      <c r="K742" s="473" t="s">
        <v>1719</v>
      </c>
      <c r="L742" s="473"/>
      <c r="M742" s="463" t="str">
        <f>IFERROR(VLOOKUP($L742,[4]Insumos!$C$2:$F$517,2,FALSE),"")</f>
        <v/>
      </c>
      <c r="N742" s="411"/>
      <c r="O742" s="464" t="str">
        <f>IFERROR(VLOOKUP($L742,[4]Insumos!$C$2:$F$517,3,FALSE),"")</f>
        <v/>
      </c>
      <c r="P742" s="318" t="e">
        <f>+Tabla1[[#This Row],[Precio Unitario]]*Tabla1[[#This Row],[Cantidad de Insumos]]</f>
        <v>#VALUE!</v>
      </c>
      <c r="Q742" s="464" t="str">
        <f>IFERROR(VLOOKUP($L742,[4]Insumos!$C$2:$F$517,4,FALSE),"")</f>
        <v/>
      </c>
      <c r="R742" s="463"/>
    </row>
    <row r="743" spans="2:18" s="457" customFormat="1" x14ac:dyDescent="0.25">
      <c r="B743" s="465" t="str">
        <f>IF(Tabla1[[#This Row],[Código_Actividad]]="","",CONCATENATE(Tabla1[[#This Row],[POA]],".",Tabla1[[#This Row],[SRS]],".",Tabla1[[#This Row],[AREA]],".",Tabla1[[#This Row],[TIPO]]))</f>
        <v/>
      </c>
      <c r="C743" s="465" t="str">
        <f>IF(Tabla1[[#This Row],[Código_Actividad]]="","",'Formulario PPGR1'!#REF!)</f>
        <v/>
      </c>
      <c r="D743" s="465" t="str">
        <f>IF(Tabla1[[#This Row],[Código_Actividad]]="","",'Formulario PPGR1'!#REF!)</f>
        <v/>
      </c>
      <c r="E743" s="465" t="str">
        <f>IF(Tabla1[[#This Row],[Código_Actividad]]="","",'Formulario PPGR1'!#REF!)</f>
        <v/>
      </c>
      <c r="F743" s="465" t="str">
        <f>IF(Tabla1[[#This Row],[Código_Actividad]]="","",'Formulario PPGR1'!#REF!)</f>
        <v/>
      </c>
      <c r="G743" s="366"/>
      <c r="H743" s="460" t="str">
        <f>IFERROR(VLOOKUP(Tabla1[[#This Row],[Código_Actividad]],'Formulario PPGR2'!$H$9:$I$1048576,2,FALSE),"")</f>
        <v/>
      </c>
      <c r="I743" s="461" t="str">
        <f>IFERROR(VLOOKUP(Tabla1[[#This Row],[Código_Actividad]],Tabla2[[Código]:[Total de Acciones ]],15,FALSE),"")</f>
        <v/>
      </c>
      <c r="J743" s="460"/>
      <c r="K743" s="474"/>
      <c r="L743" s="473"/>
      <c r="M743" s="463" t="str">
        <f>IFERROR(VLOOKUP($L743,[4]Insumos!$C$2:$F$517,2,FALSE),"")</f>
        <v/>
      </c>
      <c r="N743" s="411"/>
      <c r="O743" s="464" t="str">
        <f>IFERROR(VLOOKUP($L743,[4]Insumos!$C$2:$F$517,3,FALSE),"")</f>
        <v/>
      </c>
      <c r="P743" s="318" t="e">
        <f>+Tabla1[[#This Row],[Precio Unitario]]*Tabla1[[#This Row],[Cantidad de Insumos]]</f>
        <v>#VALUE!</v>
      </c>
      <c r="Q743" s="464" t="str">
        <f>IFERROR(VLOOKUP($L743,[4]Insumos!$C$2:$F$517,4,FALSE),"")</f>
        <v/>
      </c>
      <c r="R743" s="463"/>
    </row>
    <row r="744" spans="2:18" s="457" customFormat="1" x14ac:dyDescent="0.25">
      <c r="B744" s="465" t="str">
        <f>IF(Tabla1[[#This Row],[Código_Actividad]]="","",CONCATENATE(Tabla1[[#This Row],[POA]],".",Tabla1[[#This Row],[SRS]],".",Tabla1[[#This Row],[AREA]],".",Tabla1[[#This Row],[TIPO]]))</f>
        <v/>
      </c>
      <c r="C744" s="465" t="str">
        <f>IF(Tabla1[[#This Row],[Código_Actividad]]="","",'Formulario PPGR1'!#REF!)</f>
        <v/>
      </c>
      <c r="D744" s="465" t="str">
        <f>IF(Tabla1[[#This Row],[Código_Actividad]]="","",'Formulario PPGR1'!#REF!)</f>
        <v/>
      </c>
      <c r="E744" s="465" t="str">
        <f>IF(Tabla1[[#This Row],[Código_Actividad]]="","",'Formulario PPGR1'!#REF!)</f>
        <v/>
      </c>
      <c r="F744" s="465" t="str">
        <f>IF(Tabla1[[#This Row],[Código_Actividad]]="","",'Formulario PPGR1'!#REF!)</f>
        <v/>
      </c>
      <c r="G744" s="366"/>
      <c r="H744" s="460" t="str">
        <f>IFERROR(VLOOKUP(Tabla1[[#This Row],[Código_Actividad]],'Formulario PPGR2'!$H$9:$I$1048576,2,FALSE),"")</f>
        <v/>
      </c>
      <c r="I744" s="461" t="str">
        <f>IFERROR(VLOOKUP(Tabla1[[#This Row],[Código_Actividad]],Tabla2[[Código]:[Total de Acciones ]],15,FALSE),"")</f>
        <v/>
      </c>
      <c r="J744" s="460"/>
      <c r="K744" s="474"/>
      <c r="L744" s="473"/>
      <c r="M744" s="463" t="str">
        <f>IFERROR(VLOOKUP($L744,[4]Insumos!$C$2:$F$517,2,FALSE),"")</f>
        <v/>
      </c>
      <c r="N744" s="411"/>
      <c r="O744" s="464" t="str">
        <f>IFERROR(VLOOKUP($L744,[4]Insumos!$C$2:$F$517,3,FALSE),"")</f>
        <v/>
      </c>
      <c r="P744" s="318" t="e">
        <f>+Tabla1[[#This Row],[Precio Unitario]]*Tabla1[[#This Row],[Cantidad de Insumos]]</f>
        <v>#VALUE!</v>
      </c>
      <c r="Q744" s="464" t="str">
        <f>IFERROR(VLOOKUP($L744,[4]Insumos!$C$2:$F$517,4,FALSE),"")</f>
        <v/>
      </c>
      <c r="R744" s="463"/>
    </row>
    <row r="745" spans="2:18" s="457" customFormat="1" x14ac:dyDescent="0.25">
      <c r="B745" s="465" t="str">
        <f>IF(Tabla1[[#This Row],[Código_Actividad]]="","",CONCATENATE(Tabla1[[#This Row],[POA]],".",Tabla1[[#This Row],[SRS]],".",Tabla1[[#This Row],[AREA]],".",Tabla1[[#This Row],[TIPO]]))</f>
        <v/>
      </c>
      <c r="C745" s="465" t="str">
        <f>IF(Tabla1[[#This Row],[Código_Actividad]]="","",'Formulario PPGR1'!#REF!)</f>
        <v/>
      </c>
      <c r="D745" s="465" t="str">
        <f>IF(Tabla1[[#This Row],[Código_Actividad]]="","",'Formulario PPGR1'!#REF!)</f>
        <v/>
      </c>
      <c r="E745" s="465" t="str">
        <f>IF(Tabla1[[#This Row],[Código_Actividad]]="","",'Formulario PPGR1'!#REF!)</f>
        <v/>
      </c>
      <c r="F745" s="465" t="str">
        <f>IF(Tabla1[[#This Row],[Código_Actividad]]="","",'Formulario PPGR1'!#REF!)</f>
        <v/>
      </c>
      <c r="G745" s="366"/>
      <c r="H745" s="460" t="str">
        <f>IFERROR(VLOOKUP(Tabla1[[#This Row],[Código_Actividad]],'Formulario PPGR2'!$H$9:$I$1048576,2,FALSE),"")</f>
        <v/>
      </c>
      <c r="I745" s="461" t="str">
        <f>IFERROR(VLOOKUP(Tabla1[[#This Row],[Código_Actividad]],Tabla2[[Código]:[Total de Acciones ]],15,FALSE),"")</f>
        <v/>
      </c>
      <c r="J745" s="475"/>
      <c r="K745" s="476" t="s">
        <v>683</v>
      </c>
      <c r="L745" s="475"/>
      <c r="M745" s="463" t="str">
        <f>IFERROR(VLOOKUP($L745,[4]Insumos!$C$2:$F$517,2,FALSE),"")</f>
        <v/>
      </c>
      <c r="N745" s="412"/>
      <c r="O745" s="464" t="str">
        <f>IFERROR(VLOOKUP($L745,[4]Insumos!$C$2:$F$517,3,FALSE),"")</f>
        <v/>
      </c>
      <c r="P745" s="318" t="e">
        <f>+Tabla1[[#This Row],[Precio Unitario]]*Tabla1[[#This Row],[Cantidad de Insumos]]</f>
        <v>#VALUE!</v>
      </c>
      <c r="Q745" s="464" t="str">
        <f>IFERROR(VLOOKUP($L745,[4]Insumos!$C$2:$F$517,4,FALSE),"")</f>
        <v/>
      </c>
      <c r="R745" s="463"/>
    </row>
    <row r="746" spans="2:18" s="457" customFormat="1" ht="25.5" x14ac:dyDescent="0.25">
      <c r="B746" s="465" t="str">
        <f>IF(Tabla1[[#This Row],[Código_Actividad]]="","",CONCATENATE(Tabla1[[#This Row],[POA]],".",Tabla1[[#This Row],[SRS]],".",Tabla1[[#This Row],[AREA]],".",Tabla1[[#This Row],[TIPO]]))</f>
        <v/>
      </c>
      <c r="C746" s="465" t="str">
        <f>IF(Tabla1[[#This Row],[Código_Actividad]]="","",'Formulario PPGR1'!#REF!)</f>
        <v/>
      </c>
      <c r="D746" s="465" t="str">
        <f>IF(Tabla1[[#This Row],[Código_Actividad]]="","",'Formulario PPGR1'!#REF!)</f>
        <v/>
      </c>
      <c r="E746" s="465" t="str">
        <f>IF(Tabla1[[#This Row],[Código_Actividad]]="","",'Formulario PPGR1'!#REF!)</f>
        <v/>
      </c>
      <c r="F746" s="465" t="str">
        <f>IF(Tabla1[[#This Row],[Código_Actividad]]="","",'Formulario PPGR1'!#REF!)</f>
        <v/>
      </c>
      <c r="G746" s="366"/>
      <c r="H746" s="460" t="str">
        <f>IFERROR(VLOOKUP(Tabla1[[#This Row],[Código_Actividad]],'Formulario PPGR2'!$H$9:$I$1048576,2,FALSE),"")</f>
        <v/>
      </c>
      <c r="I746" s="461" t="str">
        <f>IFERROR(VLOOKUP(Tabla1[[#This Row],[Código_Actividad]],Tabla2[[Código]:[Total de Acciones ]],15,FALSE),"")</f>
        <v/>
      </c>
      <c r="J746" s="460"/>
      <c r="K746" s="473" t="s">
        <v>1719</v>
      </c>
      <c r="L746" s="473"/>
      <c r="M746" s="463" t="str">
        <f>IFERROR(VLOOKUP($L746,[4]Insumos!$C$2:$F$517,2,FALSE),"")</f>
        <v/>
      </c>
      <c r="N746" s="411"/>
      <c r="O746" s="464" t="str">
        <f>IFERROR(VLOOKUP($L746,[4]Insumos!$C$2:$F$517,3,FALSE),"")</f>
        <v/>
      </c>
      <c r="P746" s="318" t="e">
        <f>+Tabla1[[#This Row],[Precio Unitario]]*Tabla1[[#This Row],[Cantidad de Insumos]]</f>
        <v>#VALUE!</v>
      </c>
      <c r="Q746" s="464" t="str">
        <f>IFERROR(VLOOKUP($L746,[4]Insumos!$C$2:$F$517,4,FALSE),"")</f>
        <v/>
      </c>
      <c r="R746" s="463"/>
    </row>
    <row r="747" spans="2:18" s="457" customFormat="1" x14ac:dyDescent="0.25">
      <c r="B747" s="465" t="str">
        <f>IF(Tabla1[[#This Row],[Código_Actividad]]="","",CONCATENATE(Tabla1[[#This Row],[POA]],".",Tabla1[[#This Row],[SRS]],".",Tabla1[[#This Row],[AREA]],".",Tabla1[[#This Row],[TIPO]]))</f>
        <v/>
      </c>
      <c r="C747" s="465" t="str">
        <f>IF(Tabla1[[#This Row],[Código_Actividad]]="","",'Formulario PPGR1'!#REF!)</f>
        <v/>
      </c>
      <c r="D747" s="465" t="str">
        <f>IF(Tabla1[[#This Row],[Código_Actividad]]="","",'Formulario PPGR1'!#REF!)</f>
        <v/>
      </c>
      <c r="E747" s="465" t="str">
        <f>IF(Tabla1[[#This Row],[Código_Actividad]]="","",'Formulario PPGR1'!#REF!)</f>
        <v/>
      </c>
      <c r="F747" s="465" t="str">
        <f>IF(Tabla1[[#This Row],[Código_Actividad]]="","",'Formulario PPGR1'!#REF!)</f>
        <v/>
      </c>
      <c r="G747" s="366"/>
      <c r="H747" s="460" t="str">
        <f>IFERROR(VLOOKUP(Tabla1[[#This Row],[Código_Actividad]],'Formulario PPGR2'!$H$9:$I$1048576,2,FALSE),"")</f>
        <v/>
      </c>
      <c r="I747" s="461" t="str">
        <f>IFERROR(VLOOKUP(Tabla1[[#This Row],[Código_Actividad]],Tabla2[[Código]:[Total de Acciones ]],15,FALSE),"")</f>
        <v/>
      </c>
      <c r="J747" s="475"/>
      <c r="K747" s="476" t="s">
        <v>1003</v>
      </c>
      <c r="L747" s="475"/>
      <c r="M747" s="463" t="str">
        <f>IFERROR(VLOOKUP($L747,[4]Insumos!$C$2:$F$517,2,FALSE),"")</f>
        <v/>
      </c>
      <c r="N747" s="412"/>
      <c r="O747" s="464" t="str">
        <f>IFERROR(VLOOKUP($L747,[4]Insumos!$C$2:$F$517,3,FALSE),"")</f>
        <v/>
      </c>
      <c r="P747" s="318" t="e">
        <f>+Tabla1[[#This Row],[Precio Unitario]]*Tabla1[[#This Row],[Cantidad de Insumos]]</f>
        <v>#VALUE!</v>
      </c>
      <c r="Q747" s="464" t="str">
        <f>IFERROR(VLOOKUP($L747,[4]Insumos!$C$2:$F$517,4,FALSE),"")</f>
        <v/>
      </c>
      <c r="R747" s="463"/>
    </row>
    <row r="748" spans="2:18" s="457" customFormat="1" x14ac:dyDescent="0.25">
      <c r="B748" s="465" t="str">
        <f>IF(Tabla1[[#This Row],[Código_Actividad]]="","",CONCATENATE(Tabla1[[#This Row],[POA]],".",Tabla1[[#This Row],[SRS]],".",Tabla1[[#This Row],[AREA]],".",Tabla1[[#This Row],[TIPO]]))</f>
        <v/>
      </c>
      <c r="C748" s="465" t="str">
        <f>IF(Tabla1[[#This Row],[Código_Actividad]]="","",'Formulario PPGR1'!#REF!)</f>
        <v/>
      </c>
      <c r="D748" s="465" t="str">
        <f>IF(Tabla1[[#This Row],[Código_Actividad]]="","",'Formulario PPGR1'!#REF!)</f>
        <v/>
      </c>
      <c r="E748" s="465" t="str">
        <f>IF(Tabla1[[#This Row],[Código_Actividad]]="","",'Formulario PPGR1'!#REF!)</f>
        <v/>
      </c>
      <c r="F748" s="465" t="str">
        <f>IF(Tabla1[[#This Row],[Código_Actividad]]="","",'Formulario PPGR1'!#REF!)</f>
        <v/>
      </c>
      <c r="G748" s="366"/>
      <c r="H748" s="460" t="str">
        <f>IFERROR(VLOOKUP(Tabla1[[#This Row],[Código_Actividad]],'Formulario PPGR2'!$H$9:$I$1048576,2,FALSE),"")</f>
        <v/>
      </c>
      <c r="I748" s="461" t="str">
        <f>IFERROR(VLOOKUP(Tabla1[[#This Row],[Código_Actividad]],Tabla2[[Código]:[Total de Acciones ]],15,FALSE),"")</f>
        <v/>
      </c>
      <c r="J748" s="475"/>
      <c r="K748" s="476" t="s">
        <v>1123</v>
      </c>
      <c r="L748" s="475"/>
      <c r="M748" s="463" t="str">
        <f>IFERROR(VLOOKUP($L748,[4]Insumos!$C$2:$F$517,2,FALSE),"")</f>
        <v/>
      </c>
      <c r="N748" s="412"/>
      <c r="O748" s="464" t="str">
        <f>IFERROR(VLOOKUP($L748,[4]Insumos!$C$2:$F$517,3,FALSE),"")</f>
        <v/>
      </c>
      <c r="P748" s="318" t="e">
        <f>+Tabla1[[#This Row],[Precio Unitario]]*Tabla1[[#This Row],[Cantidad de Insumos]]</f>
        <v>#VALUE!</v>
      </c>
      <c r="Q748" s="464" t="str">
        <f>IFERROR(VLOOKUP($L748,[4]Insumos!$C$2:$F$517,4,FALSE),"")</f>
        <v/>
      </c>
      <c r="R748" s="463"/>
    </row>
    <row r="749" spans="2:18" s="457" customFormat="1" x14ac:dyDescent="0.25">
      <c r="B749" s="465" t="str">
        <f>IF(Tabla1[[#This Row],[Código_Actividad]]="","",CONCATENATE(Tabla1[[#This Row],[POA]],".",Tabla1[[#This Row],[SRS]],".",Tabla1[[#This Row],[AREA]],".",Tabla1[[#This Row],[TIPO]]))</f>
        <v/>
      </c>
      <c r="C749" s="465" t="str">
        <f>IF(Tabla1[[#This Row],[Código_Actividad]]="","",'Formulario PPGR1'!#REF!)</f>
        <v/>
      </c>
      <c r="D749" s="465" t="str">
        <f>IF(Tabla1[[#This Row],[Código_Actividad]]="","",'Formulario PPGR1'!#REF!)</f>
        <v/>
      </c>
      <c r="E749" s="465" t="str">
        <f>IF(Tabla1[[#This Row],[Código_Actividad]]="","",'Formulario PPGR1'!#REF!)</f>
        <v/>
      </c>
      <c r="F749" s="465" t="str">
        <f>IF(Tabla1[[#This Row],[Código_Actividad]]="","",'Formulario PPGR1'!#REF!)</f>
        <v/>
      </c>
      <c r="G749" s="366"/>
      <c r="H749" s="460" t="str">
        <f>IFERROR(VLOOKUP(Tabla1[[#This Row],[Código_Actividad]],'Formulario PPGR2'!$H$9:$I$1048576,2,FALSE),"")</f>
        <v/>
      </c>
      <c r="I749" s="461" t="str">
        <f>IFERROR(VLOOKUP(Tabla1[[#This Row],[Código_Actividad]],Tabla2[[Código]:[Total de Acciones ]],15,FALSE),"")</f>
        <v/>
      </c>
      <c r="J749" s="460"/>
      <c r="K749" s="477"/>
      <c r="L749" s="475"/>
      <c r="M749" s="463" t="str">
        <f>IFERROR(VLOOKUP($L749,[4]Insumos!$C$2:$F$517,2,FALSE),"")</f>
        <v/>
      </c>
      <c r="N749" s="408"/>
      <c r="O749" s="464" t="str">
        <f>IFERROR(VLOOKUP($L749,[4]Insumos!$C$2:$F$517,3,FALSE),"")</f>
        <v/>
      </c>
      <c r="P749" s="318" t="e">
        <f>+Tabla1[[#This Row],[Precio Unitario]]*Tabla1[[#This Row],[Cantidad de Insumos]]</f>
        <v>#VALUE!</v>
      </c>
      <c r="Q749" s="464" t="str">
        <f>IFERROR(VLOOKUP($L749,[4]Insumos!$C$2:$F$517,4,FALSE),"")</f>
        <v/>
      </c>
      <c r="R749" s="463"/>
    </row>
    <row r="750" spans="2:18" s="457" customFormat="1" x14ac:dyDescent="0.25">
      <c r="B750" s="465" t="str">
        <f>IF(Tabla1[[#This Row],[Código_Actividad]]="","",CONCATENATE(Tabla1[[#This Row],[POA]],".",Tabla1[[#This Row],[SRS]],".",Tabla1[[#This Row],[AREA]],".",Tabla1[[#This Row],[TIPO]]))</f>
        <v/>
      </c>
      <c r="C750" s="465" t="str">
        <f>IF(Tabla1[[#This Row],[Código_Actividad]]="","",'Formulario PPGR1'!#REF!)</f>
        <v/>
      </c>
      <c r="D750" s="465" t="str">
        <f>IF(Tabla1[[#This Row],[Código_Actividad]]="","",'Formulario PPGR1'!#REF!)</f>
        <v/>
      </c>
      <c r="E750" s="465" t="str">
        <f>IF(Tabla1[[#This Row],[Código_Actividad]]="","",'Formulario PPGR1'!#REF!)</f>
        <v/>
      </c>
      <c r="F750" s="465" t="str">
        <f>IF(Tabla1[[#This Row],[Código_Actividad]]="","",'Formulario PPGR1'!#REF!)</f>
        <v/>
      </c>
      <c r="G750" s="366"/>
      <c r="H750" s="460" t="str">
        <f>IFERROR(VLOOKUP(Tabla1[[#This Row],[Código_Actividad]],'Formulario PPGR2'!$H$9:$I$1048576,2,FALSE),"")</f>
        <v/>
      </c>
      <c r="I750" s="461" t="str">
        <f>IFERROR(VLOOKUP(Tabla1[[#This Row],[Código_Actividad]],Tabla2[[Código]:[Total de Acciones ]],15,FALSE),"")</f>
        <v/>
      </c>
      <c r="J750" s="475"/>
      <c r="K750" s="476" t="s">
        <v>1293</v>
      </c>
      <c r="L750" s="475"/>
      <c r="M750" s="463" t="str">
        <f>IFERROR(VLOOKUP($L750,[4]Insumos!$C$2:$F$517,2,FALSE),"")</f>
        <v/>
      </c>
      <c r="N750" s="412"/>
      <c r="O750" s="464" t="str">
        <f>IFERROR(VLOOKUP($L750,[4]Insumos!$C$2:$F$517,3,FALSE),"")</f>
        <v/>
      </c>
      <c r="P750" s="318" t="e">
        <f>+Tabla1[[#This Row],[Precio Unitario]]*Tabla1[[#This Row],[Cantidad de Insumos]]</f>
        <v>#VALUE!</v>
      </c>
      <c r="Q750" s="464" t="str">
        <f>IFERROR(VLOOKUP($L750,[4]Insumos!$C$2:$F$517,4,FALSE),"")</f>
        <v/>
      </c>
      <c r="R750" s="463"/>
    </row>
    <row r="751" spans="2:18" s="457" customFormat="1" x14ac:dyDescent="0.25">
      <c r="B751" s="465" t="str">
        <f>IF(Tabla1[[#This Row],[Código_Actividad]]="","",CONCATENATE(Tabla1[[#This Row],[POA]],".",Tabla1[[#This Row],[SRS]],".",Tabla1[[#This Row],[AREA]],".",Tabla1[[#This Row],[TIPO]]))</f>
        <v/>
      </c>
      <c r="C751" s="465" t="str">
        <f>IF(Tabla1[[#This Row],[Código_Actividad]]="","",'Formulario PPGR1'!#REF!)</f>
        <v/>
      </c>
      <c r="D751" s="465" t="str">
        <f>IF(Tabla1[[#This Row],[Código_Actividad]]="","",'Formulario PPGR1'!#REF!)</f>
        <v/>
      </c>
      <c r="E751" s="465" t="str">
        <f>IF(Tabla1[[#This Row],[Código_Actividad]]="","",'Formulario PPGR1'!#REF!)</f>
        <v/>
      </c>
      <c r="F751" s="465" t="str">
        <f>IF(Tabla1[[#This Row],[Código_Actividad]]="","",'Formulario PPGR1'!#REF!)</f>
        <v/>
      </c>
      <c r="G751" s="366"/>
      <c r="H751" s="460" t="str">
        <f>IFERROR(VLOOKUP(Tabla1[[#This Row],[Código_Actividad]],'Formulario PPGR2'!$H$9:$I$1048576,2,FALSE),"")</f>
        <v/>
      </c>
      <c r="I751" s="461" t="str">
        <f>IFERROR(VLOOKUP(Tabla1[[#This Row],[Código_Actividad]],Tabla2[[Código]:[Total de Acciones ]],15,FALSE),"")</f>
        <v/>
      </c>
      <c r="J751" s="475"/>
      <c r="K751" s="476" t="s">
        <v>982</v>
      </c>
      <c r="L751" s="475"/>
      <c r="M751" s="463" t="str">
        <f>IFERROR(VLOOKUP($L751,[4]Insumos!$C$2:$F$517,2,FALSE),"")</f>
        <v/>
      </c>
      <c r="N751" s="412"/>
      <c r="O751" s="464" t="str">
        <f>IFERROR(VLOOKUP($L751,[4]Insumos!$C$2:$F$517,3,FALSE),"")</f>
        <v/>
      </c>
      <c r="P751" s="318" t="e">
        <f>+Tabla1[[#This Row],[Precio Unitario]]*Tabla1[[#This Row],[Cantidad de Insumos]]</f>
        <v>#VALUE!</v>
      </c>
      <c r="Q751" s="464" t="str">
        <f>IFERROR(VLOOKUP($L751,[4]Insumos!$C$2:$F$517,4,FALSE),"")</f>
        <v/>
      </c>
      <c r="R751" s="463"/>
    </row>
    <row r="752" spans="2:18" s="457" customFormat="1" x14ac:dyDescent="0.25">
      <c r="B752" s="465" t="str">
        <f>IF(Tabla1[[#This Row],[Código_Actividad]]="","",CONCATENATE(Tabla1[[#This Row],[POA]],".",Tabla1[[#This Row],[SRS]],".",Tabla1[[#This Row],[AREA]],".",Tabla1[[#This Row],[TIPO]]))</f>
        <v/>
      </c>
      <c r="C752" s="465" t="str">
        <f>IF(Tabla1[[#This Row],[Código_Actividad]]="","",'Formulario PPGR1'!#REF!)</f>
        <v/>
      </c>
      <c r="D752" s="465" t="str">
        <f>IF(Tabla1[[#This Row],[Código_Actividad]]="","",'Formulario PPGR1'!#REF!)</f>
        <v/>
      </c>
      <c r="E752" s="465" t="str">
        <f>IF(Tabla1[[#This Row],[Código_Actividad]]="","",'Formulario PPGR1'!#REF!)</f>
        <v/>
      </c>
      <c r="F752" s="465" t="str">
        <f>IF(Tabla1[[#This Row],[Código_Actividad]]="","",'Formulario PPGR1'!#REF!)</f>
        <v/>
      </c>
      <c r="G752" s="366"/>
      <c r="H752" s="460" t="str">
        <f>IFERROR(VLOOKUP(Tabla1[[#This Row],[Código_Actividad]],'Formulario PPGR2'!$H$9:$I$1048576,2,FALSE),"")</f>
        <v/>
      </c>
      <c r="I752" s="461" t="str">
        <f>IFERROR(VLOOKUP(Tabla1[[#This Row],[Código_Actividad]],Tabla2[[Código]:[Total de Acciones ]],15,FALSE),"")</f>
        <v/>
      </c>
      <c r="J752" s="475"/>
      <c r="K752" s="476" t="s">
        <v>1293</v>
      </c>
      <c r="L752" s="475"/>
      <c r="M752" s="463" t="str">
        <f>IFERROR(VLOOKUP($L752,[4]Insumos!$C$2:$F$517,2,FALSE),"")</f>
        <v/>
      </c>
      <c r="N752" s="412"/>
      <c r="O752" s="464" t="str">
        <f>IFERROR(VLOOKUP($L752,[4]Insumos!$C$2:$F$517,3,FALSE),"")</f>
        <v/>
      </c>
      <c r="P752" s="318" t="e">
        <f>+Tabla1[[#This Row],[Precio Unitario]]*Tabla1[[#This Row],[Cantidad de Insumos]]</f>
        <v>#VALUE!</v>
      </c>
      <c r="Q752" s="464" t="str">
        <f>IFERROR(VLOOKUP($L752,[4]Insumos!$C$2:$F$517,4,FALSE),"")</f>
        <v/>
      </c>
      <c r="R752" s="463"/>
    </row>
    <row r="753" spans="2:18" s="457" customFormat="1" x14ac:dyDescent="0.25">
      <c r="B753" s="465" t="str">
        <f>IF(Tabla1[[#This Row],[Código_Actividad]]="","",CONCATENATE(Tabla1[[#This Row],[POA]],".",Tabla1[[#This Row],[SRS]],".",Tabla1[[#This Row],[AREA]],".",Tabla1[[#This Row],[TIPO]]))</f>
        <v/>
      </c>
      <c r="C753" s="465" t="str">
        <f>IF(Tabla1[[#This Row],[Código_Actividad]]="","",'Formulario PPGR1'!#REF!)</f>
        <v/>
      </c>
      <c r="D753" s="465" t="str">
        <f>IF(Tabla1[[#This Row],[Código_Actividad]]="","",'Formulario PPGR1'!#REF!)</f>
        <v/>
      </c>
      <c r="E753" s="465" t="str">
        <f>IF(Tabla1[[#This Row],[Código_Actividad]]="","",'Formulario PPGR1'!#REF!)</f>
        <v/>
      </c>
      <c r="F753" s="465" t="str">
        <f>IF(Tabla1[[#This Row],[Código_Actividad]]="","",'Formulario PPGR1'!#REF!)</f>
        <v/>
      </c>
      <c r="G753" s="366"/>
      <c r="H753" s="460" t="str">
        <f>IFERROR(VLOOKUP(Tabla1[[#This Row],[Código_Actividad]],'Formulario PPGR2'!$H$9:$I$1048576,2,FALSE),"")</f>
        <v/>
      </c>
      <c r="I753" s="461" t="str">
        <f>IFERROR(VLOOKUP(Tabla1[[#This Row],[Código_Actividad]],Tabla2[[Código]:[Total de Acciones ]],15,FALSE),"")</f>
        <v/>
      </c>
      <c r="J753" s="475"/>
      <c r="K753" s="476" t="s">
        <v>841</v>
      </c>
      <c r="L753" s="475"/>
      <c r="M753" s="463" t="str">
        <f>IFERROR(VLOOKUP($L753,[4]Insumos!$C$2:$F$517,2,FALSE),"")</f>
        <v/>
      </c>
      <c r="N753" s="412"/>
      <c r="O753" s="464" t="str">
        <f>IFERROR(VLOOKUP($L753,[4]Insumos!$C$2:$F$517,3,FALSE),"")</f>
        <v/>
      </c>
      <c r="P753" s="318" t="e">
        <f>+Tabla1[[#This Row],[Precio Unitario]]*Tabla1[[#This Row],[Cantidad de Insumos]]</f>
        <v>#VALUE!</v>
      </c>
      <c r="Q753" s="464" t="str">
        <f>IFERROR(VLOOKUP($L753,[4]Insumos!$C$2:$F$517,4,FALSE),"")</f>
        <v/>
      </c>
      <c r="R753" s="463"/>
    </row>
    <row r="754" spans="2:18" s="457" customFormat="1" x14ac:dyDescent="0.25">
      <c r="B754" s="465" t="str">
        <f>IF(Tabla1[[#This Row],[Código_Actividad]]="","",CONCATENATE(Tabla1[[#This Row],[POA]],".",Tabla1[[#This Row],[SRS]],".",Tabla1[[#This Row],[AREA]],".",Tabla1[[#This Row],[TIPO]]))</f>
        <v/>
      </c>
      <c r="C754" s="465" t="str">
        <f>IF(Tabla1[[#This Row],[Código_Actividad]]="","",'Formulario PPGR1'!#REF!)</f>
        <v/>
      </c>
      <c r="D754" s="465" t="str">
        <f>IF(Tabla1[[#This Row],[Código_Actividad]]="","",'Formulario PPGR1'!#REF!)</f>
        <v/>
      </c>
      <c r="E754" s="465" t="str">
        <f>IF(Tabla1[[#This Row],[Código_Actividad]]="","",'Formulario PPGR1'!#REF!)</f>
        <v/>
      </c>
      <c r="F754" s="465" t="str">
        <f>IF(Tabla1[[#This Row],[Código_Actividad]]="","",'Formulario PPGR1'!#REF!)</f>
        <v/>
      </c>
      <c r="G754" s="366"/>
      <c r="H754" s="460" t="str">
        <f>IFERROR(VLOOKUP(Tabla1[[#This Row],[Código_Actividad]],'Formulario PPGR2'!$H$9:$I$1048576,2,FALSE),"")</f>
        <v/>
      </c>
      <c r="I754" s="461" t="str">
        <f>IFERROR(VLOOKUP(Tabla1[[#This Row],[Código_Actividad]],Tabla2[[Código]:[Total de Acciones ]],15,FALSE),"")</f>
        <v/>
      </c>
      <c r="J754" s="460"/>
      <c r="K754" s="474"/>
      <c r="L754" s="473"/>
      <c r="M754" s="463" t="str">
        <f>IFERROR(VLOOKUP($L754,[4]Insumos!$C$2:$F$517,2,FALSE),"")</f>
        <v/>
      </c>
      <c r="N754" s="411"/>
      <c r="O754" s="464" t="str">
        <f>IFERROR(VLOOKUP($L754,[4]Insumos!$C$2:$F$517,3,FALSE),"")</f>
        <v/>
      </c>
      <c r="P754" s="318" t="e">
        <f>+Tabla1[[#This Row],[Precio Unitario]]*Tabla1[[#This Row],[Cantidad de Insumos]]</f>
        <v>#VALUE!</v>
      </c>
      <c r="Q754" s="464" t="str">
        <f>IFERROR(VLOOKUP($L754,[4]Insumos!$C$2:$F$517,4,FALSE),"")</f>
        <v/>
      </c>
      <c r="R754" s="463"/>
    </row>
    <row r="755" spans="2:18" s="457" customFormat="1" x14ac:dyDescent="0.25">
      <c r="B755" s="465" t="str">
        <f>IF(Tabla1[[#This Row],[Código_Actividad]]="","",CONCATENATE(Tabla1[[#This Row],[POA]],".",Tabla1[[#This Row],[SRS]],".",Tabla1[[#This Row],[AREA]],".",Tabla1[[#This Row],[TIPO]]))</f>
        <v/>
      </c>
      <c r="C755" s="465" t="str">
        <f>IF(Tabla1[[#This Row],[Código_Actividad]]="","",'Formulario PPGR1'!#REF!)</f>
        <v/>
      </c>
      <c r="D755" s="465" t="str">
        <f>IF(Tabla1[[#This Row],[Código_Actividad]]="","",'Formulario PPGR1'!#REF!)</f>
        <v/>
      </c>
      <c r="E755" s="465" t="str">
        <f>IF(Tabla1[[#This Row],[Código_Actividad]]="","",'Formulario PPGR1'!#REF!)</f>
        <v/>
      </c>
      <c r="F755" s="465" t="str">
        <f>IF(Tabla1[[#This Row],[Código_Actividad]]="","",'Formulario PPGR1'!#REF!)</f>
        <v/>
      </c>
      <c r="G755" s="366"/>
      <c r="H755" s="460" t="str">
        <f>IFERROR(VLOOKUP(Tabla1[[#This Row],[Código_Actividad]],'Formulario PPGR2'!$H$9:$I$1048576,2,FALSE),"")</f>
        <v/>
      </c>
      <c r="I755" s="461" t="str">
        <f>IFERROR(VLOOKUP(Tabla1[[#This Row],[Código_Actividad]],Tabla2[[Código]:[Total de Acciones ]],15,FALSE),"")</f>
        <v/>
      </c>
      <c r="J755" s="460"/>
      <c r="K755" s="477" t="str">
        <f>IFERROR(VLOOKUP($J755,[5]LSIns!$B$5:$C$45,2,FALSE),"")</f>
        <v/>
      </c>
      <c r="L755" s="460"/>
      <c r="M755" s="463" t="str">
        <f>IFERROR(VLOOKUP($L755,[4]Insumos!$C$2:$F$517,2,FALSE),"")</f>
        <v/>
      </c>
      <c r="N755" s="408"/>
      <c r="O755" s="464" t="str">
        <f>IFERROR(VLOOKUP($L755,[4]Insumos!$C$2:$F$517,3,FALSE),"")</f>
        <v/>
      </c>
      <c r="P755" s="318" t="e">
        <f>+Tabla1[[#This Row],[Precio Unitario]]*Tabla1[[#This Row],[Cantidad de Insumos]]</f>
        <v>#VALUE!</v>
      </c>
      <c r="Q755" s="464" t="str">
        <f>IFERROR(VLOOKUP($L755,[4]Insumos!$C$2:$F$517,4,FALSE),"")</f>
        <v/>
      </c>
      <c r="R755" s="463"/>
    </row>
    <row r="756" spans="2:18" s="457" customFormat="1" x14ac:dyDescent="0.25">
      <c r="B756" s="465" t="str">
        <f>IF(Tabla1[[#This Row],[Código_Actividad]]="","",CONCATENATE(Tabla1[[#This Row],[POA]],".",Tabla1[[#This Row],[SRS]],".",Tabla1[[#This Row],[AREA]],".",Tabla1[[#This Row],[TIPO]]))</f>
        <v/>
      </c>
      <c r="C756" s="465" t="str">
        <f>IF(Tabla1[[#This Row],[Código_Actividad]]="","",'Formulario PPGR1'!#REF!)</f>
        <v/>
      </c>
      <c r="D756" s="465" t="str">
        <f>IF(Tabla1[[#This Row],[Código_Actividad]]="","",'Formulario PPGR1'!#REF!)</f>
        <v/>
      </c>
      <c r="E756" s="465" t="str">
        <f>IF(Tabla1[[#This Row],[Código_Actividad]]="","",'Formulario PPGR1'!#REF!)</f>
        <v/>
      </c>
      <c r="F756" s="465" t="str">
        <f>IF(Tabla1[[#This Row],[Código_Actividad]]="","",'Formulario PPGR1'!#REF!)</f>
        <v/>
      </c>
      <c r="G756" s="366"/>
      <c r="H756" s="460" t="str">
        <f>IFERROR(VLOOKUP(Tabla1[[#This Row],[Código_Actividad]],'Formulario PPGR2'!$H$9:$I$1048576,2,FALSE),"")</f>
        <v/>
      </c>
      <c r="I756" s="461" t="str">
        <f>IFERROR(VLOOKUP(Tabla1[[#This Row],[Código_Actividad]],Tabla2[[Código]:[Total de Acciones ]],15,FALSE),"")</f>
        <v/>
      </c>
      <c r="J756" s="460"/>
      <c r="K756" s="477" t="str">
        <f>IFERROR(VLOOKUP($J756,[5]LSIns!$B$5:$C$45,2,FALSE),"")</f>
        <v/>
      </c>
      <c r="L756" s="460"/>
      <c r="M756" s="463" t="str">
        <f>IFERROR(VLOOKUP($L756,[4]Insumos!$C$2:$F$517,2,FALSE),"")</f>
        <v/>
      </c>
      <c r="N756" s="408"/>
      <c r="O756" s="464" t="str">
        <f>IFERROR(VLOOKUP($L756,[4]Insumos!$C$2:$F$517,3,FALSE),"")</f>
        <v/>
      </c>
      <c r="P756" s="318" t="e">
        <f>+Tabla1[[#This Row],[Precio Unitario]]*Tabla1[[#This Row],[Cantidad de Insumos]]</f>
        <v>#VALUE!</v>
      </c>
      <c r="Q756" s="464" t="str">
        <f>IFERROR(VLOOKUP($L756,[4]Insumos!$C$2:$F$517,4,FALSE),"")</f>
        <v/>
      </c>
      <c r="R756" s="463"/>
    </row>
    <row r="757" spans="2:18" s="457" customFormat="1" x14ac:dyDescent="0.25">
      <c r="B757" s="465" t="str">
        <f>IF(Tabla1[[#This Row],[Código_Actividad]]="","",CONCATENATE(Tabla1[[#This Row],[POA]],".",Tabla1[[#This Row],[SRS]],".",Tabla1[[#This Row],[AREA]],".",Tabla1[[#This Row],[TIPO]]))</f>
        <v/>
      </c>
      <c r="C757" s="465" t="str">
        <f>IF(Tabla1[[#This Row],[Código_Actividad]]="","",'Formulario PPGR1'!#REF!)</f>
        <v/>
      </c>
      <c r="D757" s="465" t="str">
        <f>IF(Tabla1[[#This Row],[Código_Actividad]]="","",'Formulario PPGR1'!#REF!)</f>
        <v/>
      </c>
      <c r="E757" s="465" t="str">
        <f>IF(Tabla1[[#This Row],[Código_Actividad]]="","",'Formulario PPGR1'!#REF!)</f>
        <v/>
      </c>
      <c r="F757" s="465" t="str">
        <f>IF(Tabla1[[#This Row],[Código_Actividad]]="","",'Formulario PPGR1'!#REF!)</f>
        <v/>
      </c>
      <c r="G757" s="366"/>
      <c r="H757" s="460" t="str">
        <f>IFERROR(VLOOKUP(Tabla1[[#This Row],[Código_Actividad]],'Formulario PPGR2'!$H$9:$I$1048576,2,FALSE),"")</f>
        <v/>
      </c>
      <c r="I757" s="461" t="str">
        <f>IFERROR(VLOOKUP(Tabla1[[#This Row],[Código_Actividad]],Tabla2[[Código]:[Total de Acciones ]],15,FALSE),"")</f>
        <v/>
      </c>
      <c r="J757" s="475"/>
      <c r="K757" s="476" t="s">
        <v>1293</v>
      </c>
      <c r="L757" s="475"/>
      <c r="M757" s="463" t="str">
        <f>IFERROR(VLOOKUP($L757,[4]Insumos!$C$2:$F$517,2,FALSE),"")</f>
        <v/>
      </c>
      <c r="N757" s="412"/>
      <c r="O757" s="464" t="str">
        <f>IFERROR(VLOOKUP($L757,[4]Insumos!$C$2:$F$517,3,FALSE),"")</f>
        <v/>
      </c>
      <c r="P757" s="318" t="e">
        <f>+Tabla1[[#This Row],[Precio Unitario]]*Tabla1[[#This Row],[Cantidad de Insumos]]</f>
        <v>#VALUE!</v>
      </c>
      <c r="Q757" s="464" t="str">
        <f>IFERROR(VLOOKUP($L757,[4]Insumos!$C$2:$F$517,4,FALSE),"")</f>
        <v/>
      </c>
      <c r="R757" s="463"/>
    </row>
    <row r="758" spans="2:18" s="457" customFormat="1" x14ac:dyDescent="0.25">
      <c r="B758" s="465" t="str">
        <f>IF(Tabla1[[#This Row],[Código_Actividad]]="","",CONCATENATE(Tabla1[[#This Row],[POA]],".",Tabla1[[#This Row],[SRS]],".",Tabla1[[#This Row],[AREA]],".",Tabla1[[#This Row],[TIPO]]))</f>
        <v/>
      </c>
      <c r="C758" s="465" t="str">
        <f>IF(Tabla1[[#This Row],[Código_Actividad]]="","",'Formulario PPGR1'!#REF!)</f>
        <v/>
      </c>
      <c r="D758" s="465" t="str">
        <f>IF(Tabla1[[#This Row],[Código_Actividad]]="","",'Formulario PPGR1'!#REF!)</f>
        <v/>
      </c>
      <c r="E758" s="465" t="str">
        <f>IF(Tabla1[[#This Row],[Código_Actividad]]="","",'Formulario PPGR1'!#REF!)</f>
        <v/>
      </c>
      <c r="F758" s="465" t="str">
        <f>IF(Tabla1[[#This Row],[Código_Actividad]]="","",'Formulario PPGR1'!#REF!)</f>
        <v/>
      </c>
      <c r="G758" s="366"/>
      <c r="H758" s="460" t="str">
        <f>IFERROR(VLOOKUP(Tabla1[[#This Row],[Código_Actividad]],'Formulario PPGR2'!$H$9:$I$1048576,2,FALSE),"")</f>
        <v/>
      </c>
      <c r="I758" s="461" t="str">
        <f>IFERROR(VLOOKUP(Tabla1[[#This Row],[Código_Actividad]],Tabla2[[Código]:[Total de Acciones ]],15,FALSE),"")</f>
        <v/>
      </c>
      <c r="J758" s="475"/>
      <c r="K758" s="476" t="s">
        <v>982</v>
      </c>
      <c r="L758" s="475"/>
      <c r="M758" s="463" t="str">
        <f>IFERROR(VLOOKUP($L758,[4]Insumos!$C$2:$F$517,2,FALSE),"")</f>
        <v/>
      </c>
      <c r="N758" s="412"/>
      <c r="O758" s="464" t="str">
        <f>IFERROR(VLOOKUP($L758,[4]Insumos!$C$2:$F$517,3,FALSE),"")</f>
        <v/>
      </c>
      <c r="P758" s="318" t="e">
        <f>+Tabla1[[#This Row],[Precio Unitario]]*Tabla1[[#This Row],[Cantidad de Insumos]]</f>
        <v>#VALUE!</v>
      </c>
      <c r="Q758" s="464" t="str">
        <f>IFERROR(VLOOKUP($L758,[4]Insumos!$C$2:$F$517,4,FALSE),"")</f>
        <v/>
      </c>
      <c r="R758" s="463"/>
    </row>
    <row r="759" spans="2:18" s="457" customFormat="1" x14ac:dyDescent="0.25">
      <c r="B759" s="465" t="str">
        <f>IF(Tabla1[[#This Row],[Código_Actividad]]="","",CONCATENATE(Tabla1[[#This Row],[POA]],".",Tabla1[[#This Row],[SRS]],".",Tabla1[[#This Row],[AREA]],".",Tabla1[[#This Row],[TIPO]]))</f>
        <v/>
      </c>
      <c r="C759" s="465" t="str">
        <f>IF(Tabla1[[#This Row],[Código_Actividad]]="","",'Formulario PPGR1'!#REF!)</f>
        <v/>
      </c>
      <c r="D759" s="465" t="str">
        <f>IF(Tabla1[[#This Row],[Código_Actividad]]="","",'Formulario PPGR1'!#REF!)</f>
        <v/>
      </c>
      <c r="E759" s="465" t="str">
        <f>IF(Tabla1[[#This Row],[Código_Actividad]]="","",'Formulario PPGR1'!#REF!)</f>
        <v/>
      </c>
      <c r="F759" s="465" t="str">
        <f>IF(Tabla1[[#This Row],[Código_Actividad]]="","",'Formulario PPGR1'!#REF!)</f>
        <v/>
      </c>
      <c r="G759" s="366"/>
      <c r="H759" s="460" t="str">
        <f>IFERROR(VLOOKUP(Tabla1[[#This Row],[Código_Actividad]],'Formulario PPGR2'!$H$9:$I$1048576,2,FALSE),"")</f>
        <v/>
      </c>
      <c r="I759" s="461" t="str">
        <f>IFERROR(VLOOKUP(Tabla1[[#This Row],[Código_Actividad]],Tabla2[[Código]:[Total de Acciones ]],15,FALSE),"")</f>
        <v/>
      </c>
      <c r="J759" s="475"/>
      <c r="K759" s="476" t="s">
        <v>1293</v>
      </c>
      <c r="L759" s="475"/>
      <c r="M759" s="463" t="str">
        <f>IFERROR(VLOOKUP($L759,[4]Insumos!$C$2:$F$517,2,FALSE),"")</f>
        <v/>
      </c>
      <c r="N759" s="412"/>
      <c r="O759" s="464" t="str">
        <f>IFERROR(VLOOKUP($L759,[4]Insumos!$C$2:$F$517,3,FALSE),"")</f>
        <v/>
      </c>
      <c r="P759" s="318" t="e">
        <f>+Tabla1[[#This Row],[Precio Unitario]]*Tabla1[[#This Row],[Cantidad de Insumos]]</f>
        <v>#VALUE!</v>
      </c>
      <c r="Q759" s="464" t="str">
        <f>IFERROR(VLOOKUP($L759,[4]Insumos!$C$2:$F$517,4,FALSE),"")</f>
        <v/>
      </c>
      <c r="R759" s="463"/>
    </row>
    <row r="760" spans="2:18" s="457" customFormat="1" x14ac:dyDescent="0.25">
      <c r="B760" s="465" t="str">
        <f>IF(Tabla1[[#This Row],[Código_Actividad]]="","",CONCATENATE(Tabla1[[#This Row],[POA]],".",Tabla1[[#This Row],[SRS]],".",Tabla1[[#This Row],[AREA]],".",Tabla1[[#This Row],[TIPO]]))</f>
        <v/>
      </c>
      <c r="C760" s="465" t="str">
        <f>IF(Tabla1[[#This Row],[Código_Actividad]]="","",'Formulario PPGR1'!#REF!)</f>
        <v/>
      </c>
      <c r="D760" s="465" t="str">
        <f>IF(Tabla1[[#This Row],[Código_Actividad]]="","",'Formulario PPGR1'!#REF!)</f>
        <v/>
      </c>
      <c r="E760" s="465" t="str">
        <f>IF(Tabla1[[#This Row],[Código_Actividad]]="","",'Formulario PPGR1'!#REF!)</f>
        <v/>
      </c>
      <c r="F760" s="465" t="str">
        <f>IF(Tabla1[[#This Row],[Código_Actividad]]="","",'Formulario PPGR1'!#REF!)</f>
        <v/>
      </c>
      <c r="G760" s="366"/>
      <c r="H760" s="460" t="str">
        <f>IFERROR(VLOOKUP(Tabla1[[#This Row],[Código_Actividad]],'Formulario PPGR2'!$H$9:$I$1048576,2,FALSE),"")</f>
        <v/>
      </c>
      <c r="I760" s="461" t="str">
        <f>IFERROR(VLOOKUP(Tabla1[[#This Row],[Código_Actividad]],Tabla2[[Código]:[Total de Acciones ]],15,FALSE),"")</f>
        <v/>
      </c>
      <c r="J760" s="475"/>
      <c r="K760" s="476" t="s">
        <v>841</v>
      </c>
      <c r="L760" s="475"/>
      <c r="M760" s="463" t="str">
        <f>IFERROR(VLOOKUP($L760,[4]Insumos!$C$2:$F$517,2,FALSE),"")</f>
        <v/>
      </c>
      <c r="N760" s="412"/>
      <c r="O760" s="464" t="str">
        <f>IFERROR(VLOOKUP($L760,[4]Insumos!$C$2:$F$517,3,FALSE),"")</f>
        <v/>
      </c>
      <c r="P760" s="318" t="e">
        <f>+Tabla1[[#This Row],[Precio Unitario]]*Tabla1[[#This Row],[Cantidad de Insumos]]</f>
        <v>#VALUE!</v>
      </c>
      <c r="Q760" s="464" t="str">
        <f>IFERROR(VLOOKUP($L760,[4]Insumos!$C$2:$F$517,4,FALSE),"")</f>
        <v/>
      </c>
      <c r="R760" s="463"/>
    </row>
    <row r="761" spans="2:18" s="457" customFormat="1" x14ac:dyDescent="0.25">
      <c r="B761" s="465" t="str">
        <f>IF(Tabla1[[#This Row],[Código_Actividad]]="","",CONCATENATE(Tabla1[[#This Row],[POA]],".",Tabla1[[#This Row],[SRS]],".",Tabla1[[#This Row],[AREA]],".",Tabla1[[#This Row],[TIPO]]))</f>
        <v/>
      </c>
      <c r="C761" s="465" t="str">
        <f>IF(Tabla1[[#This Row],[Código_Actividad]]="","",'Formulario PPGR1'!#REF!)</f>
        <v/>
      </c>
      <c r="D761" s="465" t="str">
        <f>IF(Tabla1[[#This Row],[Código_Actividad]]="","",'Formulario PPGR1'!#REF!)</f>
        <v/>
      </c>
      <c r="E761" s="465" t="str">
        <f>IF(Tabla1[[#This Row],[Código_Actividad]]="","",'Formulario PPGR1'!#REF!)</f>
        <v/>
      </c>
      <c r="F761" s="465" t="str">
        <f>IF(Tabla1[[#This Row],[Código_Actividad]]="","",'Formulario PPGR1'!#REF!)</f>
        <v/>
      </c>
      <c r="G761" s="366"/>
      <c r="H761" s="460" t="str">
        <f>IFERROR(VLOOKUP(Tabla1[[#This Row],[Código_Actividad]],'Formulario PPGR2'!$H$9:$I$1048576,2,FALSE),"")</f>
        <v/>
      </c>
      <c r="I761" s="461" t="str">
        <f>IFERROR(VLOOKUP(Tabla1[[#This Row],[Código_Actividad]],Tabla2[[Código]:[Total de Acciones ]],15,FALSE),"")</f>
        <v/>
      </c>
      <c r="J761" s="460"/>
      <c r="K761" s="474"/>
      <c r="L761" s="473"/>
      <c r="M761" s="463" t="str">
        <f>IFERROR(VLOOKUP($L761,[4]Insumos!$C$2:$F$517,2,FALSE),"")</f>
        <v/>
      </c>
      <c r="N761" s="411"/>
      <c r="O761" s="464" t="str">
        <f>IFERROR(VLOOKUP($L761,[4]Insumos!$C$2:$F$517,3,FALSE),"")</f>
        <v/>
      </c>
      <c r="P761" s="318" t="e">
        <f>+Tabla1[[#This Row],[Precio Unitario]]*Tabla1[[#This Row],[Cantidad de Insumos]]</f>
        <v>#VALUE!</v>
      </c>
      <c r="Q761" s="464" t="str">
        <f>IFERROR(VLOOKUP($L761,[4]Insumos!$C$2:$F$517,4,FALSE),"")</f>
        <v/>
      </c>
      <c r="R761" s="463"/>
    </row>
    <row r="762" spans="2:18" s="457" customFormat="1" x14ac:dyDescent="0.25">
      <c r="B762" s="465" t="str">
        <f>IF(Tabla1[[#This Row],[Código_Actividad]]="","",CONCATENATE(Tabla1[[#This Row],[POA]],".",Tabla1[[#This Row],[SRS]],".",Tabla1[[#This Row],[AREA]],".",Tabla1[[#This Row],[TIPO]]))</f>
        <v/>
      </c>
      <c r="C762" s="465" t="str">
        <f>IF(Tabla1[[#This Row],[Código_Actividad]]="","",'Formulario PPGR1'!#REF!)</f>
        <v/>
      </c>
      <c r="D762" s="465" t="str">
        <f>IF(Tabla1[[#This Row],[Código_Actividad]]="","",'Formulario PPGR1'!#REF!)</f>
        <v/>
      </c>
      <c r="E762" s="465" t="str">
        <f>IF(Tabla1[[#This Row],[Código_Actividad]]="","",'Formulario PPGR1'!#REF!)</f>
        <v/>
      </c>
      <c r="F762" s="465" t="str">
        <f>IF(Tabla1[[#This Row],[Código_Actividad]]="","",'Formulario PPGR1'!#REF!)</f>
        <v/>
      </c>
      <c r="G762" s="366"/>
      <c r="H762" s="460" t="str">
        <f>IFERROR(VLOOKUP(Tabla1[[#This Row],[Código_Actividad]],'Formulario PPGR2'!$H$9:$I$1048576,2,FALSE),"")</f>
        <v/>
      </c>
      <c r="I762" s="461" t="str">
        <f>IFERROR(VLOOKUP(Tabla1[[#This Row],[Código_Actividad]],Tabla2[[Código]:[Total de Acciones ]],15,FALSE),"")</f>
        <v/>
      </c>
      <c r="J762" s="460"/>
      <c r="K762" s="477" t="str">
        <f>IFERROR(VLOOKUP($J762,[5]LSIns!$B$5:$C$45,2,FALSE),"")</f>
        <v/>
      </c>
      <c r="L762" s="460"/>
      <c r="M762" s="463" t="str">
        <f>IFERROR(VLOOKUP($L762,[4]Insumos!$C$2:$F$517,2,FALSE),"")</f>
        <v/>
      </c>
      <c r="N762" s="408"/>
      <c r="O762" s="464" t="str">
        <f>IFERROR(VLOOKUP($L762,[4]Insumos!$C$2:$F$517,3,FALSE),"")</f>
        <v/>
      </c>
      <c r="P762" s="318" t="e">
        <f>+Tabla1[[#This Row],[Precio Unitario]]*Tabla1[[#This Row],[Cantidad de Insumos]]</f>
        <v>#VALUE!</v>
      </c>
      <c r="Q762" s="464" t="str">
        <f>IFERROR(VLOOKUP($L762,[4]Insumos!$C$2:$F$517,4,FALSE),"")</f>
        <v/>
      </c>
      <c r="R762" s="463"/>
    </row>
    <row r="763" spans="2:18" s="457" customFormat="1" x14ac:dyDescent="0.25">
      <c r="B763" s="465" t="str">
        <f>IF(Tabla1[[#This Row],[Código_Actividad]]="","",CONCATENATE(Tabla1[[#This Row],[POA]],".",Tabla1[[#This Row],[SRS]],".",Tabla1[[#This Row],[AREA]],".",Tabla1[[#This Row],[TIPO]]))</f>
        <v/>
      </c>
      <c r="C763" s="465" t="str">
        <f>IF(Tabla1[[#This Row],[Código_Actividad]]="","",'Formulario PPGR1'!#REF!)</f>
        <v/>
      </c>
      <c r="D763" s="465" t="str">
        <f>IF(Tabla1[[#This Row],[Código_Actividad]]="","",'Formulario PPGR1'!#REF!)</f>
        <v/>
      </c>
      <c r="E763" s="465" t="str">
        <f>IF(Tabla1[[#This Row],[Código_Actividad]]="","",'Formulario PPGR1'!#REF!)</f>
        <v/>
      </c>
      <c r="F763" s="465" t="str">
        <f>IF(Tabla1[[#This Row],[Código_Actividad]]="","",'Formulario PPGR1'!#REF!)</f>
        <v/>
      </c>
      <c r="G763" s="366"/>
      <c r="H763" s="460" t="str">
        <f>IFERROR(VLOOKUP(Tabla1[[#This Row],[Código_Actividad]],'Formulario PPGR2'!$H$9:$I$1048576,2,FALSE),"")</f>
        <v/>
      </c>
      <c r="I763" s="461" t="str">
        <f>IFERROR(VLOOKUP(Tabla1[[#This Row],[Código_Actividad]],Tabla2[[Código]:[Total de Acciones ]],15,FALSE),"")</f>
        <v/>
      </c>
      <c r="J763" s="475"/>
      <c r="K763" s="476" t="s">
        <v>841</v>
      </c>
      <c r="L763" s="475"/>
      <c r="M763" s="463" t="str">
        <f>IFERROR(VLOOKUP($L763,[4]Insumos!$C$2:$F$517,2,FALSE),"")</f>
        <v/>
      </c>
      <c r="N763" s="412"/>
      <c r="O763" s="464" t="str">
        <f>IFERROR(VLOOKUP($L763,[4]Insumos!$C$2:$F$517,3,FALSE),"")</f>
        <v/>
      </c>
      <c r="P763" s="318" t="e">
        <f>+Tabla1[[#This Row],[Precio Unitario]]*Tabla1[[#This Row],[Cantidad de Insumos]]</f>
        <v>#VALUE!</v>
      </c>
      <c r="Q763" s="464" t="str">
        <f>IFERROR(VLOOKUP($L763,[4]Insumos!$C$2:$F$517,4,FALSE),"")</f>
        <v/>
      </c>
      <c r="R763" s="463"/>
    </row>
    <row r="764" spans="2:18" s="457" customFormat="1" x14ac:dyDescent="0.25">
      <c r="B764" s="465" t="str">
        <f>IF(Tabla1[[#This Row],[Código_Actividad]]="","",CONCATENATE(Tabla1[[#This Row],[POA]],".",Tabla1[[#This Row],[SRS]],".",Tabla1[[#This Row],[AREA]],".",Tabla1[[#This Row],[TIPO]]))</f>
        <v/>
      </c>
      <c r="C764" s="465" t="str">
        <f>IF(Tabla1[[#This Row],[Código_Actividad]]="","",'Formulario PPGR1'!#REF!)</f>
        <v/>
      </c>
      <c r="D764" s="465" t="str">
        <f>IF(Tabla1[[#This Row],[Código_Actividad]]="","",'Formulario PPGR1'!#REF!)</f>
        <v/>
      </c>
      <c r="E764" s="465" t="str">
        <f>IF(Tabla1[[#This Row],[Código_Actividad]]="","",'Formulario PPGR1'!#REF!)</f>
        <v/>
      </c>
      <c r="F764" s="465" t="str">
        <f>IF(Tabla1[[#This Row],[Código_Actividad]]="","",'Formulario PPGR1'!#REF!)</f>
        <v/>
      </c>
      <c r="G764" s="366"/>
      <c r="H764" s="460" t="str">
        <f>IFERROR(VLOOKUP(Tabla1[[#This Row],[Código_Actividad]],'Formulario PPGR2'!$H$9:$I$1048576,2,FALSE),"")</f>
        <v/>
      </c>
      <c r="I764" s="461" t="str">
        <f>IFERROR(VLOOKUP(Tabla1[[#This Row],[Código_Actividad]],Tabla2[[Código]:[Total de Acciones ]],15,FALSE),"")</f>
        <v/>
      </c>
      <c r="J764" s="475"/>
      <c r="K764" s="476" t="s">
        <v>841</v>
      </c>
      <c r="L764" s="475"/>
      <c r="M764" s="463" t="str">
        <f>IFERROR(VLOOKUP($L764,[4]Insumos!$C$2:$F$517,2,FALSE),"")</f>
        <v/>
      </c>
      <c r="N764" s="412"/>
      <c r="O764" s="464" t="str">
        <f>IFERROR(VLOOKUP($L764,[4]Insumos!$C$2:$F$517,3,FALSE),"")</f>
        <v/>
      </c>
      <c r="P764" s="318" t="e">
        <f>+Tabla1[[#This Row],[Precio Unitario]]*Tabla1[[#This Row],[Cantidad de Insumos]]</f>
        <v>#VALUE!</v>
      </c>
      <c r="Q764" s="464" t="str">
        <f>IFERROR(VLOOKUP($L764,[4]Insumos!$C$2:$F$517,4,FALSE),"")</f>
        <v/>
      </c>
      <c r="R764" s="463"/>
    </row>
    <row r="765" spans="2:18" s="457" customFormat="1" x14ac:dyDescent="0.25">
      <c r="B765" s="465" t="str">
        <f>IF(Tabla1[[#This Row],[Código_Actividad]]="","",CONCATENATE(Tabla1[[#This Row],[POA]],".",Tabla1[[#This Row],[SRS]],".",Tabla1[[#This Row],[AREA]],".",Tabla1[[#This Row],[TIPO]]))</f>
        <v/>
      </c>
      <c r="C765" s="465" t="str">
        <f>IF(Tabla1[[#This Row],[Código_Actividad]]="","",'Formulario PPGR1'!#REF!)</f>
        <v/>
      </c>
      <c r="D765" s="465" t="str">
        <f>IF(Tabla1[[#This Row],[Código_Actividad]]="","",'Formulario PPGR1'!#REF!)</f>
        <v/>
      </c>
      <c r="E765" s="465" t="str">
        <f>IF(Tabla1[[#This Row],[Código_Actividad]]="","",'Formulario PPGR1'!#REF!)</f>
        <v/>
      </c>
      <c r="F765" s="465" t="str">
        <f>IF(Tabla1[[#This Row],[Código_Actividad]]="","",'Formulario PPGR1'!#REF!)</f>
        <v/>
      </c>
      <c r="G765" s="366"/>
      <c r="H765" s="460" t="str">
        <f>IFERROR(VLOOKUP(Tabla1[[#This Row],[Código_Actividad]],'Formulario PPGR2'!$H$9:$I$1048576,2,FALSE),"")</f>
        <v/>
      </c>
      <c r="I765" s="461" t="str">
        <f>IFERROR(VLOOKUP(Tabla1[[#This Row],[Código_Actividad]],Tabla2[[Código]:[Total de Acciones ]],15,FALSE),"")</f>
        <v/>
      </c>
      <c r="J765" s="462"/>
      <c r="K765" s="466" t="str">
        <f>IFERROR(VLOOKUP($J765,[6]LSIns!$B$5:$C$45,2,FALSE),"")</f>
        <v/>
      </c>
      <c r="L765" s="460"/>
      <c r="M765" s="463" t="str">
        <f>IFERROR(VLOOKUP($L765,[4]Insumos!$C$2:$F$517,2,FALSE),"")</f>
        <v/>
      </c>
      <c r="N765" s="408"/>
      <c r="O765" s="464" t="str">
        <f>IFERROR(VLOOKUP($L765,[4]Insumos!$C$2:$F$517,3,FALSE),"")</f>
        <v/>
      </c>
      <c r="P765" s="318" t="e">
        <f>+Tabla1[[#This Row],[Precio Unitario]]*Tabla1[[#This Row],[Cantidad de Insumos]]</f>
        <v>#VALUE!</v>
      </c>
      <c r="Q765" s="464" t="str">
        <f>IFERROR(VLOOKUP($L765,[4]Insumos!$C$2:$F$517,4,FALSE),"")</f>
        <v/>
      </c>
      <c r="R765" s="463"/>
    </row>
    <row r="766" spans="2:18" s="457" customFormat="1" x14ac:dyDescent="0.25">
      <c r="B766" s="465" t="str">
        <f>IF(Tabla1[[#This Row],[Código_Actividad]]="","",CONCATENATE(Tabla1[[#This Row],[POA]],".",Tabla1[[#This Row],[SRS]],".",Tabla1[[#This Row],[AREA]],".",Tabla1[[#This Row],[TIPO]]))</f>
        <v/>
      </c>
      <c r="C766" s="465" t="str">
        <f>IF(Tabla1[[#This Row],[Código_Actividad]]="","",'Formulario PPGR1'!#REF!)</f>
        <v/>
      </c>
      <c r="D766" s="465" t="str">
        <f>IF(Tabla1[[#This Row],[Código_Actividad]]="","",'Formulario PPGR1'!#REF!)</f>
        <v/>
      </c>
      <c r="E766" s="465" t="str">
        <f>IF(Tabla1[[#This Row],[Código_Actividad]]="","",'Formulario PPGR1'!#REF!)</f>
        <v/>
      </c>
      <c r="F766" s="465" t="str">
        <f>IF(Tabla1[[#This Row],[Código_Actividad]]="","",'Formulario PPGR1'!#REF!)</f>
        <v/>
      </c>
      <c r="G766" s="366"/>
      <c r="H766" s="460" t="str">
        <f>IFERROR(VLOOKUP(Tabla1[[#This Row],[Código_Actividad]],'Formulario PPGR2'!$H$9:$I$1048576,2,FALSE),"")</f>
        <v/>
      </c>
      <c r="I766" s="461" t="str">
        <f>IFERROR(VLOOKUP(Tabla1[[#This Row],[Código_Actividad]],Tabla2[[Código]:[Total de Acciones ]],15,FALSE),"")</f>
        <v/>
      </c>
      <c r="J766" s="462"/>
      <c r="K766" s="466" t="str">
        <f>IFERROR(VLOOKUP($J766,[6]LSIns!$B$5:$C$45,2,FALSE),"")</f>
        <v/>
      </c>
      <c r="L766" s="460"/>
      <c r="M766" s="463" t="str">
        <f>IFERROR(VLOOKUP($L766,[4]Insumos!$C$2:$F$517,2,FALSE),"")</f>
        <v/>
      </c>
      <c r="N766" s="408"/>
      <c r="O766" s="464" t="str">
        <f>IFERROR(VLOOKUP($L766,[4]Insumos!$C$2:$F$517,3,FALSE),"")</f>
        <v/>
      </c>
      <c r="P766" s="318" t="e">
        <f>+Tabla1[[#This Row],[Precio Unitario]]*Tabla1[[#This Row],[Cantidad de Insumos]]</f>
        <v>#VALUE!</v>
      </c>
      <c r="Q766" s="464" t="str">
        <f>IFERROR(VLOOKUP($L766,[4]Insumos!$C$2:$F$517,4,FALSE),"")</f>
        <v/>
      </c>
      <c r="R766" s="463"/>
    </row>
    <row r="767" spans="2:18" s="457" customFormat="1" x14ac:dyDescent="0.25">
      <c r="B767" s="465" t="str">
        <f>IF(Tabla1[[#This Row],[Código_Actividad]]="","",CONCATENATE(Tabla1[[#This Row],[POA]],".",Tabla1[[#This Row],[SRS]],".",Tabla1[[#This Row],[AREA]],".",Tabla1[[#This Row],[TIPO]]))</f>
        <v/>
      </c>
      <c r="C767" s="465" t="str">
        <f>IF(Tabla1[[#This Row],[Código_Actividad]]="","",'Formulario PPGR1'!#REF!)</f>
        <v/>
      </c>
      <c r="D767" s="465" t="str">
        <f>IF(Tabla1[[#This Row],[Código_Actividad]]="","",'Formulario PPGR1'!#REF!)</f>
        <v/>
      </c>
      <c r="E767" s="465" t="str">
        <f>IF(Tabla1[[#This Row],[Código_Actividad]]="","",'Formulario PPGR1'!#REF!)</f>
        <v/>
      </c>
      <c r="F767" s="465" t="str">
        <f>IF(Tabla1[[#This Row],[Código_Actividad]]="","",'Formulario PPGR1'!#REF!)</f>
        <v/>
      </c>
      <c r="G767" s="366"/>
      <c r="H767" s="460" t="str">
        <f>IFERROR(VLOOKUP(Tabla1[[#This Row],[Código_Actividad]],'Formulario PPGR2'!$H$9:$I$1048576,2,FALSE),"")</f>
        <v/>
      </c>
      <c r="I767" s="461" t="str">
        <f>IFERROR(VLOOKUP(Tabla1[[#This Row],[Código_Actividad]],Tabla2[[Código]:[Total de Acciones ]],15,FALSE),"")</f>
        <v/>
      </c>
      <c r="J767" s="462"/>
      <c r="K767" s="466" t="str">
        <f>IFERROR(VLOOKUP($J767,[6]LSIns!$B$5:$C$45,2,FALSE),"")</f>
        <v/>
      </c>
      <c r="L767" s="460"/>
      <c r="M767" s="463" t="str">
        <f>IFERROR(VLOOKUP($L767,[4]Insumos!$C$2:$F$517,2,FALSE),"")</f>
        <v/>
      </c>
      <c r="N767" s="408"/>
      <c r="O767" s="464" t="str">
        <f>IFERROR(VLOOKUP($L767,[4]Insumos!$C$2:$F$517,3,FALSE),"")</f>
        <v/>
      </c>
      <c r="P767" s="318" t="e">
        <f>+Tabla1[[#This Row],[Precio Unitario]]*Tabla1[[#This Row],[Cantidad de Insumos]]</f>
        <v>#VALUE!</v>
      </c>
      <c r="Q767" s="464" t="str">
        <f>IFERROR(VLOOKUP($L767,[4]Insumos!$C$2:$F$517,4,FALSE),"")</f>
        <v/>
      </c>
      <c r="R767" s="463"/>
    </row>
    <row r="768" spans="2:18" s="457" customFormat="1" x14ac:dyDescent="0.25">
      <c r="B768" s="465" t="str">
        <f>IF(Tabla1[[#This Row],[Código_Actividad]]="","",CONCATENATE(Tabla1[[#This Row],[POA]],".",Tabla1[[#This Row],[SRS]],".",Tabla1[[#This Row],[AREA]],".",Tabla1[[#This Row],[TIPO]]))</f>
        <v/>
      </c>
      <c r="C768" s="465" t="str">
        <f>IF(Tabla1[[#This Row],[Código_Actividad]]="","",'Formulario PPGR1'!#REF!)</f>
        <v/>
      </c>
      <c r="D768" s="465" t="str">
        <f>IF(Tabla1[[#This Row],[Código_Actividad]]="","",'Formulario PPGR1'!#REF!)</f>
        <v/>
      </c>
      <c r="E768" s="465" t="str">
        <f>IF(Tabla1[[#This Row],[Código_Actividad]]="","",'Formulario PPGR1'!#REF!)</f>
        <v/>
      </c>
      <c r="F768" s="465" t="str">
        <f>IF(Tabla1[[#This Row],[Código_Actividad]]="","",'Formulario PPGR1'!#REF!)</f>
        <v/>
      </c>
      <c r="G768" s="366"/>
      <c r="H768" s="460" t="str">
        <f>IFERROR(VLOOKUP(Tabla1[[#This Row],[Código_Actividad]],'Formulario PPGR2'!$H$9:$I$1048576,2,FALSE),"")</f>
        <v/>
      </c>
      <c r="I768" s="461" t="str">
        <f>IFERROR(VLOOKUP(Tabla1[[#This Row],[Código_Actividad]],Tabla2[[Código]:[Total de Acciones ]],15,FALSE),"")</f>
        <v/>
      </c>
      <c r="J768" s="462"/>
      <c r="K768" s="466" t="str">
        <f>IFERROR(VLOOKUP($J768,[6]LSIns!$B$5:$C$45,2,FALSE),"")</f>
        <v/>
      </c>
      <c r="L768" s="460"/>
      <c r="M768" s="463" t="str">
        <f>IFERROR(VLOOKUP($L768,[4]Insumos!$C$2:$F$517,2,FALSE),"")</f>
        <v/>
      </c>
      <c r="N768" s="408"/>
      <c r="O768" s="464" t="str">
        <f>IFERROR(VLOOKUP($L768,[4]Insumos!$C$2:$F$517,3,FALSE),"")</f>
        <v/>
      </c>
      <c r="P768" s="318" t="e">
        <f>+Tabla1[[#This Row],[Precio Unitario]]*Tabla1[[#This Row],[Cantidad de Insumos]]</f>
        <v>#VALUE!</v>
      </c>
      <c r="Q768" s="464" t="str">
        <f>IFERROR(VLOOKUP($L768,[4]Insumos!$C$2:$F$517,4,FALSE),"")</f>
        <v/>
      </c>
      <c r="R768" s="463"/>
    </row>
    <row r="769" spans="2:18" s="457" customFormat="1" x14ac:dyDescent="0.25">
      <c r="B769" s="465" t="str">
        <f>IF(Tabla1[[#This Row],[Código_Actividad]]="","",CONCATENATE(Tabla1[[#This Row],[POA]],".",Tabla1[[#This Row],[SRS]],".",Tabla1[[#This Row],[AREA]],".",Tabla1[[#This Row],[TIPO]]))</f>
        <v/>
      </c>
      <c r="C769" s="465" t="str">
        <f>IF(Tabla1[[#This Row],[Código_Actividad]]="","",'Formulario PPGR1'!#REF!)</f>
        <v/>
      </c>
      <c r="D769" s="465" t="str">
        <f>IF(Tabla1[[#This Row],[Código_Actividad]]="","",'Formulario PPGR1'!#REF!)</f>
        <v/>
      </c>
      <c r="E769" s="465" t="str">
        <f>IF(Tabla1[[#This Row],[Código_Actividad]]="","",'Formulario PPGR1'!#REF!)</f>
        <v/>
      </c>
      <c r="F769" s="465" t="str">
        <f>IF(Tabla1[[#This Row],[Código_Actividad]]="","",'Formulario PPGR1'!#REF!)</f>
        <v/>
      </c>
      <c r="G769" s="366"/>
      <c r="H769" s="460" t="str">
        <f>IFERROR(VLOOKUP(Tabla1[[#This Row],[Código_Actividad]],'Formulario PPGR2'!$H$9:$I$1048576,2,FALSE),"")</f>
        <v/>
      </c>
      <c r="I769" s="461" t="str">
        <f>IFERROR(VLOOKUP(Tabla1[[#This Row],[Código_Actividad]],Tabla2[[Código]:[Total de Acciones ]],15,FALSE),"")</f>
        <v/>
      </c>
      <c r="J769" s="462"/>
      <c r="K769" s="466" t="str">
        <f>IFERROR(VLOOKUP($J769,[6]LSIns!$B$5:$C$45,2,FALSE),"")</f>
        <v/>
      </c>
      <c r="L769" s="460"/>
      <c r="M769" s="463" t="str">
        <f>IFERROR(VLOOKUP($L769,[4]Insumos!$C$2:$F$517,2,FALSE),"")</f>
        <v/>
      </c>
      <c r="N769" s="408"/>
      <c r="O769" s="464" t="str">
        <f>IFERROR(VLOOKUP($L769,[4]Insumos!$C$2:$F$517,3,FALSE),"")</f>
        <v/>
      </c>
      <c r="P769" s="318" t="e">
        <f>+Tabla1[[#This Row],[Precio Unitario]]*Tabla1[[#This Row],[Cantidad de Insumos]]</f>
        <v>#VALUE!</v>
      </c>
      <c r="Q769" s="464" t="str">
        <f>IFERROR(VLOOKUP($L769,[4]Insumos!$C$2:$F$517,4,FALSE),"")</f>
        <v/>
      </c>
      <c r="R769" s="463"/>
    </row>
    <row r="770" spans="2:18" s="457" customFormat="1" x14ac:dyDescent="0.25">
      <c r="B770" s="465" t="str">
        <f>IF(Tabla1[[#This Row],[Código_Actividad]]="","",CONCATENATE(Tabla1[[#This Row],[POA]],".",Tabla1[[#This Row],[SRS]],".",Tabla1[[#This Row],[AREA]],".",Tabla1[[#This Row],[TIPO]]))</f>
        <v/>
      </c>
      <c r="C770" s="465" t="str">
        <f>IF(Tabla1[[#This Row],[Código_Actividad]]="","",'Formulario PPGR1'!#REF!)</f>
        <v/>
      </c>
      <c r="D770" s="465" t="str">
        <f>IF(Tabla1[[#This Row],[Código_Actividad]]="","",'Formulario PPGR1'!#REF!)</f>
        <v/>
      </c>
      <c r="E770" s="465" t="str">
        <f>IF(Tabla1[[#This Row],[Código_Actividad]]="","",'Formulario PPGR1'!#REF!)</f>
        <v/>
      </c>
      <c r="F770" s="465" t="str">
        <f>IF(Tabla1[[#This Row],[Código_Actividad]]="","",'Formulario PPGR1'!#REF!)</f>
        <v/>
      </c>
      <c r="G770" s="366"/>
      <c r="H770" s="460" t="str">
        <f>IFERROR(VLOOKUP(Tabla1[[#This Row],[Código_Actividad]],'Formulario PPGR2'!$H$9:$I$1048576,2,FALSE),"")</f>
        <v/>
      </c>
      <c r="I770" s="461" t="str">
        <f>IFERROR(VLOOKUP(Tabla1[[#This Row],[Código_Actividad]],Tabla2[[Código]:[Total de Acciones ]],15,FALSE),"")</f>
        <v/>
      </c>
      <c r="J770" s="462"/>
      <c r="K770" s="466" t="str">
        <f>IFERROR(VLOOKUP($J770,[6]LSIns!$B$5:$C$45,2,FALSE),"")</f>
        <v/>
      </c>
      <c r="L770" s="460"/>
      <c r="M770" s="463" t="str">
        <f>IFERROR(VLOOKUP($L770,[4]Insumos!$C$2:$F$517,2,FALSE),"")</f>
        <v/>
      </c>
      <c r="N770" s="408"/>
      <c r="O770" s="464" t="str">
        <f>IFERROR(VLOOKUP($L770,[4]Insumos!$C$2:$F$517,3,FALSE),"")</f>
        <v/>
      </c>
      <c r="P770" s="318" t="e">
        <f>+Tabla1[[#This Row],[Precio Unitario]]*Tabla1[[#This Row],[Cantidad de Insumos]]</f>
        <v>#VALUE!</v>
      </c>
      <c r="Q770" s="464" t="str">
        <f>IFERROR(VLOOKUP($L770,[4]Insumos!$C$2:$F$517,4,FALSE),"")</f>
        <v/>
      </c>
      <c r="R770" s="463"/>
    </row>
    <row r="771" spans="2:18" s="457" customFormat="1" x14ac:dyDescent="0.25">
      <c r="B771" s="465" t="str">
        <f>IF(Tabla1[[#This Row],[Código_Actividad]]="","",CONCATENATE(Tabla1[[#This Row],[POA]],".",Tabla1[[#This Row],[SRS]],".",Tabla1[[#This Row],[AREA]],".",Tabla1[[#This Row],[TIPO]]))</f>
        <v/>
      </c>
      <c r="C771" s="465" t="str">
        <f>IF(Tabla1[[#This Row],[Código_Actividad]]="","",'Formulario PPGR1'!#REF!)</f>
        <v/>
      </c>
      <c r="D771" s="465" t="str">
        <f>IF(Tabla1[[#This Row],[Código_Actividad]]="","",'Formulario PPGR1'!#REF!)</f>
        <v/>
      </c>
      <c r="E771" s="465" t="str">
        <f>IF(Tabla1[[#This Row],[Código_Actividad]]="","",'Formulario PPGR1'!#REF!)</f>
        <v/>
      </c>
      <c r="F771" s="465" t="str">
        <f>IF(Tabla1[[#This Row],[Código_Actividad]]="","",'Formulario PPGR1'!#REF!)</f>
        <v/>
      </c>
      <c r="G771" s="366"/>
      <c r="H771" s="460" t="str">
        <f>IFERROR(VLOOKUP(Tabla1[[#This Row],[Código_Actividad]],'Formulario PPGR2'!$H$9:$I$1048576,2,FALSE),"")</f>
        <v/>
      </c>
      <c r="I771" s="461" t="str">
        <f>IFERROR(VLOOKUP(Tabla1[[#This Row],[Código_Actividad]],Tabla2[[Código]:[Total de Acciones ]],15,FALSE),"")</f>
        <v/>
      </c>
      <c r="J771" s="462"/>
      <c r="K771" s="466" t="str">
        <f>IFERROR(VLOOKUP($J771,[6]LSIns!$B$5:$C$45,2,FALSE),"")</f>
        <v/>
      </c>
      <c r="L771" s="460"/>
      <c r="M771" s="463" t="str">
        <f>IFERROR(VLOOKUP($L771,[4]Insumos!$C$2:$F$517,2,FALSE),"")</f>
        <v/>
      </c>
      <c r="N771" s="408"/>
      <c r="O771" s="464" t="str">
        <f>IFERROR(VLOOKUP($L771,[4]Insumos!$C$2:$F$517,3,FALSE),"")</f>
        <v/>
      </c>
      <c r="P771" s="318" t="e">
        <f>+Tabla1[[#This Row],[Precio Unitario]]*Tabla1[[#This Row],[Cantidad de Insumos]]</f>
        <v>#VALUE!</v>
      </c>
      <c r="Q771" s="464" t="str">
        <f>IFERROR(VLOOKUP($L771,[4]Insumos!$C$2:$F$517,4,FALSE),"")</f>
        <v/>
      </c>
      <c r="R771" s="463"/>
    </row>
    <row r="772" spans="2:18" s="457" customFormat="1" x14ac:dyDescent="0.25">
      <c r="B772" s="465" t="str">
        <f>IF(Tabla1[[#This Row],[Código_Actividad]]="","",CONCATENATE(Tabla1[[#This Row],[POA]],".",Tabla1[[#This Row],[SRS]],".",Tabla1[[#This Row],[AREA]],".",Tabla1[[#This Row],[TIPO]]))</f>
        <v/>
      </c>
      <c r="C772" s="465" t="str">
        <f>IF(Tabla1[[#This Row],[Código_Actividad]]="","",'Formulario PPGR1'!#REF!)</f>
        <v/>
      </c>
      <c r="D772" s="465" t="str">
        <f>IF(Tabla1[[#This Row],[Código_Actividad]]="","",'Formulario PPGR1'!#REF!)</f>
        <v/>
      </c>
      <c r="E772" s="465" t="str">
        <f>IF(Tabla1[[#This Row],[Código_Actividad]]="","",'Formulario PPGR1'!#REF!)</f>
        <v/>
      </c>
      <c r="F772" s="465" t="str">
        <f>IF(Tabla1[[#This Row],[Código_Actividad]]="","",'Formulario PPGR1'!#REF!)</f>
        <v/>
      </c>
      <c r="G772" s="366"/>
      <c r="H772" s="460" t="str">
        <f>IFERROR(VLOOKUP(Tabla1[[#This Row],[Código_Actividad]],'Formulario PPGR2'!$H$9:$I$1048576,2,FALSE),"")</f>
        <v/>
      </c>
      <c r="I772" s="461" t="str">
        <f>IFERROR(VLOOKUP(Tabla1[[#This Row],[Código_Actividad]],Tabla2[[Código]:[Total de Acciones ]],15,FALSE),"")</f>
        <v/>
      </c>
      <c r="J772" s="462"/>
      <c r="K772" s="466" t="str">
        <f>IFERROR(VLOOKUP($J772,[6]LSIns!$B$5:$C$45,2,FALSE),"")</f>
        <v/>
      </c>
      <c r="L772" s="460"/>
      <c r="M772" s="463" t="str">
        <f>IFERROR(VLOOKUP($L772,[4]Insumos!$C$2:$F$517,2,FALSE),"")</f>
        <v/>
      </c>
      <c r="N772" s="408"/>
      <c r="O772" s="464" t="str">
        <f>IFERROR(VLOOKUP($L772,[4]Insumos!$C$2:$F$517,3,FALSE),"")</f>
        <v/>
      </c>
      <c r="P772" s="318" t="e">
        <f>+Tabla1[[#This Row],[Precio Unitario]]*Tabla1[[#This Row],[Cantidad de Insumos]]</f>
        <v>#VALUE!</v>
      </c>
      <c r="Q772" s="464" t="str">
        <f>IFERROR(VLOOKUP($L772,[4]Insumos!$C$2:$F$517,4,FALSE),"")</f>
        <v/>
      </c>
      <c r="R772" s="463"/>
    </row>
    <row r="773" spans="2:18" s="457" customFormat="1" x14ac:dyDescent="0.25">
      <c r="B773" s="465" t="str">
        <f>IF(Tabla1[[#This Row],[Código_Actividad]]="","",CONCATENATE(Tabla1[[#This Row],[POA]],".",Tabla1[[#This Row],[SRS]],".",Tabla1[[#This Row],[AREA]],".",Tabla1[[#This Row],[TIPO]]))</f>
        <v/>
      </c>
      <c r="C773" s="465" t="str">
        <f>IF(Tabla1[[#This Row],[Código_Actividad]]="","",'Formulario PPGR1'!#REF!)</f>
        <v/>
      </c>
      <c r="D773" s="465" t="str">
        <f>IF(Tabla1[[#This Row],[Código_Actividad]]="","",'Formulario PPGR1'!#REF!)</f>
        <v/>
      </c>
      <c r="E773" s="465" t="str">
        <f>IF(Tabla1[[#This Row],[Código_Actividad]]="","",'Formulario PPGR1'!#REF!)</f>
        <v/>
      </c>
      <c r="F773" s="465" t="str">
        <f>IF(Tabla1[[#This Row],[Código_Actividad]]="","",'Formulario PPGR1'!#REF!)</f>
        <v/>
      </c>
      <c r="G773" s="366"/>
      <c r="H773" s="460" t="str">
        <f>IFERROR(VLOOKUP(Tabla1[[#This Row],[Código_Actividad]],'Formulario PPGR2'!$H$9:$I$1048576,2,FALSE),"")</f>
        <v/>
      </c>
      <c r="I773" s="461" t="str">
        <f>IFERROR(VLOOKUP(Tabla1[[#This Row],[Código_Actividad]],Tabla2[[Código]:[Total de Acciones ]],15,FALSE),"")</f>
        <v/>
      </c>
      <c r="J773" s="462"/>
      <c r="K773" s="466" t="str">
        <f>IFERROR(VLOOKUP($J773,[6]LSIns!$B$5:$C$45,2,FALSE),"")</f>
        <v/>
      </c>
      <c r="L773" s="460"/>
      <c r="M773" s="463" t="str">
        <f>IFERROR(VLOOKUP($L773,[4]Insumos!$C$2:$F$517,2,FALSE),"")</f>
        <v/>
      </c>
      <c r="N773" s="408"/>
      <c r="O773" s="464" t="str">
        <f>IFERROR(VLOOKUP($L773,[4]Insumos!$C$2:$F$517,3,FALSE),"")</f>
        <v/>
      </c>
      <c r="P773" s="318" t="e">
        <f>+Tabla1[[#This Row],[Precio Unitario]]*Tabla1[[#This Row],[Cantidad de Insumos]]</f>
        <v>#VALUE!</v>
      </c>
      <c r="Q773" s="464" t="str">
        <f>IFERROR(VLOOKUP($L773,[4]Insumos!$C$2:$F$517,4,FALSE),"")</f>
        <v/>
      </c>
      <c r="R773" s="463"/>
    </row>
    <row r="774" spans="2:18" s="457" customFormat="1" x14ac:dyDescent="0.25">
      <c r="B774" s="465" t="str">
        <f>IF(Tabla1[[#This Row],[Código_Actividad]]="","",CONCATENATE(Tabla1[[#This Row],[POA]],".",Tabla1[[#This Row],[SRS]],".",Tabla1[[#This Row],[AREA]],".",Tabla1[[#This Row],[TIPO]]))</f>
        <v/>
      </c>
      <c r="C774" s="465" t="str">
        <f>IF(Tabla1[[#This Row],[Código_Actividad]]="","",'Formulario PPGR1'!#REF!)</f>
        <v/>
      </c>
      <c r="D774" s="465" t="str">
        <f>IF(Tabla1[[#This Row],[Código_Actividad]]="","",'Formulario PPGR1'!#REF!)</f>
        <v/>
      </c>
      <c r="E774" s="465" t="str">
        <f>IF(Tabla1[[#This Row],[Código_Actividad]]="","",'Formulario PPGR1'!#REF!)</f>
        <v/>
      </c>
      <c r="F774" s="465" t="str">
        <f>IF(Tabla1[[#This Row],[Código_Actividad]]="","",'Formulario PPGR1'!#REF!)</f>
        <v/>
      </c>
      <c r="G774" s="366"/>
      <c r="H774" s="460" t="str">
        <f>IFERROR(VLOOKUP(Tabla1[[#This Row],[Código_Actividad]],'Formulario PPGR2'!$H$9:$I$1048576,2,FALSE),"")</f>
        <v/>
      </c>
      <c r="I774" s="461" t="str">
        <f>IFERROR(VLOOKUP(Tabla1[[#This Row],[Código_Actividad]],Tabla2[[Código]:[Total de Acciones ]],15,FALSE),"")</f>
        <v/>
      </c>
      <c r="J774" s="462"/>
      <c r="K774" s="466" t="str">
        <f>IFERROR(VLOOKUP($J774,[6]LSIns!$B$5:$C$45,2,FALSE),"")</f>
        <v/>
      </c>
      <c r="L774" s="460"/>
      <c r="M774" s="463" t="str">
        <f>IFERROR(VLOOKUP($L774,[4]Insumos!$C$2:$F$517,2,FALSE),"")</f>
        <v/>
      </c>
      <c r="N774" s="408"/>
      <c r="O774" s="464" t="str">
        <f>IFERROR(VLOOKUP($L774,[4]Insumos!$C$2:$F$517,3,FALSE),"")</f>
        <v/>
      </c>
      <c r="P774" s="318" t="e">
        <f>+Tabla1[[#This Row],[Precio Unitario]]*Tabla1[[#This Row],[Cantidad de Insumos]]</f>
        <v>#VALUE!</v>
      </c>
      <c r="Q774" s="464" t="str">
        <f>IFERROR(VLOOKUP($L774,[4]Insumos!$C$2:$F$517,4,FALSE),"")</f>
        <v/>
      </c>
      <c r="R774" s="463"/>
    </row>
    <row r="775" spans="2:18" s="457" customFormat="1" x14ac:dyDescent="0.25">
      <c r="B775" s="465" t="str">
        <f>IF(Tabla1[[#This Row],[Código_Actividad]]="","",CONCATENATE(Tabla1[[#This Row],[POA]],".",Tabla1[[#This Row],[SRS]],".",Tabla1[[#This Row],[AREA]],".",Tabla1[[#This Row],[TIPO]]))</f>
        <v/>
      </c>
      <c r="C775" s="465" t="str">
        <f>IF(Tabla1[[#This Row],[Código_Actividad]]="","",'Formulario PPGR1'!#REF!)</f>
        <v/>
      </c>
      <c r="D775" s="465" t="str">
        <f>IF(Tabla1[[#This Row],[Código_Actividad]]="","",'Formulario PPGR1'!#REF!)</f>
        <v/>
      </c>
      <c r="E775" s="465" t="str">
        <f>IF(Tabla1[[#This Row],[Código_Actividad]]="","",'Formulario PPGR1'!#REF!)</f>
        <v/>
      </c>
      <c r="F775" s="465" t="str">
        <f>IF(Tabla1[[#This Row],[Código_Actividad]]="","",'Formulario PPGR1'!#REF!)</f>
        <v/>
      </c>
      <c r="G775" s="366"/>
      <c r="H775" s="460" t="str">
        <f>IFERROR(VLOOKUP(Tabla1[[#This Row],[Código_Actividad]],'Formulario PPGR2'!$H$9:$I$1048576,2,FALSE),"")</f>
        <v/>
      </c>
      <c r="I775" s="461" t="str">
        <f>IFERROR(VLOOKUP(Tabla1[[#This Row],[Código_Actividad]],Tabla2[[Código]:[Total de Acciones ]],15,FALSE),"")</f>
        <v/>
      </c>
      <c r="J775" s="462"/>
      <c r="K775" s="466" t="str">
        <f>IFERROR(VLOOKUP($J775,[6]LSIns!$B$5:$C$45,2,FALSE),"")</f>
        <v/>
      </c>
      <c r="L775" s="460"/>
      <c r="M775" s="463" t="str">
        <f>IFERROR(VLOOKUP($L775,[4]Insumos!$C$2:$F$517,2,FALSE),"")</f>
        <v/>
      </c>
      <c r="N775" s="408"/>
      <c r="O775" s="464" t="str">
        <f>IFERROR(VLOOKUP($L775,[4]Insumos!$C$2:$F$517,3,FALSE),"")</f>
        <v/>
      </c>
      <c r="P775" s="318" t="e">
        <f>+Tabla1[[#This Row],[Precio Unitario]]*Tabla1[[#This Row],[Cantidad de Insumos]]</f>
        <v>#VALUE!</v>
      </c>
      <c r="Q775" s="464" t="str">
        <f>IFERROR(VLOOKUP($L775,[4]Insumos!$C$2:$F$517,4,FALSE),"")</f>
        <v/>
      </c>
      <c r="R775" s="463"/>
    </row>
    <row r="776" spans="2:18" s="457" customFormat="1" x14ac:dyDescent="0.25">
      <c r="B776" s="465" t="str">
        <f>IF(Tabla1[[#This Row],[Código_Actividad]]="","",CONCATENATE(Tabla1[[#This Row],[POA]],".",Tabla1[[#This Row],[SRS]],".",Tabla1[[#This Row],[AREA]],".",Tabla1[[#This Row],[TIPO]]))</f>
        <v/>
      </c>
      <c r="C776" s="465" t="str">
        <f>IF(Tabla1[[#This Row],[Código_Actividad]]="","",'Formulario PPGR1'!#REF!)</f>
        <v/>
      </c>
      <c r="D776" s="465" t="str">
        <f>IF(Tabla1[[#This Row],[Código_Actividad]]="","",'Formulario PPGR1'!#REF!)</f>
        <v/>
      </c>
      <c r="E776" s="465" t="str">
        <f>IF(Tabla1[[#This Row],[Código_Actividad]]="","",'Formulario PPGR1'!#REF!)</f>
        <v/>
      </c>
      <c r="F776" s="465" t="str">
        <f>IF(Tabla1[[#This Row],[Código_Actividad]]="","",'Formulario PPGR1'!#REF!)</f>
        <v/>
      </c>
      <c r="G776" s="366"/>
      <c r="H776" s="460" t="str">
        <f>IFERROR(VLOOKUP(Tabla1[[#This Row],[Código_Actividad]],'Formulario PPGR2'!$H$9:$I$1048576,2,FALSE),"")</f>
        <v/>
      </c>
      <c r="I776" s="461" t="str">
        <f>IFERROR(VLOOKUP(Tabla1[[#This Row],[Código_Actividad]],Tabla2[[Código]:[Total de Acciones ]],15,FALSE),"")</f>
        <v/>
      </c>
      <c r="J776" s="462"/>
      <c r="K776" s="466" t="str">
        <f>IFERROR(VLOOKUP($J776,[6]LSIns!$B$5:$C$45,2,FALSE),"")</f>
        <v/>
      </c>
      <c r="L776" s="460"/>
      <c r="M776" s="463" t="str">
        <f>IFERROR(VLOOKUP($L776,[4]Insumos!$C$2:$F$517,2,FALSE),"")</f>
        <v/>
      </c>
      <c r="N776" s="408"/>
      <c r="O776" s="464" t="str">
        <f>IFERROR(VLOOKUP($L776,[4]Insumos!$C$2:$F$517,3,FALSE),"")</f>
        <v/>
      </c>
      <c r="P776" s="318" t="e">
        <f>+Tabla1[[#This Row],[Precio Unitario]]*Tabla1[[#This Row],[Cantidad de Insumos]]</f>
        <v>#VALUE!</v>
      </c>
      <c r="Q776" s="464" t="str">
        <f>IFERROR(VLOOKUP($L776,[4]Insumos!$C$2:$F$517,4,FALSE),"")</f>
        <v/>
      </c>
      <c r="R776" s="463"/>
    </row>
    <row r="777" spans="2:18" s="457" customFormat="1" x14ac:dyDescent="0.25">
      <c r="B777" s="465" t="str">
        <f>IF(Tabla1[[#This Row],[Código_Actividad]]="","",CONCATENATE(Tabla1[[#This Row],[POA]],".",Tabla1[[#This Row],[SRS]],".",Tabla1[[#This Row],[AREA]],".",Tabla1[[#This Row],[TIPO]]))</f>
        <v/>
      </c>
      <c r="C777" s="465" t="str">
        <f>IF(Tabla1[[#This Row],[Código_Actividad]]="","",'Formulario PPGR1'!#REF!)</f>
        <v/>
      </c>
      <c r="D777" s="465" t="str">
        <f>IF(Tabla1[[#This Row],[Código_Actividad]]="","",'Formulario PPGR1'!#REF!)</f>
        <v/>
      </c>
      <c r="E777" s="465" t="str">
        <f>IF(Tabla1[[#This Row],[Código_Actividad]]="","",'Formulario PPGR1'!#REF!)</f>
        <v/>
      </c>
      <c r="F777" s="465" t="str">
        <f>IF(Tabla1[[#This Row],[Código_Actividad]]="","",'Formulario PPGR1'!#REF!)</f>
        <v/>
      </c>
      <c r="G777" s="366"/>
      <c r="H777" s="460" t="str">
        <f>IFERROR(VLOOKUP(Tabla1[[#This Row],[Código_Actividad]],'Formulario PPGR2'!$H$9:$I$1048576,2,FALSE),"")</f>
        <v/>
      </c>
      <c r="I777" s="461" t="str">
        <f>IFERROR(VLOOKUP(Tabla1[[#This Row],[Código_Actividad]],Tabla2[[Código]:[Total de Acciones ]],15,FALSE),"")</f>
        <v/>
      </c>
      <c r="J777" s="462"/>
      <c r="K777" s="466" t="str">
        <f>IFERROR(VLOOKUP($J777,[6]LSIns!$B$5:$C$45,2,FALSE),"")</f>
        <v/>
      </c>
      <c r="L777" s="460"/>
      <c r="M777" s="463" t="str">
        <f>IFERROR(VLOOKUP($L777,[4]Insumos!$C$2:$F$517,2,FALSE),"")</f>
        <v/>
      </c>
      <c r="N777" s="408"/>
      <c r="O777" s="464" t="str">
        <f>IFERROR(VLOOKUP($L777,[4]Insumos!$C$2:$F$517,3,FALSE),"")</f>
        <v/>
      </c>
      <c r="P777" s="318" t="e">
        <f>+Tabla1[[#This Row],[Precio Unitario]]*Tabla1[[#This Row],[Cantidad de Insumos]]</f>
        <v>#VALUE!</v>
      </c>
      <c r="Q777" s="464" t="str">
        <f>IFERROR(VLOOKUP($L777,[4]Insumos!$C$2:$F$517,4,FALSE),"")</f>
        <v/>
      </c>
      <c r="R777" s="463"/>
    </row>
    <row r="778" spans="2:18" s="457" customFormat="1" x14ac:dyDescent="0.25">
      <c r="B778" s="465" t="str">
        <f>IF(Tabla1[[#This Row],[Código_Actividad]]="","",CONCATENATE(Tabla1[[#This Row],[POA]],".",Tabla1[[#This Row],[SRS]],".",Tabla1[[#This Row],[AREA]],".",Tabla1[[#This Row],[TIPO]]))</f>
        <v/>
      </c>
      <c r="C778" s="465" t="str">
        <f>IF(Tabla1[[#This Row],[Código_Actividad]]="","",'Formulario PPGR1'!#REF!)</f>
        <v/>
      </c>
      <c r="D778" s="465" t="str">
        <f>IF(Tabla1[[#This Row],[Código_Actividad]]="","",'Formulario PPGR1'!#REF!)</f>
        <v/>
      </c>
      <c r="E778" s="465" t="str">
        <f>IF(Tabla1[[#This Row],[Código_Actividad]]="","",'Formulario PPGR1'!#REF!)</f>
        <v/>
      </c>
      <c r="F778" s="465" t="str">
        <f>IF(Tabla1[[#This Row],[Código_Actividad]]="","",'Formulario PPGR1'!#REF!)</f>
        <v/>
      </c>
      <c r="G778" s="366"/>
      <c r="H778" s="460" t="str">
        <f>IFERROR(VLOOKUP(Tabla1[[#This Row],[Código_Actividad]],'Formulario PPGR2'!$H$9:$I$1048576,2,FALSE),"")</f>
        <v/>
      </c>
      <c r="I778" s="461" t="str">
        <f>IFERROR(VLOOKUP(Tabla1[[#This Row],[Código_Actividad]],Tabla2[[Código]:[Total de Acciones ]],15,FALSE),"")</f>
        <v/>
      </c>
      <c r="J778" s="462"/>
      <c r="K778" s="466" t="str">
        <f>IFERROR(VLOOKUP($J778,[6]LSIns!$B$5:$C$45,2,FALSE),"")</f>
        <v/>
      </c>
      <c r="L778" s="460"/>
      <c r="M778" s="463" t="str">
        <f>IFERROR(VLOOKUP($L778,[4]Insumos!$C$2:$F$517,2,FALSE),"")</f>
        <v/>
      </c>
      <c r="N778" s="408"/>
      <c r="O778" s="464" t="str">
        <f>IFERROR(VLOOKUP($L778,[4]Insumos!$C$2:$F$517,3,FALSE),"")</f>
        <v/>
      </c>
      <c r="P778" s="318" t="e">
        <f>+Tabla1[[#This Row],[Precio Unitario]]*Tabla1[[#This Row],[Cantidad de Insumos]]</f>
        <v>#VALUE!</v>
      </c>
      <c r="Q778" s="464" t="str">
        <f>IFERROR(VLOOKUP($L778,[4]Insumos!$C$2:$F$517,4,FALSE),"")</f>
        <v/>
      </c>
      <c r="R778" s="463"/>
    </row>
    <row r="779" spans="2:18" s="457" customFormat="1" x14ac:dyDescent="0.25">
      <c r="B779" s="465" t="str">
        <f>IF(Tabla1[[#This Row],[Código_Actividad]]="","",CONCATENATE(Tabla1[[#This Row],[POA]],".",Tabla1[[#This Row],[SRS]],".",Tabla1[[#This Row],[AREA]],".",Tabla1[[#This Row],[TIPO]]))</f>
        <v/>
      </c>
      <c r="C779" s="465" t="str">
        <f>IF(Tabla1[[#This Row],[Código_Actividad]]="","",'Formulario PPGR1'!#REF!)</f>
        <v/>
      </c>
      <c r="D779" s="465" t="str">
        <f>IF(Tabla1[[#This Row],[Código_Actividad]]="","",'Formulario PPGR1'!#REF!)</f>
        <v/>
      </c>
      <c r="E779" s="465" t="str">
        <f>IF(Tabla1[[#This Row],[Código_Actividad]]="","",'Formulario PPGR1'!#REF!)</f>
        <v/>
      </c>
      <c r="F779" s="465" t="str">
        <f>IF(Tabla1[[#This Row],[Código_Actividad]]="","",'Formulario PPGR1'!#REF!)</f>
        <v/>
      </c>
      <c r="G779" s="366"/>
      <c r="H779" s="460" t="str">
        <f>IFERROR(VLOOKUP(Tabla1[[#This Row],[Código_Actividad]],'Formulario PPGR2'!$H$9:$I$1048576,2,FALSE),"")</f>
        <v/>
      </c>
      <c r="I779" s="461" t="str">
        <f>IFERROR(VLOOKUP(Tabla1[[#This Row],[Código_Actividad]],Tabla2[[Código]:[Total de Acciones ]],15,FALSE),"")</f>
        <v/>
      </c>
      <c r="J779" s="462"/>
      <c r="K779" s="466" t="str">
        <f>IFERROR(VLOOKUP($J779,[6]LSIns!$B$5:$C$45,2,FALSE),"")</f>
        <v/>
      </c>
      <c r="L779" s="460"/>
      <c r="M779" s="463" t="str">
        <f>IFERROR(VLOOKUP($L779,[4]Insumos!$C$2:$F$517,2,FALSE),"")</f>
        <v/>
      </c>
      <c r="N779" s="408"/>
      <c r="O779" s="464" t="str">
        <f>IFERROR(VLOOKUP($L779,[4]Insumos!$C$2:$F$517,3,FALSE),"")</f>
        <v/>
      </c>
      <c r="P779" s="318" t="e">
        <f>+Tabla1[[#This Row],[Precio Unitario]]*Tabla1[[#This Row],[Cantidad de Insumos]]</f>
        <v>#VALUE!</v>
      </c>
      <c r="Q779" s="464" t="str">
        <f>IFERROR(VLOOKUP($L779,[4]Insumos!$C$2:$F$517,4,FALSE),"")</f>
        <v/>
      </c>
      <c r="R779" s="463"/>
    </row>
    <row r="780" spans="2:18" s="457" customFormat="1" x14ac:dyDescent="0.25">
      <c r="B780" s="465" t="str">
        <f>IF(Tabla1[[#This Row],[Código_Actividad]]="","",CONCATENATE(Tabla1[[#This Row],[POA]],".",Tabla1[[#This Row],[SRS]],".",Tabla1[[#This Row],[AREA]],".",Tabla1[[#This Row],[TIPO]]))</f>
        <v/>
      </c>
      <c r="C780" s="465" t="str">
        <f>IF(Tabla1[[#This Row],[Código_Actividad]]="","",'Formulario PPGR1'!#REF!)</f>
        <v/>
      </c>
      <c r="D780" s="465" t="str">
        <f>IF(Tabla1[[#This Row],[Código_Actividad]]="","",'Formulario PPGR1'!#REF!)</f>
        <v/>
      </c>
      <c r="E780" s="465" t="str">
        <f>IF(Tabla1[[#This Row],[Código_Actividad]]="","",'Formulario PPGR1'!#REF!)</f>
        <v/>
      </c>
      <c r="F780" s="465" t="str">
        <f>IF(Tabla1[[#This Row],[Código_Actividad]]="","",'Formulario PPGR1'!#REF!)</f>
        <v/>
      </c>
      <c r="G780" s="366"/>
      <c r="H780" s="460" t="str">
        <f>IFERROR(VLOOKUP(Tabla1[[#This Row],[Código_Actividad]],'Formulario PPGR2'!$H$9:$I$1048576,2,FALSE),"")</f>
        <v/>
      </c>
      <c r="I780" s="461" t="str">
        <f>IFERROR(VLOOKUP(Tabla1[[#This Row],[Código_Actividad]],Tabla2[[Código]:[Total de Acciones ]],15,FALSE),"")</f>
        <v/>
      </c>
      <c r="J780" s="462"/>
      <c r="K780" s="466" t="str">
        <f>IFERROR(VLOOKUP($J780,[6]LSIns!$B$5:$C$45,2,FALSE),"")</f>
        <v/>
      </c>
      <c r="L780" s="460"/>
      <c r="M780" s="463" t="str">
        <f>IFERROR(VLOOKUP($L780,[4]Insumos!$C$2:$F$517,2,FALSE),"")</f>
        <v/>
      </c>
      <c r="N780" s="408"/>
      <c r="O780" s="464" t="str">
        <f>IFERROR(VLOOKUP($L780,[4]Insumos!$C$2:$F$517,3,FALSE),"")</f>
        <v/>
      </c>
      <c r="P780" s="318" t="e">
        <f>+Tabla1[[#This Row],[Precio Unitario]]*Tabla1[[#This Row],[Cantidad de Insumos]]</f>
        <v>#VALUE!</v>
      </c>
      <c r="Q780" s="464" t="str">
        <f>IFERROR(VLOOKUP($L780,[4]Insumos!$C$2:$F$517,4,FALSE),"")</f>
        <v/>
      </c>
      <c r="R780" s="463"/>
    </row>
    <row r="781" spans="2:18" s="457" customFormat="1" x14ac:dyDescent="0.25">
      <c r="B781" s="465" t="str">
        <f>IF(Tabla1[[#This Row],[Código_Actividad]]="","",CONCATENATE(Tabla1[[#This Row],[POA]],".",Tabla1[[#This Row],[SRS]],".",Tabla1[[#This Row],[AREA]],".",Tabla1[[#This Row],[TIPO]]))</f>
        <v/>
      </c>
      <c r="C781" s="465" t="str">
        <f>IF(Tabla1[[#This Row],[Código_Actividad]]="","",'Formulario PPGR1'!#REF!)</f>
        <v/>
      </c>
      <c r="D781" s="465" t="str">
        <f>IF(Tabla1[[#This Row],[Código_Actividad]]="","",'Formulario PPGR1'!#REF!)</f>
        <v/>
      </c>
      <c r="E781" s="465" t="str">
        <f>IF(Tabla1[[#This Row],[Código_Actividad]]="","",'Formulario PPGR1'!#REF!)</f>
        <v/>
      </c>
      <c r="F781" s="465" t="str">
        <f>IF(Tabla1[[#This Row],[Código_Actividad]]="","",'Formulario PPGR1'!#REF!)</f>
        <v/>
      </c>
      <c r="G781" s="366"/>
      <c r="H781" s="460" t="str">
        <f>IFERROR(VLOOKUP(Tabla1[[#This Row],[Código_Actividad]],'Formulario PPGR2'!$H$9:$I$1048576,2,FALSE),"")</f>
        <v/>
      </c>
      <c r="I781" s="461" t="str">
        <f>IFERROR(VLOOKUP(Tabla1[[#This Row],[Código_Actividad]],Tabla2[[Código]:[Total de Acciones ]],15,FALSE),"")</f>
        <v/>
      </c>
      <c r="J781" s="462"/>
      <c r="K781" s="466" t="str">
        <f>IFERROR(VLOOKUP($J781,[6]LSIns!$B$5:$C$45,2,FALSE),"")</f>
        <v/>
      </c>
      <c r="L781" s="460"/>
      <c r="M781" s="463" t="str">
        <f>IFERROR(VLOOKUP($L781,[4]Insumos!$C$2:$F$517,2,FALSE),"")</f>
        <v/>
      </c>
      <c r="N781" s="408"/>
      <c r="O781" s="464" t="str">
        <f>IFERROR(VLOOKUP($L781,[4]Insumos!$C$2:$F$517,3,FALSE),"")</f>
        <v/>
      </c>
      <c r="P781" s="318" t="e">
        <f>+Tabla1[[#This Row],[Precio Unitario]]*Tabla1[[#This Row],[Cantidad de Insumos]]</f>
        <v>#VALUE!</v>
      </c>
      <c r="Q781" s="464" t="str">
        <f>IFERROR(VLOOKUP($L781,[4]Insumos!$C$2:$F$517,4,FALSE),"")</f>
        <v/>
      </c>
      <c r="R781" s="463"/>
    </row>
    <row r="782" spans="2:18" s="457" customFormat="1" x14ac:dyDescent="0.25">
      <c r="B782" s="465" t="str">
        <f>IF(Tabla1[[#This Row],[Código_Actividad]]="","",CONCATENATE(Tabla1[[#This Row],[POA]],".",Tabla1[[#This Row],[SRS]],".",Tabla1[[#This Row],[AREA]],".",Tabla1[[#This Row],[TIPO]]))</f>
        <v/>
      </c>
      <c r="C782" s="465" t="str">
        <f>IF(Tabla1[[#This Row],[Código_Actividad]]="","",'Formulario PPGR1'!#REF!)</f>
        <v/>
      </c>
      <c r="D782" s="465" t="str">
        <f>IF(Tabla1[[#This Row],[Código_Actividad]]="","",'Formulario PPGR1'!#REF!)</f>
        <v/>
      </c>
      <c r="E782" s="465" t="str">
        <f>IF(Tabla1[[#This Row],[Código_Actividad]]="","",'Formulario PPGR1'!#REF!)</f>
        <v/>
      </c>
      <c r="F782" s="465" t="str">
        <f>IF(Tabla1[[#This Row],[Código_Actividad]]="","",'Formulario PPGR1'!#REF!)</f>
        <v/>
      </c>
      <c r="G782" s="366"/>
      <c r="H782" s="460" t="str">
        <f>IFERROR(VLOOKUP(Tabla1[[#This Row],[Código_Actividad]],'Formulario PPGR2'!$H$9:$I$1048576,2,FALSE),"")</f>
        <v/>
      </c>
      <c r="I782" s="461" t="str">
        <f>IFERROR(VLOOKUP(Tabla1[[#This Row],[Código_Actividad]],Tabla2[[Código]:[Total de Acciones ]],15,FALSE),"")</f>
        <v/>
      </c>
      <c r="J782" s="462"/>
      <c r="K782" s="466" t="str">
        <f>IFERROR(VLOOKUP($J782,[6]LSIns!$B$5:$C$45,2,FALSE),"")</f>
        <v/>
      </c>
      <c r="L782" s="460"/>
      <c r="M782" s="463" t="str">
        <f>IFERROR(VLOOKUP($L782,[4]Insumos!$C$2:$F$517,2,FALSE),"")</f>
        <v/>
      </c>
      <c r="N782" s="408"/>
      <c r="O782" s="464" t="str">
        <f>IFERROR(VLOOKUP($L782,[4]Insumos!$C$2:$F$517,3,FALSE),"")</f>
        <v/>
      </c>
      <c r="P782" s="318" t="e">
        <f>+Tabla1[[#This Row],[Precio Unitario]]*Tabla1[[#This Row],[Cantidad de Insumos]]</f>
        <v>#VALUE!</v>
      </c>
      <c r="Q782" s="464" t="str">
        <f>IFERROR(VLOOKUP($L782,[4]Insumos!$C$2:$F$517,4,FALSE),"")</f>
        <v/>
      </c>
      <c r="R782" s="463"/>
    </row>
    <row r="783" spans="2:18" s="457" customFormat="1" x14ac:dyDescent="0.25">
      <c r="B783" s="465" t="str">
        <f>IF(Tabla1[[#This Row],[Código_Actividad]]="","",CONCATENATE(Tabla1[[#This Row],[POA]],".",Tabla1[[#This Row],[SRS]],".",Tabla1[[#This Row],[AREA]],".",Tabla1[[#This Row],[TIPO]]))</f>
        <v/>
      </c>
      <c r="C783" s="465" t="str">
        <f>IF(Tabla1[[#This Row],[Código_Actividad]]="","",'Formulario PPGR1'!#REF!)</f>
        <v/>
      </c>
      <c r="D783" s="465" t="str">
        <f>IF(Tabla1[[#This Row],[Código_Actividad]]="","",'Formulario PPGR1'!#REF!)</f>
        <v/>
      </c>
      <c r="E783" s="465" t="str">
        <f>IF(Tabla1[[#This Row],[Código_Actividad]]="","",'Formulario PPGR1'!#REF!)</f>
        <v/>
      </c>
      <c r="F783" s="465" t="str">
        <f>IF(Tabla1[[#This Row],[Código_Actividad]]="","",'Formulario PPGR1'!#REF!)</f>
        <v/>
      </c>
      <c r="G783" s="366"/>
      <c r="H783" s="460" t="str">
        <f>IFERROR(VLOOKUP(Tabla1[[#This Row],[Código_Actividad]],'Formulario PPGR2'!$H$9:$I$1048576,2,FALSE),"")</f>
        <v/>
      </c>
      <c r="I783" s="461" t="str">
        <f>IFERROR(VLOOKUP(Tabla1[[#This Row],[Código_Actividad]],Tabla2[[Código]:[Total de Acciones ]],15,FALSE),"")</f>
        <v/>
      </c>
      <c r="J783" s="462"/>
      <c r="K783" s="466" t="str">
        <f>IFERROR(VLOOKUP($J783,[6]LSIns!$B$5:$C$45,2,FALSE),"")</f>
        <v/>
      </c>
      <c r="L783" s="460"/>
      <c r="M783" s="463" t="str">
        <f>IFERROR(VLOOKUP($L783,[4]Insumos!$C$2:$F$517,2,FALSE),"")</f>
        <v/>
      </c>
      <c r="N783" s="408"/>
      <c r="O783" s="464" t="str">
        <f>IFERROR(VLOOKUP($L783,[4]Insumos!$C$2:$F$517,3,FALSE),"")</f>
        <v/>
      </c>
      <c r="P783" s="318" t="e">
        <f>+Tabla1[[#This Row],[Precio Unitario]]*Tabla1[[#This Row],[Cantidad de Insumos]]</f>
        <v>#VALUE!</v>
      </c>
      <c r="Q783" s="464" t="str">
        <f>IFERROR(VLOOKUP($L783,[4]Insumos!$C$2:$F$517,4,FALSE),"")</f>
        <v/>
      </c>
      <c r="R783" s="463"/>
    </row>
    <row r="784" spans="2:18" s="457" customFormat="1" x14ac:dyDescent="0.25">
      <c r="B784" s="465" t="str">
        <f>IF(Tabla1[[#This Row],[Código_Actividad]]="","",CONCATENATE(Tabla1[[#This Row],[POA]],".",Tabla1[[#This Row],[SRS]],".",Tabla1[[#This Row],[AREA]],".",Tabla1[[#This Row],[TIPO]]))</f>
        <v/>
      </c>
      <c r="C784" s="465" t="str">
        <f>IF(Tabla1[[#This Row],[Código_Actividad]]="","",'Formulario PPGR1'!#REF!)</f>
        <v/>
      </c>
      <c r="D784" s="465" t="str">
        <f>IF(Tabla1[[#This Row],[Código_Actividad]]="","",'Formulario PPGR1'!#REF!)</f>
        <v/>
      </c>
      <c r="E784" s="465" t="str">
        <f>IF(Tabla1[[#This Row],[Código_Actividad]]="","",'Formulario PPGR1'!#REF!)</f>
        <v/>
      </c>
      <c r="F784" s="465" t="str">
        <f>IF(Tabla1[[#This Row],[Código_Actividad]]="","",'Formulario PPGR1'!#REF!)</f>
        <v/>
      </c>
      <c r="G784" s="366"/>
      <c r="H784" s="460" t="str">
        <f>IFERROR(VLOOKUP(Tabla1[[#This Row],[Código_Actividad]],'Formulario PPGR2'!$H$9:$I$1048576,2,FALSE),"")</f>
        <v/>
      </c>
      <c r="I784" s="461" t="str">
        <f>IFERROR(VLOOKUP(Tabla1[[#This Row],[Código_Actividad]],Tabla2[[Código]:[Total de Acciones ]],15,FALSE),"")</f>
        <v/>
      </c>
      <c r="J784" s="462"/>
      <c r="K784" s="466" t="str">
        <f>IFERROR(VLOOKUP($J784,[6]LSIns!$B$5:$C$45,2,FALSE),"")</f>
        <v/>
      </c>
      <c r="L784" s="460"/>
      <c r="M784" s="463" t="str">
        <f>IFERROR(VLOOKUP($L784,[4]Insumos!$C$2:$F$517,2,FALSE),"")</f>
        <v/>
      </c>
      <c r="N784" s="408"/>
      <c r="O784" s="464" t="str">
        <f>IFERROR(VLOOKUP($L784,[4]Insumos!$C$2:$F$517,3,FALSE),"")</f>
        <v/>
      </c>
      <c r="P784" s="318" t="e">
        <f>+Tabla1[[#This Row],[Precio Unitario]]*Tabla1[[#This Row],[Cantidad de Insumos]]</f>
        <v>#VALUE!</v>
      </c>
      <c r="Q784" s="464" t="str">
        <f>IFERROR(VLOOKUP($L784,[4]Insumos!$C$2:$F$517,4,FALSE),"")</f>
        <v/>
      </c>
      <c r="R784" s="463"/>
    </row>
    <row r="785" spans="2:18" s="457" customFormat="1" x14ac:dyDescent="0.25">
      <c r="B785" s="465" t="str">
        <f>IF(Tabla1[[#This Row],[Código_Actividad]]="","",CONCATENATE(Tabla1[[#This Row],[POA]],".",Tabla1[[#This Row],[SRS]],".",Tabla1[[#This Row],[AREA]],".",Tabla1[[#This Row],[TIPO]]))</f>
        <v/>
      </c>
      <c r="C785" s="465" t="str">
        <f>IF(Tabla1[[#This Row],[Código_Actividad]]="","",'Formulario PPGR1'!#REF!)</f>
        <v/>
      </c>
      <c r="D785" s="465" t="str">
        <f>IF(Tabla1[[#This Row],[Código_Actividad]]="","",'Formulario PPGR1'!#REF!)</f>
        <v/>
      </c>
      <c r="E785" s="465" t="str">
        <f>IF(Tabla1[[#This Row],[Código_Actividad]]="","",'Formulario PPGR1'!#REF!)</f>
        <v/>
      </c>
      <c r="F785" s="465" t="str">
        <f>IF(Tabla1[[#This Row],[Código_Actividad]]="","",'Formulario PPGR1'!#REF!)</f>
        <v/>
      </c>
      <c r="G785" s="366"/>
      <c r="H785" s="460" t="str">
        <f>IFERROR(VLOOKUP(Tabla1[[#This Row],[Código_Actividad]],'Formulario PPGR2'!$H$9:$I$1048576,2,FALSE),"")</f>
        <v/>
      </c>
      <c r="I785" s="461" t="str">
        <f>IFERROR(VLOOKUP(Tabla1[[#This Row],[Código_Actividad]],Tabla2[[Código]:[Total de Acciones ]],15,FALSE),"")</f>
        <v/>
      </c>
      <c r="J785" s="462"/>
      <c r="K785" s="466" t="str">
        <f>IFERROR(VLOOKUP($J785,[6]LSIns!$B$5:$C$45,2,FALSE),"")</f>
        <v/>
      </c>
      <c r="L785" s="460"/>
      <c r="M785" s="463" t="str">
        <f>IFERROR(VLOOKUP($L785,[4]Insumos!$C$2:$F$517,2,FALSE),"")</f>
        <v/>
      </c>
      <c r="N785" s="408"/>
      <c r="O785" s="464" t="str">
        <f>IFERROR(VLOOKUP($L785,[4]Insumos!$C$2:$F$517,3,FALSE),"")</f>
        <v/>
      </c>
      <c r="P785" s="318" t="e">
        <f>+Tabla1[[#This Row],[Precio Unitario]]*Tabla1[[#This Row],[Cantidad de Insumos]]</f>
        <v>#VALUE!</v>
      </c>
      <c r="Q785" s="464" t="str">
        <f>IFERROR(VLOOKUP($L785,[4]Insumos!$C$2:$F$517,4,FALSE),"")</f>
        <v/>
      </c>
      <c r="R785" s="463"/>
    </row>
    <row r="786" spans="2:18" s="457" customFormat="1" x14ac:dyDescent="0.25">
      <c r="B786" s="465" t="str">
        <f>IF(Tabla1[[#This Row],[Código_Actividad]]="","",CONCATENATE(Tabla1[[#This Row],[POA]],".",Tabla1[[#This Row],[SRS]],".",Tabla1[[#This Row],[AREA]],".",Tabla1[[#This Row],[TIPO]]))</f>
        <v/>
      </c>
      <c r="C786" s="465" t="str">
        <f>IF(Tabla1[[#This Row],[Código_Actividad]]="","",'Formulario PPGR1'!#REF!)</f>
        <v/>
      </c>
      <c r="D786" s="465" t="str">
        <f>IF(Tabla1[[#This Row],[Código_Actividad]]="","",'Formulario PPGR1'!#REF!)</f>
        <v/>
      </c>
      <c r="E786" s="465" t="str">
        <f>IF(Tabla1[[#This Row],[Código_Actividad]]="","",'Formulario PPGR1'!#REF!)</f>
        <v/>
      </c>
      <c r="F786" s="465" t="str">
        <f>IF(Tabla1[[#This Row],[Código_Actividad]]="","",'Formulario PPGR1'!#REF!)</f>
        <v/>
      </c>
      <c r="G786" s="366"/>
      <c r="H786" s="460" t="str">
        <f>IFERROR(VLOOKUP(Tabla1[[#This Row],[Código_Actividad]],'Formulario PPGR2'!$H$9:$I$1048576,2,FALSE),"")</f>
        <v/>
      </c>
      <c r="I786" s="461" t="str">
        <f>IFERROR(VLOOKUP(Tabla1[[#This Row],[Código_Actividad]],Tabla2[[Código]:[Total de Acciones ]],15,FALSE),"")</f>
        <v/>
      </c>
      <c r="J786" s="462"/>
      <c r="K786" s="466" t="str">
        <f>IFERROR(VLOOKUP($J786,[6]LSIns!$B$5:$C$45,2,FALSE),"")</f>
        <v/>
      </c>
      <c r="L786" s="460"/>
      <c r="M786" s="463" t="str">
        <f>IFERROR(VLOOKUP($L786,[4]Insumos!$C$2:$F$517,2,FALSE),"")</f>
        <v/>
      </c>
      <c r="N786" s="408"/>
      <c r="O786" s="464" t="str">
        <f>IFERROR(VLOOKUP($L786,[4]Insumos!$C$2:$F$517,3,FALSE),"")</f>
        <v/>
      </c>
      <c r="P786" s="318" t="e">
        <f>+Tabla1[[#This Row],[Precio Unitario]]*Tabla1[[#This Row],[Cantidad de Insumos]]</f>
        <v>#VALUE!</v>
      </c>
      <c r="Q786" s="464" t="str">
        <f>IFERROR(VLOOKUP($L786,[4]Insumos!$C$2:$F$517,4,FALSE),"")</f>
        <v/>
      </c>
      <c r="R786" s="463"/>
    </row>
    <row r="787" spans="2:18" s="457" customFormat="1" x14ac:dyDescent="0.25">
      <c r="B787" s="465" t="str">
        <f>IF(Tabla1[[#This Row],[Código_Actividad]]="","",CONCATENATE(Tabla1[[#This Row],[POA]],".",Tabla1[[#This Row],[SRS]],".",Tabla1[[#This Row],[AREA]],".",Tabla1[[#This Row],[TIPO]]))</f>
        <v/>
      </c>
      <c r="C787" s="465" t="str">
        <f>IF(Tabla1[[#This Row],[Código_Actividad]]="","",'Formulario PPGR1'!#REF!)</f>
        <v/>
      </c>
      <c r="D787" s="465" t="str">
        <f>IF(Tabla1[[#This Row],[Código_Actividad]]="","",'Formulario PPGR1'!#REF!)</f>
        <v/>
      </c>
      <c r="E787" s="465" t="str">
        <f>IF(Tabla1[[#This Row],[Código_Actividad]]="","",'Formulario PPGR1'!#REF!)</f>
        <v/>
      </c>
      <c r="F787" s="465" t="str">
        <f>IF(Tabla1[[#This Row],[Código_Actividad]]="","",'Formulario PPGR1'!#REF!)</f>
        <v/>
      </c>
      <c r="G787" s="366"/>
      <c r="H787" s="460" t="str">
        <f>IFERROR(VLOOKUP(Tabla1[[#This Row],[Código_Actividad]],'Formulario PPGR2'!$H$9:$I$1048576,2,FALSE),"")</f>
        <v/>
      </c>
      <c r="I787" s="461" t="str">
        <f>IFERROR(VLOOKUP(Tabla1[[#This Row],[Código_Actividad]],Tabla2[[Código]:[Total de Acciones ]],15,FALSE),"")</f>
        <v/>
      </c>
      <c r="J787" s="462"/>
      <c r="K787" s="466" t="str">
        <f>IFERROR(VLOOKUP($J787,[6]LSIns!$B$5:$C$45,2,FALSE),"")</f>
        <v/>
      </c>
      <c r="L787" s="460"/>
      <c r="M787" s="463" t="str">
        <f>IFERROR(VLOOKUP($L787,[4]Insumos!$C$2:$F$517,2,FALSE),"")</f>
        <v/>
      </c>
      <c r="N787" s="408"/>
      <c r="O787" s="464" t="str">
        <f>IFERROR(VLOOKUP($L787,[4]Insumos!$C$2:$F$517,3,FALSE),"")</f>
        <v/>
      </c>
      <c r="P787" s="318" t="e">
        <f>+Tabla1[[#This Row],[Precio Unitario]]*Tabla1[[#This Row],[Cantidad de Insumos]]</f>
        <v>#VALUE!</v>
      </c>
      <c r="Q787" s="464" t="str">
        <f>IFERROR(VLOOKUP($L787,[4]Insumos!$C$2:$F$517,4,FALSE),"")</f>
        <v/>
      </c>
      <c r="R787" s="463"/>
    </row>
    <row r="788" spans="2:18" s="457" customFormat="1" x14ac:dyDescent="0.25">
      <c r="B788" s="465" t="str">
        <f>IF(Tabla1[[#This Row],[Código_Actividad]]="","",CONCATENATE(Tabla1[[#This Row],[POA]],".",Tabla1[[#This Row],[SRS]],".",Tabla1[[#This Row],[AREA]],".",Tabla1[[#This Row],[TIPO]]))</f>
        <v/>
      </c>
      <c r="C788" s="465" t="str">
        <f>IF(Tabla1[[#This Row],[Código_Actividad]]="","",'Formulario PPGR1'!#REF!)</f>
        <v/>
      </c>
      <c r="D788" s="465" t="str">
        <f>IF(Tabla1[[#This Row],[Código_Actividad]]="","",'Formulario PPGR1'!#REF!)</f>
        <v/>
      </c>
      <c r="E788" s="465" t="str">
        <f>IF(Tabla1[[#This Row],[Código_Actividad]]="","",'Formulario PPGR1'!#REF!)</f>
        <v/>
      </c>
      <c r="F788" s="465" t="str">
        <f>IF(Tabla1[[#This Row],[Código_Actividad]]="","",'Formulario PPGR1'!#REF!)</f>
        <v/>
      </c>
      <c r="G788" s="366"/>
      <c r="H788" s="460" t="str">
        <f>IFERROR(VLOOKUP(Tabla1[[#This Row],[Código_Actividad]],'Formulario PPGR2'!$H$9:$I$1048576,2,FALSE),"")</f>
        <v/>
      </c>
      <c r="I788" s="461" t="str">
        <f>IFERROR(VLOOKUP(Tabla1[[#This Row],[Código_Actividad]],Tabla2[[Código]:[Total de Acciones ]],15,FALSE),"")</f>
        <v/>
      </c>
      <c r="J788" s="462"/>
      <c r="K788" s="466" t="str">
        <f>IFERROR(VLOOKUP($J788,[6]LSIns!$B$5:$C$45,2,FALSE),"")</f>
        <v/>
      </c>
      <c r="L788" s="460"/>
      <c r="M788" s="463" t="str">
        <f>IFERROR(VLOOKUP($L788,[4]Insumos!$C$2:$F$517,2,FALSE),"")</f>
        <v/>
      </c>
      <c r="N788" s="408"/>
      <c r="O788" s="464" t="str">
        <f>IFERROR(VLOOKUP($L788,[4]Insumos!$C$2:$F$517,3,FALSE),"")</f>
        <v/>
      </c>
      <c r="P788" s="318" t="e">
        <f>+Tabla1[[#This Row],[Precio Unitario]]*Tabla1[[#This Row],[Cantidad de Insumos]]</f>
        <v>#VALUE!</v>
      </c>
      <c r="Q788" s="464" t="str">
        <f>IFERROR(VLOOKUP($L788,[4]Insumos!$C$2:$F$517,4,FALSE),"")</f>
        <v/>
      </c>
      <c r="R788" s="463"/>
    </row>
    <row r="789" spans="2:18" s="457" customFormat="1" x14ac:dyDescent="0.25">
      <c r="B789" s="465" t="str">
        <f>IF(Tabla1[[#This Row],[Código_Actividad]]="","",CONCATENATE(Tabla1[[#This Row],[POA]],".",Tabla1[[#This Row],[SRS]],".",Tabla1[[#This Row],[AREA]],".",Tabla1[[#This Row],[TIPO]]))</f>
        <v/>
      </c>
      <c r="C789" s="465" t="str">
        <f>IF(Tabla1[[#This Row],[Código_Actividad]]="","",'Formulario PPGR1'!#REF!)</f>
        <v/>
      </c>
      <c r="D789" s="465" t="str">
        <f>IF(Tabla1[[#This Row],[Código_Actividad]]="","",'Formulario PPGR1'!#REF!)</f>
        <v/>
      </c>
      <c r="E789" s="465" t="str">
        <f>IF(Tabla1[[#This Row],[Código_Actividad]]="","",'Formulario PPGR1'!#REF!)</f>
        <v/>
      </c>
      <c r="F789" s="465" t="str">
        <f>IF(Tabla1[[#This Row],[Código_Actividad]]="","",'Formulario PPGR1'!#REF!)</f>
        <v/>
      </c>
      <c r="G789" s="366"/>
      <c r="H789" s="460" t="str">
        <f>IFERROR(VLOOKUP(Tabla1[[#This Row],[Código_Actividad]],'Formulario PPGR2'!$H$9:$I$1048576,2,FALSE),"")</f>
        <v/>
      </c>
      <c r="I789" s="461" t="str">
        <f>IFERROR(VLOOKUP(Tabla1[[#This Row],[Código_Actividad]],Tabla2[[Código]:[Total de Acciones ]],15,FALSE),"")</f>
        <v/>
      </c>
      <c r="J789" s="462"/>
      <c r="K789" s="466" t="str">
        <f>IFERROR(VLOOKUP($J789,[6]LSIns!$B$5:$C$45,2,FALSE),"")</f>
        <v/>
      </c>
      <c r="L789" s="460"/>
      <c r="M789" s="463" t="str">
        <f>IFERROR(VLOOKUP($L789,[4]Insumos!$C$2:$F$517,2,FALSE),"")</f>
        <v/>
      </c>
      <c r="N789" s="408"/>
      <c r="O789" s="464" t="str">
        <f>IFERROR(VLOOKUP($L789,[4]Insumos!$C$2:$F$517,3,FALSE),"")</f>
        <v/>
      </c>
      <c r="P789" s="318" t="e">
        <f>+Tabla1[[#This Row],[Precio Unitario]]*Tabla1[[#This Row],[Cantidad de Insumos]]</f>
        <v>#VALUE!</v>
      </c>
      <c r="Q789" s="464" t="str">
        <f>IFERROR(VLOOKUP($L789,[4]Insumos!$C$2:$F$517,4,FALSE),"")</f>
        <v/>
      </c>
      <c r="R789" s="463"/>
    </row>
    <row r="790" spans="2:18" s="457" customFormat="1" x14ac:dyDescent="0.25">
      <c r="B790" s="465" t="str">
        <f>IF(Tabla1[[#This Row],[Código_Actividad]]="","",CONCATENATE(Tabla1[[#This Row],[POA]],".",Tabla1[[#This Row],[SRS]],".",Tabla1[[#This Row],[AREA]],".",Tabla1[[#This Row],[TIPO]]))</f>
        <v/>
      </c>
      <c r="C790" s="465" t="str">
        <f>IF(Tabla1[[#This Row],[Código_Actividad]]="","",'Formulario PPGR1'!#REF!)</f>
        <v/>
      </c>
      <c r="D790" s="465" t="str">
        <f>IF(Tabla1[[#This Row],[Código_Actividad]]="","",'Formulario PPGR1'!#REF!)</f>
        <v/>
      </c>
      <c r="E790" s="465" t="str">
        <f>IF(Tabla1[[#This Row],[Código_Actividad]]="","",'Formulario PPGR1'!#REF!)</f>
        <v/>
      </c>
      <c r="F790" s="465" t="str">
        <f>IF(Tabla1[[#This Row],[Código_Actividad]]="","",'Formulario PPGR1'!#REF!)</f>
        <v/>
      </c>
      <c r="G790" s="366"/>
      <c r="H790" s="460" t="str">
        <f>IFERROR(VLOOKUP(Tabla1[[#This Row],[Código_Actividad]],'Formulario PPGR2'!$H$9:$I$1048576,2,FALSE),"")</f>
        <v/>
      </c>
      <c r="I790" s="461" t="str">
        <f>IFERROR(VLOOKUP(Tabla1[[#This Row],[Código_Actividad]],Tabla2[[Código]:[Total de Acciones ]],15,FALSE),"")</f>
        <v/>
      </c>
      <c r="J790" s="462"/>
      <c r="K790" s="466" t="str">
        <f>IFERROR(VLOOKUP($J790,[6]LSIns!$B$5:$C$45,2,FALSE),"")</f>
        <v/>
      </c>
      <c r="L790" s="460"/>
      <c r="M790" s="463" t="str">
        <f>IFERROR(VLOOKUP($L790,[4]Insumos!$C$2:$F$517,2,FALSE),"")</f>
        <v/>
      </c>
      <c r="N790" s="408"/>
      <c r="O790" s="464" t="str">
        <f>IFERROR(VLOOKUP($L790,[4]Insumos!$C$2:$F$517,3,FALSE),"")</f>
        <v/>
      </c>
      <c r="P790" s="318" t="e">
        <f>+Tabla1[[#This Row],[Precio Unitario]]*Tabla1[[#This Row],[Cantidad de Insumos]]</f>
        <v>#VALUE!</v>
      </c>
      <c r="Q790" s="464" t="str">
        <f>IFERROR(VLOOKUP($L790,[4]Insumos!$C$2:$F$517,4,FALSE),"")</f>
        <v/>
      </c>
      <c r="R790" s="463"/>
    </row>
    <row r="791" spans="2:18" s="457" customFormat="1" x14ac:dyDescent="0.25">
      <c r="B791" s="465" t="str">
        <f>IF(Tabla1[[#This Row],[Código_Actividad]]="","",CONCATENATE(Tabla1[[#This Row],[POA]],".",Tabla1[[#This Row],[SRS]],".",Tabla1[[#This Row],[AREA]],".",Tabla1[[#This Row],[TIPO]]))</f>
        <v/>
      </c>
      <c r="C791" s="465" t="str">
        <f>IF(Tabla1[[#This Row],[Código_Actividad]]="","",'Formulario PPGR1'!#REF!)</f>
        <v/>
      </c>
      <c r="D791" s="465" t="str">
        <f>IF(Tabla1[[#This Row],[Código_Actividad]]="","",'Formulario PPGR1'!#REF!)</f>
        <v/>
      </c>
      <c r="E791" s="465" t="str">
        <f>IF(Tabla1[[#This Row],[Código_Actividad]]="","",'Formulario PPGR1'!#REF!)</f>
        <v/>
      </c>
      <c r="F791" s="465" t="str">
        <f>IF(Tabla1[[#This Row],[Código_Actividad]]="","",'Formulario PPGR1'!#REF!)</f>
        <v/>
      </c>
      <c r="G791" s="366"/>
      <c r="H791" s="460" t="str">
        <f>IFERROR(VLOOKUP(Tabla1[[#This Row],[Código_Actividad]],'Formulario PPGR2'!$H$9:$I$1048576,2,FALSE),"")</f>
        <v/>
      </c>
      <c r="I791" s="461" t="str">
        <f>IFERROR(VLOOKUP(Tabla1[[#This Row],[Código_Actividad]],Tabla2[[Código]:[Total de Acciones ]],15,FALSE),"")</f>
        <v/>
      </c>
      <c r="J791" s="462"/>
      <c r="K791" s="466" t="str">
        <f>IFERROR(VLOOKUP($J791,[6]LSIns!$B$5:$C$45,2,FALSE),"")</f>
        <v/>
      </c>
      <c r="L791" s="460"/>
      <c r="M791" s="463" t="str">
        <f>IFERROR(VLOOKUP($L791,[4]Insumos!$C$2:$F$517,2,FALSE),"")</f>
        <v/>
      </c>
      <c r="N791" s="408"/>
      <c r="O791" s="464" t="str">
        <f>IFERROR(VLOOKUP($L791,[4]Insumos!$C$2:$F$517,3,FALSE),"")</f>
        <v/>
      </c>
      <c r="P791" s="318" t="e">
        <f>+Tabla1[[#This Row],[Precio Unitario]]*Tabla1[[#This Row],[Cantidad de Insumos]]</f>
        <v>#VALUE!</v>
      </c>
      <c r="Q791" s="464" t="str">
        <f>IFERROR(VLOOKUP($L791,[4]Insumos!$C$2:$F$517,4,FALSE),"")</f>
        <v/>
      </c>
      <c r="R791" s="463"/>
    </row>
    <row r="792" spans="2:18" s="457" customFormat="1" x14ac:dyDescent="0.25">
      <c r="B792" s="465" t="str">
        <f>IF(Tabla1[[#This Row],[Código_Actividad]]="","",CONCATENATE(Tabla1[[#This Row],[POA]],".",Tabla1[[#This Row],[SRS]],".",Tabla1[[#This Row],[AREA]],".",Tabla1[[#This Row],[TIPO]]))</f>
        <v/>
      </c>
      <c r="C792" s="465" t="str">
        <f>IF(Tabla1[[#This Row],[Código_Actividad]]="","",'Formulario PPGR1'!#REF!)</f>
        <v/>
      </c>
      <c r="D792" s="465" t="str">
        <f>IF(Tabla1[[#This Row],[Código_Actividad]]="","",'Formulario PPGR1'!#REF!)</f>
        <v/>
      </c>
      <c r="E792" s="465" t="str">
        <f>IF(Tabla1[[#This Row],[Código_Actividad]]="","",'Formulario PPGR1'!#REF!)</f>
        <v/>
      </c>
      <c r="F792" s="465" t="str">
        <f>IF(Tabla1[[#This Row],[Código_Actividad]]="","",'Formulario PPGR1'!#REF!)</f>
        <v/>
      </c>
      <c r="G792" s="366"/>
      <c r="H792" s="460" t="str">
        <f>IFERROR(VLOOKUP(Tabla1[[#This Row],[Código_Actividad]],'Formulario PPGR2'!$H$9:$I$1048576,2,FALSE),"")</f>
        <v/>
      </c>
      <c r="I792" s="461" t="str">
        <f>IFERROR(VLOOKUP(Tabla1[[#This Row],[Código_Actividad]],Tabla2[[Código]:[Total de Acciones ]],15,FALSE),"")</f>
        <v/>
      </c>
      <c r="J792" s="462"/>
      <c r="K792" s="466" t="str">
        <f>IFERROR(VLOOKUP($J792,[6]LSIns!$B$5:$C$45,2,FALSE),"")</f>
        <v/>
      </c>
      <c r="L792" s="460"/>
      <c r="M792" s="463" t="str">
        <f>IFERROR(VLOOKUP($L792,[4]Insumos!$C$2:$F$517,2,FALSE),"")</f>
        <v/>
      </c>
      <c r="N792" s="408"/>
      <c r="O792" s="464" t="str">
        <f>IFERROR(VLOOKUP($L792,[4]Insumos!$C$2:$F$517,3,FALSE),"")</f>
        <v/>
      </c>
      <c r="P792" s="318" t="e">
        <f>+Tabla1[[#This Row],[Precio Unitario]]*Tabla1[[#This Row],[Cantidad de Insumos]]</f>
        <v>#VALUE!</v>
      </c>
      <c r="Q792" s="464" t="str">
        <f>IFERROR(VLOOKUP($L792,[4]Insumos!$C$2:$F$517,4,FALSE),"")</f>
        <v/>
      </c>
      <c r="R792" s="463"/>
    </row>
    <row r="793" spans="2:18" s="457" customFormat="1" x14ac:dyDescent="0.25">
      <c r="B793" s="465" t="str">
        <f>IF(Tabla1[[#This Row],[Código_Actividad]]="","",CONCATENATE(Tabla1[[#This Row],[POA]],".",Tabla1[[#This Row],[SRS]],".",Tabla1[[#This Row],[AREA]],".",Tabla1[[#This Row],[TIPO]]))</f>
        <v/>
      </c>
      <c r="C793" s="465" t="str">
        <f>IF(Tabla1[[#This Row],[Código_Actividad]]="","",'Formulario PPGR1'!#REF!)</f>
        <v/>
      </c>
      <c r="D793" s="465" t="str">
        <f>IF(Tabla1[[#This Row],[Código_Actividad]]="","",'Formulario PPGR1'!#REF!)</f>
        <v/>
      </c>
      <c r="E793" s="465" t="str">
        <f>IF(Tabla1[[#This Row],[Código_Actividad]]="","",'Formulario PPGR1'!#REF!)</f>
        <v/>
      </c>
      <c r="F793" s="465" t="str">
        <f>IF(Tabla1[[#This Row],[Código_Actividad]]="","",'Formulario PPGR1'!#REF!)</f>
        <v/>
      </c>
      <c r="G793" s="366"/>
      <c r="H793" s="460" t="str">
        <f>IFERROR(VLOOKUP(Tabla1[[#This Row],[Código_Actividad]],'Formulario PPGR2'!$H$9:$I$1048576,2,FALSE),"")</f>
        <v/>
      </c>
      <c r="I793" s="461" t="str">
        <f>IFERROR(VLOOKUP(Tabla1[[#This Row],[Código_Actividad]],Tabla2[[Código]:[Total de Acciones ]],15,FALSE),"")</f>
        <v/>
      </c>
      <c r="J793" s="462"/>
      <c r="K793" s="466" t="str">
        <f>IFERROR(VLOOKUP($J793,[6]LSIns!$B$5:$C$45,2,FALSE),"")</f>
        <v/>
      </c>
      <c r="L793" s="460"/>
      <c r="M793" s="463" t="str">
        <f>IFERROR(VLOOKUP($L793,[4]Insumos!$C$2:$F$517,2,FALSE),"")</f>
        <v/>
      </c>
      <c r="N793" s="408"/>
      <c r="O793" s="464" t="str">
        <f>IFERROR(VLOOKUP($L793,[4]Insumos!$C$2:$F$517,3,FALSE),"")</f>
        <v/>
      </c>
      <c r="P793" s="318" t="e">
        <f>+Tabla1[[#This Row],[Precio Unitario]]*Tabla1[[#This Row],[Cantidad de Insumos]]</f>
        <v>#VALUE!</v>
      </c>
      <c r="Q793" s="464" t="str">
        <f>IFERROR(VLOOKUP($L793,[4]Insumos!$C$2:$F$517,4,FALSE),"")</f>
        <v/>
      </c>
      <c r="R793" s="463"/>
    </row>
    <row r="794" spans="2:18" s="457" customFormat="1" x14ac:dyDescent="0.25">
      <c r="B794" s="465" t="str">
        <f>IF(Tabla1[[#This Row],[Código_Actividad]]="","",CONCATENATE(Tabla1[[#This Row],[POA]],".",Tabla1[[#This Row],[SRS]],".",Tabla1[[#This Row],[AREA]],".",Tabla1[[#This Row],[TIPO]]))</f>
        <v/>
      </c>
      <c r="C794" s="465" t="str">
        <f>IF(Tabla1[[#This Row],[Código_Actividad]]="","",'Formulario PPGR1'!#REF!)</f>
        <v/>
      </c>
      <c r="D794" s="465" t="str">
        <f>IF(Tabla1[[#This Row],[Código_Actividad]]="","",'Formulario PPGR1'!#REF!)</f>
        <v/>
      </c>
      <c r="E794" s="465" t="str">
        <f>IF(Tabla1[[#This Row],[Código_Actividad]]="","",'Formulario PPGR1'!#REF!)</f>
        <v/>
      </c>
      <c r="F794" s="465" t="str">
        <f>IF(Tabla1[[#This Row],[Código_Actividad]]="","",'Formulario PPGR1'!#REF!)</f>
        <v/>
      </c>
      <c r="G794" s="366"/>
      <c r="H794" s="460" t="str">
        <f>IFERROR(VLOOKUP(Tabla1[[#This Row],[Código_Actividad]],'Formulario PPGR2'!$H$9:$I$1048576,2,FALSE),"")</f>
        <v/>
      </c>
      <c r="I794" s="461" t="str">
        <f>IFERROR(VLOOKUP(Tabla1[[#This Row],[Código_Actividad]],Tabla2[[Código]:[Total de Acciones ]],15,FALSE),"")</f>
        <v/>
      </c>
      <c r="J794" s="462"/>
      <c r="K794" s="466" t="str">
        <f>IFERROR(VLOOKUP($J794,[6]LSIns!$B$5:$C$45,2,FALSE),"")</f>
        <v/>
      </c>
      <c r="L794" s="460"/>
      <c r="M794" s="463" t="str">
        <f>IFERROR(VLOOKUP($L794,[4]Insumos!$C$2:$F$517,2,FALSE),"")</f>
        <v/>
      </c>
      <c r="N794" s="408"/>
      <c r="O794" s="464" t="str">
        <f>IFERROR(VLOOKUP($L794,[4]Insumos!$C$2:$F$517,3,FALSE),"")</f>
        <v/>
      </c>
      <c r="P794" s="318" t="e">
        <f>+Tabla1[[#This Row],[Precio Unitario]]*Tabla1[[#This Row],[Cantidad de Insumos]]</f>
        <v>#VALUE!</v>
      </c>
      <c r="Q794" s="464" t="str">
        <f>IFERROR(VLOOKUP($L794,[4]Insumos!$C$2:$F$517,4,FALSE),"")</f>
        <v/>
      </c>
      <c r="R794" s="463"/>
    </row>
    <row r="795" spans="2:18" s="457" customFormat="1" x14ac:dyDescent="0.25">
      <c r="B795" s="465" t="str">
        <f>IF(Tabla1[[#This Row],[Código_Actividad]]="","",CONCATENATE(Tabla1[[#This Row],[POA]],".",Tabla1[[#This Row],[SRS]],".",Tabla1[[#This Row],[AREA]],".",Tabla1[[#This Row],[TIPO]]))</f>
        <v/>
      </c>
      <c r="C795" s="465" t="str">
        <f>IF(Tabla1[[#This Row],[Código_Actividad]]="","",'Formulario PPGR1'!#REF!)</f>
        <v/>
      </c>
      <c r="D795" s="465" t="str">
        <f>IF(Tabla1[[#This Row],[Código_Actividad]]="","",'Formulario PPGR1'!#REF!)</f>
        <v/>
      </c>
      <c r="E795" s="465" t="str">
        <f>IF(Tabla1[[#This Row],[Código_Actividad]]="","",'Formulario PPGR1'!#REF!)</f>
        <v/>
      </c>
      <c r="F795" s="465" t="str">
        <f>IF(Tabla1[[#This Row],[Código_Actividad]]="","",'Formulario PPGR1'!#REF!)</f>
        <v/>
      </c>
      <c r="G795" s="366"/>
      <c r="H795" s="460" t="str">
        <f>IFERROR(VLOOKUP(Tabla1[[#This Row],[Código_Actividad]],'Formulario PPGR2'!$H$9:$I$1048576,2,FALSE),"")</f>
        <v/>
      </c>
      <c r="I795" s="461" t="str">
        <f>IFERROR(VLOOKUP(Tabla1[[#This Row],[Código_Actividad]],Tabla2[[Código]:[Total de Acciones ]],15,FALSE),"")</f>
        <v/>
      </c>
      <c r="J795" s="462"/>
      <c r="K795" s="466" t="str">
        <f>IFERROR(VLOOKUP($J795,[6]LSIns!$B$5:$C$45,2,FALSE),"")</f>
        <v/>
      </c>
      <c r="L795" s="460"/>
      <c r="M795" s="463" t="str">
        <f>IFERROR(VLOOKUP($L795,[4]Insumos!$C$2:$F$517,2,FALSE),"")</f>
        <v/>
      </c>
      <c r="N795" s="408"/>
      <c r="O795" s="464" t="str">
        <f>IFERROR(VLOOKUP($L795,[4]Insumos!$C$2:$F$517,3,FALSE),"")</f>
        <v/>
      </c>
      <c r="P795" s="318" t="e">
        <f>+Tabla1[[#This Row],[Precio Unitario]]*Tabla1[[#This Row],[Cantidad de Insumos]]</f>
        <v>#VALUE!</v>
      </c>
      <c r="Q795" s="464" t="str">
        <f>IFERROR(VLOOKUP($L795,[4]Insumos!$C$2:$F$517,4,FALSE),"")</f>
        <v/>
      </c>
      <c r="R795" s="463"/>
    </row>
    <row r="796" spans="2:18" s="457" customFormat="1" x14ac:dyDescent="0.25">
      <c r="B796" s="465" t="str">
        <f>IF(Tabla1[[#This Row],[Código_Actividad]]="","",CONCATENATE(Tabla1[[#This Row],[POA]],".",Tabla1[[#This Row],[SRS]],".",Tabla1[[#This Row],[AREA]],".",Tabla1[[#This Row],[TIPO]]))</f>
        <v/>
      </c>
      <c r="C796" s="465" t="str">
        <f>IF(Tabla1[[#This Row],[Código_Actividad]]="","",'Formulario PPGR1'!#REF!)</f>
        <v/>
      </c>
      <c r="D796" s="465" t="str">
        <f>IF(Tabla1[[#This Row],[Código_Actividad]]="","",'Formulario PPGR1'!#REF!)</f>
        <v/>
      </c>
      <c r="E796" s="465" t="str">
        <f>IF(Tabla1[[#This Row],[Código_Actividad]]="","",'Formulario PPGR1'!#REF!)</f>
        <v/>
      </c>
      <c r="F796" s="465" t="str">
        <f>IF(Tabla1[[#This Row],[Código_Actividad]]="","",'Formulario PPGR1'!#REF!)</f>
        <v/>
      </c>
      <c r="G796" s="366"/>
      <c r="H796" s="460" t="str">
        <f>IFERROR(VLOOKUP(Tabla1[[#This Row],[Código_Actividad]],'Formulario PPGR2'!$H$9:$I$1048576,2,FALSE),"")</f>
        <v/>
      </c>
      <c r="I796" s="461" t="str">
        <f>IFERROR(VLOOKUP(Tabla1[[#This Row],[Código_Actividad]],Tabla2[[Código]:[Total de Acciones ]],15,FALSE),"")</f>
        <v/>
      </c>
      <c r="J796" s="459"/>
      <c r="K796" s="465" t="str">
        <f>IFERROR(VLOOKUP($J796,[6]LSIns!$B$5:$C$45,2,FALSE),"")</f>
        <v/>
      </c>
      <c r="L796" s="473"/>
      <c r="M796" s="463" t="str">
        <f>IFERROR(VLOOKUP($L796,[4]Insumos!$C$2:$F$517,2,FALSE),"")</f>
        <v/>
      </c>
      <c r="N796" s="411"/>
      <c r="O796" s="464" t="str">
        <f>IFERROR(VLOOKUP($L796,[4]Insumos!$C$2:$F$517,3,FALSE),"")</f>
        <v/>
      </c>
      <c r="P796" s="318" t="e">
        <f>+Tabla1[[#This Row],[Precio Unitario]]*Tabla1[[#This Row],[Cantidad de Insumos]]</f>
        <v>#VALUE!</v>
      </c>
      <c r="Q796" s="464" t="str">
        <f>IFERROR(VLOOKUP($L796,[4]Insumos!$C$2:$F$517,4,FALSE),"")</f>
        <v/>
      </c>
      <c r="R796" s="463"/>
    </row>
    <row r="797" spans="2:18" s="457" customFormat="1" x14ac:dyDescent="0.25">
      <c r="B797" s="465" t="str">
        <f>IF(Tabla1[[#This Row],[Código_Actividad]]="","",CONCATENATE(Tabla1[[#This Row],[POA]],".",Tabla1[[#This Row],[SRS]],".",Tabla1[[#This Row],[AREA]],".",Tabla1[[#This Row],[TIPO]]))</f>
        <v/>
      </c>
      <c r="C797" s="465" t="str">
        <f>IF(Tabla1[[#This Row],[Código_Actividad]]="","",'Formulario PPGR1'!#REF!)</f>
        <v/>
      </c>
      <c r="D797" s="465" t="str">
        <f>IF(Tabla1[[#This Row],[Código_Actividad]]="","",'Formulario PPGR1'!#REF!)</f>
        <v/>
      </c>
      <c r="E797" s="465" t="str">
        <f>IF(Tabla1[[#This Row],[Código_Actividad]]="","",'Formulario PPGR1'!#REF!)</f>
        <v/>
      </c>
      <c r="F797" s="465" t="str">
        <f>IF(Tabla1[[#This Row],[Código_Actividad]]="","",'Formulario PPGR1'!#REF!)</f>
        <v/>
      </c>
      <c r="G797" s="366"/>
      <c r="H797" s="460" t="str">
        <f>IFERROR(VLOOKUP(Tabla1[[#This Row],[Código_Actividad]],'Formulario PPGR2'!$H$9:$I$1048576,2,FALSE),"")</f>
        <v/>
      </c>
      <c r="I797" s="461" t="str">
        <f>IFERROR(VLOOKUP(Tabla1[[#This Row],[Código_Actividad]],Tabla2[[Código]:[Total de Acciones ]],15,FALSE),"")</f>
        <v/>
      </c>
      <c r="J797" s="459"/>
      <c r="K797" s="465" t="str">
        <f>IFERROR(VLOOKUP($J797,[6]LSIns!$B$5:$C$45,2,FALSE),"")</f>
        <v/>
      </c>
      <c r="L797" s="473"/>
      <c r="M797" s="463" t="str">
        <f>IFERROR(VLOOKUP($L797,[4]Insumos!$C$2:$F$517,2,FALSE),"")</f>
        <v/>
      </c>
      <c r="N797" s="411"/>
      <c r="O797" s="464" t="str">
        <f>IFERROR(VLOOKUP($L797,[4]Insumos!$C$2:$F$517,3,FALSE),"")</f>
        <v/>
      </c>
      <c r="P797" s="318" t="e">
        <f>+Tabla1[[#This Row],[Precio Unitario]]*Tabla1[[#This Row],[Cantidad de Insumos]]</f>
        <v>#VALUE!</v>
      </c>
      <c r="Q797" s="464" t="str">
        <f>IFERROR(VLOOKUP($L797,[4]Insumos!$C$2:$F$517,4,FALSE),"")</f>
        <v/>
      </c>
      <c r="R797" s="463"/>
    </row>
    <row r="798" spans="2:18" s="457" customFormat="1" x14ac:dyDescent="0.25">
      <c r="B798" s="465" t="str">
        <f>IF(Tabla1[[#This Row],[Código_Actividad]]="","",CONCATENATE(Tabla1[[#This Row],[POA]],".",Tabla1[[#This Row],[SRS]],".",Tabla1[[#This Row],[AREA]],".",Tabla1[[#This Row],[TIPO]]))</f>
        <v/>
      </c>
      <c r="C798" s="465" t="str">
        <f>IF(Tabla1[[#This Row],[Código_Actividad]]="","",'Formulario PPGR1'!#REF!)</f>
        <v/>
      </c>
      <c r="D798" s="465" t="str">
        <f>IF(Tabla1[[#This Row],[Código_Actividad]]="","",'Formulario PPGR1'!#REF!)</f>
        <v/>
      </c>
      <c r="E798" s="465" t="str">
        <f>IF(Tabla1[[#This Row],[Código_Actividad]]="","",'Formulario PPGR1'!#REF!)</f>
        <v/>
      </c>
      <c r="F798" s="465" t="str">
        <f>IF(Tabla1[[#This Row],[Código_Actividad]]="","",'Formulario PPGR1'!#REF!)</f>
        <v/>
      </c>
      <c r="G798" s="366"/>
      <c r="H798" s="460" t="str">
        <f>IFERROR(VLOOKUP(Tabla1[[#This Row],[Código_Actividad]],'Formulario PPGR2'!$H$9:$I$1048576,2,FALSE),"")</f>
        <v/>
      </c>
      <c r="I798" s="461" t="str">
        <f>IFERROR(VLOOKUP(Tabla1[[#This Row],[Código_Actividad]],Tabla2[[Código]:[Total de Acciones ]],15,FALSE),"")</f>
        <v/>
      </c>
      <c r="J798" s="459"/>
      <c r="K798" s="465" t="str">
        <f>IFERROR(VLOOKUP($J798,[6]LSIns!$B$5:$C$45,2,FALSE),"")</f>
        <v/>
      </c>
      <c r="L798" s="473"/>
      <c r="M798" s="463" t="str">
        <f>IFERROR(VLOOKUP($L798,[4]Insumos!$C$2:$F$517,2,FALSE),"")</f>
        <v/>
      </c>
      <c r="N798" s="411"/>
      <c r="O798" s="464" t="str">
        <f>IFERROR(VLOOKUP($L798,[4]Insumos!$C$2:$F$517,3,FALSE),"")</f>
        <v/>
      </c>
      <c r="P798" s="318" t="e">
        <f>+Tabla1[[#This Row],[Precio Unitario]]*Tabla1[[#This Row],[Cantidad de Insumos]]</f>
        <v>#VALUE!</v>
      </c>
      <c r="Q798" s="464" t="str">
        <f>IFERROR(VLOOKUP($L798,[4]Insumos!$C$2:$F$517,4,FALSE),"")</f>
        <v/>
      </c>
      <c r="R798" s="463"/>
    </row>
    <row r="799" spans="2:18" s="457" customFormat="1" x14ac:dyDescent="0.25">
      <c r="B799" s="465" t="str">
        <f>IF(Tabla1[[#This Row],[Código_Actividad]]="","",CONCATENATE(Tabla1[[#This Row],[POA]],".",Tabla1[[#This Row],[SRS]],".",Tabla1[[#This Row],[AREA]],".",Tabla1[[#This Row],[TIPO]]))</f>
        <v/>
      </c>
      <c r="C799" s="465" t="str">
        <f>IF(Tabla1[[#This Row],[Código_Actividad]]="","",'Formulario PPGR1'!#REF!)</f>
        <v/>
      </c>
      <c r="D799" s="465" t="str">
        <f>IF(Tabla1[[#This Row],[Código_Actividad]]="","",'Formulario PPGR1'!#REF!)</f>
        <v/>
      </c>
      <c r="E799" s="465" t="str">
        <f>IF(Tabla1[[#This Row],[Código_Actividad]]="","",'Formulario PPGR1'!#REF!)</f>
        <v/>
      </c>
      <c r="F799" s="465" t="str">
        <f>IF(Tabla1[[#This Row],[Código_Actividad]]="","",'Formulario PPGR1'!#REF!)</f>
        <v/>
      </c>
      <c r="G799" s="366"/>
      <c r="H799" s="460" t="str">
        <f>IFERROR(VLOOKUP(Tabla1[[#This Row],[Código_Actividad]],'Formulario PPGR2'!$H$9:$I$1048576,2,FALSE),"")</f>
        <v/>
      </c>
      <c r="I799" s="461" t="str">
        <f>IFERROR(VLOOKUP(Tabla1[[#This Row],[Código_Actividad]],Tabla2[[Código]:[Total de Acciones ]],15,FALSE),"")</f>
        <v/>
      </c>
      <c r="J799" s="459"/>
      <c r="K799" s="465" t="str">
        <f>IFERROR(VLOOKUP($J799,[6]LSIns!$B$5:$C$45,2,FALSE),"")</f>
        <v/>
      </c>
      <c r="L799" s="473"/>
      <c r="M799" s="463" t="str">
        <f>IFERROR(VLOOKUP($L799,[4]Insumos!$C$2:$F$517,2,FALSE),"")</f>
        <v/>
      </c>
      <c r="N799" s="411"/>
      <c r="O799" s="464" t="str">
        <f>IFERROR(VLOOKUP($L799,[4]Insumos!$C$2:$F$517,3,FALSE),"")</f>
        <v/>
      </c>
      <c r="P799" s="318" t="e">
        <f>+Tabla1[[#This Row],[Precio Unitario]]*Tabla1[[#This Row],[Cantidad de Insumos]]</f>
        <v>#VALUE!</v>
      </c>
      <c r="Q799" s="464" t="str">
        <f>IFERROR(VLOOKUP($L799,[4]Insumos!$C$2:$F$517,4,FALSE),"")</f>
        <v/>
      </c>
      <c r="R799" s="463"/>
    </row>
    <row r="800" spans="2:18" s="457" customFormat="1" x14ac:dyDescent="0.25">
      <c r="B800" s="465" t="str">
        <f>IF(Tabla1[[#This Row],[Código_Actividad]]="","",CONCATENATE(Tabla1[[#This Row],[POA]],".",Tabla1[[#This Row],[SRS]],".",Tabla1[[#This Row],[AREA]],".",Tabla1[[#This Row],[TIPO]]))</f>
        <v/>
      </c>
      <c r="C800" s="465" t="str">
        <f>IF(Tabla1[[#This Row],[Código_Actividad]]="","",'Formulario PPGR1'!#REF!)</f>
        <v/>
      </c>
      <c r="D800" s="465" t="str">
        <f>IF(Tabla1[[#This Row],[Código_Actividad]]="","",'Formulario PPGR1'!#REF!)</f>
        <v/>
      </c>
      <c r="E800" s="465" t="str">
        <f>IF(Tabla1[[#This Row],[Código_Actividad]]="","",'Formulario PPGR1'!#REF!)</f>
        <v/>
      </c>
      <c r="F800" s="465" t="str">
        <f>IF(Tabla1[[#This Row],[Código_Actividad]]="","",'Formulario PPGR1'!#REF!)</f>
        <v/>
      </c>
      <c r="G800" s="366"/>
      <c r="H800" s="460" t="str">
        <f>IFERROR(VLOOKUP(Tabla1[[#This Row],[Código_Actividad]],'Formulario PPGR2'!$H$9:$I$1048576,2,FALSE),"")</f>
        <v/>
      </c>
      <c r="I800" s="461" t="str">
        <f>IFERROR(VLOOKUP(Tabla1[[#This Row],[Código_Actividad]],Tabla2[[Código]:[Total de Acciones ]],15,FALSE),"")</f>
        <v/>
      </c>
      <c r="J800" s="459"/>
      <c r="K800" s="465" t="str">
        <f>IFERROR(VLOOKUP($J800,[6]LSIns!$B$5:$C$45,2,FALSE),"")</f>
        <v/>
      </c>
      <c r="L800" s="473"/>
      <c r="M800" s="463" t="str">
        <f>IFERROR(VLOOKUP($L800,[4]Insumos!$C$2:$F$517,2,FALSE),"")</f>
        <v/>
      </c>
      <c r="N800" s="411"/>
      <c r="O800" s="464" t="str">
        <f>IFERROR(VLOOKUP($L800,[4]Insumos!$C$2:$F$517,3,FALSE),"")</f>
        <v/>
      </c>
      <c r="P800" s="318" t="e">
        <f>+Tabla1[[#This Row],[Precio Unitario]]*Tabla1[[#This Row],[Cantidad de Insumos]]</f>
        <v>#VALUE!</v>
      </c>
      <c r="Q800" s="464" t="str">
        <f>IFERROR(VLOOKUP($L800,[4]Insumos!$C$2:$F$517,4,FALSE),"")</f>
        <v/>
      </c>
      <c r="R800" s="463"/>
    </row>
    <row r="801" spans="2:18" s="457" customFormat="1" x14ac:dyDescent="0.25">
      <c r="B801" s="465" t="str">
        <f>IF(Tabla1[[#This Row],[Código_Actividad]]="","",CONCATENATE(Tabla1[[#This Row],[POA]],".",Tabla1[[#This Row],[SRS]],".",Tabla1[[#This Row],[AREA]],".",Tabla1[[#This Row],[TIPO]]))</f>
        <v/>
      </c>
      <c r="C801" s="465" t="str">
        <f>IF(Tabla1[[#This Row],[Código_Actividad]]="","",'Formulario PPGR1'!#REF!)</f>
        <v/>
      </c>
      <c r="D801" s="465" t="str">
        <f>IF(Tabla1[[#This Row],[Código_Actividad]]="","",'Formulario PPGR1'!#REF!)</f>
        <v/>
      </c>
      <c r="E801" s="465" t="str">
        <f>IF(Tabla1[[#This Row],[Código_Actividad]]="","",'Formulario PPGR1'!#REF!)</f>
        <v/>
      </c>
      <c r="F801" s="465" t="str">
        <f>IF(Tabla1[[#This Row],[Código_Actividad]]="","",'Formulario PPGR1'!#REF!)</f>
        <v/>
      </c>
      <c r="G801" s="366"/>
      <c r="H801" s="460" t="str">
        <f>IFERROR(VLOOKUP(Tabla1[[#This Row],[Código_Actividad]],'Formulario PPGR2'!$H$9:$I$1048576,2,FALSE),"")</f>
        <v/>
      </c>
      <c r="I801" s="461" t="str">
        <f>IFERROR(VLOOKUP(Tabla1[[#This Row],[Código_Actividad]],Tabla2[[Código]:[Total de Acciones ]],15,FALSE),"")</f>
        <v/>
      </c>
      <c r="J801" s="462"/>
      <c r="K801" s="466" t="str">
        <f>IFERROR(VLOOKUP($J801,[7]LSIns!$B$5:$C$45,2,FALSE),"")</f>
        <v/>
      </c>
      <c r="L801" s="460"/>
      <c r="M801" s="463" t="str">
        <f>IFERROR(VLOOKUP($L801,[4]Insumos!$C$2:$F$517,2,FALSE),"")</f>
        <v/>
      </c>
      <c r="N801" s="408"/>
      <c r="O801" s="464" t="str">
        <f>IFERROR(VLOOKUP($L801,[4]Insumos!$C$2:$F$517,3,FALSE),"")</f>
        <v/>
      </c>
      <c r="P801" s="318" t="e">
        <f>+Tabla1[[#This Row],[Precio Unitario]]*Tabla1[[#This Row],[Cantidad de Insumos]]</f>
        <v>#VALUE!</v>
      </c>
      <c r="Q801" s="464" t="str">
        <f>IFERROR(VLOOKUP($L801,[4]Insumos!$C$2:$F$517,4,FALSE),"")</f>
        <v/>
      </c>
      <c r="R801" s="463"/>
    </row>
    <row r="802" spans="2:18" s="457" customFormat="1" x14ac:dyDescent="0.25">
      <c r="B802" s="465" t="str">
        <f>IF(Tabla1[[#This Row],[Código_Actividad]]="","",CONCATENATE(Tabla1[[#This Row],[POA]],".",Tabla1[[#This Row],[SRS]],".",Tabla1[[#This Row],[AREA]],".",Tabla1[[#This Row],[TIPO]]))</f>
        <v/>
      </c>
      <c r="C802" s="465" t="str">
        <f>IF(Tabla1[[#This Row],[Código_Actividad]]="","",'Formulario PPGR1'!#REF!)</f>
        <v/>
      </c>
      <c r="D802" s="465" t="str">
        <f>IF(Tabla1[[#This Row],[Código_Actividad]]="","",'Formulario PPGR1'!#REF!)</f>
        <v/>
      </c>
      <c r="E802" s="465" t="str">
        <f>IF(Tabla1[[#This Row],[Código_Actividad]]="","",'Formulario PPGR1'!#REF!)</f>
        <v/>
      </c>
      <c r="F802" s="465" t="str">
        <f>IF(Tabla1[[#This Row],[Código_Actividad]]="","",'Formulario PPGR1'!#REF!)</f>
        <v/>
      </c>
      <c r="G802" s="366"/>
      <c r="H802" s="460" t="str">
        <f>IFERROR(VLOOKUP(Tabla1[[#This Row],[Código_Actividad]],'Formulario PPGR2'!$H$9:$I$1048576,2,FALSE),"")</f>
        <v/>
      </c>
      <c r="I802" s="461" t="str">
        <f>IFERROR(VLOOKUP(Tabla1[[#This Row],[Código_Actividad]],Tabla2[[Código]:[Total de Acciones ]],15,FALSE),"")</f>
        <v/>
      </c>
      <c r="J802" s="462"/>
      <c r="K802" s="466" t="str">
        <f>IFERROR(VLOOKUP($J802,[7]LSIns!$B$5:$C$45,2,FALSE),"")</f>
        <v/>
      </c>
      <c r="L802" s="460"/>
      <c r="M802" s="463" t="str">
        <f>IFERROR(VLOOKUP($L802,[4]Insumos!$C$2:$F$517,2,FALSE),"")</f>
        <v/>
      </c>
      <c r="N802" s="408"/>
      <c r="O802" s="464" t="str">
        <f>IFERROR(VLOOKUP($L802,[4]Insumos!$C$2:$F$517,3,FALSE),"")</f>
        <v/>
      </c>
      <c r="P802" s="318" t="e">
        <f>+Tabla1[[#This Row],[Precio Unitario]]*Tabla1[[#This Row],[Cantidad de Insumos]]</f>
        <v>#VALUE!</v>
      </c>
      <c r="Q802" s="464" t="str">
        <f>IFERROR(VLOOKUP($L802,[4]Insumos!$C$2:$F$517,4,FALSE),"")</f>
        <v/>
      </c>
      <c r="R802" s="463"/>
    </row>
    <row r="803" spans="2:18" s="457" customFormat="1" x14ac:dyDescent="0.25">
      <c r="B803" s="465" t="str">
        <f>IF(Tabla1[[#This Row],[Código_Actividad]]="","",CONCATENATE(Tabla1[[#This Row],[POA]],".",Tabla1[[#This Row],[SRS]],".",Tabla1[[#This Row],[AREA]],".",Tabla1[[#This Row],[TIPO]]))</f>
        <v/>
      </c>
      <c r="C803" s="465" t="str">
        <f>IF(Tabla1[[#This Row],[Código_Actividad]]="","",'Formulario PPGR1'!#REF!)</f>
        <v/>
      </c>
      <c r="D803" s="465" t="str">
        <f>IF(Tabla1[[#This Row],[Código_Actividad]]="","",'Formulario PPGR1'!#REF!)</f>
        <v/>
      </c>
      <c r="E803" s="465" t="str">
        <f>IF(Tabla1[[#This Row],[Código_Actividad]]="","",'Formulario PPGR1'!#REF!)</f>
        <v/>
      </c>
      <c r="F803" s="465" t="str">
        <f>IF(Tabla1[[#This Row],[Código_Actividad]]="","",'Formulario PPGR1'!#REF!)</f>
        <v/>
      </c>
      <c r="G803" s="366"/>
      <c r="H803" s="460" t="str">
        <f>IFERROR(VLOOKUP(Tabla1[[#This Row],[Código_Actividad]],'Formulario PPGR2'!$H$9:$I$1048576,2,FALSE),"")</f>
        <v/>
      </c>
      <c r="I803" s="461" t="str">
        <f>IFERROR(VLOOKUP(Tabla1[[#This Row],[Código_Actividad]],Tabla2[[Código]:[Total de Acciones ]],15,FALSE),"")</f>
        <v/>
      </c>
      <c r="J803" s="462"/>
      <c r="K803" s="466" t="str">
        <f>IFERROR(VLOOKUP($J803,[7]LSIns!$B$5:$C$45,2,FALSE),"")</f>
        <v/>
      </c>
      <c r="L803" s="460"/>
      <c r="M803" s="463" t="str">
        <f>IFERROR(VLOOKUP($L803,[4]Insumos!$C$2:$F$517,2,FALSE),"")</f>
        <v/>
      </c>
      <c r="N803" s="408"/>
      <c r="O803" s="464" t="str">
        <f>IFERROR(VLOOKUP($L803,[4]Insumos!$C$2:$F$517,3,FALSE),"")</f>
        <v/>
      </c>
      <c r="P803" s="318" t="e">
        <f>+Tabla1[[#This Row],[Precio Unitario]]*Tabla1[[#This Row],[Cantidad de Insumos]]</f>
        <v>#VALUE!</v>
      </c>
      <c r="Q803" s="464" t="str">
        <f>IFERROR(VLOOKUP($L803,[4]Insumos!$C$2:$F$517,4,FALSE),"")</f>
        <v/>
      </c>
      <c r="R803" s="463"/>
    </row>
    <row r="804" spans="2:18" s="457" customFormat="1" x14ac:dyDescent="0.25">
      <c r="B804" s="465" t="str">
        <f>IF(Tabla1[[#This Row],[Código_Actividad]]="","",CONCATENATE(Tabla1[[#This Row],[POA]],".",Tabla1[[#This Row],[SRS]],".",Tabla1[[#This Row],[AREA]],".",Tabla1[[#This Row],[TIPO]]))</f>
        <v/>
      </c>
      <c r="C804" s="465" t="str">
        <f>IF(Tabla1[[#This Row],[Código_Actividad]]="","",'Formulario PPGR1'!#REF!)</f>
        <v/>
      </c>
      <c r="D804" s="465" t="str">
        <f>IF(Tabla1[[#This Row],[Código_Actividad]]="","",'Formulario PPGR1'!#REF!)</f>
        <v/>
      </c>
      <c r="E804" s="465" t="str">
        <f>IF(Tabla1[[#This Row],[Código_Actividad]]="","",'Formulario PPGR1'!#REF!)</f>
        <v/>
      </c>
      <c r="F804" s="465" t="str">
        <f>IF(Tabla1[[#This Row],[Código_Actividad]]="","",'Formulario PPGR1'!#REF!)</f>
        <v/>
      </c>
      <c r="G804" s="366"/>
      <c r="H804" s="460" t="str">
        <f>IFERROR(VLOOKUP(Tabla1[[#This Row],[Código_Actividad]],'Formulario PPGR2'!$H$9:$I$1048576,2,FALSE),"")</f>
        <v/>
      </c>
      <c r="I804" s="461" t="str">
        <f>IFERROR(VLOOKUP(Tabla1[[#This Row],[Código_Actividad]],Tabla2[[Código]:[Total de Acciones ]],15,FALSE),"")</f>
        <v/>
      </c>
      <c r="J804" s="462"/>
      <c r="K804" s="466" t="str">
        <f>IFERROR(VLOOKUP($J804,[7]LSIns!$B$5:$C$45,2,FALSE),"")</f>
        <v/>
      </c>
      <c r="L804" s="460"/>
      <c r="M804" s="463" t="str">
        <f>IFERROR(VLOOKUP($L804,[4]Insumos!$C$2:$F$517,2,FALSE),"")</f>
        <v/>
      </c>
      <c r="N804" s="408"/>
      <c r="O804" s="464" t="str">
        <f>IFERROR(VLOOKUP($L804,[4]Insumos!$C$2:$F$517,3,FALSE),"")</f>
        <v/>
      </c>
      <c r="P804" s="318" t="e">
        <f>+Tabla1[[#This Row],[Precio Unitario]]*Tabla1[[#This Row],[Cantidad de Insumos]]</f>
        <v>#VALUE!</v>
      </c>
      <c r="Q804" s="464" t="str">
        <f>IFERROR(VLOOKUP($L804,[4]Insumos!$C$2:$F$517,4,FALSE),"")</f>
        <v/>
      </c>
      <c r="R804" s="463"/>
    </row>
    <row r="805" spans="2:18" s="457" customFormat="1" x14ac:dyDescent="0.25">
      <c r="B805" s="465" t="str">
        <f>IF(Tabla1[[#This Row],[Código_Actividad]]="","",CONCATENATE(Tabla1[[#This Row],[POA]],".",Tabla1[[#This Row],[SRS]],".",Tabla1[[#This Row],[AREA]],".",Tabla1[[#This Row],[TIPO]]))</f>
        <v/>
      </c>
      <c r="C805" s="465" t="str">
        <f>IF(Tabla1[[#This Row],[Código_Actividad]]="","",'Formulario PPGR1'!#REF!)</f>
        <v/>
      </c>
      <c r="D805" s="465" t="str">
        <f>IF(Tabla1[[#This Row],[Código_Actividad]]="","",'Formulario PPGR1'!#REF!)</f>
        <v/>
      </c>
      <c r="E805" s="465" t="str">
        <f>IF(Tabla1[[#This Row],[Código_Actividad]]="","",'Formulario PPGR1'!#REF!)</f>
        <v/>
      </c>
      <c r="F805" s="465" t="str">
        <f>IF(Tabla1[[#This Row],[Código_Actividad]]="","",'Formulario PPGR1'!#REF!)</f>
        <v/>
      </c>
      <c r="G805" s="366"/>
      <c r="H805" s="460" t="str">
        <f>IFERROR(VLOOKUP(Tabla1[[#This Row],[Código_Actividad]],'Formulario PPGR2'!$H$9:$I$1048576,2,FALSE),"")</f>
        <v/>
      </c>
      <c r="I805" s="461" t="str">
        <f>IFERROR(VLOOKUP(Tabla1[[#This Row],[Código_Actividad]],Tabla2[[Código]:[Total de Acciones ]],15,FALSE),"")</f>
        <v/>
      </c>
      <c r="J805" s="462"/>
      <c r="K805" s="466" t="str">
        <f>IFERROR(VLOOKUP($J805,[7]LSIns!$B$5:$C$45,2,FALSE),"")</f>
        <v/>
      </c>
      <c r="L805" s="460"/>
      <c r="M805" s="463" t="str">
        <f>IFERROR(VLOOKUP($L805,[4]Insumos!$C$2:$F$517,2,FALSE),"")</f>
        <v/>
      </c>
      <c r="N805" s="408"/>
      <c r="O805" s="464" t="str">
        <f>IFERROR(VLOOKUP($L805,[4]Insumos!$C$2:$F$517,3,FALSE),"")</f>
        <v/>
      </c>
      <c r="P805" s="318" t="e">
        <f>+Tabla1[[#This Row],[Precio Unitario]]*Tabla1[[#This Row],[Cantidad de Insumos]]</f>
        <v>#VALUE!</v>
      </c>
      <c r="Q805" s="464" t="str">
        <f>IFERROR(VLOOKUP($L805,[4]Insumos!$C$2:$F$517,4,FALSE),"")</f>
        <v/>
      </c>
      <c r="R805" s="463"/>
    </row>
    <row r="806" spans="2:18" s="457" customFormat="1" x14ac:dyDescent="0.25">
      <c r="B806" s="465" t="str">
        <f>IF(Tabla1[[#This Row],[Código_Actividad]]="","",CONCATENATE(Tabla1[[#This Row],[POA]],".",Tabla1[[#This Row],[SRS]],".",Tabla1[[#This Row],[AREA]],".",Tabla1[[#This Row],[TIPO]]))</f>
        <v/>
      </c>
      <c r="C806" s="465" t="str">
        <f>IF(Tabla1[[#This Row],[Código_Actividad]]="","",'Formulario PPGR1'!#REF!)</f>
        <v/>
      </c>
      <c r="D806" s="465" t="str">
        <f>IF(Tabla1[[#This Row],[Código_Actividad]]="","",'Formulario PPGR1'!#REF!)</f>
        <v/>
      </c>
      <c r="E806" s="465" t="str">
        <f>IF(Tabla1[[#This Row],[Código_Actividad]]="","",'Formulario PPGR1'!#REF!)</f>
        <v/>
      </c>
      <c r="F806" s="465" t="str">
        <f>IF(Tabla1[[#This Row],[Código_Actividad]]="","",'Formulario PPGR1'!#REF!)</f>
        <v/>
      </c>
      <c r="G806" s="366"/>
      <c r="H806" s="460" t="str">
        <f>IFERROR(VLOOKUP(Tabla1[[#This Row],[Código_Actividad]],'Formulario PPGR2'!$H$9:$I$1048576,2,FALSE),"")</f>
        <v/>
      </c>
      <c r="I806" s="461" t="str">
        <f>IFERROR(VLOOKUP(Tabla1[[#This Row],[Código_Actividad]],Tabla2[[Código]:[Total de Acciones ]],15,FALSE),"")</f>
        <v/>
      </c>
      <c r="J806" s="462"/>
      <c r="K806" s="466" t="str">
        <f>IFERROR(VLOOKUP($J806,[7]LSIns!$B$5:$C$45,2,FALSE),"")</f>
        <v/>
      </c>
      <c r="L806" s="460"/>
      <c r="M806" s="463" t="str">
        <f>IFERROR(VLOOKUP($L806,[4]Insumos!$C$2:$F$517,2,FALSE),"")</f>
        <v/>
      </c>
      <c r="N806" s="408"/>
      <c r="O806" s="464" t="str">
        <f>IFERROR(VLOOKUP($L806,[4]Insumos!$C$2:$F$517,3,FALSE),"")</f>
        <v/>
      </c>
      <c r="P806" s="318" t="e">
        <f>+Tabla1[[#This Row],[Precio Unitario]]*Tabla1[[#This Row],[Cantidad de Insumos]]</f>
        <v>#VALUE!</v>
      </c>
      <c r="Q806" s="464" t="str">
        <f>IFERROR(VLOOKUP($L806,[4]Insumos!$C$2:$F$517,4,FALSE),"")</f>
        <v/>
      </c>
      <c r="R806" s="463"/>
    </row>
    <row r="807" spans="2:18" s="457" customFormat="1" x14ac:dyDescent="0.25">
      <c r="B807" s="465" t="str">
        <f>IF(Tabla1[[#This Row],[Código_Actividad]]="","",CONCATENATE(Tabla1[[#This Row],[POA]],".",Tabla1[[#This Row],[SRS]],".",Tabla1[[#This Row],[AREA]],".",Tabla1[[#This Row],[TIPO]]))</f>
        <v/>
      </c>
      <c r="C807" s="465" t="str">
        <f>IF(Tabla1[[#This Row],[Código_Actividad]]="","",'Formulario PPGR1'!#REF!)</f>
        <v/>
      </c>
      <c r="D807" s="465" t="str">
        <f>IF(Tabla1[[#This Row],[Código_Actividad]]="","",'Formulario PPGR1'!#REF!)</f>
        <v/>
      </c>
      <c r="E807" s="465" t="str">
        <f>IF(Tabla1[[#This Row],[Código_Actividad]]="","",'Formulario PPGR1'!#REF!)</f>
        <v/>
      </c>
      <c r="F807" s="465" t="str">
        <f>IF(Tabla1[[#This Row],[Código_Actividad]]="","",'Formulario PPGR1'!#REF!)</f>
        <v/>
      </c>
      <c r="G807" s="366"/>
      <c r="H807" s="460" t="str">
        <f>IFERROR(VLOOKUP(Tabla1[[#This Row],[Código_Actividad]],'Formulario PPGR2'!$H$9:$I$1048576,2,FALSE),"")</f>
        <v/>
      </c>
      <c r="I807" s="461" t="str">
        <f>IFERROR(VLOOKUP(Tabla1[[#This Row],[Código_Actividad]],Tabla2[[Código]:[Total de Acciones ]],15,FALSE),"")</f>
        <v/>
      </c>
      <c r="J807" s="462"/>
      <c r="K807" s="466" t="str">
        <f>IFERROR(VLOOKUP($J807,[7]LSIns!$B$5:$C$45,2,FALSE),"")</f>
        <v/>
      </c>
      <c r="L807" s="460"/>
      <c r="M807" s="463" t="str">
        <f>IFERROR(VLOOKUP($L807,[4]Insumos!$C$2:$F$517,2,FALSE),"")</f>
        <v/>
      </c>
      <c r="N807" s="408"/>
      <c r="O807" s="464" t="str">
        <f>IFERROR(VLOOKUP($L807,[4]Insumos!$C$2:$F$517,3,FALSE),"")</f>
        <v/>
      </c>
      <c r="P807" s="318" t="e">
        <f>+Tabla1[[#This Row],[Precio Unitario]]*Tabla1[[#This Row],[Cantidad de Insumos]]</f>
        <v>#VALUE!</v>
      </c>
      <c r="Q807" s="464" t="str">
        <f>IFERROR(VLOOKUP($L807,[4]Insumos!$C$2:$F$517,4,FALSE),"")</f>
        <v/>
      </c>
      <c r="R807" s="463"/>
    </row>
    <row r="808" spans="2:18" s="457" customFormat="1" x14ac:dyDescent="0.25">
      <c r="B808" s="465" t="str">
        <f>IF(Tabla1[[#This Row],[Código_Actividad]]="","",CONCATENATE(Tabla1[[#This Row],[POA]],".",Tabla1[[#This Row],[SRS]],".",Tabla1[[#This Row],[AREA]],".",Tabla1[[#This Row],[TIPO]]))</f>
        <v/>
      </c>
      <c r="C808" s="465" t="str">
        <f>IF(Tabla1[[#This Row],[Código_Actividad]]="","",'Formulario PPGR1'!#REF!)</f>
        <v/>
      </c>
      <c r="D808" s="465" t="str">
        <f>IF(Tabla1[[#This Row],[Código_Actividad]]="","",'Formulario PPGR1'!#REF!)</f>
        <v/>
      </c>
      <c r="E808" s="465" t="str">
        <f>IF(Tabla1[[#This Row],[Código_Actividad]]="","",'Formulario PPGR1'!#REF!)</f>
        <v/>
      </c>
      <c r="F808" s="465" t="str">
        <f>IF(Tabla1[[#This Row],[Código_Actividad]]="","",'Formulario PPGR1'!#REF!)</f>
        <v/>
      </c>
      <c r="G808" s="366"/>
      <c r="H808" s="460" t="str">
        <f>IFERROR(VLOOKUP(Tabla1[[#This Row],[Código_Actividad]],'Formulario PPGR2'!$H$9:$I$1048576,2,FALSE),"")</f>
        <v/>
      </c>
      <c r="I808" s="461" t="str">
        <f>IFERROR(VLOOKUP(Tabla1[[#This Row],[Código_Actividad]],Tabla2[[Código]:[Total de Acciones ]],15,FALSE),"")</f>
        <v/>
      </c>
      <c r="J808" s="462"/>
      <c r="K808" s="466" t="str">
        <f>IFERROR(VLOOKUP($J808,[7]LSIns!$B$5:$C$45,2,FALSE),"")</f>
        <v/>
      </c>
      <c r="L808" s="460"/>
      <c r="M808" s="463" t="str">
        <f>IFERROR(VLOOKUP($L808,[4]Insumos!$C$2:$F$517,2,FALSE),"")</f>
        <v/>
      </c>
      <c r="N808" s="408"/>
      <c r="O808" s="464" t="str">
        <f>IFERROR(VLOOKUP($L808,[4]Insumos!$C$2:$F$517,3,FALSE),"")</f>
        <v/>
      </c>
      <c r="P808" s="318" t="e">
        <f>+Tabla1[[#This Row],[Precio Unitario]]*Tabla1[[#This Row],[Cantidad de Insumos]]</f>
        <v>#VALUE!</v>
      </c>
      <c r="Q808" s="464" t="str">
        <f>IFERROR(VLOOKUP($L808,[4]Insumos!$C$2:$F$517,4,FALSE),"")</f>
        <v/>
      </c>
      <c r="R808" s="463"/>
    </row>
    <row r="809" spans="2:18" s="457" customFormat="1" x14ac:dyDescent="0.25">
      <c r="B809" s="465" t="str">
        <f>IF(Tabla1[[#This Row],[Código_Actividad]]="","",CONCATENATE(Tabla1[[#This Row],[POA]],".",Tabla1[[#This Row],[SRS]],".",Tabla1[[#This Row],[AREA]],".",Tabla1[[#This Row],[TIPO]]))</f>
        <v/>
      </c>
      <c r="C809" s="465" t="str">
        <f>IF(Tabla1[[#This Row],[Código_Actividad]]="","",'Formulario PPGR1'!#REF!)</f>
        <v/>
      </c>
      <c r="D809" s="465" t="str">
        <f>IF(Tabla1[[#This Row],[Código_Actividad]]="","",'Formulario PPGR1'!#REF!)</f>
        <v/>
      </c>
      <c r="E809" s="465" t="str">
        <f>IF(Tabla1[[#This Row],[Código_Actividad]]="","",'Formulario PPGR1'!#REF!)</f>
        <v/>
      </c>
      <c r="F809" s="465" t="str">
        <f>IF(Tabla1[[#This Row],[Código_Actividad]]="","",'Formulario PPGR1'!#REF!)</f>
        <v/>
      </c>
      <c r="G809" s="366"/>
      <c r="H809" s="460" t="str">
        <f>IFERROR(VLOOKUP(Tabla1[[#This Row],[Código_Actividad]],'Formulario PPGR2'!$H$9:$I$1048576,2,FALSE),"")</f>
        <v/>
      </c>
      <c r="I809" s="461" t="str">
        <f>IFERROR(VLOOKUP(Tabla1[[#This Row],[Código_Actividad]],Tabla2[[Código]:[Total de Acciones ]],15,FALSE),"")</f>
        <v/>
      </c>
      <c r="J809" s="462"/>
      <c r="K809" s="466" t="str">
        <f>IFERROR(VLOOKUP($J809,[7]LSIns!$B$5:$C$45,2,FALSE),"")</f>
        <v/>
      </c>
      <c r="L809" s="460"/>
      <c r="M809" s="463" t="str">
        <f>IFERROR(VLOOKUP($L809,[4]Insumos!$C$2:$F$517,2,FALSE),"")</f>
        <v/>
      </c>
      <c r="N809" s="408"/>
      <c r="O809" s="464" t="str">
        <f>IFERROR(VLOOKUP($L809,[4]Insumos!$C$2:$F$517,3,FALSE),"")</f>
        <v/>
      </c>
      <c r="P809" s="318" t="e">
        <f>+Tabla1[[#This Row],[Precio Unitario]]*Tabla1[[#This Row],[Cantidad de Insumos]]</f>
        <v>#VALUE!</v>
      </c>
      <c r="Q809" s="464" t="str">
        <f>IFERROR(VLOOKUP($L809,[4]Insumos!$C$2:$F$517,4,FALSE),"")</f>
        <v/>
      </c>
      <c r="R809" s="463"/>
    </row>
    <row r="810" spans="2:18" s="457" customFormat="1" x14ac:dyDescent="0.25">
      <c r="B810" s="465" t="str">
        <f>IF(Tabla1[[#This Row],[Código_Actividad]]="","",CONCATENATE(Tabla1[[#This Row],[POA]],".",Tabla1[[#This Row],[SRS]],".",Tabla1[[#This Row],[AREA]],".",Tabla1[[#This Row],[TIPO]]))</f>
        <v/>
      </c>
      <c r="C810" s="465" t="str">
        <f>IF(Tabla1[[#This Row],[Código_Actividad]]="","",'Formulario PPGR1'!#REF!)</f>
        <v/>
      </c>
      <c r="D810" s="465" t="str">
        <f>IF(Tabla1[[#This Row],[Código_Actividad]]="","",'Formulario PPGR1'!#REF!)</f>
        <v/>
      </c>
      <c r="E810" s="465" t="str">
        <f>IF(Tabla1[[#This Row],[Código_Actividad]]="","",'Formulario PPGR1'!#REF!)</f>
        <v/>
      </c>
      <c r="F810" s="465" t="str">
        <f>IF(Tabla1[[#This Row],[Código_Actividad]]="","",'Formulario PPGR1'!#REF!)</f>
        <v/>
      </c>
      <c r="G810" s="366"/>
      <c r="H810" s="460" t="str">
        <f>IFERROR(VLOOKUP(Tabla1[[#This Row],[Código_Actividad]],'Formulario PPGR2'!$H$9:$I$1048576,2,FALSE),"")</f>
        <v/>
      </c>
      <c r="I810" s="461" t="str">
        <f>IFERROR(VLOOKUP(Tabla1[[#This Row],[Código_Actividad]],Tabla2[[Código]:[Total de Acciones ]],15,FALSE),"")</f>
        <v/>
      </c>
      <c r="J810" s="462"/>
      <c r="K810" s="466" t="str">
        <f>IFERROR(VLOOKUP($J810,[7]LSIns!$B$5:$C$45,2,FALSE),"")</f>
        <v/>
      </c>
      <c r="L810" s="460"/>
      <c r="M810" s="463" t="str">
        <f>IFERROR(VLOOKUP($L810,[4]Insumos!$C$2:$F$517,2,FALSE),"")</f>
        <v/>
      </c>
      <c r="N810" s="408"/>
      <c r="O810" s="464" t="str">
        <f>IFERROR(VLOOKUP($L810,[4]Insumos!$C$2:$F$517,3,FALSE),"")</f>
        <v/>
      </c>
      <c r="P810" s="318" t="e">
        <f>+Tabla1[[#This Row],[Precio Unitario]]*Tabla1[[#This Row],[Cantidad de Insumos]]</f>
        <v>#VALUE!</v>
      </c>
      <c r="Q810" s="464" t="str">
        <f>IFERROR(VLOOKUP($L810,[4]Insumos!$C$2:$F$517,4,FALSE),"")</f>
        <v/>
      </c>
      <c r="R810" s="463"/>
    </row>
    <row r="811" spans="2:18" s="457" customFormat="1" x14ac:dyDescent="0.25">
      <c r="B811" s="465" t="str">
        <f>IF(Tabla1[[#This Row],[Código_Actividad]]="","",CONCATENATE(Tabla1[[#This Row],[POA]],".",Tabla1[[#This Row],[SRS]],".",Tabla1[[#This Row],[AREA]],".",Tabla1[[#This Row],[TIPO]]))</f>
        <v/>
      </c>
      <c r="C811" s="465" t="str">
        <f>IF(Tabla1[[#This Row],[Código_Actividad]]="","",'Formulario PPGR1'!#REF!)</f>
        <v/>
      </c>
      <c r="D811" s="465" t="str">
        <f>IF(Tabla1[[#This Row],[Código_Actividad]]="","",'Formulario PPGR1'!#REF!)</f>
        <v/>
      </c>
      <c r="E811" s="465" t="str">
        <f>IF(Tabla1[[#This Row],[Código_Actividad]]="","",'Formulario PPGR1'!#REF!)</f>
        <v/>
      </c>
      <c r="F811" s="465" t="str">
        <f>IF(Tabla1[[#This Row],[Código_Actividad]]="","",'Formulario PPGR1'!#REF!)</f>
        <v/>
      </c>
      <c r="G811" s="366"/>
      <c r="H811" s="460" t="str">
        <f>IFERROR(VLOOKUP(Tabla1[[#This Row],[Código_Actividad]],'Formulario PPGR2'!$H$9:$I$1048576,2,FALSE),"")</f>
        <v/>
      </c>
      <c r="I811" s="461" t="str">
        <f>IFERROR(VLOOKUP(Tabla1[[#This Row],[Código_Actividad]],Tabla2[[Código]:[Total de Acciones ]],15,FALSE),"")</f>
        <v/>
      </c>
      <c r="J811" s="462"/>
      <c r="K811" s="466" t="str">
        <f>IFERROR(VLOOKUP($J811,[7]LSIns!$B$5:$C$45,2,FALSE),"")</f>
        <v/>
      </c>
      <c r="L811" s="460"/>
      <c r="M811" s="463" t="str">
        <f>IFERROR(VLOOKUP($L811,[4]Insumos!$C$2:$F$517,2,FALSE),"")</f>
        <v/>
      </c>
      <c r="N811" s="408"/>
      <c r="O811" s="464" t="str">
        <f>IFERROR(VLOOKUP($L811,[4]Insumos!$C$2:$F$517,3,FALSE),"")</f>
        <v/>
      </c>
      <c r="P811" s="318" t="e">
        <f>+Tabla1[[#This Row],[Precio Unitario]]*Tabla1[[#This Row],[Cantidad de Insumos]]</f>
        <v>#VALUE!</v>
      </c>
      <c r="Q811" s="464" t="str">
        <f>IFERROR(VLOOKUP($L811,[4]Insumos!$C$2:$F$517,4,FALSE),"")</f>
        <v/>
      </c>
      <c r="R811" s="463"/>
    </row>
    <row r="812" spans="2:18" s="457" customFormat="1" x14ac:dyDescent="0.25">
      <c r="B812" s="465" t="str">
        <f>IF(Tabla1[[#This Row],[Código_Actividad]]="","",CONCATENATE(Tabla1[[#This Row],[POA]],".",Tabla1[[#This Row],[SRS]],".",Tabla1[[#This Row],[AREA]],".",Tabla1[[#This Row],[TIPO]]))</f>
        <v/>
      </c>
      <c r="C812" s="465" t="str">
        <f>IF(Tabla1[[#This Row],[Código_Actividad]]="","",'Formulario PPGR1'!#REF!)</f>
        <v/>
      </c>
      <c r="D812" s="465" t="str">
        <f>IF(Tabla1[[#This Row],[Código_Actividad]]="","",'Formulario PPGR1'!#REF!)</f>
        <v/>
      </c>
      <c r="E812" s="465" t="str">
        <f>IF(Tabla1[[#This Row],[Código_Actividad]]="","",'Formulario PPGR1'!#REF!)</f>
        <v/>
      </c>
      <c r="F812" s="465" t="str">
        <f>IF(Tabla1[[#This Row],[Código_Actividad]]="","",'Formulario PPGR1'!#REF!)</f>
        <v/>
      </c>
      <c r="G812" s="366"/>
      <c r="H812" s="460" t="str">
        <f>IFERROR(VLOOKUP(Tabla1[[#This Row],[Código_Actividad]],'Formulario PPGR2'!$H$9:$I$1048576,2,FALSE),"")</f>
        <v/>
      </c>
      <c r="I812" s="461" t="str">
        <f>IFERROR(VLOOKUP(Tabla1[[#This Row],[Código_Actividad]],Tabla2[[Código]:[Total de Acciones ]],15,FALSE),"")</f>
        <v/>
      </c>
      <c r="J812" s="462"/>
      <c r="K812" s="466" t="str">
        <f>IFERROR(VLOOKUP($J812,[7]LSIns!$B$5:$C$45,2,FALSE),"")</f>
        <v/>
      </c>
      <c r="L812" s="460"/>
      <c r="M812" s="463" t="str">
        <f>IFERROR(VLOOKUP($L812,[4]Insumos!$C$2:$F$517,2,FALSE),"")</f>
        <v/>
      </c>
      <c r="N812" s="408"/>
      <c r="O812" s="464" t="str">
        <f>IFERROR(VLOOKUP($L812,[4]Insumos!$C$2:$F$517,3,FALSE),"")</f>
        <v/>
      </c>
      <c r="P812" s="318" t="e">
        <f>+Tabla1[[#This Row],[Precio Unitario]]*Tabla1[[#This Row],[Cantidad de Insumos]]</f>
        <v>#VALUE!</v>
      </c>
      <c r="Q812" s="464" t="str">
        <f>IFERROR(VLOOKUP($L812,[4]Insumos!$C$2:$F$517,4,FALSE),"")</f>
        <v/>
      </c>
      <c r="R812" s="463"/>
    </row>
    <row r="813" spans="2:18" s="457" customFormat="1" x14ac:dyDescent="0.25">
      <c r="B813" s="465" t="str">
        <f>IF(Tabla1[[#This Row],[Código_Actividad]]="","",CONCATENATE(Tabla1[[#This Row],[POA]],".",Tabla1[[#This Row],[SRS]],".",Tabla1[[#This Row],[AREA]],".",Tabla1[[#This Row],[TIPO]]))</f>
        <v/>
      </c>
      <c r="C813" s="465" t="str">
        <f>IF(Tabla1[[#This Row],[Código_Actividad]]="","",'Formulario PPGR1'!#REF!)</f>
        <v/>
      </c>
      <c r="D813" s="465" t="str">
        <f>IF(Tabla1[[#This Row],[Código_Actividad]]="","",'Formulario PPGR1'!#REF!)</f>
        <v/>
      </c>
      <c r="E813" s="465" t="str">
        <f>IF(Tabla1[[#This Row],[Código_Actividad]]="","",'Formulario PPGR1'!#REF!)</f>
        <v/>
      </c>
      <c r="F813" s="465" t="str">
        <f>IF(Tabla1[[#This Row],[Código_Actividad]]="","",'Formulario PPGR1'!#REF!)</f>
        <v/>
      </c>
      <c r="G813" s="366"/>
      <c r="H813" s="460" t="str">
        <f>IFERROR(VLOOKUP(Tabla1[[#This Row],[Código_Actividad]],'Formulario PPGR2'!$H$9:$I$1048576,2,FALSE),"")</f>
        <v/>
      </c>
      <c r="I813" s="461" t="str">
        <f>IFERROR(VLOOKUP(Tabla1[[#This Row],[Código_Actividad]],Tabla2[[Código]:[Total de Acciones ]],15,FALSE),"")</f>
        <v/>
      </c>
      <c r="J813" s="462"/>
      <c r="K813" s="466" t="str">
        <f>IFERROR(VLOOKUP($J813,[7]LSIns!$B$5:$C$45,2,FALSE),"")</f>
        <v/>
      </c>
      <c r="L813" s="460"/>
      <c r="M813" s="463" t="str">
        <f>IFERROR(VLOOKUP($L813,[4]Insumos!$C$2:$F$517,2,FALSE),"")</f>
        <v/>
      </c>
      <c r="N813" s="408"/>
      <c r="O813" s="464" t="str">
        <f>IFERROR(VLOOKUP($L813,[4]Insumos!$C$2:$F$517,3,FALSE),"")</f>
        <v/>
      </c>
      <c r="P813" s="318" t="e">
        <f>+Tabla1[[#This Row],[Precio Unitario]]*Tabla1[[#This Row],[Cantidad de Insumos]]</f>
        <v>#VALUE!</v>
      </c>
      <c r="Q813" s="464" t="str">
        <f>IFERROR(VLOOKUP($L813,[4]Insumos!$C$2:$F$517,4,FALSE),"")</f>
        <v/>
      </c>
      <c r="R813" s="463"/>
    </row>
    <row r="814" spans="2:18" s="457" customFormat="1" x14ac:dyDescent="0.25">
      <c r="B814" s="465" t="str">
        <f>IF(Tabla1[[#This Row],[Código_Actividad]]="","",CONCATENATE(Tabla1[[#This Row],[POA]],".",Tabla1[[#This Row],[SRS]],".",Tabla1[[#This Row],[AREA]],".",Tabla1[[#This Row],[TIPO]]))</f>
        <v/>
      </c>
      <c r="C814" s="465" t="str">
        <f>IF(Tabla1[[#This Row],[Código_Actividad]]="","",'Formulario PPGR1'!#REF!)</f>
        <v/>
      </c>
      <c r="D814" s="465" t="str">
        <f>IF(Tabla1[[#This Row],[Código_Actividad]]="","",'Formulario PPGR1'!#REF!)</f>
        <v/>
      </c>
      <c r="E814" s="465" t="str">
        <f>IF(Tabla1[[#This Row],[Código_Actividad]]="","",'Formulario PPGR1'!#REF!)</f>
        <v/>
      </c>
      <c r="F814" s="465" t="str">
        <f>IF(Tabla1[[#This Row],[Código_Actividad]]="","",'Formulario PPGR1'!#REF!)</f>
        <v/>
      </c>
      <c r="G814" s="366"/>
      <c r="H814" s="460" t="str">
        <f>IFERROR(VLOOKUP(Tabla1[[#This Row],[Código_Actividad]],'Formulario PPGR2'!$H$9:$I$1048576,2,FALSE),"")</f>
        <v/>
      </c>
      <c r="I814" s="461" t="str">
        <f>IFERROR(VLOOKUP(Tabla1[[#This Row],[Código_Actividad]],Tabla2[[Código]:[Total de Acciones ]],15,FALSE),"")</f>
        <v/>
      </c>
      <c r="J814" s="462"/>
      <c r="K814" s="466" t="str">
        <f>IFERROR(VLOOKUP($J814,[7]LSIns!$B$5:$C$45,2,FALSE),"")</f>
        <v/>
      </c>
      <c r="L814" s="460"/>
      <c r="M814" s="463" t="str">
        <f>IFERROR(VLOOKUP($L814,[4]Insumos!$C$2:$F$517,2,FALSE),"")</f>
        <v/>
      </c>
      <c r="N814" s="408"/>
      <c r="O814" s="464" t="str">
        <f>IFERROR(VLOOKUP($L814,[4]Insumos!$C$2:$F$517,3,FALSE),"")</f>
        <v/>
      </c>
      <c r="P814" s="318" t="e">
        <f>+Tabla1[[#This Row],[Precio Unitario]]*Tabla1[[#This Row],[Cantidad de Insumos]]</f>
        <v>#VALUE!</v>
      </c>
      <c r="Q814" s="464" t="str">
        <f>IFERROR(VLOOKUP($L814,[4]Insumos!$C$2:$F$517,4,FALSE),"")</f>
        <v/>
      </c>
      <c r="R814" s="463"/>
    </row>
    <row r="815" spans="2:18" s="457" customFormat="1" x14ac:dyDescent="0.25">
      <c r="B815" s="465" t="str">
        <f>IF(Tabla1[[#This Row],[Código_Actividad]]="","",CONCATENATE(Tabla1[[#This Row],[POA]],".",Tabla1[[#This Row],[SRS]],".",Tabla1[[#This Row],[AREA]],".",Tabla1[[#This Row],[TIPO]]))</f>
        <v/>
      </c>
      <c r="C815" s="465" t="str">
        <f>IF(Tabla1[[#This Row],[Código_Actividad]]="","",'Formulario PPGR1'!#REF!)</f>
        <v/>
      </c>
      <c r="D815" s="465" t="str">
        <f>IF(Tabla1[[#This Row],[Código_Actividad]]="","",'Formulario PPGR1'!#REF!)</f>
        <v/>
      </c>
      <c r="E815" s="465" t="str">
        <f>IF(Tabla1[[#This Row],[Código_Actividad]]="","",'Formulario PPGR1'!#REF!)</f>
        <v/>
      </c>
      <c r="F815" s="465" t="str">
        <f>IF(Tabla1[[#This Row],[Código_Actividad]]="","",'Formulario PPGR1'!#REF!)</f>
        <v/>
      </c>
      <c r="G815" s="366"/>
      <c r="H815" s="460" t="str">
        <f>IFERROR(VLOOKUP(Tabla1[[#This Row],[Código_Actividad]],'Formulario PPGR2'!$H$9:$I$1048576,2,FALSE),"")</f>
        <v/>
      </c>
      <c r="I815" s="461" t="str">
        <f>IFERROR(VLOOKUP(Tabla1[[#This Row],[Código_Actividad]],Tabla2[[Código]:[Total de Acciones ]],15,FALSE),"")</f>
        <v/>
      </c>
      <c r="J815" s="462"/>
      <c r="K815" s="466" t="str">
        <f>IFERROR(VLOOKUP($J815,[7]LSIns!$B$5:$C$45,2,FALSE),"")</f>
        <v/>
      </c>
      <c r="L815" s="460"/>
      <c r="M815" s="463" t="str">
        <f>IFERROR(VLOOKUP($L815,[4]Insumos!$C$2:$F$517,2,FALSE),"")</f>
        <v/>
      </c>
      <c r="N815" s="408"/>
      <c r="O815" s="464" t="str">
        <f>IFERROR(VLOOKUP($L815,[4]Insumos!$C$2:$F$517,3,FALSE),"")</f>
        <v/>
      </c>
      <c r="P815" s="318" t="e">
        <f>+Tabla1[[#This Row],[Precio Unitario]]*Tabla1[[#This Row],[Cantidad de Insumos]]</f>
        <v>#VALUE!</v>
      </c>
      <c r="Q815" s="464" t="str">
        <f>IFERROR(VLOOKUP($L815,[4]Insumos!$C$2:$F$517,4,FALSE),"")</f>
        <v/>
      </c>
      <c r="R815" s="463"/>
    </row>
    <row r="816" spans="2:18" s="457" customFormat="1" x14ac:dyDescent="0.25">
      <c r="B816" s="465" t="str">
        <f>IF(Tabla1[[#This Row],[Código_Actividad]]="","",CONCATENATE(Tabla1[[#This Row],[POA]],".",Tabla1[[#This Row],[SRS]],".",Tabla1[[#This Row],[AREA]],".",Tabla1[[#This Row],[TIPO]]))</f>
        <v/>
      </c>
      <c r="C816" s="465" t="str">
        <f>IF(Tabla1[[#This Row],[Código_Actividad]]="","",'Formulario PPGR1'!#REF!)</f>
        <v/>
      </c>
      <c r="D816" s="465" t="str">
        <f>IF(Tabla1[[#This Row],[Código_Actividad]]="","",'Formulario PPGR1'!#REF!)</f>
        <v/>
      </c>
      <c r="E816" s="465" t="str">
        <f>IF(Tabla1[[#This Row],[Código_Actividad]]="","",'Formulario PPGR1'!#REF!)</f>
        <v/>
      </c>
      <c r="F816" s="465" t="str">
        <f>IF(Tabla1[[#This Row],[Código_Actividad]]="","",'Formulario PPGR1'!#REF!)</f>
        <v/>
      </c>
      <c r="G816" s="366"/>
      <c r="H816" s="460" t="str">
        <f>IFERROR(VLOOKUP(Tabla1[[#This Row],[Código_Actividad]],'Formulario PPGR2'!$H$9:$I$1048576,2,FALSE),"")</f>
        <v/>
      </c>
      <c r="I816" s="461" t="str">
        <f>IFERROR(VLOOKUP(Tabla1[[#This Row],[Código_Actividad]],Tabla2[[Código]:[Total de Acciones ]],15,FALSE),"")</f>
        <v/>
      </c>
      <c r="J816" s="462"/>
      <c r="K816" s="466" t="str">
        <f>IFERROR(VLOOKUP($J816,[7]LSIns!$B$5:$C$45,2,FALSE),"")</f>
        <v/>
      </c>
      <c r="L816" s="460"/>
      <c r="M816" s="463" t="str">
        <f>IFERROR(VLOOKUP($L816,[4]Insumos!$C$2:$F$517,2,FALSE),"")</f>
        <v/>
      </c>
      <c r="N816" s="408"/>
      <c r="O816" s="464" t="str">
        <f>IFERROR(VLOOKUP($L816,[4]Insumos!$C$2:$F$517,3,FALSE),"")</f>
        <v/>
      </c>
      <c r="P816" s="318" t="e">
        <f>+Tabla1[[#This Row],[Precio Unitario]]*Tabla1[[#This Row],[Cantidad de Insumos]]</f>
        <v>#VALUE!</v>
      </c>
      <c r="Q816" s="464" t="str">
        <f>IFERROR(VLOOKUP($L816,[4]Insumos!$C$2:$F$517,4,FALSE),"")</f>
        <v/>
      </c>
      <c r="R816" s="463"/>
    </row>
    <row r="817" spans="2:18" s="457" customFormat="1" x14ac:dyDescent="0.25">
      <c r="B817" s="465" t="str">
        <f>IF(Tabla1[[#This Row],[Código_Actividad]]="","",CONCATENATE(Tabla1[[#This Row],[POA]],".",Tabla1[[#This Row],[SRS]],".",Tabla1[[#This Row],[AREA]],".",Tabla1[[#This Row],[TIPO]]))</f>
        <v/>
      </c>
      <c r="C817" s="465" t="str">
        <f>IF(Tabla1[[#This Row],[Código_Actividad]]="","",'Formulario PPGR1'!#REF!)</f>
        <v/>
      </c>
      <c r="D817" s="465" t="str">
        <f>IF(Tabla1[[#This Row],[Código_Actividad]]="","",'Formulario PPGR1'!#REF!)</f>
        <v/>
      </c>
      <c r="E817" s="465" t="str">
        <f>IF(Tabla1[[#This Row],[Código_Actividad]]="","",'Formulario PPGR1'!#REF!)</f>
        <v/>
      </c>
      <c r="F817" s="465" t="str">
        <f>IF(Tabla1[[#This Row],[Código_Actividad]]="","",'Formulario PPGR1'!#REF!)</f>
        <v/>
      </c>
      <c r="G817" s="366"/>
      <c r="H817" s="460" t="str">
        <f>IFERROR(VLOOKUP(Tabla1[[#This Row],[Código_Actividad]],'Formulario PPGR2'!$H$9:$I$1048576,2,FALSE),"")</f>
        <v/>
      </c>
      <c r="I817" s="461" t="str">
        <f>IFERROR(VLOOKUP(Tabla1[[#This Row],[Código_Actividad]],Tabla2[[Código]:[Total de Acciones ]],15,FALSE),"")</f>
        <v/>
      </c>
      <c r="J817" s="462"/>
      <c r="K817" s="466" t="str">
        <f>IFERROR(VLOOKUP($J817,[7]LSIns!$B$5:$C$45,2,FALSE),"")</f>
        <v/>
      </c>
      <c r="L817" s="460"/>
      <c r="M817" s="463" t="str">
        <f>IFERROR(VLOOKUP($L817,[4]Insumos!$C$2:$F$517,2,FALSE),"")</f>
        <v/>
      </c>
      <c r="N817" s="408"/>
      <c r="O817" s="464" t="str">
        <f>IFERROR(VLOOKUP($L817,[4]Insumos!$C$2:$F$517,3,FALSE),"")</f>
        <v/>
      </c>
      <c r="P817" s="318" t="e">
        <f>+Tabla1[[#This Row],[Precio Unitario]]*Tabla1[[#This Row],[Cantidad de Insumos]]</f>
        <v>#VALUE!</v>
      </c>
      <c r="Q817" s="464" t="str">
        <f>IFERROR(VLOOKUP($L817,[4]Insumos!$C$2:$F$517,4,FALSE),"")</f>
        <v/>
      </c>
      <c r="R817" s="463"/>
    </row>
    <row r="818" spans="2:18" s="457" customFormat="1" x14ac:dyDescent="0.25">
      <c r="B818" s="465" t="str">
        <f>IF(Tabla1[[#This Row],[Código_Actividad]]="","",CONCATENATE(Tabla1[[#This Row],[POA]],".",Tabla1[[#This Row],[SRS]],".",Tabla1[[#This Row],[AREA]],".",Tabla1[[#This Row],[TIPO]]))</f>
        <v/>
      </c>
      <c r="C818" s="465" t="str">
        <f>IF(Tabla1[[#This Row],[Código_Actividad]]="","",'Formulario PPGR1'!#REF!)</f>
        <v/>
      </c>
      <c r="D818" s="465" t="str">
        <f>IF(Tabla1[[#This Row],[Código_Actividad]]="","",'Formulario PPGR1'!#REF!)</f>
        <v/>
      </c>
      <c r="E818" s="465" t="str">
        <f>IF(Tabla1[[#This Row],[Código_Actividad]]="","",'Formulario PPGR1'!#REF!)</f>
        <v/>
      </c>
      <c r="F818" s="465" t="str">
        <f>IF(Tabla1[[#This Row],[Código_Actividad]]="","",'Formulario PPGR1'!#REF!)</f>
        <v/>
      </c>
      <c r="G818" s="366"/>
      <c r="H818" s="460" t="str">
        <f>IFERROR(VLOOKUP(Tabla1[[#This Row],[Código_Actividad]],'Formulario PPGR2'!$H$9:$I$1048576,2,FALSE),"")</f>
        <v/>
      </c>
      <c r="I818" s="461" t="str">
        <f>IFERROR(VLOOKUP(Tabla1[[#This Row],[Código_Actividad]],Tabla2[[Código]:[Total de Acciones ]],15,FALSE),"")</f>
        <v/>
      </c>
      <c r="J818" s="462"/>
      <c r="K818" s="466" t="str">
        <f>IFERROR(VLOOKUP($J818,[7]LSIns!$B$5:$C$45,2,FALSE),"")</f>
        <v/>
      </c>
      <c r="L818" s="460"/>
      <c r="M818" s="463" t="str">
        <f>IFERROR(VLOOKUP($L818,[4]Insumos!$C$2:$F$517,2,FALSE),"")</f>
        <v/>
      </c>
      <c r="N818" s="408"/>
      <c r="O818" s="464" t="str">
        <f>IFERROR(VLOOKUP($L818,[4]Insumos!$C$2:$F$517,3,FALSE),"")</f>
        <v/>
      </c>
      <c r="P818" s="318" t="e">
        <f>+Tabla1[[#This Row],[Precio Unitario]]*Tabla1[[#This Row],[Cantidad de Insumos]]</f>
        <v>#VALUE!</v>
      </c>
      <c r="Q818" s="464" t="str">
        <f>IFERROR(VLOOKUP($L818,[4]Insumos!$C$2:$F$517,4,FALSE),"")</f>
        <v/>
      </c>
      <c r="R818" s="463"/>
    </row>
    <row r="819" spans="2:18" s="457" customFormat="1" x14ac:dyDescent="0.25">
      <c r="B819" s="465" t="str">
        <f>IF(Tabla1[[#This Row],[Código_Actividad]]="","",CONCATENATE(Tabla1[[#This Row],[POA]],".",Tabla1[[#This Row],[SRS]],".",Tabla1[[#This Row],[AREA]],".",Tabla1[[#This Row],[TIPO]]))</f>
        <v/>
      </c>
      <c r="C819" s="465" t="str">
        <f>IF(Tabla1[[#This Row],[Código_Actividad]]="","",'Formulario PPGR1'!#REF!)</f>
        <v/>
      </c>
      <c r="D819" s="465" t="str">
        <f>IF(Tabla1[[#This Row],[Código_Actividad]]="","",'Formulario PPGR1'!#REF!)</f>
        <v/>
      </c>
      <c r="E819" s="465" t="str">
        <f>IF(Tabla1[[#This Row],[Código_Actividad]]="","",'Formulario PPGR1'!#REF!)</f>
        <v/>
      </c>
      <c r="F819" s="465" t="str">
        <f>IF(Tabla1[[#This Row],[Código_Actividad]]="","",'Formulario PPGR1'!#REF!)</f>
        <v/>
      </c>
      <c r="G819" s="366"/>
      <c r="H819" s="460" t="str">
        <f>IFERROR(VLOOKUP(Tabla1[[#This Row],[Código_Actividad]],'Formulario PPGR2'!$H$9:$I$1048576,2,FALSE),"")</f>
        <v/>
      </c>
      <c r="I819" s="461" t="str">
        <f>IFERROR(VLOOKUP(Tabla1[[#This Row],[Código_Actividad]],Tabla2[[Código]:[Total de Acciones ]],15,FALSE),"")</f>
        <v/>
      </c>
      <c r="J819" s="462"/>
      <c r="K819" s="466" t="str">
        <f>IFERROR(VLOOKUP($J819,[7]LSIns!$B$5:$C$45,2,FALSE),"")</f>
        <v/>
      </c>
      <c r="L819" s="460"/>
      <c r="M819" s="463" t="str">
        <f>IFERROR(VLOOKUP($L819,[4]Insumos!$C$2:$F$517,2,FALSE),"")</f>
        <v/>
      </c>
      <c r="N819" s="408"/>
      <c r="O819" s="464" t="str">
        <f>IFERROR(VLOOKUP($L819,[4]Insumos!$C$2:$F$517,3,FALSE),"")</f>
        <v/>
      </c>
      <c r="P819" s="318" t="e">
        <f>+Tabla1[[#This Row],[Precio Unitario]]*Tabla1[[#This Row],[Cantidad de Insumos]]</f>
        <v>#VALUE!</v>
      </c>
      <c r="Q819" s="464" t="str">
        <f>IFERROR(VLOOKUP($L819,[4]Insumos!$C$2:$F$517,4,FALSE),"")</f>
        <v/>
      </c>
      <c r="R819" s="463"/>
    </row>
    <row r="820" spans="2:18" s="457" customFormat="1" x14ac:dyDescent="0.25">
      <c r="B820" s="465" t="str">
        <f>IF(Tabla1[[#This Row],[Código_Actividad]]="","",CONCATENATE(Tabla1[[#This Row],[POA]],".",Tabla1[[#This Row],[SRS]],".",Tabla1[[#This Row],[AREA]],".",Tabla1[[#This Row],[TIPO]]))</f>
        <v/>
      </c>
      <c r="C820" s="465" t="str">
        <f>IF(Tabla1[[#This Row],[Código_Actividad]]="","",'Formulario PPGR1'!#REF!)</f>
        <v/>
      </c>
      <c r="D820" s="465" t="str">
        <f>IF(Tabla1[[#This Row],[Código_Actividad]]="","",'Formulario PPGR1'!#REF!)</f>
        <v/>
      </c>
      <c r="E820" s="465" t="str">
        <f>IF(Tabla1[[#This Row],[Código_Actividad]]="","",'Formulario PPGR1'!#REF!)</f>
        <v/>
      </c>
      <c r="F820" s="465" t="str">
        <f>IF(Tabla1[[#This Row],[Código_Actividad]]="","",'Formulario PPGR1'!#REF!)</f>
        <v/>
      </c>
      <c r="G820" s="366"/>
      <c r="H820" s="460" t="str">
        <f>IFERROR(VLOOKUP(Tabla1[[#This Row],[Código_Actividad]],'Formulario PPGR2'!$H$9:$I$1048576,2,FALSE),"")</f>
        <v/>
      </c>
      <c r="I820" s="461" t="str">
        <f>IFERROR(VLOOKUP(Tabla1[[#This Row],[Código_Actividad]],Tabla2[[Código]:[Total de Acciones ]],15,FALSE),"")</f>
        <v/>
      </c>
      <c r="J820" s="462"/>
      <c r="K820" s="466" t="str">
        <f>IFERROR(VLOOKUP($J820,[7]LSIns!$B$5:$C$45,2,FALSE),"")</f>
        <v/>
      </c>
      <c r="L820" s="460"/>
      <c r="M820" s="463" t="str">
        <f>IFERROR(VLOOKUP($L820,[4]Insumos!$C$2:$F$517,2,FALSE),"")</f>
        <v/>
      </c>
      <c r="N820" s="408"/>
      <c r="O820" s="464" t="str">
        <f>IFERROR(VLOOKUP($L820,[4]Insumos!$C$2:$F$517,3,FALSE),"")</f>
        <v/>
      </c>
      <c r="P820" s="318" t="e">
        <f>+Tabla1[[#This Row],[Precio Unitario]]*Tabla1[[#This Row],[Cantidad de Insumos]]</f>
        <v>#VALUE!</v>
      </c>
      <c r="Q820" s="464" t="str">
        <f>IFERROR(VLOOKUP($L820,[4]Insumos!$C$2:$F$517,4,FALSE),"")</f>
        <v/>
      </c>
      <c r="R820" s="463"/>
    </row>
    <row r="821" spans="2:18" s="457" customFormat="1" x14ac:dyDescent="0.25">
      <c r="B821" s="465" t="str">
        <f>IF(Tabla1[[#This Row],[Código_Actividad]]="","",CONCATENATE(Tabla1[[#This Row],[POA]],".",Tabla1[[#This Row],[SRS]],".",Tabla1[[#This Row],[AREA]],".",Tabla1[[#This Row],[TIPO]]))</f>
        <v/>
      </c>
      <c r="C821" s="465" t="str">
        <f>IF(Tabla1[[#This Row],[Código_Actividad]]="","",'Formulario PPGR1'!#REF!)</f>
        <v/>
      </c>
      <c r="D821" s="465" t="str">
        <f>IF(Tabla1[[#This Row],[Código_Actividad]]="","",'Formulario PPGR1'!#REF!)</f>
        <v/>
      </c>
      <c r="E821" s="465" t="str">
        <f>IF(Tabla1[[#This Row],[Código_Actividad]]="","",'Formulario PPGR1'!#REF!)</f>
        <v/>
      </c>
      <c r="F821" s="465" t="str">
        <f>IF(Tabla1[[#This Row],[Código_Actividad]]="","",'Formulario PPGR1'!#REF!)</f>
        <v/>
      </c>
      <c r="G821" s="366"/>
      <c r="H821" s="460" t="str">
        <f>IFERROR(VLOOKUP(Tabla1[[#This Row],[Código_Actividad]],'Formulario PPGR2'!$H$9:$I$1048576,2,FALSE),"")</f>
        <v/>
      </c>
      <c r="I821" s="461" t="str">
        <f>IFERROR(VLOOKUP(Tabla1[[#This Row],[Código_Actividad]],Tabla2[[Código]:[Total de Acciones ]],15,FALSE),"")</f>
        <v/>
      </c>
      <c r="J821" s="462"/>
      <c r="K821" s="466" t="str">
        <f>IFERROR(VLOOKUP($J821,[7]LSIns!$B$5:$C$45,2,FALSE),"")</f>
        <v/>
      </c>
      <c r="L821" s="460"/>
      <c r="M821" s="463" t="str">
        <f>IFERROR(VLOOKUP($L821,[4]Insumos!$C$2:$F$517,2,FALSE),"")</f>
        <v/>
      </c>
      <c r="N821" s="408"/>
      <c r="O821" s="464" t="str">
        <f>IFERROR(VLOOKUP($L821,[4]Insumos!$C$2:$F$517,3,FALSE),"")</f>
        <v/>
      </c>
      <c r="P821" s="318" t="e">
        <f>+Tabla1[[#This Row],[Precio Unitario]]*Tabla1[[#This Row],[Cantidad de Insumos]]</f>
        <v>#VALUE!</v>
      </c>
      <c r="Q821" s="464" t="str">
        <f>IFERROR(VLOOKUP($L821,[4]Insumos!$C$2:$F$517,4,FALSE),"")</f>
        <v/>
      </c>
      <c r="R821" s="463"/>
    </row>
    <row r="822" spans="2:18" s="457" customFormat="1" x14ac:dyDescent="0.25">
      <c r="B822" s="465" t="str">
        <f>IF(Tabla1[[#This Row],[Código_Actividad]]="","",CONCATENATE(Tabla1[[#This Row],[POA]],".",Tabla1[[#This Row],[SRS]],".",Tabla1[[#This Row],[AREA]],".",Tabla1[[#This Row],[TIPO]]))</f>
        <v/>
      </c>
      <c r="C822" s="465" t="str">
        <f>IF(Tabla1[[#This Row],[Código_Actividad]]="","",'Formulario PPGR1'!#REF!)</f>
        <v/>
      </c>
      <c r="D822" s="465" t="str">
        <f>IF(Tabla1[[#This Row],[Código_Actividad]]="","",'Formulario PPGR1'!#REF!)</f>
        <v/>
      </c>
      <c r="E822" s="465" t="str">
        <f>IF(Tabla1[[#This Row],[Código_Actividad]]="","",'Formulario PPGR1'!#REF!)</f>
        <v/>
      </c>
      <c r="F822" s="465" t="str">
        <f>IF(Tabla1[[#This Row],[Código_Actividad]]="","",'Formulario PPGR1'!#REF!)</f>
        <v/>
      </c>
      <c r="G822" s="366"/>
      <c r="H822" s="460" t="str">
        <f>IFERROR(VLOOKUP(Tabla1[[#This Row],[Código_Actividad]],'Formulario PPGR2'!$H$9:$I$1048576,2,FALSE),"")</f>
        <v/>
      </c>
      <c r="I822" s="461" t="str">
        <f>IFERROR(VLOOKUP(Tabla1[[#This Row],[Código_Actividad]],Tabla2[[Código]:[Total de Acciones ]],15,FALSE),"")</f>
        <v/>
      </c>
      <c r="J822" s="462"/>
      <c r="K822" s="466" t="str">
        <f>IFERROR(VLOOKUP($J822,[7]LSIns!$B$5:$C$45,2,FALSE),"")</f>
        <v/>
      </c>
      <c r="L822" s="460"/>
      <c r="M822" s="463" t="str">
        <f>IFERROR(VLOOKUP($L822,[4]Insumos!$C$2:$F$517,2,FALSE),"")</f>
        <v/>
      </c>
      <c r="N822" s="408"/>
      <c r="O822" s="464" t="str">
        <f>IFERROR(VLOOKUP($L822,[4]Insumos!$C$2:$F$517,3,FALSE),"")</f>
        <v/>
      </c>
      <c r="P822" s="318" t="e">
        <f>+Tabla1[[#This Row],[Precio Unitario]]*Tabla1[[#This Row],[Cantidad de Insumos]]</f>
        <v>#VALUE!</v>
      </c>
      <c r="Q822" s="464" t="str">
        <f>IFERROR(VLOOKUP($L822,[4]Insumos!$C$2:$F$517,4,FALSE),"")</f>
        <v/>
      </c>
      <c r="R822" s="463"/>
    </row>
    <row r="823" spans="2:18" s="457" customFormat="1" x14ac:dyDescent="0.25">
      <c r="B823" s="465" t="str">
        <f>IF(Tabla1[[#This Row],[Código_Actividad]]="","",CONCATENATE(Tabla1[[#This Row],[POA]],".",Tabla1[[#This Row],[SRS]],".",Tabla1[[#This Row],[AREA]],".",Tabla1[[#This Row],[TIPO]]))</f>
        <v/>
      </c>
      <c r="C823" s="465" t="str">
        <f>IF(Tabla1[[#This Row],[Código_Actividad]]="","",'Formulario PPGR1'!#REF!)</f>
        <v/>
      </c>
      <c r="D823" s="465" t="str">
        <f>IF(Tabla1[[#This Row],[Código_Actividad]]="","",'Formulario PPGR1'!#REF!)</f>
        <v/>
      </c>
      <c r="E823" s="465" t="str">
        <f>IF(Tabla1[[#This Row],[Código_Actividad]]="","",'Formulario PPGR1'!#REF!)</f>
        <v/>
      </c>
      <c r="F823" s="465" t="str">
        <f>IF(Tabla1[[#This Row],[Código_Actividad]]="","",'Formulario PPGR1'!#REF!)</f>
        <v/>
      </c>
      <c r="G823" s="366"/>
      <c r="H823" s="460" t="str">
        <f>IFERROR(VLOOKUP(Tabla1[[#This Row],[Código_Actividad]],'Formulario PPGR2'!$H$9:$I$1048576,2,FALSE),"")</f>
        <v/>
      </c>
      <c r="I823" s="461" t="str">
        <f>IFERROR(VLOOKUP(Tabla1[[#This Row],[Código_Actividad]],Tabla2[[Código]:[Total de Acciones ]],15,FALSE),"")</f>
        <v/>
      </c>
      <c r="J823" s="462"/>
      <c r="K823" s="466" t="str">
        <f>IFERROR(VLOOKUP($J823,[7]LSIns!$B$5:$C$45,2,FALSE),"")</f>
        <v/>
      </c>
      <c r="L823" s="460"/>
      <c r="M823" s="463" t="str">
        <f>IFERROR(VLOOKUP($L823,[4]Insumos!$C$2:$F$517,2,FALSE),"")</f>
        <v/>
      </c>
      <c r="N823" s="408"/>
      <c r="O823" s="464" t="str">
        <f>IFERROR(VLOOKUP($L823,[4]Insumos!$C$2:$F$517,3,FALSE),"")</f>
        <v/>
      </c>
      <c r="P823" s="318" t="e">
        <f>+Tabla1[[#This Row],[Precio Unitario]]*Tabla1[[#This Row],[Cantidad de Insumos]]</f>
        <v>#VALUE!</v>
      </c>
      <c r="Q823" s="464" t="str">
        <f>IFERROR(VLOOKUP($L823,[4]Insumos!$C$2:$F$517,4,FALSE),"")</f>
        <v/>
      </c>
      <c r="R823" s="463"/>
    </row>
    <row r="824" spans="2:18" s="457" customFormat="1" x14ac:dyDescent="0.25">
      <c r="B824" s="465" t="str">
        <f>IF(Tabla1[[#This Row],[Código_Actividad]]="","",CONCATENATE(Tabla1[[#This Row],[POA]],".",Tabla1[[#This Row],[SRS]],".",Tabla1[[#This Row],[AREA]],".",Tabla1[[#This Row],[TIPO]]))</f>
        <v/>
      </c>
      <c r="C824" s="465" t="str">
        <f>IF(Tabla1[[#This Row],[Código_Actividad]]="","",'Formulario PPGR1'!#REF!)</f>
        <v/>
      </c>
      <c r="D824" s="465" t="str">
        <f>IF(Tabla1[[#This Row],[Código_Actividad]]="","",'Formulario PPGR1'!#REF!)</f>
        <v/>
      </c>
      <c r="E824" s="465" t="str">
        <f>IF(Tabla1[[#This Row],[Código_Actividad]]="","",'Formulario PPGR1'!#REF!)</f>
        <v/>
      </c>
      <c r="F824" s="465" t="str">
        <f>IF(Tabla1[[#This Row],[Código_Actividad]]="","",'Formulario PPGR1'!#REF!)</f>
        <v/>
      </c>
      <c r="G824" s="366"/>
      <c r="H824" s="460" t="str">
        <f>IFERROR(VLOOKUP(Tabla1[[#This Row],[Código_Actividad]],'Formulario PPGR2'!$H$9:$I$1048576,2,FALSE),"")</f>
        <v/>
      </c>
      <c r="I824" s="461" t="str">
        <f>IFERROR(VLOOKUP(Tabla1[[#This Row],[Código_Actividad]],Tabla2[[Código]:[Total de Acciones ]],15,FALSE),"")</f>
        <v/>
      </c>
      <c r="J824" s="462"/>
      <c r="K824" s="466" t="str">
        <f>IFERROR(VLOOKUP($J824,[7]LSIns!$B$5:$C$45,2,FALSE),"")</f>
        <v/>
      </c>
      <c r="L824" s="460"/>
      <c r="M824" s="463" t="str">
        <f>IFERROR(VLOOKUP($L824,[4]Insumos!$C$2:$F$517,2,FALSE),"")</f>
        <v/>
      </c>
      <c r="N824" s="408"/>
      <c r="O824" s="464" t="str">
        <f>IFERROR(VLOOKUP($L824,[4]Insumos!$C$2:$F$517,3,FALSE),"")</f>
        <v/>
      </c>
      <c r="P824" s="318" t="e">
        <f>+Tabla1[[#This Row],[Precio Unitario]]*Tabla1[[#This Row],[Cantidad de Insumos]]</f>
        <v>#VALUE!</v>
      </c>
      <c r="Q824" s="464" t="str">
        <f>IFERROR(VLOOKUP($L824,[4]Insumos!$C$2:$F$517,4,FALSE),"")</f>
        <v/>
      </c>
      <c r="R824" s="463"/>
    </row>
    <row r="825" spans="2:18" s="457" customFormat="1" x14ac:dyDescent="0.25">
      <c r="B825" s="465" t="str">
        <f>IF(Tabla1[[#This Row],[Código_Actividad]]="","",CONCATENATE(Tabla1[[#This Row],[POA]],".",Tabla1[[#This Row],[SRS]],".",Tabla1[[#This Row],[AREA]],".",Tabla1[[#This Row],[TIPO]]))</f>
        <v/>
      </c>
      <c r="C825" s="465" t="str">
        <f>IF(Tabla1[[#This Row],[Código_Actividad]]="","",'Formulario PPGR1'!#REF!)</f>
        <v/>
      </c>
      <c r="D825" s="465" t="str">
        <f>IF(Tabla1[[#This Row],[Código_Actividad]]="","",'Formulario PPGR1'!#REF!)</f>
        <v/>
      </c>
      <c r="E825" s="465" t="str">
        <f>IF(Tabla1[[#This Row],[Código_Actividad]]="","",'Formulario PPGR1'!#REF!)</f>
        <v/>
      </c>
      <c r="F825" s="465" t="str">
        <f>IF(Tabla1[[#This Row],[Código_Actividad]]="","",'Formulario PPGR1'!#REF!)</f>
        <v/>
      </c>
      <c r="G825" s="366"/>
      <c r="H825" s="460" t="str">
        <f>IFERROR(VLOOKUP(Tabla1[[#This Row],[Código_Actividad]],'Formulario PPGR2'!$H$9:$I$1048576,2,FALSE),"")</f>
        <v/>
      </c>
      <c r="I825" s="461" t="str">
        <f>IFERROR(VLOOKUP(Tabla1[[#This Row],[Código_Actividad]],Tabla2[[Código]:[Total de Acciones ]],15,FALSE),"")</f>
        <v/>
      </c>
      <c r="J825" s="462"/>
      <c r="K825" s="466" t="str">
        <f>IFERROR(VLOOKUP($J825,[7]LSIns!$B$5:$C$45,2,FALSE),"")</f>
        <v/>
      </c>
      <c r="L825" s="460"/>
      <c r="M825" s="463" t="str">
        <f>IFERROR(VLOOKUP($L825,[4]Insumos!$C$2:$F$517,2,FALSE),"")</f>
        <v/>
      </c>
      <c r="N825" s="408"/>
      <c r="O825" s="464" t="str">
        <f>IFERROR(VLOOKUP($L825,[4]Insumos!$C$2:$F$517,3,FALSE),"")</f>
        <v/>
      </c>
      <c r="P825" s="318" t="e">
        <f>+Tabla1[[#This Row],[Precio Unitario]]*Tabla1[[#This Row],[Cantidad de Insumos]]</f>
        <v>#VALUE!</v>
      </c>
      <c r="Q825" s="464" t="str">
        <f>IFERROR(VLOOKUP($L825,[4]Insumos!$C$2:$F$517,4,FALSE),"")</f>
        <v/>
      </c>
      <c r="R825" s="463"/>
    </row>
    <row r="826" spans="2:18" s="457" customFormat="1" x14ac:dyDescent="0.25">
      <c r="B826" s="465" t="str">
        <f>IF(Tabla1[[#This Row],[Código_Actividad]]="","",CONCATENATE(Tabla1[[#This Row],[POA]],".",Tabla1[[#This Row],[SRS]],".",Tabla1[[#This Row],[AREA]],".",Tabla1[[#This Row],[TIPO]]))</f>
        <v/>
      </c>
      <c r="C826" s="465" t="str">
        <f>IF(Tabla1[[#This Row],[Código_Actividad]]="","",'Formulario PPGR1'!#REF!)</f>
        <v/>
      </c>
      <c r="D826" s="465" t="str">
        <f>IF(Tabla1[[#This Row],[Código_Actividad]]="","",'Formulario PPGR1'!#REF!)</f>
        <v/>
      </c>
      <c r="E826" s="465" t="str">
        <f>IF(Tabla1[[#This Row],[Código_Actividad]]="","",'Formulario PPGR1'!#REF!)</f>
        <v/>
      </c>
      <c r="F826" s="465" t="str">
        <f>IF(Tabla1[[#This Row],[Código_Actividad]]="","",'Formulario PPGR1'!#REF!)</f>
        <v/>
      </c>
      <c r="G826" s="366"/>
      <c r="H826" s="460" t="str">
        <f>IFERROR(VLOOKUP(Tabla1[[#This Row],[Código_Actividad]],'Formulario PPGR2'!$H$9:$I$1048576,2,FALSE),"")</f>
        <v/>
      </c>
      <c r="I826" s="461" t="str">
        <f>IFERROR(VLOOKUP(Tabla1[[#This Row],[Código_Actividad]],Tabla2[[Código]:[Total de Acciones ]],15,FALSE),"")</f>
        <v/>
      </c>
      <c r="J826" s="462"/>
      <c r="K826" s="466" t="str">
        <f>IFERROR(VLOOKUP($J826,[7]LSIns!$B$5:$C$45,2,FALSE),"")</f>
        <v/>
      </c>
      <c r="L826" s="460"/>
      <c r="M826" s="463" t="str">
        <f>IFERROR(VLOOKUP($L826,[4]Insumos!$C$2:$F$517,2,FALSE),"")</f>
        <v/>
      </c>
      <c r="N826" s="408"/>
      <c r="O826" s="464" t="str">
        <f>IFERROR(VLOOKUP($L826,[4]Insumos!$C$2:$F$517,3,FALSE),"")</f>
        <v/>
      </c>
      <c r="P826" s="318" t="e">
        <f>+Tabla1[[#This Row],[Precio Unitario]]*Tabla1[[#This Row],[Cantidad de Insumos]]</f>
        <v>#VALUE!</v>
      </c>
      <c r="Q826" s="464" t="str">
        <f>IFERROR(VLOOKUP($L826,[4]Insumos!$C$2:$F$517,4,FALSE),"")</f>
        <v/>
      </c>
      <c r="R826" s="463"/>
    </row>
    <row r="827" spans="2:18" s="457" customFormat="1" x14ac:dyDescent="0.25">
      <c r="B827" s="465" t="str">
        <f>IF(Tabla1[[#This Row],[Código_Actividad]]="","",CONCATENATE(Tabla1[[#This Row],[POA]],".",Tabla1[[#This Row],[SRS]],".",Tabla1[[#This Row],[AREA]],".",Tabla1[[#This Row],[TIPO]]))</f>
        <v/>
      </c>
      <c r="C827" s="465" t="str">
        <f>IF(Tabla1[[#This Row],[Código_Actividad]]="","",'Formulario PPGR1'!#REF!)</f>
        <v/>
      </c>
      <c r="D827" s="465" t="str">
        <f>IF(Tabla1[[#This Row],[Código_Actividad]]="","",'Formulario PPGR1'!#REF!)</f>
        <v/>
      </c>
      <c r="E827" s="465" t="str">
        <f>IF(Tabla1[[#This Row],[Código_Actividad]]="","",'Formulario PPGR1'!#REF!)</f>
        <v/>
      </c>
      <c r="F827" s="465" t="str">
        <f>IF(Tabla1[[#This Row],[Código_Actividad]]="","",'Formulario PPGR1'!#REF!)</f>
        <v/>
      </c>
      <c r="G827" s="366"/>
      <c r="H827" s="460" t="str">
        <f>IFERROR(VLOOKUP(Tabla1[[#This Row],[Código_Actividad]],'Formulario PPGR2'!$H$9:$I$1048576,2,FALSE),"")</f>
        <v/>
      </c>
      <c r="I827" s="461" t="str">
        <f>IFERROR(VLOOKUP(Tabla1[[#This Row],[Código_Actividad]],Tabla2[[Código]:[Total de Acciones ]],15,FALSE),"")</f>
        <v/>
      </c>
      <c r="J827" s="462"/>
      <c r="K827" s="466" t="str">
        <f>IFERROR(VLOOKUP($J827,[7]LSIns!$B$5:$C$45,2,FALSE),"")</f>
        <v/>
      </c>
      <c r="L827" s="460"/>
      <c r="M827" s="463" t="str">
        <f>IFERROR(VLOOKUP($L827,[4]Insumos!$C$2:$F$517,2,FALSE),"")</f>
        <v/>
      </c>
      <c r="N827" s="408"/>
      <c r="O827" s="464" t="str">
        <f>IFERROR(VLOOKUP($L827,[4]Insumos!$C$2:$F$517,3,FALSE),"")</f>
        <v/>
      </c>
      <c r="P827" s="318" t="e">
        <f>+Tabla1[[#This Row],[Precio Unitario]]*Tabla1[[#This Row],[Cantidad de Insumos]]</f>
        <v>#VALUE!</v>
      </c>
      <c r="Q827" s="464" t="str">
        <f>IFERROR(VLOOKUP($L827,[4]Insumos!$C$2:$F$517,4,FALSE),"")</f>
        <v/>
      </c>
      <c r="R827" s="463"/>
    </row>
    <row r="828" spans="2:18" s="457" customFormat="1" x14ac:dyDescent="0.25">
      <c r="B828" s="465" t="str">
        <f>IF(Tabla1[[#This Row],[Código_Actividad]]="","",CONCATENATE(Tabla1[[#This Row],[POA]],".",Tabla1[[#This Row],[SRS]],".",Tabla1[[#This Row],[AREA]],".",Tabla1[[#This Row],[TIPO]]))</f>
        <v/>
      </c>
      <c r="C828" s="465" t="str">
        <f>IF(Tabla1[[#This Row],[Código_Actividad]]="","",'Formulario PPGR1'!#REF!)</f>
        <v/>
      </c>
      <c r="D828" s="465" t="str">
        <f>IF(Tabla1[[#This Row],[Código_Actividad]]="","",'Formulario PPGR1'!#REF!)</f>
        <v/>
      </c>
      <c r="E828" s="465" t="str">
        <f>IF(Tabla1[[#This Row],[Código_Actividad]]="","",'Formulario PPGR1'!#REF!)</f>
        <v/>
      </c>
      <c r="F828" s="465" t="str">
        <f>IF(Tabla1[[#This Row],[Código_Actividad]]="","",'Formulario PPGR1'!#REF!)</f>
        <v/>
      </c>
      <c r="G828" s="366"/>
      <c r="H828" s="460" t="str">
        <f>IFERROR(VLOOKUP(Tabla1[[#This Row],[Código_Actividad]],'Formulario PPGR2'!$H$9:$I$1048576,2,FALSE),"")</f>
        <v/>
      </c>
      <c r="I828" s="461" t="str">
        <f>IFERROR(VLOOKUP(Tabla1[[#This Row],[Código_Actividad]],Tabla2[[Código]:[Total de Acciones ]],15,FALSE),"")</f>
        <v/>
      </c>
      <c r="J828" s="462"/>
      <c r="K828" s="466" t="str">
        <f>IFERROR(VLOOKUP($J828,[7]LSIns!$B$5:$C$45,2,FALSE),"")</f>
        <v/>
      </c>
      <c r="L828" s="460"/>
      <c r="M828" s="463" t="str">
        <f>IFERROR(VLOOKUP($L828,[4]Insumos!$C$2:$F$517,2,FALSE),"")</f>
        <v/>
      </c>
      <c r="N828" s="408"/>
      <c r="O828" s="464" t="str">
        <f>IFERROR(VLOOKUP($L828,[4]Insumos!$C$2:$F$517,3,FALSE),"")</f>
        <v/>
      </c>
      <c r="P828" s="318" t="e">
        <f>+Tabla1[[#This Row],[Precio Unitario]]*Tabla1[[#This Row],[Cantidad de Insumos]]</f>
        <v>#VALUE!</v>
      </c>
      <c r="Q828" s="464" t="str">
        <f>IFERROR(VLOOKUP($L828,[4]Insumos!$C$2:$F$517,4,FALSE),"")</f>
        <v/>
      </c>
      <c r="R828" s="463"/>
    </row>
    <row r="829" spans="2:18" s="457" customFormat="1" x14ac:dyDescent="0.25">
      <c r="B829" s="465" t="str">
        <f>IF(Tabla1[[#This Row],[Código_Actividad]]="","",CONCATENATE(Tabla1[[#This Row],[POA]],".",Tabla1[[#This Row],[SRS]],".",Tabla1[[#This Row],[AREA]],".",Tabla1[[#This Row],[TIPO]]))</f>
        <v/>
      </c>
      <c r="C829" s="465" t="str">
        <f>IF(Tabla1[[#This Row],[Código_Actividad]]="","",'Formulario PPGR1'!#REF!)</f>
        <v/>
      </c>
      <c r="D829" s="465" t="str">
        <f>IF(Tabla1[[#This Row],[Código_Actividad]]="","",'Formulario PPGR1'!#REF!)</f>
        <v/>
      </c>
      <c r="E829" s="465" t="str">
        <f>IF(Tabla1[[#This Row],[Código_Actividad]]="","",'Formulario PPGR1'!#REF!)</f>
        <v/>
      </c>
      <c r="F829" s="465" t="str">
        <f>IF(Tabla1[[#This Row],[Código_Actividad]]="","",'Formulario PPGR1'!#REF!)</f>
        <v/>
      </c>
      <c r="G829" s="366"/>
      <c r="H829" s="460" t="str">
        <f>IFERROR(VLOOKUP(Tabla1[[#This Row],[Código_Actividad]],'Formulario PPGR2'!$H$9:$I$1048576,2,FALSE),"")</f>
        <v/>
      </c>
      <c r="I829" s="461" t="str">
        <f>IFERROR(VLOOKUP(Tabla1[[#This Row],[Código_Actividad]],Tabla2[[Código]:[Total de Acciones ]],15,FALSE),"")</f>
        <v/>
      </c>
      <c r="J829" s="462"/>
      <c r="K829" s="466" t="str">
        <f>IFERROR(VLOOKUP($J829,[7]LSIns!$B$5:$C$45,2,FALSE),"")</f>
        <v/>
      </c>
      <c r="L829" s="460"/>
      <c r="M829" s="463" t="str">
        <f>IFERROR(VLOOKUP($L829,[4]Insumos!$C$2:$F$517,2,FALSE),"")</f>
        <v/>
      </c>
      <c r="N829" s="408"/>
      <c r="O829" s="464" t="str">
        <f>IFERROR(VLOOKUP($L829,[4]Insumos!$C$2:$F$517,3,FALSE),"")</f>
        <v/>
      </c>
      <c r="P829" s="318" t="e">
        <f>+Tabla1[[#This Row],[Precio Unitario]]*Tabla1[[#This Row],[Cantidad de Insumos]]</f>
        <v>#VALUE!</v>
      </c>
      <c r="Q829" s="464" t="str">
        <f>IFERROR(VLOOKUP($L829,[4]Insumos!$C$2:$F$517,4,FALSE),"")</f>
        <v/>
      </c>
      <c r="R829" s="463"/>
    </row>
    <row r="830" spans="2:18" s="457" customFormat="1" x14ac:dyDescent="0.25">
      <c r="B830" s="465" t="str">
        <f>IF(Tabla1[[#This Row],[Código_Actividad]]="","",CONCATENATE(Tabla1[[#This Row],[POA]],".",Tabla1[[#This Row],[SRS]],".",Tabla1[[#This Row],[AREA]],".",Tabla1[[#This Row],[TIPO]]))</f>
        <v/>
      </c>
      <c r="C830" s="465" t="str">
        <f>IF(Tabla1[[#This Row],[Código_Actividad]]="","",'Formulario PPGR1'!#REF!)</f>
        <v/>
      </c>
      <c r="D830" s="465" t="str">
        <f>IF(Tabla1[[#This Row],[Código_Actividad]]="","",'Formulario PPGR1'!#REF!)</f>
        <v/>
      </c>
      <c r="E830" s="465" t="str">
        <f>IF(Tabla1[[#This Row],[Código_Actividad]]="","",'Formulario PPGR1'!#REF!)</f>
        <v/>
      </c>
      <c r="F830" s="465" t="str">
        <f>IF(Tabla1[[#This Row],[Código_Actividad]]="","",'Formulario PPGR1'!#REF!)</f>
        <v/>
      </c>
      <c r="G830" s="366"/>
      <c r="H830" s="460" t="str">
        <f>IFERROR(VLOOKUP(Tabla1[[#This Row],[Código_Actividad]],'Formulario PPGR2'!$H$9:$I$1048576,2,FALSE),"")</f>
        <v/>
      </c>
      <c r="I830" s="461" t="str">
        <f>IFERROR(VLOOKUP(Tabla1[[#This Row],[Código_Actividad]],Tabla2[[Código]:[Total de Acciones ]],15,FALSE),"")</f>
        <v/>
      </c>
      <c r="J830" s="462"/>
      <c r="K830" s="466" t="str">
        <f>IFERROR(VLOOKUP($J830,[7]LSIns!$B$5:$C$45,2,FALSE),"")</f>
        <v/>
      </c>
      <c r="L830" s="460"/>
      <c r="M830" s="463" t="str">
        <f>IFERROR(VLOOKUP($L830,[4]Insumos!$C$2:$F$517,2,FALSE),"")</f>
        <v/>
      </c>
      <c r="N830" s="408"/>
      <c r="O830" s="464" t="str">
        <f>IFERROR(VLOOKUP($L830,[4]Insumos!$C$2:$F$517,3,FALSE),"")</f>
        <v/>
      </c>
      <c r="P830" s="318" t="e">
        <f>+Tabla1[[#This Row],[Precio Unitario]]*Tabla1[[#This Row],[Cantidad de Insumos]]</f>
        <v>#VALUE!</v>
      </c>
      <c r="Q830" s="464" t="str">
        <f>IFERROR(VLOOKUP($L830,[4]Insumos!$C$2:$F$517,4,FALSE),"")</f>
        <v/>
      </c>
      <c r="R830" s="463"/>
    </row>
    <row r="831" spans="2:18" s="457" customFormat="1" x14ac:dyDescent="0.25">
      <c r="B831" s="465" t="str">
        <f>IF(Tabla1[[#This Row],[Código_Actividad]]="","",CONCATENATE(Tabla1[[#This Row],[POA]],".",Tabla1[[#This Row],[SRS]],".",Tabla1[[#This Row],[AREA]],".",Tabla1[[#This Row],[TIPO]]))</f>
        <v/>
      </c>
      <c r="C831" s="465" t="str">
        <f>IF(Tabla1[[#This Row],[Código_Actividad]]="","",'Formulario PPGR1'!#REF!)</f>
        <v/>
      </c>
      <c r="D831" s="465" t="str">
        <f>IF(Tabla1[[#This Row],[Código_Actividad]]="","",'Formulario PPGR1'!#REF!)</f>
        <v/>
      </c>
      <c r="E831" s="465" t="str">
        <f>IF(Tabla1[[#This Row],[Código_Actividad]]="","",'Formulario PPGR1'!#REF!)</f>
        <v/>
      </c>
      <c r="F831" s="465" t="str">
        <f>IF(Tabla1[[#This Row],[Código_Actividad]]="","",'Formulario PPGR1'!#REF!)</f>
        <v/>
      </c>
      <c r="G831" s="366"/>
      <c r="H831" s="460" t="str">
        <f>IFERROR(VLOOKUP(Tabla1[[#This Row],[Código_Actividad]],'Formulario PPGR2'!$H$9:$I$1048576,2,FALSE),"")</f>
        <v/>
      </c>
      <c r="I831" s="461" t="str">
        <f>IFERROR(VLOOKUP(Tabla1[[#This Row],[Código_Actividad]],Tabla2[[Código]:[Total de Acciones ]],15,FALSE),"")</f>
        <v/>
      </c>
      <c r="J831" s="462"/>
      <c r="K831" s="466" t="str">
        <f>IFERROR(VLOOKUP($J831,[7]LSIns!$B$5:$C$45,2,FALSE),"")</f>
        <v/>
      </c>
      <c r="L831" s="460"/>
      <c r="M831" s="463" t="str">
        <f>IFERROR(VLOOKUP($L831,[4]Insumos!$C$2:$F$517,2,FALSE),"")</f>
        <v/>
      </c>
      <c r="N831" s="408"/>
      <c r="O831" s="464" t="str">
        <f>IFERROR(VLOOKUP($L831,[4]Insumos!$C$2:$F$517,3,FALSE),"")</f>
        <v/>
      </c>
      <c r="P831" s="318" t="e">
        <f>+Tabla1[[#This Row],[Precio Unitario]]*Tabla1[[#This Row],[Cantidad de Insumos]]</f>
        <v>#VALUE!</v>
      </c>
      <c r="Q831" s="464" t="str">
        <f>IFERROR(VLOOKUP($L831,[4]Insumos!$C$2:$F$517,4,FALSE),"")</f>
        <v/>
      </c>
      <c r="R831" s="463"/>
    </row>
    <row r="832" spans="2:18" s="457" customFormat="1" x14ac:dyDescent="0.25">
      <c r="B832" s="465" t="str">
        <f>IF(Tabla1[[#This Row],[Código_Actividad]]="","",CONCATENATE(Tabla1[[#This Row],[POA]],".",Tabla1[[#This Row],[SRS]],".",Tabla1[[#This Row],[AREA]],".",Tabla1[[#This Row],[TIPO]]))</f>
        <v/>
      </c>
      <c r="C832" s="465" t="str">
        <f>IF(Tabla1[[#This Row],[Código_Actividad]]="","",'Formulario PPGR1'!#REF!)</f>
        <v/>
      </c>
      <c r="D832" s="465" t="str">
        <f>IF(Tabla1[[#This Row],[Código_Actividad]]="","",'Formulario PPGR1'!#REF!)</f>
        <v/>
      </c>
      <c r="E832" s="465" t="str">
        <f>IF(Tabla1[[#This Row],[Código_Actividad]]="","",'Formulario PPGR1'!#REF!)</f>
        <v/>
      </c>
      <c r="F832" s="465" t="str">
        <f>IF(Tabla1[[#This Row],[Código_Actividad]]="","",'Formulario PPGR1'!#REF!)</f>
        <v/>
      </c>
      <c r="G832" s="366"/>
      <c r="H832" s="460" t="str">
        <f>IFERROR(VLOOKUP(Tabla1[[#This Row],[Código_Actividad]],'Formulario PPGR2'!$H$9:$I$1048576,2,FALSE),"")</f>
        <v/>
      </c>
      <c r="I832" s="461" t="str">
        <f>IFERROR(VLOOKUP(Tabla1[[#This Row],[Código_Actividad]],Tabla2[[Código]:[Total de Acciones ]],15,FALSE),"")</f>
        <v/>
      </c>
      <c r="J832" s="462"/>
      <c r="K832" s="466" t="s">
        <v>683</v>
      </c>
      <c r="L832" s="460"/>
      <c r="M832" s="463" t="str">
        <f>IFERROR(VLOOKUP($L832,[4]Insumos!$C$2:$F$517,2,FALSE),"")</f>
        <v/>
      </c>
      <c r="N832" s="408"/>
      <c r="O832" s="464" t="str">
        <f>IFERROR(VLOOKUP($L832,[4]Insumos!$C$2:$F$517,3,FALSE),"")</f>
        <v/>
      </c>
      <c r="P832" s="318" t="e">
        <f>+Tabla1[[#This Row],[Precio Unitario]]*Tabla1[[#This Row],[Cantidad de Insumos]]</f>
        <v>#VALUE!</v>
      </c>
      <c r="Q832" s="464" t="str">
        <f>IFERROR(VLOOKUP($L832,[4]Insumos!$C$2:$F$517,4,FALSE),"")</f>
        <v/>
      </c>
      <c r="R832" s="463"/>
    </row>
    <row r="833" spans="2:18" s="457" customFormat="1" x14ac:dyDescent="0.25">
      <c r="B833" s="465" t="str">
        <f>IF(Tabla1[[#This Row],[Código_Actividad]]="","",CONCATENATE(Tabla1[[#This Row],[POA]],".",Tabla1[[#This Row],[SRS]],".",Tabla1[[#This Row],[AREA]],".",Tabla1[[#This Row],[TIPO]]))</f>
        <v/>
      </c>
      <c r="C833" s="465" t="str">
        <f>IF(Tabla1[[#This Row],[Código_Actividad]]="","",'Formulario PPGR1'!#REF!)</f>
        <v/>
      </c>
      <c r="D833" s="465" t="str">
        <f>IF(Tabla1[[#This Row],[Código_Actividad]]="","",'Formulario PPGR1'!#REF!)</f>
        <v/>
      </c>
      <c r="E833" s="465" t="str">
        <f>IF(Tabla1[[#This Row],[Código_Actividad]]="","",'Formulario PPGR1'!#REF!)</f>
        <v/>
      </c>
      <c r="F833" s="465" t="str">
        <f>IF(Tabla1[[#This Row],[Código_Actividad]]="","",'Formulario PPGR1'!#REF!)</f>
        <v/>
      </c>
      <c r="G833" s="366"/>
      <c r="H833" s="460" t="str">
        <f>IFERROR(VLOOKUP(Tabla1[[#This Row],[Código_Actividad]],'Formulario PPGR2'!$H$9:$I$1048576,2,FALSE),"")</f>
        <v/>
      </c>
      <c r="I833" s="461" t="str">
        <f>IFERROR(VLOOKUP(Tabla1[[#This Row],[Código_Actividad]],Tabla2[[Código]:[Total de Acciones ]],15,FALSE),"")</f>
        <v/>
      </c>
      <c r="J833" s="462"/>
      <c r="K833" s="466" t="s">
        <v>683</v>
      </c>
      <c r="L833" s="460"/>
      <c r="M833" s="463" t="str">
        <f>IFERROR(VLOOKUP($L833,[4]Insumos!$C$2:$F$517,2,FALSE),"")</f>
        <v/>
      </c>
      <c r="N833" s="408"/>
      <c r="O833" s="464" t="str">
        <f>IFERROR(VLOOKUP($L833,[4]Insumos!$C$2:$F$517,3,FALSE),"")</f>
        <v/>
      </c>
      <c r="P833" s="318" t="e">
        <f>+Tabla1[[#This Row],[Precio Unitario]]*Tabla1[[#This Row],[Cantidad de Insumos]]</f>
        <v>#VALUE!</v>
      </c>
      <c r="Q833" s="464" t="str">
        <f>IFERROR(VLOOKUP($L833,[4]Insumos!$C$2:$F$517,4,FALSE),"")</f>
        <v/>
      </c>
      <c r="R833" s="463"/>
    </row>
    <row r="834" spans="2:18" s="457" customFormat="1" x14ac:dyDescent="0.25">
      <c r="B834" s="465" t="str">
        <f>IF(Tabla1[[#This Row],[Código_Actividad]]="","",CONCATENATE(Tabla1[[#This Row],[POA]],".",Tabla1[[#This Row],[SRS]],".",Tabla1[[#This Row],[AREA]],".",Tabla1[[#This Row],[TIPO]]))</f>
        <v/>
      </c>
      <c r="C834" s="465" t="str">
        <f>IF(Tabla1[[#This Row],[Código_Actividad]]="","",'Formulario PPGR1'!#REF!)</f>
        <v/>
      </c>
      <c r="D834" s="465" t="str">
        <f>IF(Tabla1[[#This Row],[Código_Actividad]]="","",'Formulario PPGR1'!#REF!)</f>
        <v/>
      </c>
      <c r="E834" s="465" t="str">
        <f>IF(Tabla1[[#This Row],[Código_Actividad]]="","",'Formulario PPGR1'!#REF!)</f>
        <v/>
      </c>
      <c r="F834" s="465" t="str">
        <f>IF(Tabla1[[#This Row],[Código_Actividad]]="","",'Formulario PPGR1'!#REF!)</f>
        <v/>
      </c>
      <c r="G834" s="366"/>
      <c r="H834" s="460" t="str">
        <f>IFERROR(VLOOKUP(Tabla1[[#This Row],[Código_Actividad]],'Formulario PPGR2'!$H$9:$I$1048576,2,FALSE),"")</f>
        <v/>
      </c>
      <c r="I834" s="461" t="str">
        <f>IFERROR(VLOOKUP(Tabla1[[#This Row],[Código_Actividad]],Tabla2[[Código]:[Total de Acciones ]],15,FALSE),"")</f>
        <v/>
      </c>
      <c r="J834" s="462"/>
      <c r="K834" s="466" t="s">
        <v>1293</v>
      </c>
      <c r="L834" s="460"/>
      <c r="M834" s="463" t="str">
        <f>IFERROR(VLOOKUP($L834,[4]Insumos!$C$2:$F$517,2,FALSE),"")</f>
        <v/>
      </c>
      <c r="N834" s="408"/>
      <c r="O834" s="464" t="str">
        <f>IFERROR(VLOOKUP($L834,[4]Insumos!$C$2:$F$517,3,FALSE),"")</f>
        <v/>
      </c>
      <c r="P834" s="318" t="e">
        <f>+Tabla1[[#This Row],[Precio Unitario]]*Tabla1[[#This Row],[Cantidad de Insumos]]</f>
        <v>#VALUE!</v>
      </c>
      <c r="Q834" s="464" t="str">
        <f>IFERROR(VLOOKUP($L834,[4]Insumos!$C$2:$F$517,4,FALSE),"")</f>
        <v/>
      </c>
      <c r="R834" s="463"/>
    </row>
    <row r="835" spans="2:18" s="457" customFormat="1" x14ac:dyDescent="0.25">
      <c r="B835" s="465" t="str">
        <f>IF(Tabla1[[#This Row],[Código_Actividad]]="","",CONCATENATE(Tabla1[[#This Row],[POA]],".",Tabla1[[#This Row],[SRS]],".",Tabla1[[#This Row],[AREA]],".",Tabla1[[#This Row],[TIPO]]))</f>
        <v/>
      </c>
      <c r="C835" s="465" t="str">
        <f>IF(Tabla1[[#This Row],[Código_Actividad]]="","",'Formulario PPGR1'!#REF!)</f>
        <v/>
      </c>
      <c r="D835" s="465" t="str">
        <f>IF(Tabla1[[#This Row],[Código_Actividad]]="","",'Formulario PPGR1'!#REF!)</f>
        <v/>
      </c>
      <c r="E835" s="465" t="str">
        <f>IF(Tabla1[[#This Row],[Código_Actividad]]="","",'Formulario PPGR1'!#REF!)</f>
        <v/>
      </c>
      <c r="F835" s="465" t="str">
        <f>IF(Tabla1[[#This Row],[Código_Actividad]]="","",'Formulario PPGR1'!#REF!)</f>
        <v/>
      </c>
      <c r="G835" s="366"/>
      <c r="H835" s="460" t="str">
        <f>IFERROR(VLOOKUP(Tabla1[[#This Row],[Código_Actividad]],'Formulario PPGR2'!$H$9:$I$1048576,2,FALSE),"")</f>
        <v/>
      </c>
      <c r="I835" s="461" t="str">
        <f>IFERROR(VLOOKUP(Tabla1[[#This Row],[Código_Actividad]],Tabla2[[Código]:[Total de Acciones ]],15,FALSE),"")</f>
        <v/>
      </c>
      <c r="J835" s="462"/>
      <c r="K835" s="466" t="s">
        <v>1293</v>
      </c>
      <c r="L835" s="460"/>
      <c r="M835" s="463" t="str">
        <f>IFERROR(VLOOKUP($L835,[4]Insumos!$C$2:$F$517,2,FALSE),"")</f>
        <v/>
      </c>
      <c r="N835" s="408"/>
      <c r="O835" s="464" t="str">
        <f>IFERROR(VLOOKUP($L835,[4]Insumos!$C$2:$F$517,3,FALSE),"")</f>
        <v/>
      </c>
      <c r="P835" s="318" t="e">
        <f>+Tabla1[[#This Row],[Precio Unitario]]*Tabla1[[#This Row],[Cantidad de Insumos]]</f>
        <v>#VALUE!</v>
      </c>
      <c r="Q835" s="464" t="str">
        <f>IFERROR(VLOOKUP($L835,[4]Insumos!$C$2:$F$517,4,FALSE),"")</f>
        <v/>
      </c>
      <c r="R835" s="463"/>
    </row>
    <row r="836" spans="2:18" s="457" customFormat="1" x14ac:dyDescent="0.25">
      <c r="B836" s="465" t="str">
        <f>IF(Tabla1[[#This Row],[Código_Actividad]]="","",CONCATENATE(Tabla1[[#This Row],[POA]],".",Tabla1[[#This Row],[SRS]],".",Tabla1[[#This Row],[AREA]],".",Tabla1[[#This Row],[TIPO]]))</f>
        <v/>
      </c>
      <c r="C836" s="465" t="str">
        <f>IF(Tabla1[[#This Row],[Código_Actividad]]="","",'Formulario PPGR1'!#REF!)</f>
        <v/>
      </c>
      <c r="D836" s="465" t="str">
        <f>IF(Tabla1[[#This Row],[Código_Actividad]]="","",'Formulario PPGR1'!#REF!)</f>
        <v/>
      </c>
      <c r="E836" s="465" t="str">
        <f>IF(Tabla1[[#This Row],[Código_Actividad]]="","",'Formulario PPGR1'!#REF!)</f>
        <v/>
      </c>
      <c r="F836" s="465" t="str">
        <f>IF(Tabla1[[#This Row],[Código_Actividad]]="","",'Formulario PPGR1'!#REF!)</f>
        <v/>
      </c>
      <c r="G836" s="366"/>
      <c r="H836" s="460" t="str">
        <f>IFERROR(VLOOKUP(Tabla1[[#This Row],[Código_Actividad]],'Formulario PPGR2'!$H$9:$I$1048576,2,FALSE),"")</f>
        <v/>
      </c>
      <c r="I836" s="461" t="str">
        <f>IFERROR(VLOOKUP(Tabla1[[#This Row],[Código_Actividad]],Tabla2[[Código]:[Total de Acciones ]],15,FALSE),"")</f>
        <v/>
      </c>
      <c r="J836" s="462"/>
      <c r="K836" s="466" t="s">
        <v>841</v>
      </c>
      <c r="L836" s="460"/>
      <c r="M836" s="463" t="str">
        <f>IFERROR(VLOOKUP($L836,[4]Insumos!$C$2:$F$517,2,FALSE),"")</f>
        <v/>
      </c>
      <c r="N836" s="408"/>
      <c r="O836" s="464" t="str">
        <f>IFERROR(VLOOKUP($L836,[4]Insumos!$C$2:$F$517,3,FALSE),"")</f>
        <v/>
      </c>
      <c r="P836" s="318" t="e">
        <f>+Tabla1[[#This Row],[Precio Unitario]]*Tabla1[[#This Row],[Cantidad de Insumos]]</f>
        <v>#VALUE!</v>
      </c>
      <c r="Q836" s="464" t="str">
        <f>IFERROR(VLOOKUP($L836,[4]Insumos!$C$2:$F$517,4,FALSE),"")</f>
        <v/>
      </c>
      <c r="R836" s="463"/>
    </row>
    <row r="837" spans="2:18" s="457" customFormat="1" x14ac:dyDescent="0.25">
      <c r="B837" s="465" t="str">
        <f>IF(Tabla1[[#This Row],[Código_Actividad]]="","",CONCATENATE(Tabla1[[#This Row],[POA]],".",Tabla1[[#This Row],[SRS]],".",Tabla1[[#This Row],[AREA]],".",Tabla1[[#This Row],[TIPO]]))</f>
        <v/>
      </c>
      <c r="C837" s="465" t="str">
        <f>IF(Tabla1[[#This Row],[Código_Actividad]]="","",'Formulario PPGR1'!#REF!)</f>
        <v/>
      </c>
      <c r="D837" s="465" t="str">
        <f>IF(Tabla1[[#This Row],[Código_Actividad]]="","",'Formulario PPGR1'!#REF!)</f>
        <v/>
      </c>
      <c r="E837" s="465" t="str">
        <f>IF(Tabla1[[#This Row],[Código_Actividad]]="","",'Formulario PPGR1'!#REF!)</f>
        <v/>
      </c>
      <c r="F837" s="465" t="str">
        <f>IF(Tabla1[[#This Row],[Código_Actividad]]="","",'Formulario PPGR1'!#REF!)</f>
        <v/>
      </c>
      <c r="G837" s="366"/>
      <c r="H837" s="460" t="str">
        <f>IFERROR(VLOOKUP(Tabla1[[#This Row],[Código_Actividad]],'Formulario PPGR2'!$H$9:$I$1048576,2,FALSE),"")</f>
        <v/>
      </c>
      <c r="I837" s="461" t="str">
        <f>IFERROR(VLOOKUP(Tabla1[[#This Row],[Código_Actividad]],Tabla2[[Código]:[Total de Acciones ]],15,FALSE),"")</f>
        <v/>
      </c>
      <c r="J837" s="462"/>
      <c r="K837" s="466" t="s">
        <v>982</v>
      </c>
      <c r="L837" s="460"/>
      <c r="M837" s="463" t="str">
        <f>IFERROR(VLOOKUP($L837,[4]Insumos!$C$2:$F$517,2,FALSE),"")</f>
        <v/>
      </c>
      <c r="N837" s="408"/>
      <c r="O837" s="464" t="str">
        <f>IFERROR(VLOOKUP($L837,[4]Insumos!$C$2:$F$517,3,FALSE),"")</f>
        <v/>
      </c>
      <c r="P837" s="318" t="e">
        <f>+Tabla1[[#This Row],[Precio Unitario]]*Tabla1[[#This Row],[Cantidad de Insumos]]</f>
        <v>#VALUE!</v>
      </c>
      <c r="Q837" s="464" t="str">
        <f>IFERROR(VLOOKUP($L837,[4]Insumos!$C$2:$F$517,4,FALSE),"")</f>
        <v/>
      </c>
      <c r="R837" s="463"/>
    </row>
    <row r="838" spans="2:18" s="457" customFormat="1" x14ac:dyDescent="0.25">
      <c r="B838" s="465" t="str">
        <f>IF(Tabla1[[#This Row],[Código_Actividad]]="","",CONCATENATE(Tabla1[[#This Row],[POA]],".",Tabla1[[#This Row],[SRS]],".",Tabla1[[#This Row],[AREA]],".",Tabla1[[#This Row],[TIPO]]))</f>
        <v/>
      </c>
      <c r="C838" s="465" t="str">
        <f>IF(Tabla1[[#This Row],[Código_Actividad]]="","",'Formulario PPGR1'!#REF!)</f>
        <v/>
      </c>
      <c r="D838" s="465" t="str">
        <f>IF(Tabla1[[#This Row],[Código_Actividad]]="","",'Formulario PPGR1'!#REF!)</f>
        <v/>
      </c>
      <c r="E838" s="465" t="str">
        <f>IF(Tabla1[[#This Row],[Código_Actividad]]="","",'Formulario PPGR1'!#REF!)</f>
        <v/>
      </c>
      <c r="F838" s="465" t="str">
        <f>IF(Tabla1[[#This Row],[Código_Actividad]]="","",'Formulario PPGR1'!#REF!)</f>
        <v/>
      </c>
      <c r="G838" s="366"/>
      <c r="H838" s="460" t="str">
        <f>IFERROR(VLOOKUP(Tabla1[[#This Row],[Código_Actividad]],'Formulario PPGR2'!$H$9:$I$1048576,2,FALSE),"")</f>
        <v/>
      </c>
      <c r="I838" s="461" t="str">
        <f>IFERROR(VLOOKUP(Tabla1[[#This Row],[Código_Actividad]],Tabla2[[Código]:[Total de Acciones ]],15,FALSE),"")</f>
        <v/>
      </c>
      <c r="J838" s="462"/>
      <c r="K838" s="466" t="s">
        <v>836</v>
      </c>
      <c r="L838" s="460"/>
      <c r="M838" s="463" t="str">
        <f>IFERROR(VLOOKUP($L838,[4]Insumos!$C$2:$F$517,2,FALSE),"")</f>
        <v/>
      </c>
      <c r="N838" s="408"/>
      <c r="O838" s="464" t="str">
        <f>IFERROR(VLOOKUP($L838,[4]Insumos!$C$2:$F$517,3,FALSE),"")</f>
        <v/>
      </c>
      <c r="P838" s="318" t="e">
        <f>+Tabla1[[#This Row],[Precio Unitario]]*Tabla1[[#This Row],[Cantidad de Insumos]]</f>
        <v>#VALUE!</v>
      </c>
      <c r="Q838" s="464" t="str">
        <f>IFERROR(VLOOKUP($L838,[4]Insumos!$C$2:$F$517,4,FALSE),"")</f>
        <v/>
      </c>
      <c r="R838" s="463"/>
    </row>
    <row r="839" spans="2:18" s="457" customFormat="1" x14ac:dyDescent="0.25">
      <c r="B839" s="465" t="str">
        <f>IF(Tabla1[[#This Row],[Código_Actividad]]="","",CONCATENATE(Tabla1[[#This Row],[POA]],".",Tabla1[[#This Row],[SRS]],".",Tabla1[[#This Row],[AREA]],".",Tabla1[[#This Row],[TIPO]]))</f>
        <v/>
      </c>
      <c r="C839" s="465" t="str">
        <f>IF(Tabla1[[#This Row],[Código_Actividad]]="","",'Formulario PPGR1'!#REF!)</f>
        <v/>
      </c>
      <c r="D839" s="465" t="str">
        <f>IF(Tabla1[[#This Row],[Código_Actividad]]="","",'Formulario PPGR1'!#REF!)</f>
        <v/>
      </c>
      <c r="E839" s="465" t="str">
        <f>IF(Tabla1[[#This Row],[Código_Actividad]]="","",'Formulario PPGR1'!#REF!)</f>
        <v/>
      </c>
      <c r="F839" s="465" t="str">
        <f>IF(Tabla1[[#This Row],[Código_Actividad]]="","",'Formulario PPGR1'!#REF!)</f>
        <v/>
      </c>
      <c r="G839" s="366"/>
      <c r="H839" s="460" t="str">
        <f>IFERROR(VLOOKUP(Tabla1[[#This Row],[Código_Actividad]],'Formulario PPGR2'!$H$9:$I$1048576,2,FALSE),"")</f>
        <v/>
      </c>
      <c r="I839" s="461" t="str">
        <f>IFERROR(VLOOKUP(Tabla1[[#This Row],[Código_Actividad]],Tabla2[[Código]:[Total de Acciones ]],15,FALSE),"")</f>
        <v/>
      </c>
      <c r="J839" s="462"/>
      <c r="K839" s="466" t="s">
        <v>1097</v>
      </c>
      <c r="L839" s="460"/>
      <c r="M839" s="463" t="str">
        <f>IFERROR(VLOOKUP($L839,[4]Insumos!$C$2:$F$517,2,FALSE),"")</f>
        <v/>
      </c>
      <c r="N839" s="408"/>
      <c r="O839" s="464" t="str">
        <f>IFERROR(VLOOKUP($L839,[4]Insumos!$C$2:$F$517,3,FALSE),"")</f>
        <v/>
      </c>
      <c r="P839" s="318" t="e">
        <f>+Tabla1[[#This Row],[Precio Unitario]]*Tabla1[[#This Row],[Cantidad de Insumos]]</f>
        <v>#VALUE!</v>
      </c>
      <c r="Q839" s="464" t="str">
        <f>IFERROR(VLOOKUP($L839,[4]Insumos!$C$2:$F$517,4,FALSE),"")</f>
        <v/>
      </c>
      <c r="R839" s="463"/>
    </row>
    <row r="840" spans="2:18" s="457" customFormat="1" x14ac:dyDescent="0.25">
      <c r="B840" s="465" t="str">
        <f>IF(Tabla1[[#This Row],[Código_Actividad]]="","",CONCATENATE(Tabla1[[#This Row],[POA]],".",Tabla1[[#This Row],[SRS]],".",Tabla1[[#This Row],[AREA]],".",Tabla1[[#This Row],[TIPO]]))</f>
        <v/>
      </c>
      <c r="C840" s="465" t="str">
        <f>IF(Tabla1[[#This Row],[Código_Actividad]]="","",'Formulario PPGR1'!#REF!)</f>
        <v/>
      </c>
      <c r="D840" s="465" t="str">
        <f>IF(Tabla1[[#This Row],[Código_Actividad]]="","",'Formulario PPGR1'!#REF!)</f>
        <v/>
      </c>
      <c r="E840" s="465" t="str">
        <f>IF(Tabla1[[#This Row],[Código_Actividad]]="","",'Formulario PPGR1'!#REF!)</f>
        <v/>
      </c>
      <c r="F840" s="465" t="str">
        <f>IF(Tabla1[[#This Row],[Código_Actividad]]="","",'Formulario PPGR1'!#REF!)</f>
        <v/>
      </c>
      <c r="G840" s="366"/>
      <c r="H840" s="460" t="str">
        <f>IFERROR(VLOOKUP(Tabla1[[#This Row],[Código_Actividad]],'Formulario PPGR2'!$H$9:$I$1048576,2,FALSE),"")</f>
        <v/>
      </c>
      <c r="I840" s="461" t="str">
        <f>IFERROR(VLOOKUP(Tabla1[[#This Row],[Código_Actividad]],Tabla2[[Código]:[Total de Acciones ]],15,FALSE),"")</f>
        <v/>
      </c>
      <c r="J840" s="462"/>
      <c r="K840" s="466" t="s">
        <v>1003</v>
      </c>
      <c r="L840" s="460"/>
      <c r="M840" s="463" t="str">
        <f>IFERROR(VLOOKUP($L840,[4]Insumos!$C$2:$F$517,2,FALSE),"")</f>
        <v/>
      </c>
      <c r="N840" s="408"/>
      <c r="O840" s="464" t="str">
        <f>IFERROR(VLOOKUP($L840,[4]Insumos!$C$2:$F$517,3,FALSE),"")</f>
        <v/>
      </c>
      <c r="P840" s="318" t="e">
        <f>+Tabla1[[#This Row],[Precio Unitario]]*Tabla1[[#This Row],[Cantidad de Insumos]]</f>
        <v>#VALUE!</v>
      </c>
      <c r="Q840" s="464" t="str">
        <f>IFERROR(VLOOKUP($L840,[4]Insumos!$C$2:$F$517,4,FALSE),"")</f>
        <v/>
      </c>
      <c r="R840" s="463"/>
    </row>
    <row r="841" spans="2:18" s="457" customFormat="1" x14ac:dyDescent="0.25">
      <c r="B841" s="465" t="str">
        <f>IF(Tabla1[[#This Row],[Código_Actividad]]="","",CONCATENATE(Tabla1[[#This Row],[POA]],".",Tabla1[[#This Row],[SRS]],".",Tabla1[[#This Row],[AREA]],".",Tabla1[[#This Row],[TIPO]]))</f>
        <v/>
      </c>
      <c r="C841" s="465" t="str">
        <f>IF(Tabla1[[#This Row],[Código_Actividad]]="","",'Formulario PPGR1'!#REF!)</f>
        <v/>
      </c>
      <c r="D841" s="465" t="str">
        <f>IF(Tabla1[[#This Row],[Código_Actividad]]="","",'Formulario PPGR1'!#REF!)</f>
        <v/>
      </c>
      <c r="E841" s="465" t="str">
        <f>IF(Tabla1[[#This Row],[Código_Actividad]]="","",'Formulario PPGR1'!#REF!)</f>
        <v/>
      </c>
      <c r="F841" s="465" t="str">
        <f>IF(Tabla1[[#This Row],[Código_Actividad]]="","",'Formulario PPGR1'!#REF!)</f>
        <v/>
      </c>
      <c r="G841" s="366"/>
      <c r="H841" s="460" t="str">
        <f>IFERROR(VLOOKUP(Tabla1[[#This Row],[Código_Actividad]],'Formulario PPGR2'!$H$9:$I$1048576,2,FALSE),"")</f>
        <v/>
      </c>
      <c r="I841" s="461" t="str">
        <f>IFERROR(VLOOKUP(Tabla1[[#This Row],[Código_Actividad]],Tabla2[[Código]:[Total de Acciones ]],15,FALSE),"")</f>
        <v/>
      </c>
      <c r="J841" s="462"/>
      <c r="K841" s="466" t="s">
        <v>1003</v>
      </c>
      <c r="L841" s="460"/>
      <c r="M841" s="463" t="str">
        <f>IFERROR(VLOOKUP($L841,[4]Insumos!$C$2:$F$517,2,FALSE),"")</f>
        <v/>
      </c>
      <c r="N841" s="408"/>
      <c r="O841" s="464" t="str">
        <f>IFERROR(VLOOKUP($L841,[4]Insumos!$C$2:$F$517,3,FALSE),"")</f>
        <v/>
      </c>
      <c r="P841" s="318" t="e">
        <f>+Tabla1[[#This Row],[Precio Unitario]]*Tabla1[[#This Row],[Cantidad de Insumos]]</f>
        <v>#VALUE!</v>
      </c>
      <c r="Q841" s="464" t="str">
        <f>IFERROR(VLOOKUP($L841,[4]Insumos!$C$2:$F$517,4,FALSE),"")</f>
        <v/>
      </c>
      <c r="R841" s="463"/>
    </row>
    <row r="842" spans="2:18" s="457" customFormat="1" x14ac:dyDescent="0.25">
      <c r="B842" s="465" t="str">
        <f>IF(Tabla1[[#This Row],[Código_Actividad]]="","",CONCATENATE(Tabla1[[#This Row],[POA]],".",Tabla1[[#This Row],[SRS]],".",Tabla1[[#This Row],[AREA]],".",Tabla1[[#This Row],[TIPO]]))</f>
        <v/>
      </c>
      <c r="C842" s="465" t="str">
        <f>IF(Tabla1[[#This Row],[Código_Actividad]]="","",'Formulario PPGR1'!#REF!)</f>
        <v/>
      </c>
      <c r="D842" s="465" t="str">
        <f>IF(Tabla1[[#This Row],[Código_Actividad]]="","",'Formulario PPGR1'!#REF!)</f>
        <v/>
      </c>
      <c r="E842" s="465" t="str">
        <f>IF(Tabla1[[#This Row],[Código_Actividad]]="","",'Formulario PPGR1'!#REF!)</f>
        <v/>
      </c>
      <c r="F842" s="465" t="str">
        <f>IF(Tabla1[[#This Row],[Código_Actividad]]="","",'Formulario PPGR1'!#REF!)</f>
        <v/>
      </c>
      <c r="G842" s="366"/>
      <c r="H842" s="460" t="str">
        <f>IFERROR(VLOOKUP(Tabla1[[#This Row],[Código_Actividad]],'Formulario PPGR2'!$H$9:$I$1048576,2,FALSE),"")</f>
        <v/>
      </c>
      <c r="I842" s="461" t="str">
        <f>IFERROR(VLOOKUP(Tabla1[[#This Row],[Código_Actividad]],Tabla2[[Código]:[Total de Acciones ]],15,FALSE),"")</f>
        <v/>
      </c>
      <c r="J842" s="462"/>
      <c r="K842" s="466" t="s">
        <v>683</v>
      </c>
      <c r="L842" s="460"/>
      <c r="M842" s="463" t="str">
        <f>IFERROR(VLOOKUP($L842,[4]Insumos!$C$2:$F$517,2,FALSE),"")</f>
        <v/>
      </c>
      <c r="N842" s="408"/>
      <c r="O842" s="464" t="str">
        <f>IFERROR(VLOOKUP($L842,[4]Insumos!$C$2:$F$517,3,FALSE),"")</f>
        <v/>
      </c>
      <c r="P842" s="318" t="e">
        <f>+Tabla1[[#This Row],[Precio Unitario]]*Tabla1[[#This Row],[Cantidad de Insumos]]</f>
        <v>#VALUE!</v>
      </c>
      <c r="Q842" s="464" t="str">
        <f>IFERROR(VLOOKUP($L842,[4]Insumos!$C$2:$F$517,4,FALSE),"")</f>
        <v/>
      </c>
      <c r="R842" s="463"/>
    </row>
    <row r="843" spans="2:18" s="457" customFormat="1" x14ac:dyDescent="0.25">
      <c r="B843" s="465" t="str">
        <f>IF(Tabla1[[#This Row],[Código_Actividad]]="","",CONCATENATE(Tabla1[[#This Row],[POA]],".",Tabla1[[#This Row],[SRS]],".",Tabla1[[#This Row],[AREA]],".",Tabla1[[#This Row],[TIPO]]))</f>
        <v/>
      </c>
      <c r="C843" s="465" t="str">
        <f>IF(Tabla1[[#This Row],[Código_Actividad]]="","",'Formulario PPGR1'!#REF!)</f>
        <v/>
      </c>
      <c r="D843" s="465" t="str">
        <f>IF(Tabla1[[#This Row],[Código_Actividad]]="","",'Formulario PPGR1'!#REF!)</f>
        <v/>
      </c>
      <c r="E843" s="465" t="str">
        <f>IF(Tabla1[[#This Row],[Código_Actividad]]="","",'Formulario PPGR1'!#REF!)</f>
        <v/>
      </c>
      <c r="F843" s="465" t="str">
        <f>IF(Tabla1[[#This Row],[Código_Actividad]]="","",'Formulario PPGR1'!#REF!)</f>
        <v/>
      </c>
      <c r="G843" s="366"/>
      <c r="H843" s="460" t="str">
        <f>IFERROR(VLOOKUP(Tabla1[[#This Row],[Código_Actividad]],'Formulario PPGR2'!$H$9:$I$1048576,2,FALSE),"")</f>
        <v/>
      </c>
      <c r="I843" s="461" t="str">
        <f>IFERROR(VLOOKUP(Tabla1[[#This Row],[Código_Actividad]],Tabla2[[Código]:[Total de Acciones ]],15,FALSE),"")</f>
        <v/>
      </c>
      <c r="J843" s="462"/>
      <c r="K843" s="466" t="s">
        <v>683</v>
      </c>
      <c r="L843" s="460"/>
      <c r="M843" s="463" t="str">
        <f>IFERROR(VLOOKUP($L843,[4]Insumos!$C$2:$F$517,2,FALSE),"")</f>
        <v/>
      </c>
      <c r="N843" s="408"/>
      <c r="O843" s="464" t="str">
        <f>IFERROR(VLOOKUP($L843,[4]Insumos!$C$2:$F$517,3,FALSE),"")</f>
        <v/>
      </c>
      <c r="P843" s="318" t="e">
        <f>+Tabla1[[#This Row],[Precio Unitario]]*Tabla1[[#This Row],[Cantidad de Insumos]]</f>
        <v>#VALUE!</v>
      </c>
      <c r="Q843" s="464" t="str">
        <f>IFERROR(VLOOKUP($L843,[4]Insumos!$C$2:$F$517,4,FALSE),"")</f>
        <v/>
      </c>
      <c r="R843" s="463"/>
    </row>
    <row r="844" spans="2:18" s="457" customFormat="1" x14ac:dyDescent="0.25">
      <c r="B844" s="465" t="str">
        <f>IF(Tabla1[[#This Row],[Código_Actividad]]="","",CONCATENATE(Tabla1[[#This Row],[POA]],".",Tabla1[[#This Row],[SRS]],".",Tabla1[[#This Row],[AREA]],".",Tabla1[[#This Row],[TIPO]]))</f>
        <v/>
      </c>
      <c r="C844" s="465" t="str">
        <f>IF(Tabla1[[#This Row],[Código_Actividad]]="","",'Formulario PPGR1'!#REF!)</f>
        <v/>
      </c>
      <c r="D844" s="465" t="str">
        <f>IF(Tabla1[[#This Row],[Código_Actividad]]="","",'Formulario PPGR1'!#REF!)</f>
        <v/>
      </c>
      <c r="E844" s="465" t="str">
        <f>IF(Tabla1[[#This Row],[Código_Actividad]]="","",'Formulario PPGR1'!#REF!)</f>
        <v/>
      </c>
      <c r="F844" s="465" t="str">
        <f>IF(Tabla1[[#This Row],[Código_Actividad]]="","",'Formulario PPGR1'!#REF!)</f>
        <v/>
      </c>
      <c r="G844" s="366"/>
      <c r="H844" s="460" t="str">
        <f>IFERROR(VLOOKUP(Tabla1[[#This Row],[Código_Actividad]],'Formulario PPGR2'!$H$9:$I$1048576,2,FALSE),"")</f>
        <v/>
      </c>
      <c r="I844" s="461" t="str">
        <f>IFERROR(VLOOKUP(Tabla1[[#This Row],[Código_Actividad]],Tabla2[[Código]:[Total de Acciones ]],15,FALSE),"")</f>
        <v/>
      </c>
      <c r="J844" s="462"/>
      <c r="K844" s="466" t="s">
        <v>1293</v>
      </c>
      <c r="L844" s="460"/>
      <c r="M844" s="463" t="str">
        <f>IFERROR(VLOOKUP($L844,[4]Insumos!$C$2:$F$517,2,FALSE),"")</f>
        <v/>
      </c>
      <c r="N844" s="408"/>
      <c r="O844" s="464" t="str">
        <f>IFERROR(VLOOKUP($L844,[4]Insumos!$C$2:$F$517,3,FALSE),"")</f>
        <v/>
      </c>
      <c r="P844" s="318" t="e">
        <f>+Tabla1[[#This Row],[Precio Unitario]]*Tabla1[[#This Row],[Cantidad de Insumos]]</f>
        <v>#VALUE!</v>
      </c>
      <c r="Q844" s="464" t="str">
        <f>IFERROR(VLOOKUP($L844,[4]Insumos!$C$2:$F$517,4,FALSE),"")</f>
        <v/>
      </c>
      <c r="R844" s="463"/>
    </row>
    <row r="845" spans="2:18" s="457" customFormat="1" x14ac:dyDescent="0.25">
      <c r="B845" s="465" t="str">
        <f>IF(Tabla1[[#This Row],[Código_Actividad]]="","",CONCATENATE(Tabla1[[#This Row],[POA]],".",Tabla1[[#This Row],[SRS]],".",Tabla1[[#This Row],[AREA]],".",Tabla1[[#This Row],[TIPO]]))</f>
        <v/>
      </c>
      <c r="C845" s="465" t="str">
        <f>IF(Tabla1[[#This Row],[Código_Actividad]]="","",'Formulario PPGR1'!#REF!)</f>
        <v/>
      </c>
      <c r="D845" s="465" t="str">
        <f>IF(Tabla1[[#This Row],[Código_Actividad]]="","",'Formulario PPGR1'!#REF!)</f>
        <v/>
      </c>
      <c r="E845" s="465" t="str">
        <f>IF(Tabla1[[#This Row],[Código_Actividad]]="","",'Formulario PPGR1'!#REF!)</f>
        <v/>
      </c>
      <c r="F845" s="465" t="str">
        <f>IF(Tabla1[[#This Row],[Código_Actividad]]="","",'Formulario PPGR1'!#REF!)</f>
        <v/>
      </c>
      <c r="G845" s="366"/>
      <c r="H845" s="460" t="str">
        <f>IFERROR(VLOOKUP(Tabla1[[#This Row],[Código_Actividad]],'Formulario PPGR2'!$H$9:$I$1048576,2,FALSE),"")</f>
        <v/>
      </c>
      <c r="I845" s="461" t="str">
        <f>IFERROR(VLOOKUP(Tabla1[[#This Row],[Código_Actividad]],Tabla2[[Código]:[Total de Acciones ]],15,FALSE),"")</f>
        <v/>
      </c>
      <c r="J845" s="462"/>
      <c r="K845" s="466" t="s">
        <v>1293</v>
      </c>
      <c r="L845" s="460"/>
      <c r="M845" s="463" t="str">
        <f>IFERROR(VLOOKUP($L845,[4]Insumos!$C$2:$F$517,2,FALSE),"")</f>
        <v/>
      </c>
      <c r="N845" s="408"/>
      <c r="O845" s="464" t="str">
        <f>IFERROR(VLOOKUP($L845,[4]Insumos!$C$2:$F$517,3,FALSE),"")</f>
        <v/>
      </c>
      <c r="P845" s="318" t="e">
        <f>+Tabla1[[#This Row],[Precio Unitario]]*Tabla1[[#This Row],[Cantidad de Insumos]]</f>
        <v>#VALUE!</v>
      </c>
      <c r="Q845" s="464" t="str">
        <f>IFERROR(VLOOKUP($L845,[4]Insumos!$C$2:$F$517,4,FALSE),"")</f>
        <v/>
      </c>
      <c r="R845" s="463"/>
    </row>
    <row r="846" spans="2:18" s="457" customFormat="1" x14ac:dyDescent="0.25">
      <c r="B846" s="465" t="str">
        <f>IF(Tabla1[[#This Row],[Código_Actividad]]="","",CONCATENATE(Tabla1[[#This Row],[POA]],".",Tabla1[[#This Row],[SRS]],".",Tabla1[[#This Row],[AREA]],".",Tabla1[[#This Row],[TIPO]]))</f>
        <v/>
      </c>
      <c r="C846" s="465" t="str">
        <f>IF(Tabla1[[#This Row],[Código_Actividad]]="","",'Formulario PPGR1'!#REF!)</f>
        <v/>
      </c>
      <c r="D846" s="465" t="str">
        <f>IF(Tabla1[[#This Row],[Código_Actividad]]="","",'Formulario PPGR1'!#REF!)</f>
        <v/>
      </c>
      <c r="E846" s="465" t="str">
        <f>IF(Tabla1[[#This Row],[Código_Actividad]]="","",'Formulario PPGR1'!#REF!)</f>
        <v/>
      </c>
      <c r="F846" s="465" t="str">
        <f>IF(Tabla1[[#This Row],[Código_Actividad]]="","",'Formulario PPGR1'!#REF!)</f>
        <v/>
      </c>
      <c r="G846" s="366"/>
      <c r="H846" s="460" t="str">
        <f>IFERROR(VLOOKUP(Tabla1[[#This Row],[Código_Actividad]],'Formulario PPGR2'!$H$9:$I$1048576,2,FALSE),"")</f>
        <v/>
      </c>
      <c r="I846" s="461" t="str">
        <f>IFERROR(VLOOKUP(Tabla1[[#This Row],[Código_Actividad]],Tabla2[[Código]:[Total de Acciones ]],15,FALSE),"")</f>
        <v/>
      </c>
      <c r="J846" s="462"/>
      <c r="K846" s="466" t="s">
        <v>841</v>
      </c>
      <c r="L846" s="460"/>
      <c r="M846" s="463" t="str">
        <f>IFERROR(VLOOKUP($L846,[4]Insumos!$C$2:$F$517,2,FALSE),"")</f>
        <v/>
      </c>
      <c r="N846" s="408"/>
      <c r="O846" s="464" t="str">
        <f>IFERROR(VLOOKUP($L846,[4]Insumos!$C$2:$F$517,3,FALSE),"")</f>
        <v/>
      </c>
      <c r="P846" s="318" t="e">
        <f>+Tabla1[[#This Row],[Precio Unitario]]*Tabla1[[#This Row],[Cantidad de Insumos]]</f>
        <v>#VALUE!</v>
      </c>
      <c r="Q846" s="464" t="str">
        <f>IFERROR(VLOOKUP($L846,[4]Insumos!$C$2:$F$517,4,FALSE),"")</f>
        <v/>
      </c>
      <c r="R846" s="463"/>
    </row>
    <row r="847" spans="2:18" s="457" customFormat="1" x14ac:dyDescent="0.25">
      <c r="B847" s="465" t="str">
        <f>IF(Tabla1[[#This Row],[Código_Actividad]]="","",CONCATENATE(Tabla1[[#This Row],[POA]],".",Tabla1[[#This Row],[SRS]],".",Tabla1[[#This Row],[AREA]],".",Tabla1[[#This Row],[TIPO]]))</f>
        <v/>
      </c>
      <c r="C847" s="465" t="str">
        <f>IF(Tabla1[[#This Row],[Código_Actividad]]="","",'Formulario PPGR1'!#REF!)</f>
        <v/>
      </c>
      <c r="D847" s="465" t="str">
        <f>IF(Tabla1[[#This Row],[Código_Actividad]]="","",'Formulario PPGR1'!#REF!)</f>
        <v/>
      </c>
      <c r="E847" s="465" t="str">
        <f>IF(Tabla1[[#This Row],[Código_Actividad]]="","",'Formulario PPGR1'!#REF!)</f>
        <v/>
      </c>
      <c r="F847" s="465" t="str">
        <f>IF(Tabla1[[#This Row],[Código_Actividad]]="","",'Formulario PPGR1'!#REF!)</f>
        <v/>
      </c>
      <c r="G847" s="366"/>
      <c r="H847" s="460" t="str">
        <f>IFERROR(VLOOKUP(Tabla1[[#This Row],[Código_Actividad]],'Formulario PPGR2'!$H$9:$I$1048576,2,FALSE),"")</f>
        <v/>
      </c>
      <c r="I847" s="461" t="str">
        <f>IFERROR(VLOOKUP(Tabla1[[#This Row],[Código_Actividad]],Tabla2[[Código]:[Total de Acciones ]],15,FALSE),"")</f>
        <v/>
      </c>
      <c r="J847" s="462"/>
      <c r="K847" s="466" t="s">
        <v>982</v>
      </c>
      <c r="L847" s="460"/>
      <c r="M847" s="463" t="str">
        <f>IFERROR(VLOOKUP($L847,[4]Insumos!$C$2:$F$517,2,FALSE),"")</f>
        <v/>
      </c>
      <c r="N847" s="408"/>
      <c r="O847" s="464" t="str">
        <f>IFERROR(VLOOKUP($L847,[4]Insumos!$C$2:$F$517,3,FALSE),"")</f>
        <v/>
      </c>
      <c r="P847" s="318" t="e">
        <f>+Tabla1[[#This Row],[Precio Unitario]]*Tabla1[[#This Row],[Cantidad de Insumos]]</f>
        <v>#VALUE!</v>
      </c>
      <c r="Q847" s="464" t="str">
        <f>IFERROR(VLOOKUP($L847,[4]Insumos!$C$2:$F$517,4,FALSE),"")</f>
        <v/>
      </c>
      <c r="R847" s="463"/>
    </row>
    <row r="848" spans="2:18" s="457" customFormat="1" x14ac:dyDescent="0.25">
      <c r="B848" s="465" t="str">
        <f>IF(Tabla1[[#This Row],[Código_Actividad]]="","",CONCATENATE(Tabla1[[#This Row],[POA]],".",Tabla1[[#This Row],[SRS]],".",Tabla1[[#This Row],[AREA]],".",Tabla1[[#This Row],[TIPO]]))</f>
        <v/>
      </c>
      <c r="C848" s="465" t="str">
        <f>IF(Tabla1[[#This Row],[Código_Actividad]]="","",'Formulario PPGR1'!#REF!)</f>
        <v/>
      </c>
      <c r="D848" s="465" t="str">
        <f>IF(Tabla1[[#This Row],[Código_Actividad]]="","",'Formulario PPGR1'!#REF!)</f>
        <v/>
      </c>
      <c r="E848" s="465" t="str">
        <f>IF(Tabla1[[#This Row],[Código_Actividad]]="","",'Formulario PPGR1'!#REF!)</f>
        <v/>
      </c>
      <c r="F848" s="465" t="str">
        <f>IF(Tabla1[[#This Row],[Código_Actividad]]="","",'Formulario PPGR1'!#REF!)</f>
        <v/>
      </c>
      <c r="G848" s="366"/>
      <c r="H848" s="460" t="str">
        <f>IFERROR(VLOOKUP(Tabla1[[#This Row],[Código_Actividad]],'Formulario PPGR2'!$H$9:$I$1048576,2,FALSE),"")</f>
        <v/>
      </c>
      <c r="I848" s="461" t="str">
        <f>IFERROR(VLOOKUP(Tabla1[[#This Row],[Código_Actividad]],Tabla2[[Código]:[Total de Acciones ]],15,FALSE),"")</f>
        <v/>
      </c>
      <c r="J848" s="462"/>
      <c r="K848" s="466" t="s">
        <v>1003</v>
      </c>
      <c r="L848" s="460"/>
      <c r="M848" s="463" t="str">
        <f>IFERROR(VLOOKUP($L848,[4]Insumos!$C$2:$F$517,2,FALSE),"")</f>
        <v/>
      </c>
      <c r="N848" s="408"/>
      <c r="O848" s="464" t="str">
        <f>IFERROR(VLOOKUP($L848,[4]Insumos!$C$2:$F$517,3,FALSE),"")</f>
        <v/>
      </c>
      <c r="P848" s="318" t="e">
        <f>+Tabla1[[#This Row],[Precio Unitario]]*Tabla1[[#This Row],[Cantidad de Insumos]]</f>
        <v>#VALUE!</v>
      </c>
      <c r="Q848" s="464" t="str">
        <f>IFERROR(VLOOKUP($L848,[4]Insumos!$C$2:$F$517,4,FALSE),"")</f>
        <v/>
      </c>
      <c r="R848" s="463"/>
    </row>
    <row r="849" spans="2:18" s="457" customFormat="1" x14ac:dyDescent="0.25">
      <c r="B849" s="465" t="str">
        <f>IF(Tabla1[[#This Row],[Código_Actividad]]="","",CONCATENATE(Tabla1[[#This Row],[POA]],".",Tabla1[[#This Row],[SRS]],".",Tabla1[[#This Row],[AREA]],".",Tabla1[[#This Row],[TIPO]]))</f>
        <v/>
      </c>
      <c r="C849" s="465" t="str">
        <f>IF(Tabla1[[#This Row],[Código_Actividad]]="","",'Formulario PPGR1'!#REF!)</f>
        <v/>
      </c>
      <c r="D849" s="465" t="str">
        <f>IF(Tabla1[[#This Row],[Código_Actividad]]="","",'Formulario PPGR1'!#REF!)</f>
        <v/>
      </c>
      <c r="E849" s="465" t="str">
        <f>IF(Tabla1[[#This Row],[Código_Actividad]]="","",'Formulario PPGR1'!#REF!)</f>
        <v/>
      </c>
      <c r="F849" s="465" t="str">
        <f>IF(Tabla1[[#This Row],[Código_Actividad]]="","",'Formulario PPGR1'!#REF!)</f>
        <v/>
      </c>
      <c r="G849" s="366"/>
      <c r="H849" s="460" t="str">
        <f>IFERROR(VLOOKUP(Tabla1[[#This Row],[Código_Actividad]],'Formulario PPGR2'!$H$9:$I$1048576,2,FALSE),"")</f>
        <v/>
      </c>
      <c r="I849" s="461" t="str">
        <f>IFERROR(VLOOKUP(Tabla1[[#This Row],[Código_Actividad]],Tabla2[[Código]:[Total de Acciones ]],15,FALSE),"")</f>
        <v/>
      </c>
      <c r="J849" s="462"/>
      <c r="K849" s="466" t="s">
        <v>1003</v>
      </c>
      <c r="L849" s="460"/>
      <c r="M849" s="463" t="str">
        <f>IFERROR(VLOOKUP($L849,[4]Insumos!$C$2:$F$517,2,FALSE),"")</f>
        <v/>
      </c>
      <c r="N849" s="408"/>
      <c r="O849" s="464" t="str">
        <f>IFERROR(VLOOKUP($L849,[4]Insumos!$C$2:$F$517,3,FALSE),"")</f>
        <v/>
      </c>
      <c r="P849" s="318" t="e">
        <f>+Tabla1[[#This Row],[Precio Unitario]]*Tabla1[[#This Row],[Cantidad de Insumos]]</f>
        <v>#VALUE!</v>
      </c>
      <c r="Q849" s="464" t="str">
        <f>IFERROR(VLOOKUP($L849,[4]Insumos!$C$2:$F$517,4,FALSE),"")</f>
        <v/>
      </c>
      <c r="R849" s="463"/>
    </row>
    <row r="850" spans="2:18" s="457" customFormat="1" x14ac:dyDescent="0.25">
      <c r="B850" s="465" t="str">
        <f>IF(Tabla1[[#This Row],[Código_Actividad]]="","",CONCATENATE(Tabla1[[#This Row],[POA]],".",Tabla1[[#This Row],[SRS]],".",Tabla1[[#This Row],[AREA]],".",Tabla1[[#This Row],[TIPO]]))</f>
        <v/>
      </c>
      <c r="C850" s="465" t="str">
        <f>IF(Tabla1[[#This Row],[Código_Actividad]]="","",'Formulario PPGR1'!#REF!)</f>
        <v/>
      </c>
      <c r="D850" s="465" t="str">
        <f>IF(Tabla1[[#This Row],[Código_Actividad]]="","",'Formulario PPGR1'!#REF!)</f>
        <v/>
      </c>
      <c r="E850" s="465" t="str">
        <f>IF(Tabla1[[#This Row],[Código_Actividad]]="","",'Formulario PPGR1'!#REF!)</f>
        <v/>
      </c>
      <c r="F850" s="465" t="str">
        <f>IF(Tabla1[[#This Row],[Código_Actividad]]="","",'Formulario PPGR1'!#REF!)</f>
        <v/>
      </c>
      <c r="G850" s="366"/>
      <c r="H850" s="460" t="str">
        <f>IFERROR(VLOOKUP(Tabla1[[#This Row],[Código_Actividad]],'Formulario PPGR2'!$H$9:$I$1048576,2,FALSE),"")</f>
        <v/>
      </c>
      <c r="I850" s="461" t="str">
        <f>IFERROR(VLOOKUP(Tabla1[[#This Row],[Código_Actividad]],Tabla2[[Código]:[Total de Acciones ]],15,FALSE),"")</f>
        <v/>
      </c>
      <c r="J850" s="462"/>
      <c r="K850" s="466" t="s">
        <v>836</v>
      </c>
      <c r="L850" s="460"/>
      <c r="M850" s="463" t="str">
        <f>IFERROR(VLOOKUP($L850,[4]Insumos!$C$2:$F$517,2,FALSE),"")</f>
        <v/>
      </c>
      <c r="N850" s="408"/>
      <c r="O850" s="464" t="str">
        <f>IFERROR(VLOOKUP($L850,[4]Insumos!$C$2:$F$517,3,FALSE),"")</f>
        <v/>
      </c>
      <c r="P850" s="318" t="e">
        <f>+Tabla1[[#This Row],[Precio Unitario]]*Tabla1[[#This Row],[Cantidad de Insumos]]</f>
        <v>#VALUE!</v>
      </c>
      <c r="Q850" s="464" t="str">
        <f>IFERROR(VLOOKUP($L850,[4]Insumos!$C$2:$F$517,4,FALSE),"")</f>
        <v/>
      </c>
      <c r="R850" s="463"/>
    </row>
    <row r="851" spans="2:18" s="457" customFormat="1" x14ac:dyDescent="0.25">
      <c r="B851" s="465" t="str">
        <f>IF(Tabla1[[#This Row],[Código_Actividad]]="","",CONCATENATE(Tabla1[[#This Row],[POA]],".",Tabla1[[#This Row],[SRS]],".",Tabla1[[#This Row],[AREA]],".",Tabla1[[#This Row],[TIPO]]))</f>
        <v/>
      </c>
      <c r="C851" s="465" t="str">
        <f>IF(Tabla1[[#This Row],[Código_Actividad]]="","",'Formulario PPGR1'!#REF!)</f>
        <v/>
      </c>
      <c r="D851" s="465" t="str">
        <f>IF(Tabla1[[#This Row],[Código_Actividad]]="","",'Formulario PPGR1'!#REF!)</f>
        <v/>
      </c>
      <c r="E851" s="465" t="str">
        <f>IF(Tabla1[[#This Row],[Código_Actividad]]="","",'Formulario PPGR1'!#REF!)</f>
        <v/>
      </c>
      <c r="F851" s="465" t="str">
        <f>IF(Tabla1[[#This Row],[Código_Actividad]]="","",'Formulario PPGR1'!#REF!)</f>
        <v/>
      </c>
      <c r="G851" s="366"/>
      <c r="H851" s="460" t="str">
        <f>IFERROR(VLOOKUP(Tabla1[[#This Row],[Código_Actividad]],'Formulario PPGR2'!$H$9:$I$1048576,2,FALSE),"")</f>
        <v/>
      </c>
      <c r="I851" s="461" t="str">
        <f>IFERROR(VLOOKUP(Tabla1[[#This Row],[Código_Actividad]],Tabla2[[Código]:[Total de Acciones ]],15,FALSE),"")</f>
        <v/>
      </c>
      <c r="J851" s="462"/>
      <c r="K851" s="466" t="str">
        <f>IFERROR(VLOOKUP($J851,[7]LSIns!$B$5:$C$45,2,FALSE),"")</f>
        <v/>
      </c>
      <c r="L851" s="460"/>
      <c r="M851" s="463" t="str">
        <f>IFERROR(VLOOKUP($L851,[4]Insumos!$C$2:$F$517,2,FALSE),"")</f>
        <v/>
      </c>
      <c r="N851" s="408"/>
      <c r="O851" s="464" t="str">
        <f>IFERROR(VLOOKUP($L851,[4]Insumos!$C$2:$F$517,3,FALSE),"")</f>
        <v/>
      </c>
      <c r="P851" s="318" t="e">
        <f>+Tabla1[[#This Row],[Precio Unitario]]*Tabla1[[#This Row],[Cantidad de Insumos]]</f>
        <v>#VALUE!</v>
      </c>
      <c r="Q851" s="464" t="str">
        <f>IFERROR(VLOOKUP($L851,[4]Insumos!$C$2:$F$517,4,FALSE),"")</f>
        <v/>
      </c>
      <c r="R851" s="463"/>
    </row>
    <row r="852" spans="2:18" s="457" customFormat="1" x14ac:dyDescent="0.25">
      <c r="B852" s="465" t="str">
        <f>IF(Tabla1[[#This Row],[Código_Actividad]]="","",CONCATENATE(Tabla1[[#This Row],[POA]],".",Tabla1[[#This Row],[SRS]],".",Tabla1[[#This Row],[AREA]],".",Tabla1[[#This Row],[TIPO]]))</f>
        <v/>
      </c>
      <c r="C852" s="465" t="str">
        <f>IF(Tabla1[[#This Row],[Código_Actividad]]="","",'Formulario PPGR1'!#REF!)</f>
        <v/>
      </c>
      <c r="D852" s="465" t="str">
        <f>IF(Tabla1[[#This Row],[Código_Actividad]]="","",'Formulario PPGR1'!#REF!)</f>
        <v/>
      </c>
      <c r="E852" s="465" t="str">
        <f>IF(Tabla1[[#This Row],[Código_Actividad]]="","",'Formulario PPGR1'!#REF!)</f>
        <v/>
      </c>
      <c r="F852" s="465" t="str">
        <f>IF(Tabla1[[#This Row],[Código_Actividad]]="","",'Formulario PPGR1'!#REF!)</f>
        <v/>
      </c>
      <c r="G852" s="366"/>
      <c r="H852" s="460" t="str">
        <f>IFERROR(VLOOKUP(Tabla1[[#This Row],[Código_Actividad]],'Formulario PPGR2'!$H$9:$I$1048576,2,FALSE),"")</f>
        <v/>
      </c>
      <c r="I852" s="461" t="str">
        <f>IFERROR(VLOOKUP(Tabla1[[#This Row],[Código_Actividad]],Tabla2[[Código]:[Total de Acciones ]],15,FALSE),"")</f>
        <v/>
      </c>
      <c r="J852" s="462"/>
      <c r="K852" s="466" t="str">
        <f>IFERROR(VLOOKUP($J852,[7]LSIns!$B$5:$C$45,2,FALSE),"")</f>
        <v/>
      </c>
      <c r="L852" s="460"/>
      <c r="M852" s="463" t="str">
        <f>IFERROR(VLOOKUP($L852,[4]Insumos!$C$2:$F$517,2,FALSE),"")</f>
        <v/>
      </c>
      <c r="N852" s="408"/>
      <c r="O852" s="464" t="str">
        <f>IFERROR(VLOOKUP($L852,[4]Insumos!$C$2:$F$517,3,FALSE),"")</f>
        <v/>
      </c>
      <c r="P852" s="318" t="e">
        <f>+Tabla1[[#This Row],[Precio Unitario]]*Tabla1[[#This Row],[Cantidad de Insumos]]</f>
        <v>#VALUE!</v>
      </c>
      <c r="Q852" s="464" t="str">
        <f>IFERROR(VLOOKUP($L852,[4]Insumos!$C$2:$F$517,4,FALSE),"")</f>
        <v/>
      </c>
      <c r="R852" s="463"/>
    </row>
    <row r="853" spans="2:18" s="457" customFormat="1" x14ac:dyDescent="0.25">
      <c r="B853" s="465" t="str">
        <f>IF(Tabla1[[#This Row],[Código_Actividad]]="","",CONCATENATE(Tabla1[[#This Row],[POA]],".",Tabla1[[#This Row],[SRS]],".",Tabla1[[#This Row],[AREA]],".",Tabla1[[#This Row],[TIPO]]))</f>
        <v/>
      </c>
      <c r="C853" s="465" t="str">
        <f>IF(Tabla1[[#This Row],[Código_Actividad]]="","",'Formulario PPGR1'!#REF!)</f>
        <v/>
      </c>
      <c r="D853" s="465" t="str">
        <f>IF(Tabla1[[#This Row],[Código_Actividad]]="","",'Formulario PPGR1'!#REF!)</f>
        <v/>
      </c>
      <c r="E853" s="465" t="str">
        <f>IF(Tabla1[[#This Row],[Código_Actividad]]="","",'Formulario PPGR1'!#REF!)</f>
        <v/>
      </c>
      <c r="F853" s="465" t="str">
        <f>IF(Tabla1[[#This Row],[Código_Actividad]]="","",'Formulario PPGR1'!#REF!)</f>
        <v/>
      </c>
      <c r="G853" s="366"/>
      <c r="H853" s="460" t="str">
        <f>IFERROR(VLOOKUP(Tabla1[[#This Row],[Código_Actividad]],'Formulario PPGR2'!$H$9:$I$1048576,2,FALSE),"")</f>
        <v/>
      </c>
      <c r="I853" s="461" t="str">
        <f>IFERROR(VLOOKUP(Tabla1[[#This Row],[Código_Actividad]],Tabla2[[Código]:[Total de Acciones ]],15,FALSE),"")</f>
        <v/>
      </c>
      <c r="J853" s="462"/>
      <c r="K853" s="466" t="str">
        <f>IFERROR(VLOOKUP($J853,[7]LSIns!$B$5:$C$45,2,FALSE),"")</f>
        <v/>
      </c>
      <c r="L853" s="460"/>
      <c r="M853" s="463" t="str">
        <f>IFERROR(VLOOKUP($L853,[4]Insumos!$C$2:$F$517,2,FALSE),"")</f>
        <v/>
      </c>
      <c r="N853" s="408"/>
      <c r="O853" s="464" t="str">
        <f>IFERROR(VLOOKUP($L853,[4]Insumos!$C$2:$F$517,3,FALSE),"")</f>
        <v/>
      </c>
      <c r="P853" s="318" t="e">
        <f>+Tabla1[[#This Row],[Precio Unitario]]*Tabla1[[#This Row],[Cantidad de Insumos]]</f>
        <v>#VALUE!</v>
      </c>
      <c r="Q853" s="464" t="str">
        <f>IFERROR(VLOOKUP($L853,[4]Insumos!$C$2:$F$517,4,FALSE),"")</f>
        <v/>
      </c>
      <c r="R853" s="463"/>
    </row>
    <row r="854" spans="2:18" s="457" customFormat="1" x14ac:dyDescent="0.25">
      <c r="B854" s="465" t="str">
        <f>IF(Tabla1[[#This Row],[Código_Actividad]]="","",CONCATENATE(Tabla1[[#This Row],[POA]],".",Tabla1[[#This Row],[SRS]],".",Tabla1[[#This Row],[AREA]],".",Tabla1[[#This Row],[TIPO]]))</f>
        <v/>
      </c>
      <c r="C854" s="465" t="str">
        <f>IF(Tabla1[[#This Row],[Código_Actividad]]="","",'Formulario PPGR1'!#REF!)</f>
        <v/>
      </c>
      <c r="D854" s="465" t="str">
        <f>IF(Tabla1[[#This Row],[Código_Actividad]]="","",'Formulario PPGR1'!#REF!)</f>
        <v/>
      </c>
      <c r="E854" s="465" t="str">
        <f>IF(Tabla1[[#This Row],[Código_Actividad]]="","",'Formulario PPGR1'!#REF!)</f>
        <v/>
      </c>
      <c r="F854" s="465" t="str">
        <f>IF(Tabla1[[#This Row],[Código_Actividad]]="","",'Formulario PPGR1'!#REF!)</f>
        <v/>
      </c>
      <c r="G854" s="366"/>
      <c r="H854" s="460" t="str">
        <f>IFERROR(VLOOKUP(Tabla1[[#This Row],[Código_Actividad]],'Formulario PPGR2'!$H$9:$I$1048576,2,FALSE),"")</f>
        <v/>
      </c>
      <c r="I854" s="461" t="str">
        <f>IFERROR(VLOOKUP(Tabla1[[#This Row],[Código_Actividad]],Tabla2[[Código]:[Total de Acciones ]],15,FALSE),"")</f>
        <v/>
      </c>
      <c r="J854" s="462"/>
      <c r="K854" s="466" t="str">
        <f>IFERROR(VLOOKUP($J854,[7]LSIns!$B$5:$C$45,2,FALSE),"")</f>
        <v/>
      </c>
      <c r="L854" s="460"/>
      <c r="M854" s="463" t="str">
        <f>IFERROR(VLOOKUP($L854,[4]Insumos!$C$2:$F$517,2,FALSE),"")</f>
        <v/>
      </c>
      <c r="N854" s="408"/>
      <c r="O854" s="464" t="str">
        <f>IFERROR(VLOOKUP($L854,[4]Insumos!$C$2:$F$517,3,FALSE),"")</f>
        <v/>
      </c>
      <c r="P854" s="318" t="e">
        <f>+Tabla1[[#This Row],[Precio Unitario]]*Tabla1[[#This Row],[Cantidad de Insumos]]</f>
        <v>#VALUE!</v>
      </c>
      <c r="Q854" s="464" t="str">
        <f>IFERROR(VLOOKUP($L854,[4]Insumos!$C$2:$F$517,4,FALSE),"")</f>
        <v/>
      </c>
      <c r="R854" s="463"/>
    </row>
    <row r="855" spans="2:18" s="457" customFormat="1" x14ac:dyDescent="0.25">
      <c r="B855" s="465" t="str">
        <f>IF(Tabla1[[#This Row],[Código_Actividad]]="","",CONCATENATE(Tabla1[[#This Row],[POA]],".",Tabla1[[#This Row],[SRS]],".",Tabla1[[#This Row],[AREA]],".",Tabla1[[#This Row],[TIPO]]))</f>
        <v/>
      </c>
      <c r="C855" s="465" t="str">
        <f>IF(Tabla1[[#This Row],[Código_Actividad]]="","",'Formulario PPGR1'!#REF!)</f>
        <v/>
      </c>
      <c r="D855" s="465" t="str">
        <f>IF(Tabla1[[#This Row],[Código_Actividad]]="","",'Formulario PPGR1'!#REF!)</f>
        <v/>
      </c>
      <c r="E855" s="465" t="str">
        <f>IF(Tabla1[[#This Row],[Código_Actividad]]="","",'Formulario PPGR1'!#REF!)</f>
        <v/>
      </c>
      <c r="F855" s="465" t="str">
        <f>IF(Tabla1[[#This Row],[Código_Actividad]]="","",'Formulario PPGR1'!#REF!)</f>
        <v/>
      </c>
      <c r="G855" s="366"/>
      <c r="H855" s="460" t="str">
        <f>IFERROR(VLOOKUP(Tabla1[[#This Row],[Código_Actividad]],'Formulario PPGR2'!$H$9:$I$1048576,2,FALSE),"")</f>
        <v/>
      </c>
      <c r="I855" s="461" t="str">
        <f>IFERROR(VLOOKUP(Tabla1[[#This Row],[Código_Actividad]],Tabla2[[Código]:[Total de Acciones ]],15,FALSE),"")</f>
        <v/>
      </c>
      <c r="J855" s="462"/>
      <c r="K855" s="466" t="str">
        <f>IFERROR(VLOOKUP($J855,[7]LSIns!$B$5:$C$45,2,FALSE),"")</f>
        <v/>
      </c>
      <c r="L855" s="460"/>
      <c r="M855" s="463" t="str">
        <f>IFERROR(VLOOKUP($L855,[4]Insumos!$C$2:$F$517,2,FALSE),"")</f>
        <v/>
      </c>
      <c r="N855" s="408"/>
      <c r="O855" s="464" t="str">
        <f>IFERROR(VLOOKUP($L855,[4]Insumos!$C$2:$F$517,3,FALSE),"")</f>
        <v/>
      </c>
      <c r="P855" s="318" t="e">
        <f>+Tabla1[[#This Row],[Precio Unitario]]*Tabla1[[#This Row],[Cantidad de Insumos]]</f>
        <v>#VALUE!</v>
      </c>
      <c r="Q855" s="464" t="str">
        <f>IFERROR(VLOOKUP($L855,[4]Insumos!$C$2:$F$517,4,FALSE),"")</f>
        <v/>
      </c>
      <c r="R855" s="463"/>
    </row>
    <row r="856" spans="2:18" s="457" customFormat="1" x14ac:dyDescent="0.25">
      <c r="B856" s="465" t="str">
        <f>IF(Tabla1[[#This Row],[Código_Actividad]]="","",CONCATENATE(Tabla1[[#This Row],[POA]],".",Tabla1[[#This Row],[SRS]],".",Tabla1[[#This Row],[AREA]],".",Tabla1[[#This Row],[TIPO]]))</f>
        <v/>
      </c>
      <c r="C856" s="465" t="str">
        <f>IF(Tabla1[[#This Row],[Código_Actividad]]="","",'Formulario PPGR1'!#REF!)</f>
        <v/>
      </c>
      <c r="D856" s="465" t="str">
        <f>IF(Tabla1[[#This Row],[Código_Actividad]]="","",'Formulario PPGR1'!#REF!)</f>
        <v/>
      </c>
      <c r="E856" s="465" t="str">
        <f>IF(Tabla1[[#This Row],[Código_Actividad]]="","",'Formulario PPGR1'!#REF!)</f>
        <v/>
      </c>
      <c r="F856" s="465" t="str">
        <f>IF(Tabla1[[#This Row],[Código_Actividad]]="","",'Formulario PPGR1'!#REF!)</f>
        <v/>
      </c>
      <c r="G856" s="366"/>
      <c r="H856" s="460" t="str">
        <f>IFERROR(VLOOKUP(Tabla1[[#This Row],[Código_Actividad]],'Formulario PPGR2'!$H$9:$I$1048576,2,FALSE),"")</f>
        <v/>
      </c>
      <c r="I856" s="461" t="str">
        <f>IFERROR(VLOOKUP(Tabla1[[#This Row],[Código_Actividad]],Tabla2[[Código]:[Total de Acciones ]],15,FALSE),"")</f>
        <v/>
      </c>
      <c r="J856" s="462"/>
      <c r="K856" s="466" t="str">
        <f>IFERROR(VLOOKUP($J856,[7]LSIns!$B$5:$C$45,2,FALSE),"")</f>
        <v/>
      </c>
      <c r="L856" s="460"/>
      <c r="M856" s="463" t="str">
        <f>IFERROR(VLOOKUP($L856,[4]Insumos!$C$2:$F$517,2,FALSE),"")</f>
        <v/>
      </c>
      <c r="N856" s="408"/>
      <c r="O856" s="464" t="str">
        <f>IFERROR(VLOOKUP($L856,[4]Insumos!$C$2:$F$517,3,FALSE),"")</f>
        <v/>
      </c>
      <c r="P856" s="318" t="e">
        <f>+Tabla1[[#This Row],[Precio Unitario]]*Tabla1[[#This Row],[Cantidad de Insumos]]</f>
        <v>#VALUE!</v>
      </c>
      <c r="Q856" s="464" t="str">
        <f>IFERROR(VLOOKUP($L856,[4]Insumos!$C$2:$F$517,4,FALSE),"")</f>
        <v/>
      </c>
      <c r="R856" s="463"/>
    </row>
    <row r="857" spans="2:18" s="457" customFormat="1" x14ac:dyDescent="0.25">
      <c r="B857" s="465" t="str">
        <f>IF(Tabla1[[#This Row],[Código_Actividad]]="","",CONCATENATE(Tabla1[[#This Row],[POA]],".",Tabla1[[#This Row],[SRS]],".",Tabla1[[#This Row],[AREA]],".",Tabla1[[#This Row],[TIPO]]))</f>
        <v/>
      </c>
      <c r="C857" s="465" t="str">
        <f>IF(Tabla1[[#This Row],[Código_Actividad]]="","",'Formulario PPGR1'!#REF!)</f>
        <v/>
      </c>
      <c r="D857" s="465" t="str">
        <f>IF(Tabla1[[#This Row],[Código_Actividad]]="","",'Formulario PPGR1'!#REF!)</f>
        <v/>
      </c>
      <c r="E857" s="465" t="str">
        <f>IF(Tabla1[[#This Row],[Código_Actividad]]="","",'Formulario PPGR1'!#REF!)</f>
        <v/>
      </c>
      <c r="F857" s="465" t="str">
        <f>IF(Tabla1[[#This Row],[Código_Actividad]]="","",'Formulario PPGR1'!#REF!)</f>
        <v/>
      </c>
      <c r="G857" s="366"/>
      <c r="H857" s="460" t="str">
        <f>IFERROR(VLOOKUP(Tabla1[[#This Row],[Código_Actividad]],'Formulario PPGR2'!$H$9:$I$1048576,2,FALSE),"")</f>
        <v/>
      </c>
      <c r="I857" s="461" t="str">
        <f>IFERROR(VLOOKUP(Tabla1[[#This Row],[Código_Actividad]],Tabla2[[Código]:[Total de Acciones ]],15,FALSE),"")</f>
        <v/>
      </c>
      <c r="J857" s="462"/>
      <c r="K857" s="466" t="str">
        <f>IFERROR(VLOOKUP($J857,[7]LSIns!$B$5:$C$45,2,FALSE),"")</f>
        <v/>
      </c>
      <c r="L857" s="460"/>
      <c r="M857" s="463" t="str">
        <f>IFERROR(VLOOKUP($L857,[4]Insumos!$C$2:$F$517,2,FALSE),"")</f>
        <v/>
      </c>
      <c r="N857" s="408"/>
      <c r="O857" s="464" t="str">
        <f>IFERROR(VLOOKUP($L857,[4]Insumos!$C$2:$F$517,3,FALSE),"")</f>
        <v/>
      </c>
      <c r="P857" s="318" t="e">
        <f>+Tabla1[[#This Row],[Precio Unitario]]*Tabla1[[#This Row],[Cantidad de Insumos]]</f>
        <v>#VALUE!</v>
      </c>
      <c r="Q857" s="464" t="str">
        <f>IFERROR(VLOOKUP($L857,[4]Insumos!$C$2:$F$517,4,FALSE),"")</f>
        <v/>
      </c>
      <c r="R857" s="463"/>
    </row>
    <row r="858" spans="2:18" s="457" customFormat="1" x14ac:dyDescent="0.25">
      <c r="B858" s="465" t="str">
        <f>IF(Tabla1[[#This Row],[Código_Actividad]]="","",CONCATENATE(Tabla1[[#This Row],[POA]],".",Tabla1[[#This Row],[SRS]],".",Tabla1[[#This Row],[AREA]],".",Tabla1[[#This Row],[TIPO]]))</f>
        <v/>
      </c>
      <c r="C858" s="465" t="str">
        <f>IF(Tabla1[[#This Row],[Código_Actividad]]="","",'Formulario PPGR1'!#REF!)</f>
        <v/>
      </c>
      <c r="D858" s="465" t="str">
        <f>IF(Tabla1[[#This Row],[Código_Actividad]]="","",'Formulario PPGR1'!#REF!)</f>
        <v/>
      </c>
      <c r="E858" s="465" t="str">
        <f>IF(Tabla1[[#This Row],[Código_Actividad]]="","",'Formulario PPGR1'!#REF!)</f>
        <v/>
      </c>
      <c r="F858" s="465" t="str">
        <f>IF(Tabla1[[#This Row],[Código_Actividad]]="","",'Formulario PPGR1'!#REF!)</f>
        <v/>
      </c>
      <c r="G858" s="366"/>
      <c r="H858" s="460" t="str">
        <f>IFERROR(VLOOKUP(Tabla1[[#This Row],[Código_Actividad]],'Formulario PPGR2'!$H$9:$I$1048576,2,FALSE),"")</f>
        <v/>
      </c>
      <c r="I858" s="461" t="str">
        <f>IFERROR(VLOOKUP(Tabla1[[#This Row],[Código_Actividad]],Tabla2[[Código]:[Total de Acciones ]],15,FALSE),"")</f>
        <v/>
      </c>
      <c r="J858" s="462"/>
      <c r="K858" s="466" t="str">
        <f>IFERROR(VLOOKUP($J858,[7]LSIns!$B$5:$C$45,2,FALSE),"")</f>
        <v/>
      </c>
      <c r="L858" s="460"/>
      <c r="M858" s="463" t="str">
        <f>IFERROR(VLOOKUP($L858,[4]Insumos!$C$2:$F$517,2,FALSE),"")</f>
        <v/>
      </c>
      <c r="N858" s="408"/>
      <c r="O858" s="464" t="str">
        <f>IFERROR(VLOOKUP($L858,[4]Insumos!$C$2:$F$517,3,FALSE),"")</f>
        <v/>
      </c>
      <c r="P858" s="318" t="e">
        <f>+Tabla1[[#This Row],[Precio Unitario]]*Tabla1[[#This Row],[Cantidad de Insumos]]</f>
        <v>#VALUE!</v>
      </c>
      <c r="Q858" s="464" t="str">
        <f>IFERROR(VLOOKUP($L858,[4]Insumos!$C$2:$F$517,4,FALSE),"")</f>
        <v/>
      </c>
      <c r="R858" s="463"/>
    </row>
    <row r="859" spans="2:18" s="457" customFormat="1" x14ac:dyDescent="0.25">
      <c r="B859" s="465" t="str">
        <f>IF(Tabla1[[#This Row],[Código_Actividad]]="","",CONCATENATE(Tabla1[[#This Row],[POA]],".",Tabla1[[#This Row],[SRS]],".",Tabla1[[#This Row],[AREA]],".",Tabla1[[#This Row],[TIPO]]))</f>
        <v/>
      </c>
      <c r="C859" s="465" t="str">
        <f>IF(Tabla1[[#This Row],[Código_Actividad]]="","",'Formulario PPGR1'!#REF!)</f>
        <v/>
      </c>
      <c r="D859" s="465" t="str">
        <f>IF(Tabla1[[#This Row],[Código_Actividad]]="","",'Formulario PPGR1'!#REF!)</f>
        <v/>
      </c>
      <c r="E859" s="465" t="str">
        <f>IF(Tabla1[[#This Row],[Código_Actividad]]="","",'Formulario PPGR1'!#REF!)</f>
        <v/>
      </c>
      <c r="F859" s="465" t="str">
        <f>IF(Tabla1[[#This Row],[Código_Actividad]]="","",'Formulario PPGR1'!#REF!)</f>
        <v/>
      </c>
      <c r="G859" s="366"/>
      <c r="H859" s="460" t="str">
        <f>IFERROR(VLOOKUP(Tabla1[[#This Row],[Código_Actividad]],'Formulario PPGR2'!$H$9:$I$1048576,2,FALSE),"")</f>
        <v/>
      </c>
      <c r="I859" s="461" t="str">
        <f>IFERROR(VLOOKUP(Tabla1[[#This Row],[Código_Actividad]],Tabla2[[Código]:[Total de Acciones ]],15,FALSE),"")</f>
        <v/>
      </c>
      <c r="J859" s="462"/>
      <c r="K859" s="466" t="str">
        <f>IFERROR(VLOOKUP($J859,[7]LSIns!$B$5:$C$45,2,FALSE),"")</f>
        <v/>
      </c>
      <c r="L859" s="460"/>
      <c r="M859" s="463" t="str">
        <f>IFERROR(VLOOKUP($L859,[4]Insumos!$C$2:$F$517,2,FALSE),"")</f>
        <v/>
      </c>
      <c r="N859" s="408"/>
      <c r="O859" s="464" t="str">
        <f>IFERROR(VLOOKUP($L859,[4]Insumos!$C$2:$F$517,3,FALSE),"")</f>
        <v/>
      </c>
      <c r="P859" s="318" t="e">
        <f>+Tabla1[[#This Row],[Precio Unitario]]*Tabla1[[#This Row],[Cantidad de Insumos]]</f>
        <v>#VALUE!</v>
      </c>
      <c r="Q859" s="464" t="str">
        <f>IFERROR(VLOOKUP($L859,[4]Insumos!$C$2:$F$517,4,FALSE),"")</f>
        <v/>
      </c>
      <c r="R859" s="463"/>
    </row>
    <row r="860" spans="2:18" s="457" customFormat="1" x14ac:dyDescent="0.25">
      <c r="B860" s="465" t="str">
        <f>IF(Tabla1[[#This Row],[Código_Actividad]]="","",CONCATENATE(Tabla1[[#This Row],[POA]],".",Tabla1[[#This Row],[SRS]],".",Tabla1[[#This Row],[AREA]],".",Tabla1[[#This Row],[TIPO]]))</f>
        <v/>
      </c>
      <c r="C860" s="465" t="str">
        <f>IF(Tabla1[[#This Row],[Código_Actividad]]="","",'Formulario PPGR1'!#REF!)</f>
        <v/>
      </c>
      <c r="D860" s="465" t="str">
        <f>IF(Tabla1[[#This Row],[Código_Actividad]]="","",'Formulario PPGR1'!#REF!)</f>
        <v/>
      </c>
      <c r="E860" s="465" t="str">
        <f>IF(Tabla1[[#This Row],[Código_Actividad]]="","",'Formulario PPGR1'!#REF!)</f>
        <v/>
      </c>
      <c r="F860" s="465" t="str">
        <f>IF(Tabla1[[#This Row],[Código_Actividad]]="","",'Formulario PPGR1'!#REF!)</f>
        <v/>
      </c>
      <c r="G860" s="366"/>
      <c r="H860" s="460" t="str">
        <f>IFERROR(VLOOKUP(Tabla1[[#This Row],[Código_Actividad]],'Formulario PPGR2'!$H$9:$I$1048576,2,FALSE),"")</f>
        <v/>
      </c>
      <c r="I860" s="461" t="str">
        <f>IFERROR(VLOOKUP(Tabla1[[#This Row],[Código_Actividad]],Tabla2[[Código]:[Total de Acciones ]],15,FALSE),"")</f>
        <v/>
      </c>
      <c r="J860" s="462"/>
      <c r="K860" s="466" t="str">
        <f>IFERROR(VLOOKUP($J860,[7]LSIns!$B$5:$C$45,2,FALSE),"")</f>
        <v/>
      </c>
      <c r="L860" s="460"/>
      <c r="M860" s="463" t="str">
        <f>IFERROR(VLOOKUP($L860,[4]Insumos!$C$2:$F$517,2,FALSE),"")</f>
        <v/>
      </c>
      <c r="N860" s="408"/>
      <c r="O860" s="464" t="str">
        <f>IFERROR(VLOOKUP($L860,[4]Insumos!$C$2:$F$517,3,FALSE),"")</f>
        <v/>
      </c>
      <c r="P860" s="318" t="e">
        <f>+Tabla1[[#This Row],[Precio Unitario]]*Tabla1[[#This Row],[Cantidad de Insumos]]</f>
        <v>#VALUE!</v>
      </c>
      <c r="Q860" s="464" t="str">
        <f>IFERROR(VLOOKUP($L860,[4]Insumos!$C$2:$F$517,4,FALSE),"")</f>
        <v/>
      </c>
      <c r="R860" s="463"/>
    </row>
    <row r="861" spans="2:18" s="457" customFormat="1" x14ac:dyDescent="0.25">
      <c r="B861" s="465" t="str">
        <f>IF(Tabla1[[#This Row],[Código_Actividad]]="","",CONCATENATE(Tabla1[[#This Row],[POA]],".",Tabla1[[#This Row],[SRS]],".",Tabla1[[#This Row],[AREA]],".",Tabla1[[#This Row],[TIPO]]))</f>
        <v/>
      </c>
      <c r="C861" s="465" t="str">
        <f>IF(Tabla1[[#This Row],[Código_Actividad]]="","",'Formulario PPGR1'!#REF!)</f>
        <v/>
      </c>
      <c r="D861" s="465" t="str">
        <f>IF(Tabla1[[#This Row],[Código_Actividad]]="","",'Formulario PPGR1'!#REF!)</f>
        <v/>
      </c>
      <c r="E861" s="465" t="str">
        <f>IF(Tabla1[[#This Row],[Código_Actividad]]="","",'Formulario PPGR1'!#REF!)</f>
        <v/>
      </c>
      <c r="F861" s="465" t="str">
        <f>IF(Tabla1[[#This Row],[Código_Actividad]]="","",'Formulario PPGR1'!#REF!)</f>
        <v/>
      </c>
      <c r="G861" s="366"/>
      <c r="H861" s="460" t="str">
        <f>IFERROR(VLOOKUP(Tabla1[[#This Row],[Código_Actividad]],'Formulario PPGR2'!$H$9:$I$1048576,2,FALSE),"")</f>
        <v/>
      </c>
      <c r="I861" s="461" t="str">
        <f>IFERROR(VLOOKUP(Tabla1[[#This Row],[Código_Actividad]],Tabla2[[Código]:[Total de Acciones ]],15,FALSE),"")</f>
        <v/>
      </c>
      <c r="J861" s="462"/>
      <c r="K861" s="466" t="str">
        <f>IFERROR(VLOOKUP($J861,[7]LSIns!$B$5:$C$45,2,FALSE),"")</f>
        <v/>
      </c>
      <c r="L861" s="460"/>
      <c r="M861" s="463" t="str">
        <f>IFERROR(VLOOKUP($L861,[4]Insumos!$C$2:$F$517,2,FALSE),"")</f>
        <v/>
      </c>
      <c r="N861" s="408"/>
      <c r="O861" s="464" t="str">
        <f>IFERROR(VLOOKUP($L861,[4]Insumos!$C$2:$F$517,3,FALSE),"")</f>
        <v/>
      </c>
      <c r="P861" s="318" t="e">
        <f>+Tabla1[[#This Row],[Precio Unitario]]*Tabla1[[#This Row],[Cantidad de Insumos]]</f>
        <v>#VALUE!</v>
      </c>
      <c r="Q861" s="464" t="str">
        <f>IFERROR(VLOOKUP($L861,[4]Insumos!$C$2:$F$517,4,FALSE),"")</f>
        <v/>
      </c>
      <c r="R861" s="463"/>
    </row>
    <row r="862" spans="2:18" s="457" customFormat="1" x14ac:dyDescent="0.25">
      <c r="B862" s="465" t="str">
        <f>IF(Tabla1[[#This Row],[Código_Actividad]]="","",CONCATENATE(Tabla1[[#This Row],[POA]],".",Tabla1[[#This Row],[SRS]],".",Tabla1[[#This Row],[AREA]],".",Tabla1[[#This Row],[TIPO]]))</f>
        <v/>
      </c>
      <c r="C862" s="465" t="str">
        <f>IF(Tabla1[[#This Row],[Código_Actividad]]="","",'Formulario PPGR1'!#REF!)</f>
        <v/>
      </c>
      <c r="D862" s="465" t="str">
        <f>IF(Tabla1[[#This Row],[Código_Actividad]]="","",'Formulario PPGR1'!#REF!)</f>
        <v/>
      </c>
      <c r="E862" s="465" t="str">
        <f>IF(Tabla1[[#This Row],[Código_Actividad]]="","",'Formulario PPGR1'!#REF!)</f>
        <v/>
      </c>
      <c r="F862" s="465" t="str">
        <f>IF(Tabla1[[#This Row],[Código_Actividad]]="","",'Formulario PPGR1'!#REF!)</f>
        <v/>
      </c>
      <c r="G862" s="366"/>
      <c r="H862" s="460" t="str">
        <f>IFERROR(VLOOKUP(Tabla1[[#This Row],[Código_Actividad]],'Formulario PPGR2'!$H$9:$I$1048576,2,FALSE),"")</f>
        <v/>
      </c>
      <c r="I862" s="461" t="str">
        <f>IFERROR(VLOOKUP(Tabla1[[#This Row],[Código_Actividad]],Tabla2[[Código]:[Total de Acciones ]],15,FALSE),"")</f>
        <v/>
      </c>
      <c r="J862" s="462"/>
      <c r="K862" s="466" t="str">
        <f>IFERROR(VLOOKUP($J862,[7]LSIns!$B$5:$C$45,2,FALSE),"")</f>
        <v/>
      </c>
      <c r="L862" s="460"/>
      <c r="M862" s="463" t="str">
        <f>IFERROR(VLOOKUP($L862,[4]Insumos!$C$2:$F$517,2,FALSE),"")</f>
        <v/>
      </c>
      <c r="N862" s="408"/>
      <c r="O862" s="464" t="str">
        <f>IFERROR(VLOOKUP($L862,[4]Insumos!$C$2:$F$517,3,FALSE),"")</f>
        <v/>
      </c>
      <c r="P862" s="318" t="e">
        <f>+Tabla1[[#This Row],[Precio Unitario]]*Tabla1[[#This Row],[Cantidad de Insumos]]</f>
        <v>#VALUE!</v>
      </c>
      <c r="Q862" s="464" t="str">
        <f>IFERROR(VLOOKUP($L862,[4]Insumos!$C$2:$F$517,4,FALSE),"")</f>
        <v/>
      </c>
      <c r="R862" s="463"/>
    </row>
    <row r="863" spans="2:18" s="457" customFormat="1" x14ac:dyDescent="0.25">
      <c r="B863" s="465" t="str">
        <f>IF(Tabla1[[#This Row],[Código_Actividad]]="","",CONCATENATE(Tabla1[[#This Row],[POA]],".",Tabla1[[#This Row],[SRS]],".",Tabla1[[#This Row],[AREA]],".",Tabla1[[#This Row],[TIPO]]))</f>
        <v/>
      </c>
      <c r="C863" s="465" t="str">
        <f>IF(Tabla1[[#This Row],[Código_Actividad]]="","",'Formulario PPGR1'!#REF!)</f>
        <v/>
      </c>
      <c r="D863" s="465" t="str">
        <f>IF(Tabla1[[#This Row],[Código_Actividad]]="","",'Formulario PPGR1'!#REF!)</f>
        <v/>
      </c>
      <c r="E863" s="465" t="str">
        <f>IF(Tabla1[[#This Row],[Código_Actividad]]="","",'Formulario PPGR1'!#REF!)</f>
        <v/>
      </c>
      <c r="F863" s="465" t="str">
        <f>IF(Tabla1[[#This Row],[Código_Actividad]]="","",'Formulario PPGR1'!#REF!)</f>
        <v/>
      </c>
      <c r="G863" s="366"/>
      <c r="H863" s="460" t="str">
        <f>IFERROR(VLOOKUP(Tabla1[[#This Row],[Código_Actividad]],'Formulario PPGR2'!$H$9:$I$1048576,2,FALSE),"")</f>
        <v/>
      </c>
      <c r="I863" s="461" t="str">
        <f>IFERROR(VLOOKUP(Tabla1[[#This Row],[Código_Actividad]],Tabla2[[Código]:[Total de Acciones ]],15,FALSE),"")</f>
        <v/>
      </c>
      <c r="J863" s="462"/>
      <c r="K863" s="466" t="str">
        <f>IFERROR(VLOOKUP($J863,[7]LSIns!$B$5:$C$45,2,FALSE),"")</f>
        <v/>
      </c>
      <c r="L863" s="460"/>
      <c r="M863" s="463" t="str">
        <f>IFERROR(VLOOKUP($L863,[4]Insumos!$C$2:$F$517,2,FALSE),"")</f>
        <v/>
      </c>
      <c r="N863" s="408"/>
      <c r="O863" s="464" t="str">
        <f>IFERROR(VLOOKUP($L863,[4]Insumos!$C$2:$F$517,3,FALSE),"")</f>
        <v/>
      </c>
      <c r="P863" s="318" t="e">
        <f>+Tabla1[[#This Row],[Precio Unitario]]*Tabla1[[#This Row],[Cantidad de Insumos]]</f>
        <v>#VALUE!</v>
      </c>
      <c r="Q863" s="464" t="str">
        <f>IFERROR(VLOOKUP($L863,[4]Insumos!$C$2:$F$517,4,FALSE),"")</f>
        <v/>
      </c>
      <c r="R863" s="463"/>
    </row>
    <row r="864" spans="2:18" s="457" customFormat="1" x14ac:dyDescent="0.25">
      <c r="B864" s="465" t="str">
        <f>IF(Tabla1[[#This Row],[Código_Actividad]]="","",CONCATENATE(Tabla1[[#This Row],[POA]],".",Tabla1[[#This Row],[SRS]],".",Tabla1[[#This Row],[AREA]],".",Tabla1[[#This Row],[TIPO]]))</f>
        <v/>
      </c>
      <c r="C864" s="465" t="str">
        <f>IF(Tabla1[[#This Row],[Código_Actividad]]="","",'Formulario PPGR1'!#REF!)</f>
        <v/>
      </c>
      <c r="D864" s="465" t="str">
        <f>IF(Tabla1[[#This Row],[Código_Actividad]]="","",'Formulario PPGR1'!#REF!)</f>
        <v/>
      </c>
      <c r="E864" s="465" t="str">
        <f>IF(Tabla1[[#This Row],[Código_Actividad]]="","",'Formulario PPGR1'!#REF!)</f>
        <v/>
      </c>
      <c r="F864" s="465" t="str">
        <f>IF(Tabla1[[#This Row],[Código_Actividad]]="","",'Formulario PPGR1'!#REF!)</f>
        <v/>
      </c>
      <c r="G864" s="366"/>
      <c r="H864" s="460" t="str">
        <f>IFERROR(VLOOKUP(Tabla1[[#This Row],[Código_Actividad]],'Formulario PPGR2'!$H$9:$I$1048576,2,FALSE),"")</f>
        <v/>
      </c>
      <c r="I864" s="461" t="str">
        <f>IFERROR(VLOOKUP(Tabla1[[#This Row],[Código_Actividad]],Tabla2[[Código]:[Total de Acciones ]],15,FALSE),"")</f>
        <v/>
      </c>
      <c r="J864" s="462"/>
      <c r="K864" s="466" t="str">
        <f>IFERROR(VLOOKUP($J864,[7]LSIns!$B$5:$C$45,2,FALSE),"")</f>
        <v/>
      </c>
      <c r="L864" s="460"/>
      <c r="M864" s="463" t="str">
        <f>IFERROR(VLOOKUP($L864,[4]Insumos!$C$2:$F$517,2,FALSE),"")</f>
        <v/>
      </c>
      <c r="N864" s="408"/>
      <c r="O864" s="464" t="str">
        <f>IFERROR(VLOOKUP($L864,[4]Insumos!$C$2:$F$517,3,FALSE),"")</f>
        <v/>
      </c>
      <c r="P864" s="318" t="e">
        <f>+Tabla1[[#This Row],[Precio Unitario]]*Tabla1[[#This Row],[Cantidad de Insumos]]</f>
        <v>#VALUE!</v>
      </c>
      <c r="Q864" s="464" t="str">
        <f>IFERROR(VLOOKUP($L864,[4]Insumos!$C$2:$F$517,4,FALSE),"")</f>
        <v/>
      </c>
      <c r="R864" s="463"/>
    </row>
    <row r="865" spans="2:18" s="457" customFormat="1" x14ac:dyDescent="0.25">
      <c r="B865" s="465" t="str">
        <f>IF(Tabla1[[#This Row],[Código_Actividad]]="","",CONCATENATE(Tabla1[[#This Row],[POA]],".",Tabla1[[#This Row],[SRS]],".",Tabla1[[#This Row],[AREA]],".",Tabla1[[#This Row],[TIPO]]))</f>
        <v/>
      </c>
      <c r="C865" s="465" t="str">
        <f>IF(Tabla1[[#This Row],[Código_Actividad]]="","",'Formulario PPGR1'!#REF!)</f>
        <v/>
      </c>
      <c r="D865" s="465" t="str">
        <f>IF(Tabla1[[#This Row],[Código_Actividad]]="","",'Formulario PPGR1'!#REF!)</f>
        <v/>
      </c>
      <c r="E865" s="465" t="str">
        <f>IF(Tabla1[[#This Row],[Código_Actividad]]="","",'Formulario PPGR1'!#REF!)</f>
        <v/>
      </c>
      <c r="F865" s="465" t="str">
        <f>IF(Tabla1[[#This Row],[Código_Actividad]]="","",'Formulario PPGR1'!#REF!)</f>
        <v/>
      </c>
      <c r="G865" s="366"/>
      <c r="H865" s="460" t="str">
        <f>IFERROR(VLOOKUP(Tabla1[[#This Row],[Código_Actividad]],'Formulario PPGR2'!$H$9:$I$1048576,2,FALSE),"")</f>
        <v/>
      </c>
      <c r="I865" s="461" t="str">
        <f>IFERROR(VLOOKUP(Tabla1[[#This Row],[Código_Actividad]],Tabla2[[Código]:[Total de Acciones ]],15,FALSE),"")</f>
        <v/>
      </c>
      <c r="J865" s="462"/>
      <c r="K865" s="466" t="str">
        <f>IFERROR(VLOOKUP($J865,[7]LSIns!$B$5:$C$45,2,FALSE),"")</f>
        <v/>
      </c>
      <c r="L865" s="460"/>
      <c r="M865" s="463" t="str">
        <f>IFERROR(VLOOKUP($L865,[4]Insumos!$C$2:$F$517,2,FALSE),"")</f>
        <v/>
      </c>
      <c r="N865" s="408"/>
      <c r="O865" s="464" t="str">
        <f>IFERROR(VLOOKUP($L865,[4]Insumos!$C$2:$F$517,3,FALSE),"")</f>
        <v/>
      </c>
      <c r="P865" s="318" t="e">
        <f>+Tabla1[[#This Row],[Precio Unitario]]*Tabla1[[#This Row],[Cantidad de Insumos]]</f>
        <v>#VALUE!</v>
      </c>
      <c r="Q865" s="464" t="str">
        <f>IFERROR(VLOOKUP($L865,[4]Insumos!$C$2:$F$517,4,FALSE),"")</f>
        <v/>
      </c>
      <c r="R865" s="463"/>
    </row>
    <row r="866" spans="2:18" s="457" customFormat="1" x14ac:dyDescent="0.25">
      <c r="B866" s="465" t="str">
        <f>IF(Tabla1[[#This Row],[Código_Actividad]]="","",CONCATENATE(Tabla1[[#This Row],[POA]],".",Tabla1[[#This Row],[SRS]],".",Tabla1[[#This Row],[AREA]],".",Tabla1[[#This Row],[TIPO]]))</f>
        <v/>
      </c>
      <c r="C866" s="465" t="str">
        <f>IF(Tabla1[[#This Row],[Código_Actividad]]="","",'Formulario PPGR1'!#REF!)</f>
        <v/>
      </c>
      <c r="D866" s="465" t="str">
        <f>IF(Tabla1[[#This Row],[Código_Actividad]]="","",'Formulario PPGR1'!#REF!)</f>
        <v/>
      </c>
      <c r="E866" s="465" t="str">
        <f>IF(Tabla1[[#This Row],[Código_Actividad]]="","",'Formulario PPGR1'!#REF!)</f>
        <v/>
      </c>
      <c r="F866" s="465" t="str">
        <f>IF(Tabla1[[#This Row],[Código_Actividad]]="","",'Formulario PPGR1'!#REF!)</f>
        <v/>
      </c>
      <c r="G866" s="366"/>
      <c r="H866" s="460" t="str">
        <f>IFERROR(VLOOKUP(Tabla1[[#This Row],[Código_Actividad]],'Formulario PPGR2'!$H$9:$I$1048576,2,FALSE),"")</f>
        <v/>
      </c>
      <c r="I866" s="461" t="str">
        <f>IFERROR(VLOOKUP(Tabla1[[#This Row],[Código_Actividad]],Tabla2[[Código]:[Total de Acciones ]],15,FALSE),"")</f>
        <v/>
      </c>
      <c r="J866" s="462"/>
      <c r="K866" s="466" t="str">
        <f>IFERROR(VLOOKUP($J866,[7]LSIns!$B$5:$C$45,2,FALSE),"")</f>
        <v/>
      </c>
      <c r="L866" s="460"/>
      <c r="M866" s="463" t="str">
        <f>IFERROR(VLOOKUP($L866,[4]Insumos!$C$2:$F$517,2,FALSE),"")</f>
        <v/>
      </c>
      <c r="N866" s="408"/>
      <c r="O866" s="464" t="str">
        <f>IFERROR(VLOOKUP($L866,[4]Insumos!$C$2:$F$517,3,FALSE),"")</f>
        <v/>
      </c>
      <c r="P866" s="318" t="e">
        <f>+Tabla1[[#This Row],[Precio Unitario]]*Tabla1[[#This Row],[Cantidad de Insumos]]</f>
        <v>#VALUE!</v>
      </c>
      <c r="Q866" s="464" t="str">
        <f>IFERROR(VLOOKUP($L866,[4]Insumos!$C$2:$F$517,4,FALSE),"")</f>
        <v/>
      </c>
      <c r="R866" s="463"/>
    </row>
    <row r="867" spans="2:18" s="457" customFormat="1" x14ac:dyDescent="0.25">
      <c r="B867" s="465" t="str">
        <f>IF(Tabla1[[#This Row],[Código_Actividad]]="","",CONCATENATE(Tabla1[[#This Row],[POA]],".",Tabla1[[#This Row],[SRS]],".",Tabla1[[#This Row],[AREA]],".",Tabla1[[#This Row],[TIPO]]))</f>
        <v/>
      </c>
      <c r="C867" s="465" t="str">
        <f>IF(Tabla1[[#This Row],[Código_Actividad]]="","",'Formulario PPGR1'!#REF!)</f>
        <v/>
      </c>
      <c r="D867" s="465" t="str">
        <f>IF(Tabla1[[#This Row],[Código_Actividad]]="","",'Formulario PPGR1'!#REF!)</f>
        <v/>
      </c>
      <c r="E867" s="465" t="str">
        <f>IF(Tabla1[[#This Row],[Código_Actividad]]="","",'Formulario PPGR1'!#REF!)</f>
        <v/>
      </c>
      <c r="F867" s="465" t="str">
        <f>IF(Tabla1[[#This Row],[Código_Actividad]]="","",'Formulario PPGR1'!#REF!)</f>
        <v/>
      </c>
      <c r="G867" s="366"/>
      <c r="H867" s="460" t="str">
        <f>IFERROR(VLOOKUP(Tabla1[[#This Row],[Código_Actividad]],'Formulario PPGR2'!$H$9:$I$1048576,2,FALSE),"")</f>
        <v/>
      </c>
      <c r="I867" s="461" t="str">
        <f>IFERROR(VLOOKUP(Tabla1[[#This Row],[Código_Actividad]],Tabla2[[Código]:[Total de Acciones ]],15,FALSE),"")</f>
        <v/>
      </c>
      <c r="J867" s="462"/>
      <c r="K867" s="466" t="str">
        <f>IFERROR(VLOOKUP($J867,[7]LSIns!$B$5:$C$45,2,FALSE),"")</f>
        <v/>
      </c>
      <c r="L867" s="460"/>
      <c r="M867" s="463" t="str">
        <f>IFERROR(VLOOKUP($L867,[4]Insumos!$C$2:$F$517,2,FALSE),"")</f>
        <v/>
      </c>
      <c r="N867" s="408"/>
      <c r="O867" s="464" t="str">
        <f>IFERROR(VLOOKUP($L867,[4]Insumos!$C$2:$F$517,3,FALSE),"")</f>
        <v/>
      </c>
      <c r="P867" s="318" t="e">
        <f>+Tabla1[[#This Row],[Precio Unitario]]*Tabla1[[#This Row],[Cantidad de Insumos]]</f>
        <v>#VALUE!</v>
      </c>
      <c r="Q867" s="464" t="str">
        <f>IFERROR(VLOOKUP($L867,[4]Insumos!$C$2:$F$517,4,FALSE),"")</f>
        <v/>
      </c>
      <c r="R867" s="463"/>
    </row>
    <row r="868" spans="2:18" s="457" customFormat="1" x14ac:dyDescent="0.25">
      <c r="B868" s="465" t="str">
        <f>IF(Tabla1[[#This Row],[Código_Actividad]]="","",CONCATENATE(Tabla1[[#This Row],[POA]],".",Tabla1[[#This Row],[SRS]],".",Tabla1[[#This Row],[AREA]],".",Tabla1[[#This Row],[TIPO]]))</f>
        <v/>
      </c>
      <c r="C868" s="465" t="str">
        <f>IF(Tabla1[[#This Row],[Código_Actividad]]="","",'Formulario PPGR1'!#REF!)</f>
        <v/>
      </c>
      <c r="D868" s="465" t="str">
        <f>IF(Tabla1[[#This Row],[Código_Actividad]]="","",'Formulario PPGR1'!#REF!)</f>
        <v/>
      </c>
      <c r="E868" s="465" t="str">
        <f>IF(Tabla1[[#This Row],[Código_Actividad]]="","",'Formulario PPGR1'!#REF!)</f>
        <v/>
      </c>
      <c r="F868" s="465" t="str">
        <f>IF(Tabla1[[#This Row],[Código_Actividad]]="","",'Formulario PPGR1'!#REF!)</f>
        <v/>
      </c>
      <c r="G868" s="366"/>
      <c r="H868" s="460" t="str">
        <f>IFERROR(VLOOKUP(Tabla1[[#This Row],[Código_Actividad]],'Formulario PPGR2'!$H$9:$I$1048576,2,FALSE),"")</f>
        <v/>
      </c>
      <c r="I868" s="461" t="str">
        <f>IFERROR(VLOOKUP(Tabla1[[#This Row],[Código_Actividad]],Tabla2[[Código]:[Total de Acciones ]],15,FALSE),"")</f>
        <v/>
      </c>
      <c r="J868" s="462"/>
      <c r="K868" s="466" t="str">
        <f>IFERROR(VLOOKUP($J868,[7]LSIns!$B$5:$C$45,2,FALSE),"")</f>
        <v/>
      </c>
      <c r="L868" s="460"/>
      <c r="M868" s="463" t="str">
        <f>IFERROR(VLOOKUP($L868,[4]Insumos!$C$2:$F$517,2,FALSE),"")</f>
        <v/>
      </c>
      <c r="N868" s="408"/>
      <c r="O868" s="464" t="str">
        <f>IFERROR(VLOOKUP($L868,[4]Insumos!$C$2:$F$517,3,FALSE),"")</f>
        <v/>
      </c>
      <c r="P868" s="318" t="e">
        <f>+Tabla1[[#This Row],[Precio Unitario]]*Tabla1[[#This Row],[Cantidad de Insumos]]</f>
        <v>#VALUE!</v>
      </c>
      <c r="Q868" s="464" t="str">
        <f>IFERROR(VLOOKUP($L868,[4]Insumos!$C$2:$F$517,4,FALSE),"")</f>
        <v/>
      </c>
      <c r="R868" s="463"/>
    </row>
    <row r="869" spans="2:18" s="457" customFormat="1" x14ac:dyDescent="0.25">
      <c r="B869" s="465" t="str">
        <f>IF(Tabla1[[#This Row],[Código_Actividad]]="","",CONCATENATE(Tabla1[[#This Row],[POA]],".",Tabla1[[#This Row],[SRS]],".",Tabla1[[#This Row],[AREA]],".",Tabla1[[#This Row],[TIPO]]))</f>
        <v/>
      </c>
      <c r="C869" s="465" t="str">
        <f>IF(Tabla1[[#This Row],[Código_Actividad]]="","",'Formulario PPGR1'!#REF!)</f>
        <v/>
      </c>
      <c r="D869" s="465" t="str">
        <f>IF(Tabla1[[#This Row],[Código_Actividad]]="","",'Formulario PPGR1'!#REF!)</f>
        <v/>
      </c>
      <c r="E869" s="465" t="str">
        <f>IF(Tabla1[[#This Row],[Código_Actividad]]="","",'Formulario PPGR1'!#REF!)</f>
        <v/>
      </c>
      <c r="F869" s="465" t="str">
        <f>IF(Tabla1[[#This Row],[Código_Actividad]]="","",'Formulario PPGR1'!#REF!)</f>
        <v/>
      </c>
      <c r="G869" s="366"/>
      <c r="H869" s="460" t="str">
        <f>IFERROR(VLOOKUP(Tabla1[[#This Row],[Código_Actividad]],'Formulario PPGR2'!$H$9:$I$1048576,2,FALSE),"")</f>
        <v/>
      </c>
      <c r="I869" s="461" t="str">
        <f>IFERROR(VLOOKUP(Tabla1[[#This Row],[Código_Actividad]],Tabla2[[Código]:[Total de Acciones ]],15,FALSE),"")</f>
        <v/>
      </c>
      <c r="J869" s="462"/>
      <c r="K869" s="466" t="str">
        <f>IFERROR(VLOOKUP($J869,[7]LSIns!$B$5:$C$45,2,FALSE),"")</f>
        <v/>
      </c>
      <c r="L869" s="460"/>
      <c r="M869" s="463" t="str">
        <f>IFERROR(VLOOKUP($L869,[4]Insumos!$C$2:$F$517,2,FALSE),"")</f>
        <v/>
      </c>
      <c r="N869" s="408"/>
      <c r="O869" s="464" t="str">
        <f>IFERROR(VLOOKUP($L869,[4]Insumos!$C$2:$F$517,3,FALSE),"")</f>
        <v/>
      </c>
      <c r="P869" s="318" t="e">
        <f>+Tabla1[[#This Row],[Precio Unitario]]*Tabla1[[#This Row],[Cantidad de Insumos]]</f>
        <v>#VALUE!</v>
      </c>
      <c r="Q869" s="464" t="str">
        <f>IFERROR(VLOOKUP($L869,[4]Insumos!$C$2:$F$517,4,FALSE),"")</f>
        <v/>
      </c>
      <c r="R869" s="463"/>
    </row>
    <row r="870" spans="2:18" x14ac:dyDescent="0.25">
      <c r="B870" s="465" t="str">
        <f>IF(Tabla1[[#This Row],[Código_Actividad]]="","",CONCATENATE(Tabla1[[#This Row],[POA]],".",Tabla1[[#This Row],[SRS]],".",Tabla1[[#This Row],[AREA]],".",Tabla1[[#This Row],[TIPO]]))</f>
        <v/>
      </c>
      <c r="C870" s="465" t="str">
        <f>IF(Tabla1[[#This Row],[Código_Actividad]]="","",'Formulario PPGR1'!#REF!)</f>
        <v/>
      </c>
      <c r="D870" s="465" t="str">
        <f>IF(Tabla1[[#This Row],[Código_Actividad]]="","",'Formulario PPGR1'!#REF!)</f>
        <v/>
      </c>
      <c r="E870" s="465" t="str">
        <f>IF(Tabla1[[#This Row],[Código_Actividad]]="","",'Formulario PPGR1'!#REF!)</f>
        <v/>
      </c>
      <c r="F870" s="465" t="str">
        <f>IF(Tabla1[[#This Row],[Código_Actividad]]="","",'Formulario PPGR1'!#REF!)</f>
        <v/>
      </c>
      <c r="G870" s="366"/>
      <c r="H870" s="460" t="str">
        <f>IFERROR(VLOOKUP(Tabla1[[#This Row],[Código_Actividad]],'Formulario PPGR2'!$H$9:$I$1048576,2,FALSE),"")</f>
        <v/>
      </c>
      <c r="I870" s="461" t="str">
        <f>IFERROR(VLOOKUP(Tabla1[[#This Row],[Código_Actividad]],Tabla2[[Código]:[Total de Acciones ]],15,FALSE),"")</f>
        <v/>
      </c>
      <c r="J870" s="462"/>
      <c r="K870" s="466" t="str">
        <f>IFERROR(VLOOKUP($J870,[7]LSIns!$B$5:$C$45,2,FALSE),"")</f>
        <v/>
      </c>
      <c r="L870" s="460"/>
      <c r="M870" s="463" t="str">
        <f>IFERROR(VLOOKUP($L870,[4]Insumos!$C$2:$F$517,2,FALSE),"")</f>
        <v/>
      </c>
      <c r="N870" s="408"/>
      <c r="O870" s="464" t="str">
        <f>IFERROR(VLOOKUP($L870,[4]Insumos!$C$2:$F$517,3,FALSE),"")</f>
        <v/>
      </c>
      <c r="P870" s="318" t="e">
        <f>+Tabla1[[#This Row],[Precio Unitario]]*Tabla1[[#This Row],[Cantidad de Insumos]]</f>
        <v>#VALUE!</v>
      </c>
      <c r="Q870" s="464" t="str">
        <f>IFERROR(VLOOKUP($L870,[4]Insumos!$C$2:$F$517,4,FALSE),"")</f>
        <v/>
      </c>
      <c r="R870" s="463"/>
    </row>
    <row r="871" spans="2:18" x14ac:dyDescent="0.25">
      <c r="B871" s="465" t="str">
        <f>IF(Tabla1[[#This Row],[Código_Actividad]]="","",CONCATENATE(Tabla1[[#This Row],[POA]],".",Tabla1[[#This Row],[SRS]],".",Tabla1[[#This Row],[AREA]],".",Tabla1[[#This Row],[TIPO]]))</f>
        <v/>
      </c>
      <c r="C871" s="465" t="str">
        <f>IF(Tabla1[[#This Row],[Código_Actividad]]="","",'Formulario PPGR1'!#REF!)</f>
        <v/>
      </c>
      <c r="D871" s="465" t="str">
        <f>IF(Tabla1[[#This Row],[Código_Actividad]]="","",'Formulario PPGR1'!#REF!)</f>
        <v/>
      </c>
      <c r="E871" s="465" t="str">
        <f>IF(Tabla1[[#This Row],[Código_Actividad]]="","",'Formulario PPGR1'!#REF!)</f>
        <v/>
      </c>
      <c r="F871" s="465" t="str">
        <f>IF(Tabla1[[#This Row],[Código_Actividad]]="","",'Formulario PPGR1'!#REF!)</f>
        <v/>
      </c>
      <c r="G871" s="366"/>
      <c r="H871" s="460" t="str">
        <f>IFERROR(VLOOKUP(Tabla1[[#This Row],[Código_Actividad]],'Formulario PPGR2'!$H$9:$I$1048576,2,FALSE),"")</f>
        <v/>
      </c>
      <c r="I871" s="461" t="str">
        <f>IFERROR(VLOOKUP(Tabla1[[#This Row],[Código_Actividad]],Tabla2[[Código]:[Total de Acciones ]],15,FALSE),"")</f>
        <v/>
      </c>
      <c r="J871" s="462"/>
      <c r="K871" s="466" t="str">
        <f>IFERROR(VLOOKUP($J871,[7]LSIns!$B$5:$C$45,2,FALSE),"")</f>
        <v/>
      </c>
      <c r="L871" s="460"/>
      <c r="M871" s="463" t="str">
        <f>IFERROR(VLOOKUP($L871,[4]Insumos!$C$2:$F$517,2,FALSE),"")</f>
        <v/>
      </c>
      <c r="N871" s="408"/>
      <c r="O871" s="464" t="str">
        <f>IFERROR(VLOOKUP($L871,[4]Insumos!$C$2:$F$517,3,FALSE),"")</f>
        <v/>
      </c>
      <c r="P871" s="318" t="e">
        <f>+Tabla1[[#This Row],[Precio Unitario]]*Tabla1[[#This Row],[Cantidad de Insumos]]</f>
        <v>#VALUE!</v>
      </c>
      <c r="Q871" s="464" t="str">
        <f>IFERROR(VLOOKUP($L871,[4]Insumos!$C$2:$F$517,4,FALSE),"")</f>
        <v/>
      </c>
      <c r="R871" s="463"/>
    </row>
    <row r="872" spans="2:18" x14ac:dyDescent="0.25">
      <c r="B872" s="465" t="str">
        <f>IF(Tabla1[[#This Row],[Código_Actividad]]="","",CONCATENATE(Tabla1[[#This Row],[POA]],".",Tabla1[[#This Row],[SRS]],".",Tabla1[[#This Row],[AREA]],".",Tabla1[[#This Row],[TIPO]]))</f>
        <v/>
      </c>
      <c r="C872" s="465" t="str">
        <f>IF(Tabla1[[#This Row],[Código_Actividad]]="","",'Formulario PPGR1'!#REF!)</f>
        <v/>
      </c>
      <c r="D872" s="465" t="str">
        <f>IF(Tabla1[[#This Row],[Código_Actividad]]="","",'Formulario PPGR1'!#REF!)</f>
        <v/>
      </c>
      <c r="E872" s="465" t="str">
        <f>IF(Tabla1[[#This Row],[Código_Actividad]]="","",'Formulario PPGR1'!#REF!)</f>
        <v/>
      </c>
      <c r="F872" s="465" t="str">
        <f>IF(Tabla1[[#This Row],[Código_Actividad]]="","",'Formulario PPGR1'!#REF!)</f>
        <v/>
      </c>
      <c r="G872" s="366"/>
      <c r="H872" s="460" t="str">
        <f>IFERROR(VLOOKUP(Tabla1[[#This Row],[Código_Actividad]],'Formulario PPGR2'!$H$9:$I$1048576,2,FALSE),"")</f>
        <v/>
      </c>
      <c r="I872" s="461" t="str">
        <f>IFERROR(VLOOKUP(Tabla1[[#This Row],[Código_Actividad]],Tabla2[[Código]:[Total de Acciones ]],15,FALSE),"")</f>
        <v/>
      </c>
      <c r="J872" s="462"/>
      <c r="K872" s="466" t="str">
        <f>IFERROR(VLOOKUP($J872,[7]LSIns!$B$5:$C$45,2,FALSE),"")</f>
        <v/>
      </c>
      <c r="L872" s="460"/>
      <c r="M872" s="463" t="str">
        <f>IFERROR(VLOOKUP($L872,[4]Insumos!$C$2:$F$517,2,FALSE),"")</f>
        <v/>
      </c>
      <c r="N872" s="408"/>
      <c r="O872" s="464" t="str">
        <f>IFERROR(VLOOKUP($L872,[4]Insumos!$C$2:$F$517,3,FALSE),"")</f>
        <v/>
      </c>
      <c r="P872" s="318" t="e">
        <f>+Tabla1[[#This Row],[Precio Unitario]]*Tabla1[[#This Row],[Cantidad de Insumos]]</f>
        <v>#VALUE!</v>
      </c>
      <c r="Q872" s="464" t="str">
        <f>IFERROR(VLOOKUP($L872,[4]Insumos!$C$2:$F$517,4,FALSE),"")</f>
        <v/>
      </c>
      <c r="R872" s="463"/>
    </row>
    <row r="873" spans="2:18" x14ac:dyDescent="0.25">
      <c r="B873" s="465" t="str">
        <f>IF(Tabla1[[#This Row],[Código_Actividad]]="","",CONCATENATE(Tabla1[[#This Row],[POA]],".",Tabla1[[#This Row],[SRS]],".",Tabla1[[#This Row],[AREA]],".",Tabla1[[#This Row],[TIPO]]))</f>
        <v/>
      </c>
      <c r="C873" s="465" t="str">
        <f>IF(Tabla1[[#This Row],[Código_Actividad]]="","",'Formulario PPGR1'!#REF!)</f>
        <v/>
      </c>
      <c r="D873" s="465" t="str">
        <f>IF(Tabla1[[#This Row],[Código_Actividad]]="","",'Formulario PPGR1'!#REF!)</f>
        <v/>
      </c>
      <c r="E873" s="465" t="str">
        <f>IF(Tabla1[[#This Row],[Código_Actividad]]="","",'Formulario PPGR1'!#REF!)</f>
        <v/>
      </c>
      <c r="F873" s="465" t="str">
        <f>IF(Tabla1[[#This Row],[Código_Actividad]]="","",'Formulario PPGR1'!#REF!)</f>
        <v/>
      </c>
      <c r="G873" s="366"/>
      <c r="H873" s="460" t="str">
        <f>IFERROR(VLOOKUP(Tabla1[[#This Row],[Código_Actividad]],'Formulario PPGR2'!$H$9:$I$1048576,2,FALSE),"")</f>
        <v/>
      </c>
      <c r="I873" s="461" t="str">
        <f>IFERROR(VLOOKUP(Tabla1[[#This Row],[Código_Actividad]],Tabla2[[Código]:[Total de Acciones ]],15,FALSE),"")</f>
        <v/>
      </c>
      <c r="J873" s="462"/>
      <c r="K873" s="466" t="str">
        <f>IFERROR(VLOOKUP($J873,[7]LSIns!$B$5:$C$45,2,FALSE),"")</f>
        <v/>
      </c>
      <c r="L873" s="460"/>
      <c r="M873" s="463" t="str">
        <f>IFERROR(VLOOKUP($L873,[4]Insumos!$C$2:$F$517,2,FALSE),"")</f>
        <v/>
      </c>
      <c r="N873" s="408"/>
      <c r="O873" s="464" t="str">
        <f>IFERROR(VLOOKUP($L873,[4]Insumos!$C$2:$F$517,3,FALSE),"")</f>
        <v/>
      </c>
      <c r="P873" s="318" t="e">
        <f>+Tabla1[[#This Row],[Precio Unitario]]*Tabla1[[#This Row],[Cantidad de Insumos]]</f>
        <v>#VALUE!</v>
      </c>
      <c r="Q873" s="464" t="str">
        <f>IFERROR(VLOOKUP($L873,[4]Insumos!$C$2:$F$517,4,FALSE),"")</f>
        <v/>
      </c>
      <c r="R873" s="463"/>
    </row>
    <row r="874" spans="2:18" x14ac:dyDescent="0.25">
      <c r="B874" s="465" t="str">
        <f>IF(Tabla1[[#This Row],[Código_Actividad]]="","",CONCATENATE(Tabla1[[#This Row],[POA]],".",Tabla1[[#This Row],[SRS]],".",Tabla1[[#This Row],[AREA]],".",Tabla1[[#This Row],[TIPO]]))</f>
        <v/>
      </c>
      <c r="C874" s="465" t="str">
        <f>IF(Tabla1[[#This Row],[Código_Actividad]]="","",'Formulario PPGR1'!#REF!)</f>
        <v/>
      </c>
      <c r="D874" s="465" t="str">
        <f>IF(Tabla1[[#This Row],[Código_Actividad]]="","",'Formulario PPGR1'!#REF!)</f>
        <v/>
      </c>
      <c r="E874" s="465" t="str">
        <f>IF(Tabla1[[#This Row],[Código_Actividad]]="","",'Formulario PPGR1'!#REF!)</f>
        <v/>
      </c>
      <c r="F874" s="465" t="str">
        <f>IF(Tabla1[[#This Row],[Código_Actividad]]="","",'Formulario PPGR1'!#REF!)</f>
        <v/>
      </c>
      <c r="G874" s="366"/>
      <c r="H874" s="460" t="str">
        <f>IFERROR(VLOOKUP(Tabla1[[#This Row],[Código_Actividad]],'Formulario PPGR2'!$H$9:$I$1048576,2,FALSE),"")</f>
        <v/>
      </c>
      <c r="I874" s="461" t="str">
        <f>IFERROR(VLOOKUP(Tabla1[[#This Row],[Código_Actividad]],Tabla2[[Código]:[Total de Acciones ]],15,FALSE),"")</f>
        <v/>
      </c>
      <c r="J874" s="462"/>
      <c r="K874" s="466" t="str">
        <f>IFERROR(VLOOKUP($J874,[7]LSIns!$B$5:$C$45,2,FALSE),"")</f>
        <v/>
      </c>
      <c r="L874" s="460"/>
      <c r="M874" s="463" t="str">
        <f>IFERROR(VLOOKUP($L874,[4]Insumos!$C$2:$F$517,2,FALSE),"")</f>
        <v/>
      </c>
      <c r="N874" s="408"/>
      <c r="O874" s="464" t="str">
        <f>IFERROR(VLOOKUP($L874,[4]Insumos!$C$2:$F$517,3,FALSE),"")</f>
        <v/>
      </c>
      <c r="P874" s="318" t="e">
        <f>+Tabla1[[#This Row],[Precio Unitario]]*Tabla1[[#This Row],[Cantidad de Insumos]]</f>
        <v>#VALUE!</v>
      </c>
      <c r="Q874" s="464" t="str">
        <f>IFERROR(VLOOKUP($L874,[4]Insumos!$C$2:$F$517,4,FALSE),"")</f>
        <v/>
      </c>
      <c r="R874" s="463"/>
    </row>
    <row r="875" spans="2:18" x14ac:dyDescent="0.25">
      <c r="B875" s="465" t="str">
        <f>IF(Tabla1[[#This Row],[Código_Actividad]]="","",CONCATENATE(Tabla1[[#This Row],[POA]],".",Tabla1[[#This Row],[SRS]],".",Tabla1[[#This Row],[AREA]],".",Tabla1[[#This Row],[TIPO]]))</f>
        <v/>
      </c>
      <c r="C875" s="465" t="str">
        <f>IF(Tabla1[[#This Row],[Código_Actividad]]="","",'Formulario PPGR1'!#REF!)</f>
        <v/>
      </c>
      <c r="D875" s="465" t="str">
        <f>IF(Tabla1[[#This Row],[Código_Actividad]]="","",'Formulario PPGR1'!#REF!)</f>
        <v/>
      </c>
      <c r="E875" s="465" t="str">
        <f>IF(Tabla1[[#This Row],[Código_Actividad]]="","",'Formulario PPGR1'!#REF!)</f>
        <v/>
      </c>
      <c r="F875" s="465" t="str">
        <f>IF(Tabla1[[#This Row],[Código_Actividad]]="","",'Formulario PPGR1'!#REF!)</f>
        <v/>
      </c>
      <c r="G875" s="366"/>
      <c r="H875" s="460" t="str">
        <f>IFERROR(VLOOKUP(Tabla1[[#This Row],[Código_Actividad]],'Formulario PPGR2'!$H$9:$I$1048576,2,FALSE),"")</f>
        <v/>
      </c>
      <c r="I875" s="461" t="str">
        <f>IFERROR(VLOOKUP(Tabla1[[#This Row],[Código_Actividad]],Tabla2[[Código]:[Total de Acciones ]],15,FALSE),"")</f>
        <v/>
      </c>
      <c r="J875" s="462"/>
      <c r="K875" s="466" t="str">
        <f>IFERROR(VLOOKUP($J875,[7]LSIns!$B$5:$C$45,2,FALSE),"")</f>
        <v/>
      </c>
      <c r="L875" s="460"/>
      <c r="M875" s="463" t="str">
        <f>IFERROR(VLOOKUP($L875,[4]Insumos!$C$2:$F$517,2,FALSE),"")</f>
        <v/>
      </c>
      <c r="N875" s="408"/>
      <c r="O875" s="464" t="str">
        <f>IFERROR(VLOOKUP($L875,[4]Insumos!$C$2:$F$517,3,FALSE),"")</f>
        <v/>
      </c>
      <c r="P875" s="318" t="e">
        <f>+Tabla1[[#This Row],[Precio Unitario]]*Tabla1[[#This Row],[Cantidad de Insumos]]</f>
        <v>#VALUE!</v>
      </c>
      <c r="Q875" s="464" t="str">
        <f>IFERROR(VLOOKUP($L875,[4]Insumos!$C$2:$F$517,4,FALSE),"")</f>
        <v/>
      </c>
      <c r="R875" s="463"/>
    </row>
    <row r="876" spans="2:18" x14ac:dyDescent="0.25">
      <c r="B876" s="465" t="str">
        <f>IF(Tabla1[[#This Row],[Código_Actividad]]="","",CONCATENATE(Tabla1[[#This Row],[POA]],".",Tabla1[[#This Row],[SRS]],".",Tabla1[[#This Row],[AREA]],".",Tabla1[[#This Row],[TIPO]]))</f>
        <v/>
      </c>
      <c r="C876" s="465" t="str">
        <f>IF(Tabla1[[#This Row],[Código_Actividad]]="","",'Formulario PPGR1'!#REF!)</f>
        <v/>
      </c>
      <c r="D876" s="465" t="str">
        <f>IF(Tabla1[[#This Row],[Código_Actividad]]="","",'Formulario PPGR1'!#REF!)</f>
        <v/>
      </c>
      <c r="E876" s="465" t="str">
        <f>IF(Tabla1[[#This Row],[Código_Actividad]]="","",'Formulario PPGR1'!#REF!)</f>
        <v/>
      </c>
      <c r="F876" s="465" t="str">
        <f>IF(Tabla1[[#This Row],[Código_Actividad]]="","",'Formulario PPGR1'!#REF!)</f>
        <v/>
      </c>
      <c r="G876" s="366"/>
      <c r="H876" s="460" t="str">
        <f>IFERROR(VLOOKUP(Tabla1[[#This Row],[Código_Actividad]],'Formulario PPGR2'!$H$9:$I$1048576,2,FALSE),"")</f>
        <v/>
      </c>
      <c r="I876" s="461" t="str">
        <f>IFERROR(VLOOKUP(Tabla1[[#This Row],[Código_Actividad]],Tabla2[[Código]:[Total de Acciones ]],15,FALSE),"")</f>
        <v/>
      </c>
      <c r="J876" s="462"/>
      <c r="K876" s="466" t="str">
        <f>IFERROR(VLOOKUP($J876,[7]LSIns!$B$5:$C$45,2,FALSE),"")</f>
        <v/>
      </c>
      <c r="L876" s="460"/>
      <c r="M876" s="463" t="str">
        <f>IFERROR(VLOOKUP($L876,[4]Insumos!$C$2:$F$517,2,FALSE),"")</f>
        <v/>
      </c>
      <c r="N876" s="408"/>
      <c r="O876" s="464" t="str">
        <f>IFERROR(VLOOKUP($L876,[4]Insumos!$C$2:$F$517,3,FALSE),"")</f>
        <v/>
      </c>
      <c r="P876" s="318" t="e">
        <f>+Tabla1[[#This Row],[Precio Unitario]]*Tabla1[[#This Row],[Cantidad de Insumos]]</f>
        <v>#VALUE!</v>
      </c>
      <c r="Q876" s="464" t="str">
        <f>IFERROR(VLOOKUP($L876,[4]Insumos!$C$2:$F$517,4,FALSE),"")</f>
        <v/>
      </c>
      <c r="R876" s="463"/>
    </row>
    <row r="877" spans="2:18" x14ac:dyDescent="0.25">
      <c r="B877" s="465" t="str">
        <f>IF(Tabla1[[#This Row],[Código_Actividad]]="","",CONCATENATE(Tabla1[[#This Row],[POA]],".",Tabla1[[#This Row],[SRS]],".",Tabla1[[#This Row],[AREA]],".",Tabla1[[#This Row],[TIPO]]))</f>
        <v/>
      </c>
      <c r="C877" s="465" t="str">
        <f>IF(Tabla1[[#This Row],[Código_Actividad]]="","",'Formulario PPGR1'!#REF!)</f>
        <v/>
      </c>
      <c r="D877" s="465" t="str">
        <f>IF(Tabla1[[#This Row],[Código_Actividad]]="","",'Formulario PPGR1'!#REF!)</f>
        <v/>
      </c>
      <c r="E877" s="465" t="str">
        <f>IF(Tabla1[[#This Row],[Código_Actividad]]="","",'Formulario PPGR1'!#REF!)</f>
        <v/>
      </c>
      <c r="F877" s="465" t="str">
        <f>IF(Tabla1[[#This Row],[Código_Actividad]]="","",'Formulario PPGR1'!#REF!)</f>
        <v/>
      </c>
      <c r="G877" s="366"/>
      <c r="H877" s="460" t="str">
        <f>IFERROR(VLOOKUP(Tabla1[[#This Row],[Código_Actividad]],'Formulario PPGR2'!$H$9:$I$1048576,2,FALSE),"")</f>
        <v/>
      </c>
      <c r="I877" s="461" t="str">
        <f>IFERROR(VLOOKUP(Tabla1[[#This Row],[Código_Actividad]],Tabla2[[Código]:[Total de Acciones ]],15,FALSE),"")</f>
        <v/>
      </c>
      <c r="J877" s="462"/>
      <c r="K877" s="466" t="str">
        <f>IFERROR(VLOOKUP($J877,[7]LSIns!$B$5:$C$45,2,FALSE),"")</f>
        <v/>
      </c>
      <c r="L877" s="460"/>
      <c r="M877" s="463" t="str">
        <f>IFERROR(VLOOKUP($L877,[4]Insumos!$C$2:$F$517,2,FALSE),"")</f>
        <v/>
      </c>
      <c r="N877" s="408"/>
      <c r="O877" s="464" t="str">
        <f>IFERROR(VLOOKUP($L877,[4]Insumos!$C$2:$F$517,3,FALSE),"")</f>
        <v/>
      </c>
      <c r="P877" s="318" t="e">
        <f>+Tabla1[[#This Row],[Precio Unitario]]*Tabla1[[#This Row],[Cantidad de Insumos]]</f>
        <v>#VALUE!</v>
      </c>
      <c r="Q877" s="464" t="str">
        <f>IFERROR(VLOOKUP($L877,[4]Insumos!$C$2:$F$517,4,FALSE),"")</f>
        <v/>
      </c>
      <c r="R877" s="463"/>
    </row>
    <row r="878" spans="2:18" x14ac:dyDescent="0.25">
      <c r="B878" s="465" t="str">
        <f>IF(Tabla1[[#This Row],[Código_Actividad]]="","",CONCATENATE(Tabla1[[#This Row],[POA]],".",Tabla1[[#This Row],[SRS]],".",Tabla1[[#This Row],[AREA]],".",Tabla1[[#This Row],[TIPO]]))</f>
        <v/>
      </c>
      <c r="C878" s="465" t="str">
        <f>IF(Tabla1[[#This Row],[Código_Actividad]]="","",'Formulario PPGR1'!#REF!)</f>
        <v/>
      </c>
      <c r="D878" s="465" t="str">
        <f>IF(Tabla1[[#This Row],[Código_Actividad]]="","",'Formulario PPGR1'!#REF!)</f>
        <v/>
      </c>
      <c r="E878" s="465" t="str">
        <f>IF(Tabla1[[#This Row],[Código_Actividad]]="","",'Formulario PPGR1'!#REF!)</f>
        <v/>
      </c>
      <c r="F878" s="465" t="str">
        <f>IF(Tabla1[[#This Row],[Código_Actividad]]="","",'Formulario PPGR1'!#REF!)</f>
        <v/>
      </c>
      <c r="G878" s="366"/>
      <c r="H878" s="460" t="str">
        <f>IFERROR(VLOOKUP(Tabla1[[#This Row],[Código_Actividad]],'Formulario PPGR2'!$H$9:$I$1048576,2,FALSE),"")</f>
        <v/>
      </c>
      <c r="I878" s="461" t="str">
        <f>IFERROR(VLOOKUP(Tabla1[[#This Row],[Código_Actividad]],Tabla2[[Código]:[Total de Acciones ]],15,FALSE),"")</f>
        <v/>
      </c>
      <c r="J878" s="462"/>
      <c r="K878" s="466" t="str">
        <f>IFERROR(VLOOKUP($J878,[7]LSIns!$B$5:$C$45,2,FALSE),"")</f>
        <v/>
      </c>
      <c r="L878" s="460"/>
      <c r="M878" s="463" t="str">
        <f>IFERROR(VLOOKUP($L878,[4]Insumos!$C$2:$F$517,2,FALSE),"")</f>
        <v/>
      </c>
      <c r="N878" s="408"/>
      <c r="O878" s="464" t="str">
        <f>IFERROR(VLOOKUP($L878,[4]Insumos!$C$2:$F$517,3,FALSE),"")</f>
        <v/>
      </c>
      <c r="P878" s="318" t="e">
        <f>+Tabla1[[#This Row],[Precio Unitario]]*Tabla1[[#This Row],[Cantidad de Insumos]]</f>
        <v>#VALUE!</v>
      </c>
      <c r="Q878" s="464" t="str">
        <f>IFERROR(VLOOKUP($L878,[4]Insumos!$C$2:$F$517,4,FALSE),"")</f>
        <v/>
      </c>
      <c r="R878" s="463"/>
    </row>
    <row r="879" spans="2:18" x14ac:dyDescent="0.25">
      <c r="B879" s="465" t="str">
        <f>IF(Tabla1[[#This Row],[Código_Actividad]]="","",CONCATENATE(Tabla1[[#This Row],[POA]],".",Tabla1[[#This Row],[SRS]],".",Tabla1[[#This Row],[AREA]],".",Tabla1[[#This Row],[TIPO]]))</f>
        <v/>
      </c>
      <c r="C879" s="465" t="str">
        <f>IF(Tabla1[[#This Row],[Código_Actividad]]="","",'Formulario PPGR1'!#REF!)</f>
        <v/>
      </c>
      <c r="D879" s="465" t="str">
        <f>IF(Tabla1[[#This Row],[Código_Actividad]]="","",'Formulario PPGR1'!#REF!)</f>
        <v/>
      </c>
      <c r="E879" s="465" t="str">
        <f>IF(Tabla1[[#This Row],[Código_Actividad]]="","",'Formulario PPGR1'!#REF!)</f>
        <v/>
      </c>
      <c r="F879" s="465" t="str">
        <f>IF(Tabla1[[#This Row],[Código_Actividad]]="","",'Formulario PPGR1'!#REF!)</f>
        <v/>
      </c>
      <c r="G879" s="366"/>
      <c r="H879" s="460" t="str">
        <f>IFERROR(VLOOKUP(Tabla1[[#This Row],[Código_Actividad]],'Formulario PPGR2'!$H$9:$I$1048576,2,FALSE),"")</f>
        <v/>
      </c>
      <c r="I879" s="461" t="str">
        <f>IFERROR(VLOOKUP(Tabla1[[#This Row],[Código_Actividad]],Tabla2[[Código]:[Total de Acciones ]],15,FALSE),"")</f>
        <v/>
      </c>
      <c r="J879" s="462"/>
      <c r="K879" s="466" t="s">
        <v>1293</v>
      </c>
      <c r="L879" s="460"/>
      <c r="M879" s="463" t="str">
        <f>IFERROR(VLOOKUP($L879,[4]Insumos!$C$2:$F$517,2,FALSE),"")</f>
        <v/>
      </c>
      <c r="N879" s="408"/>
      <c r="O879" s="464" t="str">
        <f>IFERROR(VLOOKUP($L879,[4]Insumos!$C$2:$F$517,3,FALSE),"")</f>
        <v/>
      </c>
      <c r="P879" s="318" t="e">
        <f>+Tabla1[[#This Row],[Precio Unitario]]*Tabla1[[#This Row],[Cantidad de Insumos]]</f>
        <v>#VALUE!</v>
      </c>
      <c r="Q879" s="464" t="str">
        <f>IFERROR(VLOOKUP($L879,[4]Insumos!$C$2:$F$517,4,FALSE),"")</f>
        <v/>
      </c>
      <c r="R879" s="463"/>
    </row>
    <row r="880" spans="2:18" x14ac:dyDescent="0.25">
      <c r="B880" s="465" t="str">
        <f>IF(Tabla1[[#This Row],[Código_Actividad]]="","",CONCATENATE(Tabla1[[#This Row],[POA]],".",Tabla1[[#This Row],[SRS]],".",Tabla1[[#This Row],[AREA]],".",Tabla1[[#This Row],[TIPO]]))</f>
        <v/>
      </c>
      <c r="C880" s="465" t="str">
        <f>IF(Tabla1[[#This Row],[Código_Actividad]]="","",'Formulario PPGR1'!#REF!)</f>
        <v/>
      </c>
      <c r="D880" s="465" t="str">
        <f>IF(Tabla1[[#This Row],[Código_Actividad]]="","",'Formulario PPGR1'!#REF!)</f>
        <v/>
      </c>
      <c r="E880" s="465" t="str">
        <f>IF(Tabla1[[#This Row],[Código_Actividad]]="","",'Formulario PPGR1'!#REF!)</f>
        <v/>
      </c>
      <c r="F880" s="465" t="str">
        <f>IF(Tabla1[[#This Row],[Código_Actividad]]="","",'Formulario PPGR1'!#REF!)</f>
        <v/>
      </c>
      <c r="G880" s="366"/>
      <c r="H880" s="460" t="str">
        <f>IFERROR(VLOOKUP(Tabla1[[#This Row],[Código_Actividad]],'Formulario PPGR2'!$H$9:$I$1048576,2,FALSE),"")</f>
        <v/>
      </c>
      <c r="I880" s="461" t="str">
        <f>IFERROR(VLOOKUP(Tabla1[[#This Row],[Código_Actividad]],Tabla2[[Código]:[Total de Acciones ]],15,FALSE),"")</f>
        <v/>
      </c>
      <c r="J880" s="462"/>
      <c r="K880" s="466" t="s">
        <v>1293</v>
      </c>
      <c r="L880" s="460"/>
      <c r="M880" s="463" t="str">
        <f>IFERROR(VLOOKUP($L880,[4]Insumos!$C$2:$F$517,2,FALSE),"")</f>
        <v/>
      </c>
      <c r="N880" s="408"/>
      <c r="O880" s="464" t="str">
        <f>IFERROR(VLOOKUP($L880,[4]Insumos!$C$2:$F$517,3,FALSE),"")</f>
        <v/>
      </c>
      <c r="P880" s="318" t="e">
        <f>+Tabla1[[#This Row],[Precio Unitario]]*Tabla1[[#This Row],[Cantidad de Insumos]]</f>
        <v>#VALUE!</v>
      </c>
      <c r="Q880" s="464" t="str">
        <f>IFERROR(VLOOKUP($L880,[4]Insumos!$C$2:$F$517,4,FALSE),"")</f>
        <v/>
      </c>
      <c r="R880" s="463"/>
    </row>
    <row r="881" spans="2:18" x14ac:dyDescent="0.25">
      <c r="B881" s="465" t="str">
        <f>IF(Tabla1[[#This Row],[Código_Actividad]]="","",CONCATENATE(Tabla1[[#This Row],[POA]],".",Tabla1[[#This Row],[SRS]],".",Tabla1[[#This Row],[AREA]],".",Tabla1[[#This Row],[TIPO]]))</f>
        <v/>
      </c>
      <c r="C881" s="465" t="str">
        <f>IF(Tabla1[[#This Row],[Código_Actividad]]="","",'Formulario PPGR1'!#REF!)</f>
        <v/>
      </c>
      <c r="D881" s="465" t="str">
        <f>IF(Tabla1[[#This Row],[Código_Actividad]]="","",'Formulario PPGR1'!#REF!)</f>
        <v/>
      </c>
      <c r="E881" s="465" t="str">
        <f>IF(Tabla1[[#This Row],[Código_Actividad]]="","",'Formulario PPGR1'!#REF!)</f>
        <v/>
      </c>
      <c r="F881" s="465" t="str">
        <f>IF(Tabla1[[#This Row],[Código_Actividad]]="","",'Formulario PPGR1'!#REF!)</f>
        <v/>
      </c>
      <c r="G881" s="366"/>
      <c r="H881" s="460" t="str">
        <f>IFERROR(VLOOKUP(Tabla1[[#This Row],[Código_Actividad]],'Formulario PPGR2'!$H$9:$I$1048576,2,FALSE),"")</f>
        <v/>
      </c>
      <c r="I881" s="461" t="str">
        <f>IFERROR(VLOOKUP(Tabla1[[#This Row],[Código_Actividad]],Tabla2[[Código]:[Total de Acciones ]],15,FALSE),"")</f>
        <v/>
      </c>
      <c r="J881" s="462"/>
      <c r="K881" s="466" t="s">
        <v>841</v>
      </c>
      <c r="L881" s="460"/>
      <c r="M881" s="463" t="str">
        <f>IFERROR(VLOOKUP($L881,[4]Insumos!$C$2:$F$517,2,FALSE),"")</f>
        <v/>
      </c>
      <c r="N881" s="408"/>
      <c r="O881" s="464" t="str">
        <f>IFERROR(VLOOKUP($L881,[4]Insumos!$C$2:$F$517,3,FALSE),"")</f>
        <v/>
      </c>
      <c r="P881" s="318" t="e">
        <f>+Tabla1[[#This Row],[Precio Unitario]]*Tabla1[[#This Row],[Cantidad de Insumos]]</f>
        <v>#VALUE!</v>
      </c>
      <c r="Q881" s="464" t="str">
        <f>IFERROR(VLOOKUP($L881,[4]Insumos!$C$2:$F$517,4,FALSE),"")</f>
        <v/>
      </c>
      <c r="R881" s="463"/>
    </row>
    <row r="882" spans="2:18" x14ac:dyDescent="0.25">
      <c r="B882" s="465" t="str">
        <f>IF(Tabla1[[#This Row],[Código_Actividad]]="","",CONCATENATE(Tabla1[[#This Row],[POA]],".",Tabla1[[#This Row],[SRS]],".",Tabla1[[#This Row],[AREA]],".",Tabla1[[#This Row],[TIPO]]))</f>
        <v/>
      </c>
      <c r="C882" s="465" t="str">
        <f>IF(Tabla1[[#This Row],[Código_Actividad]]="","",'Formulario PPGR1'!#REF!)</f>
        <v/>
      </c>
      <c r="D882" s="465" t="str">
        <f>IF(Tabla1[[#This Row],[Código_Actividad]]="","",'Formulario PPGR1'!#REF!)</f>
        <v/>
      </c>
      <c r="E882" s="465" t="str">
        <f>IF(Tabla1[[#This Row],[Código_Actividad]]="","",'Formulario PPGR1'!#REF!)</f>
        <v/>
      </c>
      <c r="F882" s="465" t="str">
        <f>IF(Tabla1[[#This Row],[Código_Actividad]]="","",'Formulario PPGR1'!#REF!)</f>
        <v/>
      </c>
      <c r="G882" s="366"/>
      <c r="H882" s="460" t="str">
        <f>IFERROR(VLOOKUP(Tabla1[[#This Row],[Código_Actividad]],'Formulario PPGR2'!$H$9:$I$1048576,2,FALSE),"")</f>
        <v/>
      </c>
      <c r="I882" s="461" t="str">
        <f>IFERROR(VLOOKUP(Tabla1[[#This Row],[Código_Actividad]],Tabla2[[Código]:[Total de Acciones ]],15,FALSE),"")</f>
        <v/>
      </c>
      <c r="J882" s="462"/>
      <c r="K882" s="466" t="s">
        <v>982</v>
      </c>
      <c r="L882" s="460"/>
      <c r="M882" s="463" t="str">
        <f>IFERROR(VLOOKUP($L882,[4]Insumos!$C$2:$F$517,2,FALSE),"")</f>
        <v/>
      </c>
      <c r="N882" s="408"/>
      <c r="O882" s="464" t="str">
        <f>IFERROR(VLOOKUP($L882,[4]Insumos!$C$2:$F$517,3,FALSE),"")</f>
        <v/>
      </c>
      <c r="P882" s="318" t="e">
        <f>+Tabla1[[#This Row],[Precio Unitario]]*Tabla1[[#This Row],[Cantidad de Insumos]]</f>
        <v>#VALUE!</v>
      </c>
      <c r="Q882" s="464" t="str">
        <f>IFERROR(VLOOKUP($L882,[4]Insumos!$C$2:$F$517,4,FALSE),"")</f>
        <v/>
      </c>
      <c r="R882" s="463"/>
    </row>
    <row r="883" spans="2:18" x14ac:dyDescent="0.25">
      <c r="B883" s="465" t="str">
        <f>IF(Tabla1[[#This Row],[Código_Actividad]]="","",CONCATENATE(Tabla1[[#This Row],[POA]],".",Tabla1[[#This Row],[SRS]],".",Tabla1[[#This Row],[AREA]],".",Tabla1[[#This Row],[TIPO]]))</f>
        <v/>
      </c>
      <c r="C883" s="465" t="str">
        <f>IF(Tabla1[[#This Row],[Código_Actividad]]="","",'Formulario PPGR1'!#REF!)</f>
        <v/>
      </c>
      <c r="D883" s="465" t="str">
        <f>IF(Tabla1[[#This Row],[Código_Actividad]]="","",'Formulario PPGR1'!#REF!)</f>
        <v/>
      </c>
      <c r="E883" s="465" t="str">
        <f>IF(Tabla1[[#This Row],[Código_Actividad]]="","",'Formulario PPGR1'!#REF!)</f>
        <v/>
      </c>
      <c r="F883" s="465" t="str">
        <f>IF(Tabla1[[#This Row],[Código_Actividad]]="","",'Formulario PPGR1'!#REF!)</f>
        <v/>
      </c>
      <c r="G883" s="366"/>
      <c r="H883" s="460" t="str">
        <f>IFERROR(VLOOKUP(Tabla1[[#This Row],[Código_Actividad]],'Formulario PPGR2'!$H$9:$I$1048576,2,FALSE),"")</f>
        <v/>
      </c>
      <c r="I883" s="461" t="str">
        <f>IFERROR(VLOOKUP(Tabla1[[#This Row],[Código_Actividad]],Tabla2[[Código]:[Total de Acciones ]],15,FALSE),"")</f>
        <v/>
      </c>
      <c r="J883" s="462"/>
      <c r="K883" s="466" t="s">
        <v>683</v>
      </c>
      <c r="L883" s="460"/>
      <c r="M883" s="463" t="str">
        <f>IFERROR(VLOOKUP($L883,[4]Insumos!$C$2:$F$517,2,FALSE),"")</f>
        <v/>
      </c>
      <c r="N883" s="408"/>
      <c r="O883" s="464" t="str">
        <f>IFERROR(VLOOKUP($L883,[4]Insumos!$C$2:$F$517,3,FALSE),"")</f>
        <v/>
      </c>
      <c r="P883" s="318" t="e">
        <f>+Tabla1[[#This Row],[Precio Unitario]]*Tabla1[[#This Row],[Cantidad de Insumos]]</f>
        <v>#VALUE!</v>
      </c>
      <c r="Q883" s="464" t="str">
        <f>IFERROR(VLOOKUP($L883,[4]Insumos!$C$2:$F$517,4,FALSE),"")</f>
        <v/>
      </c>
      <c r="R883" s="463"/>
    </row>
    <row r="884" spans="2:18" x14ac:dyDescent="0.25">
      <c r="B884" s="465" t="str">
        <f>IF(Tabla1[[#This Row],[Código_Actividad]]="","",CONCATENATE(Tabla1[[#This Row],[POA]],".",Tabla1[[#This Row],[SRS]],".",Tabla1[[#This Row],[AREA]],".",Tabla1[[#This Row],[TIPO]]))</f>
        <v/>
      </c>
      <c r="C884" s="465" t="str">
        <f>IF(Tabla1[[#This Row],[Código_Actividad]]="","",'Formulario PPGR1'!#REF!)</f>
        <v/>
      </c>
      <c r="D884" s="465" t="str">
        <f>IF(Tabla1[[#This Row],[Código_Actividad]]="","",'Formulario PPGR1'!#REF!)</f>
        <v/>
      </c>
      <c r="E884" s="465" t="str">
        <f>IF(Tabla1[[#This Row],[Código_Actividad]]="","",'Formulario PPGR1'!#REF!)</f>
        <v/>
      </c>
      <c r="F884" s="465" t="str">
        <f>IF(Tabla1[[#This Row],[Código_Actividad]]="","",'Formulario PPGR1'!#REF!)</f>
        <v/>
      </c>
      <c r="G884" s="366"/>
      <c r="H884" s="460" t="str">
        <f>IFERROR(VLOOKUP(Tabla1[[#This Row],[Código_Actividad]],'Formulario PPGR2'!$H$9:$I$1048576,2,FALSE),"")</f>
        <v/>
      </c>
      <c r="I884" s="461" t="str">
        <f>IFERROR(VLOOKUP(Tabla1[[#This Row],[Código_Actividad]],Tabla2[[Código]:[Total de Acciones ]],15,FALSE),"")</f>
        <v/>
      </c>
      <c r="J884" s="462"/>
      <c r="K884" s="466" t="s">
        <v>683</v>
      </c>
      <c r="L884" s="460"/>
      <c r="M884" s="463" t="str">
        <f>IFERROR(VLOOKUP($L884,[4]Insumos!$C$2:$F$517,2,FALSE),"")</f>
        <v/>
      </c>
      <c r="N884" s="408"/>
      <c r="O884" s="464" t="str">
        <f>IFERROR(VLOOKUP($L884,[4]Insumos!$C$2:$F$517,3,FALSE),"")</f>
        <v/>
      </c>
      <c r="P884" s="318" t="e">
        <f>+Tabla1[[#This Row],[Precio Unitario]]*Tabla1[[#This Row],[Cantidad de Insumos]]</f>
        <v>#VALUE!</v>
      </c>
      <c r="Q884" s="464" t="str">
        <f>IFERROR(VLOOKUP($L884,[4]Insumos!$C$2:$F$517,4,FALSE),"")</f>
        <v/>
      </c>
      <c r="R884" s="463"/>
    </row>
    <row r="885" spans="2:18" x14ac:dyDescent="0.25">
      <c r="B885" s="465" t="str">
        <f>IF(Tabla1[[#This Row],[Código_Actividad]]="","",CONCATENATE(Tabla1[[#This Row],[POA]],".",Tabla1[[#This Row],[SRS]],".",Tabla1[[#This Row],[AREA]],".",Tabla1[[#This Row],[TIPO]]))</f>
        <v/>
      </c>
      <c r="C885" s="465" t="str">
        <f>IF(Tabla1[[#This Row],[Código_Actividad]]="","",'Formulario PPGR1'!#REF!)</f>
        <v/>
      </c>
      <c r="D885" s="465" t="str">
        <f>IF(Tabla1[[#This Row],[Código_Actividad]]="","",'Formulario PPGR1'!#REF!)</f>
        <v/>
      </c>
      <c r="E885" s="465" t="str">
        <f>IF(Tabla1[[#This Row],[Código_Actividad]]="","",'Formulario PPGR1'!#REF!)</f>
        <v/>
      </c>
      <c r="F885" s="465" t="str">
        <f>IF(Tabla1[[#This Row],[Código_Actividad]]="","",'Formulario PPGR1'!#REF!)</f>
        <v/>
      </c>
      <c r="G885" s="366"/>
      <c r="H885" s="460" t="str">
        <f>IFERROR(VLOOKUP(Tabla1[[#This Row],[Código_Actividad]],'Formulario PPGR2'!$H$9:$I$1048576,2,FALSE),"")</f>
        <v/>
      </c>
      <c r="I885" s="461" t="str">
        <f>IFERROR(VLOOKUP(Tabla1[[#This Row],[Código_Actividad]],Tabla2[[Código]:[Total de Acciones ]],15,FALSE),"")</f>
        <v/>
      </c>
      <c r="J885" s="462"/>
      <c r="K885" s="466" t="s">
        <v>836</v>
      </c>
      <c r="L885" s="460"/>
      <c r="M885" s="463" t="str">
        <f>IFERROR(VLOOKUP($L885,[4]Insumos!$C$2:$F$517,2,FALSE),"")</f>
        <v/>
      </c>
      <c r="N885" s="408"/>
      <c r="O885" s="464" t="str">
        <f>IFERROR(VLOOKUP($L885,[4]Insumos!$C$2:$F$517,3,FALSE),"")</f>
        <v/>
      </c>
      <c r="P885" s="318" t="e">
        <f>+Tabla1[[#This Row],[Precio Unitario]]*Tabla1[[#This Row],[Cantidad de Insumos]]</f>
        <v>#VALUE!</v>
      </c>
      <c r="Q885" s="464" t="str">
        <f>IFERROR(VLOOKUP($L885,[4]Insumos!$C$2:$F$517,4,FALSE),"")</f>
        <v/>
      </c>
      <c r="R885" s="463"/>
    </row>
    <row r="886" spans="2:18" x14ac:dyDescent="0.25">
      <c r="B886" s="465" t="str">
        <f>IF(Tabla1[[#This Row],[Código_Actividad]]="","",CONCATENATE(Tabla1[[#This Row],[POA]],".",Tabla1[[#This Row],[SRS]],".",Tabla1[[#This Row],[AREA]],".",Tabla1[[#This Row],[TIPO]]))</f>
        <v/>
      </c>
      <c r="C886" s="465" t="str">
        <f>IF(Tabla1[[#This Row],[Código_Actividad]]="","",'Formulario PPGR1'!#REF!)</f>
        <v/>
      </c>
      <c r="D886" s="465" t="str">
        <f>IF(Tabla1[[#This Row],[Código_Actividad]]="","",'Formulario PPGR1'!#REF!)</f>
        <v/>
      </c>
      <c r="E886" s="465" t="str">
        <f>IF(Tabla1[[#This Row],[Código_Actividad]]="","",'Formulario PPGR1'!#REF!)</f>
        <v/>
      </c>
      <c r="F886" s="465" t="str">
        <f>IF(Tabla1[[#This Row],[Código_Actividad]]="","",'Formulario PPGR1'!#REF!)</f>
        <v/>
      </c>
      <c r="G886" s="366"/>
      <c r="H886" s="460" t="str">
        <f>IFERROR(VLOOKUP(Tabla1[[#This Row],[Código_Actividad]],'Formulario PPGR2'!$H$9:$I$1048576,2,FALSE),"")</f>
        <v/>
      </c>
      <c r="I886" s="461" t="str">
        <f>IFERROR(VLOOKUP(Tabla1[[#This Row],[Código_Actividad]],Tabla2[[Código]:[Total de Acciones ]],15,FALSE),"")</f>
        <v/>
      </c>
      <c r="J886" s="462"/>
      <c r="K886" s="466" t="s">
        <v>1003</v>
      </c>
      <c r="L886" s="460"/>
      <c r="M886" s="463" t="str">
        <f>IFERROR(VLOOKUP($L886,[4]Insumos!$C$2:$F$517,2,FALSE),"")</f>
        <v/>
      </c>
      <c r="N886" s="408"/>
      <c r="O886" s="464" t="str">
        <f>IFERROR(VLOOKUP($L886,[4]Insumos!$C$2:$F$517,3,FALSE),"")</f>
        <v/>
      </c>
      <c r="P886" s="318" t="e">
        <f>+Tabla1[[#This Row],[Precio Unitario]]*Tabla1[[#This Row],[Cantidad de Insumos]]</f>
        <v>#VALUE!</v>
      </c>
      <c r="Q886" s="464" t="str">
        <f>IFERROR(VLOOKUP($L886,[4]Insumos!$C$2:$F$517,4,FALSE),"")</f>
        <v/>
      </c>
      <c r="R886" s="463"/>
    </row>
    <row r="887" spans="2:18" x14ac:dyDescent="0.25">
      <c r="B887" s="465" t="str">
        <f>IF(Tabla1[[#This Row],[Código_Actividad]]="","",CONCATENATE(Tabla1[[#This Row],[POA]],".",Tabla1[[#This Row],[SRS]],".",Tabla1[[#This Row],[AREA]],".",Tabla1[[#This Row],[TIPO]]))</f>
        <v/>
      </c>
      <c r="C887" s="465" t="str">
        <f>IF(Tabla1[[#This Row],[Código_Actividad]]="","",'Formulario PPGR1'!#REF!)</f>
        <v/>
      </c>
      <c r="D887" s="465" t="str">
        <f>IF(Tabla1[[#This Row],[Código_Actividad]]="","",'Formulario PPGR1'!#REF!)</f>
        <v/>
      </c>
      <c r="E887" s="465" t="str">
        <f>IF(Tabla1[[#This Row],[Código_Actividad]]="","",'Formulario PPGR1'!#REF!)</f>
        <v/>
      </c>
      <c r="F887" s="465" t="str">
        <f>IF(Tabla1[[#This Row],[Código_Actividad]]="","",'Formulario PPGR1'!#REF!)</f>
        <v/>
      </c>
      <c r="G887" s="366"/>
      <c r="H887" s="460" t="str">
        <f>IFERROR(VLOOKUP(Tabla1[[#This Row],[Código_Actividad]],'Formulario PPGR2'!$H$9:$I$1048576,2,FALSE),"")</f>
        <v/>
      </c>
      <c r="I887" s="461" t="str">
        <f>IFERROR(VLOOKUP(Tabla1[[#This Row],[Código_Actividad]],Tabla2[[Código]:[Total de Acciones ]],15,FALSE),"")</f>
        <v/>
      </c>
      <c r="J887" s="462"/>
      <c r="K887" s="466" t="s">
        <v>1003</v>
      </c>
      <c r="L887" s="460"/>
      <c r="M887" s="463" t="str">
        <f>IFERROR(VLOOKUP($L887,[4]Insumos!$C$2:$F$517,2,FALSE),"")</f>
        <v/>
      </c>
      <c r="N887" s="408"/>
      <c r="O887" s="464" t="str">
        <f>IFERROR(VLOOKUP($L887,[4]Insumos!$C$2:$F$517,3,FALSE),"")</f>
        <v/>
      </c>
      <c r="P887" s="318" t="e">
        <f>+Tabla1[[#This Row],[Precio Unitario]]*Tabla1[[#This Row],[Cantidad de Insumos]]</f>
        <v>#VALUE!</v>
      </c>
      <c r="Q887" s="464" t="str">
        <f>IFERROR(VLOOKUP($L887,[4]Insumos!$C$2:$F$517,4,FALSE),"")</f>
        <v/>
      </c>
      <c r="R887" s="463"/>
    </row>
    <row r="888" spans="2:18" x14ac:dyDescent="0.25">
      <c r="B888" s="465" t="str">
        <f>IF(Tabla1[[#This Row],[Código_Actividad]]="","",CONCATENATE(Tabla1[[#This Row],[POA]],".",Tabla1[[#This Row],[SRS]],".",Tabla1[[#This Row],[AREA]],".",Tabla1[[#This Row],[TIPO]]))</f>
        <v/>
      </c>
      <c r="C888" s="465" t="str">
        <f>IF(Tabla1[[#This Row],[Código_Actividad]]="","",'Formulario PPGR1'!#REF!)</f>
        <v/>
      </c>
      <c r="D888" s="465" t="str">
        <f>IF(Tabla1[[#This Row],[Código_Actividad]]="","",'Formulario PPGR1'!#REF!)</f>
        <v/>
      </c>
      <c r="E888" s="465" t="str">
        <f>IF(Tabla1[[#This Row],[Código_Actividad]]="","",'Formulario PPGR1'!#REF!)</f>
        <v/>
      </c>
      <c r="F888" s="465" t="str">
        <f>IF(Tabla1[[#This Row],[Código_Actividad]]="","",'Formulario PPGR1'!#REF!)</f>
        <v/>
      </c>
      <c r="G888" s="366"/>
      <c r="H888" s="460" t="str">
        <f>IFERROR(VLOOKUP(Tabla1[[#This Row],[Código_Actividad]],'Formulario PPGR2'!$H$9:$I$1048576,2,FALSE),"")</f>
        <v/>
      </c>
      <c r="I888" s="461" t="str">
        <f>IFERROR(VLOOKUP(Tabla1[[#This Row],[Código_Actividad]],Tabla2[[Código]:[Total de Acciones ]],15,FALSE),"")</f>
        <v/>
      </c>
      <c r="J888" s="462"/>
      <c r="K888" s="466" t="s">
        <v>1003</v>
      </c>
      <c r="L888" s="460"/>
      <c r="M888" s="463" t="str">
        <f>IFERROR(VLOOKUP($L888,[4]Insumos!$C$2:$F$517,2,FALSE),"")</f>
        <v/>
      </c>
      <c r="N888" s="408"/>
      <c r="O888" s="464" t="str">
        <f>IFERROR(VLOOKUP($L888,[4]Insumos!$C$2:$F$517,3,FALSE),"")</f>
        <v/>
      </c>
      <c r="P888" s="318" t="e">
        <f>+Tabla1[[#This Row],[Precio Unitario]]*Tabla1[[#This Row],[Cantidad de Insumos]]</f>
        <v>#VALUE!</v>
      </c>
      <c r="Q888" s="464" t="str">
        <f>IFERROR(VLOOKUP($L888,[4]Insumos!$C$2:$F$517,4,FALSE),"")</f>
        <v/>
      </c>
      <c r="R888" s="463"/>
    </row>
    <row r="889" spans="2:18" x14ac:dyDescent="0.25">
      <c r="B889" s="465" t="str">
        <f>IF(Tabla1[[#This Row],[Código_Actividad]]="","",CONCATENATE(Tabla1[[#This Row],[POA]],".",Tabla1[[#This Row],[SRS]],".",Tabla1[[#This Row],[AREA]],".",Tabla1[[#This Row],[TIPO]]))</f>
        <v/>
      </c>
      <c r="C889" s="465" t="str">
        <f>IF(Tabla1[[#This Row],[Código_Actividad]]="","",'Formulario PPGR1'!#REF!)</f>
        <v/>
      </c>
      <c r="D889" s="465" t="str">
        <f>IF(Tabla1[[#This Row],[Código_Actividad]]="","",'Formulario PPGR1'!#REF!)</f>
        <v/>
      </c>
      <c r="E889" s="465" t="str">
        <f>IF(Tabla1[[#This Row],[Código_Actividad]]="","",'Formulario PPGR1'!#REF!)</f>
        <v/>
      </c>
      <c r="F889" s="465" t="str">
        <f>IF(Tabla1[[#This Row],[Código_Actividad]]="","",'Formulario PPGR1'!#REF!)</f>
        <v/>
      </c>
      <c r="G889" s="366"/>
      <c r="H889" s="460" t="str">
        <f>IFERROR(VLOOKUP(Tabla1[[#This Row],[Código_Actividad]],'Formulario PPGR2'!$H$9:$I$1048576,2,FALSE),"")</f>
        <v/>
      </c>
      <c r="I889" s="461" t="str">
        <f>IFERROR(VLOOKUP(Tabla1[[#This Row],[Código_Actividad]],Tabla2[[Código]:[Total de Acciones ]],15,FALSE),"")</f>
        <v/>
      </c>
      <c r="J889" s="462"/>
      <c r="K889" s="466" t="s">
        <v>1123</v>
      </c>
      <c r="L889" s="460"/>
      <c r="M889" s="463" t="str">
        <f>IFERROR(VLOOKUP($L889,[4]Insumos!$C$2:$F$517,2,FALSE),"")</f>
        <v/>
      </c>
      <c r="N889" s="408"/>
      <c r="O889" s="464" t="str">
        <f>IFERROR(VLOOKUP($L889,[4]Insumos!$C$2:$F$517,3,FALSE),"")</f>
        <v/>
      </c>
      <c r="P889" s="318" t="e">
        <f>+Tabla1[[#This Row],[Precio Unitario]]*Tabla1[[#This Row],[Cantidad de Insumos]]</f>
        <v>#VALUE!</v>
      </c>
      <c r="Q889" s="464" t="str">
        <f>IFERROR(VLOOKUP($L889,[4]Insumos!$C$2:$F$517,4,FALSE),"")</f>
        <v/>
      </c>
      <c r="R889" s="463"/>
    </row>
    <row r="890" spans="2:18" x14ac:dyDescent="0.25">
      <c r="B890" s="465" t="str">
        <f>IF(Tabla1[[#This Row],[Código_Actividad]]="","",CONCATENATE(Tabla1[[#This Row],[POA]],".",Tabla1[[#This Row],[SRS]],".",Tabla1[[#This Row],[AREA]],".",Tabla1[[#This Row],[TIPO]]))</f>
        <v/>
      </c>
      <c r="C890" s="465" t="str">
        <f>IF(Tabla1[[#This Row],[Código_Actividad]]="","",'Formulario PPGR1'!#REF!)</f>
        <v/>
      </c>
      <c r="D890" s="465" t="str">
        <f>IF(Tabla1[[#This Row],[Código_Actividad]]="","",'Formulario PPGR1'!#REF!)</f>
        <v/>
      </c>
      <c r="E890" s="465" t="str">
        <f>IF(Tabla1[[#This Row],[Código_Actividad]]="","",'Formulario PPGR1'!#REF!)</f>
        <v/>
      </c>
      <c r="F890" s="465" t="str">
        <f>IF(Tabla1[[#This Row],[Código_Actividad]]="","",'Formulario PPGR1'!#REF!)</f>
        <v/>
      </c>
      <c r="G890" s="366"/>
      <c r="H890" s="460" t="str">
        <f>IFERROR(VLOOKUP(Tabla1[[#This Row],[Código_Actividad]],'Formulario PPGR2'!$H$9:$I$1048576,2,FALSE),"")</f>
        <v/>
      </c>
      <c r="I890" s="461" t="str">
        <f>IFERROR(VLOOKUP(Tabla1[[#This Row],[Código_Actividad]],Tabla2[[Código]:[Total de Acciones ]],15,FALSE),"")</f>
        <v/>
      </c>
      <c r="J890" s="462"/>
      <c r="K890" s="466" t="str">
        <f>IFERROR(VLOOKUP($J890,[7]LSIns!$B$5:$C$45,2,FALSE),"")</f>
        <v/>
      </c>
      <c r="L890" s="460"/>
      <c r="M890" s="463" t="str">
        <f>IFERROR(VLOOKUP($L890,[4]Insumos!$C$2:$F$517,2,FALSE),"")</f>
        <v/>
      </c>
      <c r="N890" s="408"/>
      <c r="O890" s="464" t="str">
        <f>IFERROR(VLOOKUP($L890,[4]Insumos!$C$2:$F$517,3,FALSE),"")</f>
        <v/>
      </c>
      <c r="P890" s="318" t="e">
        <f>+Tabla1[[#This Row],[Precio Unitario]]*Tabla1[[#This Row],[Cantidad de Insumos]]</f>
        <v>#VALUE!</v>
      </c>
      <c r="Q890" s="464" t="str">
        <f>IFERROR(VLOOKUP($L890,[4]Insumos!$C$2:$F$517,4,FALSE),"")</f>
        <v/>
      </c>
      <c r="R890" s="463"/>
    </row>
    <row r="891" spans="2:18" x14ac:dyDescent="0.25">
      <c r="B891" s="465" t="str">
        <f>IF(Tabla1[[#This Row],[Código_Actividad]]="","",CONCATENATE(Tabla1[[#This Row],[POA]],".",Tabla1[[#This Row],[SRS]],".",Tabla1[[#This Row],[AREA]],".",Tabla1[[#This Row],[TIPO]]))</f>
        <v/>
      </c>
      <c r="C891" s="465" t="str">
        <f>IF(Tabla1[[#This Row],[Código_Actividad]]="","",'Formulario PPGR1'!#REF!)</f>
        <v/>
      </c>
      <c r="D891" s="465" t="str">
        <f>IF(Tabla1[[#This Row],[Código_Actividad]]="","",'Formulario PPGR1'!#REF!)</f>
        <v/>
      </c>
      <c r="E891" s="465" t="str">
        <f>IF(Tabla1[[#This Row],[Código_Actividad]]="","",'Formulario PPGR1'!#REF!)</f>
        <v/>
      </c>
      <c r="F891" s="465" t="str">
        <f>IF(Tabla1[[#This Row],[Código_Actividad]]="","",'Formulario PPGR1'!#REF!)</f>
        <v/>
      </c>
      <c r="G891" s="366"/>
      <c r="H891" s="460" t="str">
        <f>IFERROR(VLOOKUP(Tabla1[[#This Row],[Código_Actividad]],'Formulario PPGR2'!$H$9:$I$1048576,2,FALSE),"")</f>
        <v/>
      </c>
      <c r="I891" s="461" t="str">
        <f>IFERROR(VLOOKUP(Tabla1[[#This Row],[Código_Actividad]],Tabla2[[Código]:[Total de Acciones ]],15,FALSE),"")</f>
        <v/>
      </c>
      <c r="J891" s="462"/>
      <c r="K891" s="466" t="s">
        <v>1293</v>
      </c>
      <c r="L891" s="460"/>
      <c r="M891" s="463" t="str">
        <f>IFERROR(VLOOKUP($L891,[4]Insumos!$C$2:$F$517,2,FALSE),"")</f>
        <v/>
      </c>
      <c r="N891" s="408"/>
      <c r="O891" s="464" t="str">
        <f>IFERROR(VLOOKUP($L891,[4]Insumos!$C$2:$F$517,3,FALSE),"")</f>
        <v/>
      </c>
      <c r="P891" s="318" t="e">
        <f>+Tabla1[[#This Row],[Precio Unitario]]*Tabla1[[#This Row],[Cantidad de Insumos]]</f>
        <v>#VALUE!</v>
      </c>
      <c r="Q891" s="464" t="str">
        <f>IFERROR(VLOOKUP($L891,[4]Insumos!$C$2:$F$517,4,FALSE),"")</f>
        <v/>
      </c>
      <c r="R891" s="463"/>
    </row>
    <row r="892" spans="2:18" x14ac:dyDescent="0.25">
      <c r="B892" s="465" t="str">
        <f>IF(Tabla1[[#This Row],[Código_Actividad]]="","",CONCATENATE(Tabla1[[#This Row],[POA]],".",Tabla1[[#This Row],[SRS]],".",Tabla1[[#This Row],[AREA]],".",Tabla1[[#This Row],[TIPO]]))</f>
        <v/>
      </c>
      <c r="C892" s="465" t="str">
        <f>IF(Tabla1[[#This Row],[Código_Actividad]]="","",'Formulario PPGR1'!#REF!)</f>
        <v/>
      </c>
      <c r="D892" s="465" t="str">
        <f>IF(Tabla1[[#This Row],[Código_Actividad]]="","",'Formulario PPGR1'!#REF!)</f>
        <v/>
      </c>
      <c r="E892" s="465" t="str">
        <f>IF(Tabla1[[#This Row],[Código_Actividad]]="","",'Formulario PPGR1'!#REF!)</f>
        <v/>
      </c>
      <c r="F892" s="465" t="str">
        <f>IF(Tabla1[[#This Row],[Código_Actividad]]="","",'Formulario PPGR1'!#REF!)</f>
        <v/>
      </c>
      <c r="G892" s="366"/>
      <c r="H892" s="460" t="str">
        <f>IFERROR(VLOOKUP(Tabla1[[#This Row],[Código_Actividad]],'Formulario PPGR2'!$H$9:$I$1048576,2,FALSE),"")</f>
        <v/>
      </c>
      <c r="I892" s="461" t="str">
        <f>IFERROR(VLOOKUP(Tabla1[[#This Row],[Código_Actividad]],Tabla2[[Código]:[Total de Acciones ]],15,FALSE),"")</f>
        <v/>
      </c>
      <c r="J892" s="462"/>
      <c r="K892" s="466" t="s">
        <v>1293</v>
      </c>
      <c r="L892" s="460"/>
      <c r="M892" s="463" t="str">
        <f>IFERROR(VLOOKUP($L892,[4]Insumos!$C$2:$F$517,2,FALSE),"")</f>
        <v/>
      </c>
      <c r="N892" s="408"/>
      <c r="O892" s="464" t="str">
        <f>IFERROR(VLOOKUP($L892,[4]Insumos!$C$2:$F$517,3,FALSE),"")</f>
        <v/>
      </c>
      <c r="P892" s="318" t="e">
        <f>+Tabla1[[#This Row],[Precio Unitario]]*Tabla1[[#This Row],[Cantidad de Insumos]]</f>
        <v>#VALUE!</v>
      </c>
      <c r="Q892" s="464" t="str">
        <f>IFERROR(VLOOKUP($L892,[4]Insumos!$C$2:$F$517,4,FALSE),"")</f>
        <v/>
      </c>
      <c r="R892" s="463"/>
    </row>
    <row r="893" spans="2:18" x14ac:dyDescent="0.25">
      <c r="B893" s="465" t="str">
        <f>IF(Tabla1[[#This Row],[Código_Actividad]]="","",CONCATENATE(Tabla1[[#This Row],[POA]],".",Tabla1[[#This Row],[SRS]],".",Tabla1[[#This Row],[AREA]],".",Tabla1[[#This Row],[TIPO]]))</f>
        <v/>
      </c>
      <c r="C893" s="465" t="str">
        <f>IF(Tabla1[[#This Row],[Código_Actividad]]="","",'Formulario PPGR1'!#REF!)</f>
        <v/>
      </c>
      <c r="D893" s="465" t="str">
        <f>IF(Tabla1[[#This Row],[Código_Actividad]]="","",'Formulario PPGR1'!#REF!)</f>
        <v/>
      </c>
      <c r="E893" s="465" t="str">
        <f>IF(Tabla1[[#This Row],[Código_Actividad]]="","",'Formulario PPGR1'!#REF!)</f>
        <v/>
      </c>
      <c r="F893" s="465" t="str">
        <f>IF(Tabla1[[#This Row],[Código_Actividad]]="","",'Formulario PPGR1'!#REF!)</f>
        <v/>
      </c>
      <c r="G893" s="366"/>
      <c r="H893" s="460" t="str">
        <f>IFERROR(VLOOKUP(Tabla1[[#This Row],[Código_Actividad]],'Formulario PPGR2'!$H$9:$I$1048576,2,FALSE),"")</f>
        <v/>
      </c>
      <c r="I893" s="461" t="str">
        <f>IFERROR(VLOOKUP(Tabla1[[#This Row],[Código_Actividad]],Tabla2[[Código]:[Total de Acciones ]],15,FALSE),"")</f>
        <v/>
      </c>
      <c r="J893" s="462"/>
      <c r="K893" s="466" t="s">
        <v>841</v>
      </c>
      <c r="L893" s="460"/>
      <c r="M893" s="463" t="str">
        <f>IFERROR(VLOOKUP($L893,[4]Insumos!$C$2:$F$517,2,FALSE),"")</f>
        <v/>
      </c>
      <c r="N893" s="408"/>
      <c r="O893" s="464" t="str">
        <f>IFERROR(VLOOKUP($L893,[4]Insumos!$C$2:$F$517,3,FALSE),"")</f>
        <v/>
      </c>
      <c r="P893" s="318" t="e">
        <f>+Tabla1[[#This Row],[Precio Unitario]]*Tabla1[[#This Row],[Cantidad de Insumos]]</f>
        <v>#VALUE!</v>
      </c>
      <c r="Q893" s="464" t="str">
        <f>IFERROR(VLOOKUP($L893,[4]Insumos!$C$2:$F$517,4,FALSE),"")</f>
        <v/>
      </c>
      <c r="R893" s="463"/>
    </row>
    <row r="894" spans="2:18" x14ac:dyDescent="0.25">
      <c r="B894" s="465" t="str">
        <f>IF(Tabla1[[#This Row],[Código_Actividad]]="","",CONCATENATE(Tabla1[[#This Row],[POA]],".",Tabla1[[#This Row],[SRS]],".",Tabla1[[#This Row],[AREA]],".",Tabla1[[#This Row],[TIPO]]))</f>
        <v/>
      </c>
      <c r="C894" s="465" t="str">
        <f>IF(Tabla1[[#This Row],[Código_Actividad]]="","",'Formulario PPGR1'!#REF!)</f>
        <v/>
      </c>
      <c r="D894" s="465" t="str">
        <f>IF(Tabla1[[#This Row],[Código_Actividad]]="","",'Formulario PPGR1'!#REF!)</f>
        <v/>
      </c>
      <c r="E894" s="465" t="str">
        <f>IF(Tabla1[[#This Row],[Código_Actividad]]="","",'Formulario PPGR1'!#REF!)</f>
        <v/>
      </c>
      <c r="F894" s="465" t="str">
        <f>IF(Tabla1[[#This Row],[Código_Actividad]]="","",'Formulario PPGR1'!#REF!)</f>
        <v/>
      </c>
      <c r="G894" s="366"/>
      <c r="H894" s="460" t="str">
        <f>IFERROR(VLOOKUP(Tabla1[[#This Row],[Código_Actividad]],'Formulario PPGR2'!$H$9:$I$1048576,2,FALSE),"")</f>
        <v/>
      </c>
      <c r="I894" s="461" t="str">
        <f>IFERROR(VLOOKUP(Tabla1[[#This Row],[Código_Actividad]],Tabla2[[Código]:[Total de Acciones ]],15,FALSE),"")</f>
        <v/>
      </c>
      <c r="J894" s="462"/>
      <c r="K894" s="466" t="s">
        <v>982</v>
      </c>
      <c r="L894" s="460"/>
      <c r="M894" s="463" t="str">
        <f>IFERROR(VLOOKUP($L894,[4]Insumos!$C$2:$F$517,2,FALSE),"")</f>
        <v/>
      </c>
      <c r="N894" s="408"/>
      <c r="O894" s="464" t="str">
        <f>IFERROR(VLOOKUP($L894,[4]Insumos!$C$2:$F$517,3,FALSE),"")</f>
        <v/>
      </c>
      <c r="P894" s="318" t="e">
        <f>+Tabla1[[#This Row],[Precio Unitario]]*Tabla1[[#This Row],[Cantidad de Insumos]]</f>
        <v>#VALUE!</v>
      </c>
      <c r="Q894" s="464" t="str">
        <f>IFERROR(VLOOKUP($L894,[4]Insumos!$C$2:$F$517,4,FALSE),"")</f>
        <v/>
      </c>
      <c r="R894" s="463"/>
    </row>
    <row r="895" spans="2:18" x14ac:dyDescent="0.25">
      <c r="B895" s="465" t="str">
        <f>IF(Tabla1[[#This Row],[Código_Actividad]]="","",CONCATENATE(Tabla1[[#This Row],[POA]],".",Tabla1[[#This Row],[SRS]],".",Tabla1[[#This Row],[AREA]],".",Tabla1[[#This Row],[TIPO]]))</f>
        <v/>
      </c>
      <c r="C895" s="465" t="str">
        <f>IF(Tabla1[[#This Row],[Código_Actividad]]="","",'Formulario PPGR1'!#REF!)</f>
        <v/>
      </c>
      <c r="D895" s="465" t="str">
        <f>IF(Tabla1[[#This Row],[Código_Actividad]]="","",'Formulario PPGR1'!#REF!)</f>
        <v/>
      </c>
      <c r="E895" s="465" t="str">
        <f>IF(Tabla1[[#This Row],[Código_Actividad]]="","",'Formulario PPGR1'!#REF!)</f>
        <v/>
      </c>
      <c r="F895" s="465" t="str">
        <f>IF(Tabla1[[#This Row],[Código_Actividad]]="","",'Formulario PPGR1'!#REF!)</f>
        <v/>
      </c>
      <c r="G895" s="366"/>
      <c r="H895" s="460" t="str">
        <f>IFERROR(VLOOKUP(Tabla1[[#This Row],[Código_Actividad]],'Formulario PPGR2'!$H$9:$I$1048576,2,FALSE),"")</f>
        <v/>
      </c>
      <c r="I895" s="461" t="str">
        <f>IFERROR(VLOOKUP(Tabla1[[#This Row],[Código_Actividad]],Tabla2[[Código]:[Total de Acciones ]],15,FALSE),"")</f>
        <v/>
      </c>
      <c r="J895" s="462"/>
      <c r="K895" s="466" t="s">
        <v>683</v>
      </c>
      <c r="L895" s="460"/>
      <c r="M895" s="463" t="str">
        <f>IFERROR(VLOOKUP($L895,[4]Insumos!$C$2:$F$517,2,FALSE),"")</f>
        <v/>
      </c>
      <c r="N895" s="408"/>
      <c r="O895" s="464" t="str">
        <f>IFERROR(VLOOKUP($L895,[4]Insumos!$C$2:$F$517,3,FALSE),"")</f>
        <v/>
      </c>
      <c r="P895" s="318" t="e">
        <f>+Tabla1[[#This Row],[Precio Unitario]]*Tabla1[[#This Row],[Cantidad de Insumos]]</f>
        <v>#VALUE!</v>
      </c>
      <c r="Q895" s="464" t="str">
        <f>IFERROR(VLOOKUP($L895,[4]Insumos!$C$2:$F$517,4,FALSE),"")</f>
        <v/>
      </c>
      <c r="R895" s="463"/>
    </row>
    <row r="896" spans="2:18" x14ac:dyDescent="0.25">
      <c r="B896" s="465" t="str">
        <f>IF(Tabla1[[#This Row],[Código_Actividad]]="","",CONCATENATE(Tabla1[[#This Row],[POA]],".",Tabla1[[#This Row],[SRS]],".",Tabla1[[#This Row],[AREA]],".",Tabla1[[#This Row],[TIPO]]))</f>
        <v/>
      </c>
      <c r="C896" s="465" t="str">
        <f>IF(Tabla1[[#This Row],[Código_Actividad]]="","",'Formulario PPGR1'!#REF!)</f>
        <v/>
      </c>
      <c r="D896" s="465" t="str">
        <f>IF(Tabla1[[#This Row],[Código_Actividad]]="","",'Formulario PPGR1'!#REF!)</f>
        <v/>
      </c>
      <c r="E896" s="465" t="str">
        <f>IF(Tabla1[[#This Row],[Código_Actividad]]="","",'Formulario PPGR1'!#REF!)</f>
        <v/>
      </c>
      <c r="F896" s="465" t="str">
        <f>IF(Tabla1[[#This Row],[Código_Actividad]]="","",'Formulario PPGR1'!#REF!)</f>
        <v/>
      </c>
      <c r="G896" s="366"/>
      <c r="H896" s="460" t="str">
        <f>IFERROR(VLOOKUP(Tabla1[[#This Row],[Código_Actividad]],'Formulario PPGR2'!$H$9:$I$1048576,2,FALSE),"")</f>
        <v/>
      </c>
      <c r="I896" s="461" t="str">
        <f>IFERROR(VLOOKUP(Tabla1[[#This Row],[Código_Actividad]],Tabla2[[Código]:[Total de Acciones ]],15,FALSE),"")</f>
        <v/>
      </c>
      <c r="J896" s="462"/>
      <c r="K896" s="466" t="s">
        <v>683</v>
      </c>
      <c r="L896" s="460"/>
      <c r="M896" s="463" t="str">
        <f>IFERROR(VLOOKUP($L896,[4]Insumos!$C$2:$F$517,2,FALSE),"")</f>
        <v/>
      </c>
      <c r="N896" s="408"/>
      <c r="O896" s="464" t="str">
        <f>IFERROR(VLOOKUP($L896,[4]Insumos!$C$2:$F$517,3,FALSE),"")</f>
        <v/>
      </c>
      <c r="P896" s="318" t="e">
        <f>+Tabla1[[#This Row],[Precio Unitario]]*Tabla1[[#This Row],[Cantidad de Insumos]]</f>
        <v>#VALUE!</v>
      </c>
      <c r="Q896" s="464" t="str">
        <f>IFERROR(VLOOKUP($L896,[4]Insumos!$C$2:$F$517,4,FALSE),"")</f>
        <v/>
      </c>
      <c r="R896" s="463"/>
    </row>
    <row r="897" spans="2:18" x14ac:dyDescent="0.25">
      <c r="B897" s="465" t="str">
        <f>IF(Tabla1[[#This Row],[Código_Actividad]]="","",CONCATENATE(Tabla1[[#This Row],[POA]],".",Tabla1[[#This Row],[SRS]],".",Tabla1[[#This Row],[AREA]],".",Tabla1[[#This Row],[TIPO]]))</f>
        <v/>
      </c>
      <c r="C897" s="465" t="str">
        <f>IF(Tabla1[[#This Row],[Código_Actividad]]="","",'Formulario PPGR1'!#REF!)</f>
        <v/>
      </c>
      <c r="D897" s="465" t="str">
        <f>IF(Tabla1[[#This Row],[Código_Actividad]]="","",'Formulario PPGR1'!#REF!)</f>
        <v/>
      </c>
      <c r="E897" s="465" t="str">
        <f>IF(Tabla1[[#This Row],[Código_Actividad]]="","",'Formulario PPGR1'!#REF!)</f>
        <v/>
      </c>
      <c r="F897" s="465" t="str">
        <f>IF(Tabla1[[#This Row],[Código_Actividad]]="","",'Formulario PPGR1'!#REF!)</f>
        <v/>
      </c>
      <c r="G897" s="366"/>
      <c r="H897" s="460" t="str">
        <f>IFERROR(VLOOKUP(Tabla1[[#This Row],[Código_Actividad]],'Formulario PPGR2'!$H$9:$I$1048576,2,FALSE),"")</f>
        <v/>
      </c>
      <c r="I897" s="461" t="str">
        <f>IFERROR(VLOOKUP(Tabla1[[#This Row],[Código_Actividad]],Tabla2[[Código]:[Total de Acciones ]],15,FALSE),"")</f>
        <v/>
      </c>
      <c r="J897" s="462"/>
      <c r="K897" s="466" t="s">
        <v>836</v>
      </c>
      <c r="L897" s="460"/>
      <c r="M897" s="463" t="str">
        <f>IFERROR(VLOOKUP($L897,[4]Insumos!$C$2:$F$517,2,FALSE),"")</f>
        <v/>
      </c>
      <c r="N897" s="408"/>
      <c r="O897" s="464" t="str">
        <f>IFERROR(VLOOKUP($L897,[4]Insumos!$C$2:$F$517,3,FALSE),"")</f>
        <v/>
      </c>
      <c r="P897" s="318" t="e">
        <f>+Tabla1[[#This Row],[Precio Unitario]]*Tabla1[[#This Row],[Cantidad de Insumos]]</f>
        <v>#VALUE!</v>
      </c>
      <c r="Q897" s="464" t="str">
        <f>IFERROR(VLOOKUP($L897,[4]Insumos!$C$2:$F$517,4,FALSE),"")</f>
        <v/>
      </c>
      <c r="R897" s="463"/>
    </row>
    <row r="898" spans="2:18" x14ac:dyDescent="0.25">
      <c r="B898" s="465" t="str">
        <f>IF(Tabla1[[#This Row],[Código_Actividad]]="","",CONCATENATE(Tabla1[[#This Row],[POA]],".",Tabla1[[#This Row],[SRS]],".",Tabla1[[#This Row],[AREA]],".",Tabla1[[#This Row],[TIPO]]))</f>
        <v/>
      </c>
      <c r="C898" s="465" t="str">
        <f>IF(Tabla1[[#This Row],[Código_Actividad]]="","",'Formulario PPGR1'!#REF!)</f>
        <v/>
      </c>
      <c r="D898" s="465" t="str">
        <f>IF(Tabla1[[#This Row],[Código_Actividad]]="","",'Formulario PPGR1'!#REF!)</f>
        <v/>
      </c>
      <c r="E898" s="465" t="str">
        <f>IF(Tabla1[[#This Row],[Código_Actividad]]="","",'Formulario PPGR1'!#REF!)</f>
        <v/>
      </c>
      <c r="F898" s="465" t="str">
        <f>IF(Tabla1[[#This Row],[Código_Actividad]]="","",'Formulario PPGR1'!#REF!)</f>
        <v/>
      </c>
      <c r="G898" s="366"/>
      <c r="H898" s="460" t="str">
        <f>IFERROR(VLOOKUP(Tabla1[[#This Row],[Código_Actividad]],'Formulario PPGR2'!$H$9:$I$1048576,2,FALSE),"")</f>
        <v/>
      </c>
      <c r="I898" s="461" t="str">
        <f>IFERROR(VLOOKUP(Tabla1[[#This Row],[Código_Actividad]],Tabla2[[Código]:[Total de Acciones ]],15,FALSE),"")</f>
        <v/>
      </c>
      <c r="J898" s="462"/>
      <c r="K898" s="466" t="s">
        <v>1003</v>
      </c>
      <c r="L898" s="460"/>
      <c r="M898" s="463" t="str">
        <f>IFERROR(VLOOKUP($L898,[4]Insumos!$C$2:$F$517,2,FALSE),"")</f>
        <v/>
      </c>
      <c r="N898" s="408"/>
      <c r="O898" s="464" t="str">
        <f>IFERROR(VLOOKUP($L898,[4]Insumos!$C$2:$F$517,3,FALSE),"")</f>
        <v/>
      </c>
      <c r="P898" s="318" t="e">
        <f>+Tabla1[[#This Row],[Precio Unitario]]*Tabla1[[#This Row],[Cantidad de Insumos]]</f>
        <v>#VALUE!</v>
      </c>
      <c r="Q898" s="464" t="str">
        <f>IFERROR(VLOOKUP($L898,[4]Insumos!$C$2:$F$517,4,FALSE),"")</f>
        <v/>
      </c>
      <c r="R898" s="463"/>
    </row>
    <row r="899" spans="2:18" x14ac:dyDescent="0.25">
      <c r="B899" s="465" t="str">
        <f>IF(Tabla1[[#This Row],[Código_Actividad]]="","",CONCATENATE(Tabla1[[#This Row],[POA]],".",Tabla1[[#This Row],[SRS]],".",Tabla1[[#This Row],[AREA]],".",Tabla1[[#This Row],[TIPO]]))</f>
        <v/>
      </c>
      <c r="C899" s="465" t="str">
        <f>IF(Tabla1[[#This Row],[Código_Actividad]]="","",'Formulario PPGR1'!#REF!)</f>
        <v/>
      </c>
      <c r="D899" s="465" t="str">
        <f>IF(Tabla1[[#This Row],[Código_Actividad]]="","",'Formulario PPGR1'!#REF!)</f>
        <v/>
      </c>
      <c r="E899" s="465" t="str">
        <f>IF(Tabla1[[#This Row],[Código_Actividad]]="","",'Formulario PPGR1'!#REF!)</f>
        <v/>
      </c>
      <c r="F899" s="465" t="str">
        <f>IF(Tabla1[[#This Row],[Código_Actividad]]="","",'Formulario PPGR1'!#REF!)</f>
        <v/>
      </c>
      <c r="G899" s="366"/>
      <c r="H899" s="460" t="str">
        <f>IFERROR(VLOOKUP(Tabla1[[#This Row],[Código_Actividad]],'Formulario PPGR2'!$H$9:$I$1048576,2,FALSE),"")</f>
        <v/>
      </c>
      <c r="I899" s="461" t="str">
        <f>IFERROR(VLOOKUP(Tabla1[[#This Row],[Código_Actividad]],Tabla2[[Código]:[Total de Acciones ]],15,FALSE),"")</f>
        <v/>
      </c>
      <c r="J899" s="462"/>
      <c r="K899" s="466" t="s">
        <v>1003</v>
      </c>
      <c r="L899" s="460"/>
      <c r="M899" s="463" t="str">
        <f>IFERROR(VLOOKUP($L899,[4]Insumos!$C$2:$F$517,2,FALSE),"")</f>
        <v/>
      </c>
      <c r="N899" s="408"/>
      <c r="O899" s="464" t="str">
        <f>IFERROR(VLOOKUP($L899,[4]Insumos!$C$2:$F$517,3,FALSE),"")</f>
        <v/>
      </c>
      <c r="P899" s="318" t="e">
        <f>+Tabla1[[#This Row],[Precio Unitario]]*Tabla1[[#This Row],[Cantidad de Insumos]]</f>
        <v>#VALUE!</v>
      </c>
      <c r="Q899" s="464" t="str">
        <f>IFERROR(VLOOKUP($L899,[4]Insumos!$C$2:$F$517,4,FALSE),"")</f>
        <v/>
      </c>
      <c r="R899" s="463"/>
    </row>
    <row r="900" spans="2:18" x14ac:dyDescent="0.25">
      <c r="B900" s="465" t="str">
        <f>IF(Tabla1[[#This Row],[Código_Actividad]]="","",CONCATENATE(Tabla1[[#This Row],[POA]],".",Tabla1[[#This Row],[SRS]],".",Tabla1[[#This Row],[AREA]],".",Tabla1[[#This Row],[TIPO]]))</f>
        <v/>
      </c>
      <c r="C900" s="465" t="str">
        <f>IF(Tabla1[[#This Row],[Código_Actividad]]="","",'Formulario PPGR1'!#REF!)</f>
        <v/>
      </c>
      <c r="D900" s="465" t="str">
        <f>IF(Tabla1[[#This Row],[Código_Actividad]]="","",'Formulario PPGR1'!#REF!)</f>
        <v/>
      </c>
      <c r="E900" s="465" t="str">
        <f>IF(Tabla1[[#This Row],[Código_Actividad]]="","",'Formulario PPGR1'!#REF!)</f>
        <v/>
      </c>
      <c r="F900" s="465" t="str">
        <f>IF(Tabla1[[#This Row],[Código_Actividad]]="","",'Formulario PPGR1'!#REF!)</f>
        <v/>
      </c>
      <c r="G900" s="366"/>
      <c r="H900" s="460" t="str">
        <f>IFERROR(VLOOKUP(Tabla1[[#This Row],[Código_Actividad]],'Formulario PPGR2'!$H$9:$I$1048576,2,FALSE),"")</f>
        <v/>
      </c>
      <c r="I900" s="461" t="str">
        <f>IFERROR(VLOOKUP(Tabla1[[#This Row],[Código_Actividad]],Tabla2[[Código]:[Total de Acciones ]],15,FALSE),"")</f>
        <v/>
      </c>
      <c r="J900" s="462"/>
      <c r="K900" s="466" t="s">
        <v>1003</v>
      </c>
      <c r="L900" s="460"/>
      <c r="M900" s="463" t="str">
        <f>IFERROR(VLOOKUP($L900,[4]Insumos!$C$2:$F$517,2,FALSE),"")</f>
        <v/>
      </c>
      <c r="N900" s="408"/>
      <c r="O900" s="464" t="str">
        <f>IFERROR(VLOOKUP($L900,[4]Insumos!$C$2:$F$517,3,FALSE),"")</f>
        <v/>
      </c>
      <c r="P900" s="318" t="e">
        <f>+Tabla1[[#This Row],[Precio Unitario]]*Tabla1[[#This Row],[Cantidad de Insumos]]</f>
        <v>#VALUE!</v>
      </c>
      <c r="Q900" s="464" t="str">
        <f>IFERROR(VLOOKUP($L900,[4]Insumos!$C$2:$F$517,4,FALSE),"")</f>
        <v/>
      </c>
      <c r="R900" s="463"/>
    </row>
    <row r="901" spans="2:18" x14ac:dyDescent="0.25">
      <c r="B901" s="465" t="str">
        <f>IF(Tabla1[[#This Row],[Código_Actividad]]="","",CONCATENATE(Tabla1[[#This Row],[POA]],".",Tabla1[[#This Row],[SRS]],".",Tabla1[[#This Row],[AREA]],".",Tabla1[[#This Row],[TIPO]]))</f>
        <v/>
      </c>
      <c r="C901" s="465" t="str">
        <f>IF(Tabla1[[#This Row],[Código_Actividad]]="","",'Formulario PPGR1'!#REF!)</f>
        <v/>
      </c>
      <c r="D901" s="465" t="str">
        <f>IF(Tabla1[[#This Row],[Código_Actividad]]="","",'Formulario PPGR1'!#REF!)</f>
        <v/>
      </c>
      <c r="E901" s="465" t="str">
        <f>IF(Tabla1[[#This Row],[Código_Actividad]]="","",'Formulario PPGR1'!#REF!)</f>
        <v/>
      </c>
      <c r="F901" s="465" t="str">
        <f>IF(Tabla1[[#This Row],[Código_Actividad]]="","",'Formulario PPGR1'!#REF!)</f>
        <v/>
      </c>
      <c r="G901" s="366"/>
      <c r="H901" s="460" t="str">
        <f>IFERROR(VLOOKUP(Tabla1[[#This Row],[Código_Actividad]],'Formulario PPGR2'!$H$9:$I$1048576,2,FALSE),"")</f>
        <v/>
      </c>
      <c r="I901" s="461" t="str">
        <f>IFERROR(VLOOKUP(Tabla1[[#This Row],[Código_Actividad]],Tabla2[[Código]:[Total de Acciones ]],15,FALSE),"")</f>
        <v/>
      </c>
      <c r="J901" s="462"/>
      <c r="K901" s="466" t="s">
        <v>1123</v>
      </c>
      <c r="L901" s="460"/>
      <c r="M901" s="463" t="str">
        <f>IFERROR(VLOOKUP($L901,[4]Insumos!$C$2:$F$517,2,FALSE),"")</f>
        <v/>
      </c>
      <c r="N901" s="408"/>
      <c r="O901" s="464" t="str">
        <f>IFERROR(VLOOKUP($L901,[4]Insumos!$C$2:$F$517,3,FALSE),"")</f>
        <v/>
      </c>
      <c r="P901" s="318" t="e">
        <f>+Tabla1[[#This Row],[Precio Unitario]]*Tabla1[[#This Row],[Cantidad de Insumos]]</f>
        <v>#VALUE!</v>
      </c>
      <c r="Q901" s="464" t="str">
        <f>IFERROR(VLOOKUP($L901,[4]Insumos!$C$2:$F$517,4,FALSE),"")</f>
        <v/>
      </c>
      <c r="R901" s="463"/>
    </row>
    <row r="902" spans="2:18" x14ac:dyDescent="0.25">
      <c r="B902" s="465" t="str">
        <f>IF(Tabla1[[#This Row],[Código_Actividad]]="","",CONCATENATE(Tabla1[[#This Row],[POA]],".",Tabla1[[#This Row],[SRS]],".",Tabla1[[#This Row],[AREA]],".",Tabla1[[#This Row],[TIPO]]))</f>
        <v/>
      </c>
      <c r="C902" s="465" t="str">
        <f>IF(Tabla1[[#This Row],[Código_Actividad]]="","",'Formulario PPGR1'!#REF!)</f>
        <v/>
      </c>
      <c r="D902" s="465" t="str">
        <f>IF(Tabla1[[#This Row],[Código_Actividad]]="","",'Formulario PPGR1'!#REF!)</f>
        <v/>
      </c>
      <c r="E902" s="465" t="str">
        <f>IF(Tabla1[[#This Row],[Código_Actividad]]="","",'Formulario PPGR1'!#REF!)</f>
        <v/>
      </c>
      <c r="F902" s="465" t="str">
        <f>IF(Tabla1[[#This Row],[Código_Actividad]]="","",'Formulario PPGR1'!#REF!)</f>
        <v/>
      </c>
      <c r="G902" s="366"/>
      <c r="H902" s="460" t="str">
        <f>IFERROR(VLOOKUP(Tabla1[[#This Row],[Código_Actividad]],'Formulario PPGR2'!$H$9:$I$1048576,2,FALSE),"")</f>
        <v/>
      </c>
      <c r="I902" s="461" t="str">
        <f>IFERROR(VLOOKUP(Tabla1[[#This Row],[Código_Actividad]],Tabla2[[Código]:[Total de Acciones ]],15,FALSE),"")</f>
        <v/>
      </c>
      <c r="J902" s="462"/>
      <c r="K902" s="466" t="str">
        <f>IFERROR(VLOOKUP($J902,[7]LSIns!$B$5:$C$45,2,FALSE),"")</f>
        <v/>
      </c>
      <c r="L902" s="460"/>
      <c r="M902" s="463" t="str">
        <f>IFERROR(VLOOKUP($L902,[4]Insumos!$C$2:$F$517,2,FALSE),"")</f>
        <v/>
      </c>
      <c r="N902" s="408"/>
      <c r="O902" s="464" t="str">
        <f>IFERROR(VLOOKUP($L902,[4]Insumos!$C$2:$F$517,3,FALSE),"")</f>
        <v/>
      </c>
      <c r="P902" s="318" t="e">
        <f>+Tabla1[[#This Row],[Precio Unitario]]*Tabla1[[#This Row],[Cantidad de Insumos]]</f>
        <v>#VALUE!</v>
      </c>
      <c r="Q902" s="464" t="str">
        <f>IFERROR(VLOOKUP($L902,[4]Insumos!$C$2:$F$517,4,FALSE),"")</f>
        <v/>
      </c>
      <c r="R902" s="463"/>
    </row>
    <row r="903" spans="2:18" x14ac:dyDescent="0.25">
      <c r="B903" s="465" t="str">
        <f>IF(Tabla1[[#This Row],[Código_Actividad]]="","",CONCATENATE(Tabla1[[#This Row],[POA]],".",Tabla1[[#This Row],[SRS]],".",Tabla1[[#This Row],[AREA]],".",Tabla1[[#This Row],[TIPO]]))</f>
        <v/>
      </c>
      <c r="C903" s="465" t="str">
        <f>IF(Tabla1[[#This Row],[Código_Actividad]]="","",'Formulario PPGR1'!#REF!)</f>
        <v/>
      </c>
      <c r="D903" s="465" t="str">
        <f>IF(Tabla1[[#This Row],[Código_Actividad]]="","",'Formulario PPGR1'!#REF!)</f>
        <v/>
      </c>
      <c r="E903" s="465" t="str">
        <f>IF(Tabla1[[#This Row],[Código_Actividad]]="","",'Formulario PPGR1'!#REF!)</f>
        <v/>
      </c>
      <c r="F903" s="465" t="str">
        <f>IF(Tabla1[[#This Row],[Código_Actividad]]="","",'Formulario PPGR1'!#REF!)</f>
        <v/>
      </c>
      <c r="G903" s="366"/>
      <c r="H903" s="460" t="str">
        <f>IFERROR(VLOOKUP(Tabla1[[#This Row],[Código_Actividad]],'Formulario PPGR2'!$H$9:$I$1048576,2,FALSE),"")</f>
        <v/>
      </c>
      <c r="I903" s="461" t="str">
        <f>IFERROR(VLOOKUP(Tabla1[[#This Row],[Código_Actividad]],Tabla2[[Código]:[Total de Acciones ]],15,FALSE),"")</f>
        <v/>
      </c>
      <c r="J903" s="462"/>
      <c r="K903" s="466" t="s">
        <v>1293</v>
      </c>
      <c r="L903" s="460"/>
      <c r="M903" s="463" t="str">
        <f>IFERROR(VLOOKUP($L903,[4]Insumos!$C$2:$F$517,2,FALSE),"")</f>
        <v/>
      </c>
      <c r="N903" s="408"/>
      <c r="O903" s="464" t="str">
        <f>IFERROR(VLOOKUP($L903,[4]Insumos!$C$2:$F$517,3,FALSE),"")</f>
        <v/>
      </c>
      <c r="P903" s="318" t="e">
        <f>+Tabla1[[#This Row],[Precio Unitario]]*Tabla1[[#This Row],[Cantidad de Insumos]]</f>
        <v>#VALUE!</v>
      </c>
      <c r="Q903" s="464" t="str">
        <f>IFERROR(VLOOKUP($L903,[4]Insumos!$C$2:$F$517,4,FALSE),"")</f>
        <v/>
      </c>
      <c r="R903" s="463"/>
    </row>
    <row r="904" spans="2:18" x14ac:dyDescent="0.25">
      <c r="B904" s="465" t="str">
        <f>IF(Tabla1[[#This Row],[Código_Actividad]]="","",CONCATENATE(Tabla1[[#This Row],[POA]],".",Tabla1[[#This Row],[SRS]],".",Tabla1[[#This Row],[AREA]],".",Tabla1[[#This Row],[TIPO]]))</f>
        <v/>
      </c>
      <c r="C904" s="465" t="str">
        <f>IF(Tabla1[[#This Row],[Código_Actividad]]="","",'Formulario PPGR1'!#REF!)</f>
        <v/>
      </c>
      <c r="D904" s="465" t="str">
        <f>IF(Tabla1[[#This Row],[Código_Actividad]]="","",'Formulario PPGR1'!#REF!)</f>
        <v/>
      </c>
      <c r="E904" s="465" t="str">
        <f>IF(Tabla1[[#This Row],[Código_Actividad]]="","",'Formulario PPGR1'!#REF!)</f>
        <v/>
      </c>
      <c r="F904" s="465" t="str">
        <f>IF(Tabla1[[#This Row],[Código_Actividad]]="","",'Formulario PPGR1'!#REF!)</f>
        <v/>
      </c>
      <c r="G904" s="366"/>
      <c r="H904" s="460" t="str">
        <f>IFERROR(VLOOKUP(Tabla1[[#This Row],[Código_Actividad]],'Formulario PPGR2'!$H$9:$I$1048576,2,FALSE),"")</f>
        <v/>
      </c>
      <c r="I904" s="461" t="str">
        <f>IFERROR(VLOOKUP(Tabla1[[#This Row],[Código_Actividad]],Tabla2[[Código]:[Total de Acciones ]],15,FALSE),"")</f>
        <v/>
      </c>
      <c r="J904" s="462"/>
      <c r="K904" s="466" t="s">
        <v>1293</v>
      </c>
      <c r="L904" s="460"/>
      <c r="M904" s="463" t="str">
        <f>IFERROR(VLOOKUP($L904,[4]Insumos!$C$2:$F$517,2,FALSE),"")</f>
        <v/>
      </c>
      <c r="N904" s="408"/>
      <c r="O904" s="464" t="str">
        <f>IFERROR(VLOOKUP($L904,[4]Insumos!$C$2:$F$517,3,FALSE),"")</f>
        <v/>
      </c>
      <c r="P904" s="318" t="e">
        <f>+Tabla1[[#This Row],[Precio Unitario]]*Tabla1[[#This Row],[Cantidad de Insumos]]</f>
        <v>#VALUE!</v>
      </c>
      <c r="Q904" s="464" t="str">
        <f>IFERROR(VLOOKUP($L904,[4]Insumos!$C$2:$F$517,4,FALSE),"")</f>
        <v/>
      </c>
      <c r="R904" s="463"/>
    </row>
    <row r="905" spans="2:18" x14ac:dyDescent="0.25">
      <c r="B905" s="465" t="str">
        <f>IF(Tabla1[[#This Row],[Código_Actividad]]="","",CONCATENATE(Tabla1[[#This Row],[POA]],".",Tabla1[[#This Row],[SRS]],".",Tabla1[[#This Row],[AREA]],".",Tabla1[[#This Row],[TIPO]]))</f>
        <v/>
      </c>
      <c r="C905" s="465" t="str">
        <f>IF(Tabla1[[#This Row],[Código_Actividad]]="","",'Formulario PPGR1'!#REF!)</f>
        <v/>
      </c>
      <c r="D905" s="465" t="str">
        <f>IF(Tabla1[[#This Row],[Código_Actividad]]="","",'Formulario PPGR1'!#REF!)</f>
        <v/>
      </c>
      <c r="E905" s="465" t="str">
        <f>IF(Tabla1[[#This Row],[Código_Actividad]]="","",'Formulario PPGR1'!#REF!)</f>
        <v/>
      </c>
      <c r="F905" s="465" t="str">
        <f>IF(Tabla1[[#This Row],[Código_Actividad]]="","",'Formulario PPGR1'!#REF!)</f>
        <v/>
      </c>
      <c r="G905" s="366"/>
      <c r="H905" s="460" t="str">
        <f>IFERROR(VLOOKUP(Tabla1[[#This Row],[Código_Actividad]],'Formulario PPGR2'!$H$9:$I$1048576,2,FALSE),"")</f>
        <v/>
      </c>
      <c r="I905" s="461" t="str">
        <f>IFERROR(VLOOKUP(Tabla1[[#This Row],[Código_Actividad]],Tabla2[[Código]:[Total de Acciones ]],15,FALSE),"")</f>
        <v/>
      </c>
      <c r="J905" s="462"/>
      <c r="K905" s="466" t="s">
        <v>841</v>
      </c>
      <c r="L905" s="460"/>
      <c r="M905" s="463" t="str">
        <f>IFERROR(VLOOKUP($L905,[4]Insumos!$C$2:$F$517,2,FALSE),"")</f>
        <v/>
      </c>
      <c r="N905" s="408"/>
      <c r="O905" s="464" t="str">
        <f>IFERROR(VLOOKUP($L905,[4]Insumos!$C$2:$F$517,3,FALSE),"")</f>
        <v/>
      </c>
      <c r="P905" s="318" t="e">
        <f>+Tabla1[[#This Row],[Precio Unitario]]*Tabla1[[#This Row],[Cantidad de Insumos]]</f>
        <v>#VALUE!</v>
      </c>
      <c r="Q905" s="464" t="str">
        <f>IFERROR(VLOOKUP($L905,[4]Insumos!$C$2:$F$517,4,FALSE),"")</f>
        <v/>
      </c>
      <c r="R905" s="463"/>
    </row>
    <row r="906" spans="2:18" x14ac:dyDescent="0.25">
      <c r="B906" s="465" t="str">
        <f>IF(Tabla1[[#This Row],[Código_Actividad]]="","",CONCATENATE(Tabla1[[#This Row],[POA]],".",Tabla1[[#This Row],[SRS]],".",Tabla1[[#This Row],[AREA]],".",Tabla1[[#This Row],[TIPO]]))</f>
        <v/>
      </c>
      <c r="C906" s="465" t="str">
        <f>IF(Tabla1[[#This Row],[Código_Actividad]]="","",'Formulario PPGR1'!#REF!)</f>
        <v/>
      </c>
      <c r="D906" s="465" t="str">
        <f>IF(Tabla1[[#This Row],[Código_Actividad]]="","",'Formulario PPGR1'!#REF!)</f>
        <v/>
      </c>
      <c r="E906" s="465" t="str">
        <f>IF(Tabla1[[#This Row],[Código_Actividad]]="","",'Formulario PPGR1'!#REF!)</f>
        <v/>
      </c>
      <c r="F906" s="465" t="str">
        <f>IF(Tabla1[[#This Row],[Código_Actividad]]="","",'Formulario PPGR1'!#REF!)</f>
        <v/>
      </c>
      <c r="G906" s="366"/>
      <c r="H906" s="460" t="str">
        <f>IFERROR(VLOOKUP(Tabla1[[#This Row],[Código_Actividad]],'Formulario PPGR2'!$H$9:$I$1048576,2,FALSE),"")</f>
        <v/>
      </c>
      <c r="I906" s="461" t="str">
        <f>IFERROR(VLOOKUP(Tabla1[[#This Row],[Código_Actividad]],Tabla2[[Código]:[Total de Acciones ]],15,FALSE),"")</f>
        <v/>
      </c>
      <c r="J906" s="462"/>
      <c r="K906" s="466" t="s">
        <v>982</v>
      </c>
      <c r="L906" s="460"/>
      <c r="M906" s="463" t="str">
        <f>IFERROR(VLOOKUP($L906,[4]Insumos!$C$2:$F$517,2,FALSE),"")</f>
        <v/>
      </c>
      <c r="N906" s="408"/>
      <c r="O906" s="464" t="str">
        <f>IFERROR(VLOOKUP($L906,[4]Insumos!$C$2:$F$517,3,FALSE),"")</f>
        <v/>
      </c>
      <c r="P906" s="318" t="e">
        <f>+Tabla1[[#This Row],[Precio Unitario]]*Tabla1[[#This Row],[Cantidad de Insumos]]</f>
        <v>#VALUE!</v>
      </c>
      <c r="Q906" s="464" t="str">
        <f>IFERROR(VLOOKUP($L906,[4]Insumos!$C$2:$F$517,4,FALSE),"")</f>
        <v/>
      </c>
      <c r="R906" s="463"/>
    </row>
    <row r="907" spans="2:18" x14ac:dyDescent="0.25">
      <c r="B907" s="465" t="str">
        <f>IF(Tabla1[[#This Row],[Código_Actividad]]="","",CONCATENATE(Tabla1[[#This Row],[POA]],".",Tabla1[[#This Row],[SRS]],".",Tabla1[[#This Row],[AREA]],".",Tabla1[[#This Row],[TIPO]]))</f>
        <v/>
      </c>
      <c r="C907" s="465" t="str">
        <f>IF(Tabla1[[#This Row],[Código_Actividad]]="","",'Formulario PPGR1'!#REF!)</f>
        <v/>
      </c>
      <c r="D907" s="465" t="str">
        <f>IF(Tabla1[[#This Row],[Código_Actividad]]="","",'Formulario PPGR1'!#REF!)</f>
        <v/>
      </c>
      <c r="E907" s="465" t="str">
        <f>IF(Tabla1[[#This Row],[Código_Actividad]]="","",'Formulario PPGR1'!#REF!)</f>
        <v/>
      </c>
      <c r="F907" s="465" t="str">
        <f>IF(Tabla1[[#This Row],[Código_Actividad]]="","",'Formulario PPGR1'!#REF!)</f>
        <v/>
      </c>
      <c r="G907" s="366"/>
      <c r="H907" s="460" t="str">
        <f>IFERROR(VLOOKUP(Tabla1[[#This Row],[Código_Actividad]],'Formulario PPGR2'!$H$9:$I$1048576,2,FALSE),"")</f>
        <v/>
      </c>
      <c r="I907" s="461" t="str">
        <f>IFERROR(VLOOKUP(Tabla1[[#This Row],[Código_Actividad]],Tabla2[[Código]:[Total de Acciones ]],15,FALSE),"")</f>
        <v/>
      </c>
      <c r="J907" s="462"/>
      <c r="K907" s="466" t="s">
        <v>683</v>
      </c>
      <c r="L907" s="460"/>
      <c r="M907" s="463" t="str">
        <f>IFERROR(VLOOKUP($L907,[4]Insumos!$C$2:$F$517,2,FALSE),"")</f>
        <v/>
      </c>
      <c r="N907" s="408"/>
      <c r="O907" s="464" t="str">
        <f>IFERROR(VLOOKUP($L907,[4]Insumos!$C$2:$F$517,3,FALSE),"")</f>
        <v/>
      </c>
      <c r="P907" s="318" t="e">
        <f>+Tabla1[[#This Row],[Precio Unitario]]*Tabla1[[#This Row],[Cantidad de Insumos]]</f>
        <v>#VALUE!</v>
      </c>
      <c r="Q907" s="464" t="str">
        <f>IFERROR(VLOOKUP($L907,[4]Insumos!$C$2:$F$517,4,FALSE),"")</f>
        <v/>
      </c>
      <c r="R907" s="463"/>
    </row>
    <row r="908" spans="2:18" x14ac:dyDescent="0.25">
      <c r="B908" s="465" t="str">
        <f>IF(Tabla1[[#This Row],[Código_Actividad]]="","",CONCATENATE(Tabla1[[#This Row],[POA]],".",Tabla1[[#This Row],[SRS]],".",Tabla1[[#This Row],[AREA]],".",Tabla1[[#This Row],[TIPO]]))</f>
        <v/>
      </c>
      <c r="C908" s="465" t="str">
        <f>IF(Tabla1[[#This Row],[Código_Actividad]]="","",'Formulario PPGR1'!#REF!)</f>
        <v/>
      </c>
      <c r="D908" s="465" t="str">
        <f>IF(Tabla1[[#This Row],[Código_Actividad]]="","",'Formulario PPGR1'!#REF!)</f>
        <v/>
      </c>
      <c r="E908" s="465" t="str">
        <f>IF(Tabla1[[#This Row],[Código_Actividad]]="","",'Formulario PPGR1'!#REF!)</f>
        <v/>
      </c>
      <c r="F908" s="465" t="str">
        <f>IF(Tabla1[[#This Row],[Código_Actividad]]="","",'Formulario PPGR1'!#REF!)</f>
        <v/>
      </c>
      <c r="G908" s="366"/>
      <c r="H908" s="460" t="str">
        <f>IFERROR(VLOOKUP(Tabla1[[#This Row],[Código_Actividad]],'Formulario PPGR2'!$H$9:$I$1048576,2,FALSE),"")</f>
        <v/>
      </c>
      <c r="I908" s="461" t="str">
        <f>IFERROR(VLOOKUP(Tabla1[[#This Row],[Código_Actividad]],Tabla2[[Código]:[Total de Acciones ]],15,FALSE),"")</f>
        <v/>
      </c>
      <c r="J908" s="462"/>
      <c r="K908" s="466" t="s">
        <v>683</v>
      </c>
      <c r="L908" s="460"/>
      <c r="M908" s="463" t="str">
        <f>IFERROR(VLOOKUP($L908,[4]Insumos!$C$2:$F$517,2,FALSE),"")</f>
        <v/>
      </c>
      <c r="N908" s="408"/>
      <c r="O908" s="464" t="str">
        <f>IFERROR(VLOOKUP($L908,[4]Insumos!$C$2:$F$517,3,FALSE),"")</f>
        <v/>
      </c>
      <c r="P908" s="318" t="e">
        <f>+Tabla1[[#This Row],[Precio Unitario]]*Tabla1[[#This Row],[Cantidad de Insumos]]</f>
        <v>#VALUE!</v>
      </c>
      <c r="Q908" s="464" t="str">
        <f>IFERROR(VLOOKUP($L908,[4]Insumos!$C$2:$F$517,4,FALSE),"")</f>
        <v/>
      </c>
      <c r="R908" s="463"/>
    </row>
    <row r="909" spans="2:18" x14ac:dyDescent="0.25">
      <c r="B909" s="465" t="str">
        <f>IF(Tabla1[[#This Row],[Código_Actividad]]="","",CONCATENATE(Tabla1[[#This Row],[POA]],".",Tabla1[[#This Row],[SRS]],".",Tabla1[[#This Row],[AREA]],".",Tabla1[[#This Row],[TIPO]]))</f>
        <v/>
      </c>
      <c r="C909" s="465" t="str">
        <f>IF(Tabla1[[#This Row],[Código_Actividad]]="","",'Formulario PPGR1'!#REF!)</f>
        <v/>
      </c>
      <c r="D909" s="465" t="str">
        <f>IF(Tabla1[[#This Row],[Código_Actividad]]="","",'Formulario PPGR1'!#REF!)</f>
        <v/>
      </c>
      <c r="E909" s="465" t="str">
        <f>IF(Tabla1[[#This Row],[Código_Actividad]]="","",'Formulario PPGR1'!#REF!)</f>
        <v/>
      </c>
      <c r="F909" s="465" t="str">
        <f>IF(Tabla1[[#This Row],[Código_Actividad]]="","",'Formulario PPGR1'!#REF!)</f>
        <v/>
      </c>
      <c r="G909" s="366"/>
      <c r="H909" s="460" t="str">
        <f>IFERROR(VLOOKUP(Tabla1[[#This Row],[Código_Actividad]],'Formulario PPGR2'!$H$9:$I$1048576,2,FALSE),"")</f>
        <v/>
      </c>
      <c r="I909" s="461" t="str">
        <f>IFERROR(VLOOKUP(Tabla1[[#This Row],[Código_Actividad]],Tabla2[[Código]:[Total de Acciones ]],15,FALSE),"")</f>
        <v/>
      </c>
      <c r="J909" s="462"/>
      <c r="K909" s="466" t="s">
        <v>836</v>
      </c>
      <c r="L909" s="460"/>
      <c r="M909" s="463" t="str">
        <f>IFERROR(VLOOKUP($L909,[4]Insumos!$C$2:$F$517,2,FALSE),"")</f>
        <v/>
      </c>
      <c r="N909" s="408"/>
      <c r="O909" s="464" t="str">
        <f>IFERROR(VLOOKUP($L909,[4]Insumos!$C$2:$F$517,3,FALSE),"")</f>
        <v/>
      </c>
      <c r="P909" s="318" t="e">
        <f>+Tabla1[[#This Row],[Precio Unitario]]*Tabla1[[#This Row],[Cantidad de Insumos]]</f>
        <v>#VALUE!</v>
      </c>
      <c r="Q909" s="464" t="str">
        <f>IFERROR(VLOOKUP($L909,[4]Insumos!$C$2:$F$517,4,FALSE),"")</f>
        <v/>
      </c>
      <c r="R909" s="463"/>
    </row>
    <row r="910" spans="2:18" x14ac:dyDescent="0.25">
      <c r="B910" s="465" t="str">
        <f>IF(Tabla1[[#This Row],[Código_Actividad]]="","",CONCATENATE(Tabla1[[#This Row],[POA]],".",Tabla1[[#This Row],[SRS]],".",Tabla1[[#This Row],[AREA]],".",Tabla1[[#This Row],[TIPO]]))</f>
        <v/>
      </c>
      <c r="C910" s="465" t="str">
        <f>IF(Tabla1[[#This Row],[Código_Actividad]]="","",'Formulario PPGR1'!#REF!)</f>
        <v/>
      </c>
      <c r="D910" s="465" t="str">
        <f>IF(Tabla1[[#This Row],[Código_Actividad]]="","",'Formulario PPGR1'!#REF!)</f>
        <v/>
      </c>
      <c r="E910" s="465" t="str">
        <f>IF(Tabla1[[#This Row],[Código_Actividad]]="","",'Formulario PPGR1'!#REF!)</f>
        <v/>
      </c>
      <c r="F910" s="465" t="str">
        <f>IF(Tabla1[[#This Row],[Código_Actividad]]="","",'Formulario PPGR1'!#REF!)</f>
        <v/>
      </c>
      <c r="G910" s="366"/>
      <c r="H910" s="460" t="str">
        <f>IFERROR(VLOOKUP(Tabla1[[#This Row],[Código_Actividad]],'Formulario PPGR2'!$H$9:$I$1048576,2,FALSE),"")</f>
        <v/>
      </c>
      <c r="I910" s="461" t="str">
        <f>IFERROR(VLOOKUP(Tabla1[[#This Row],[Código_Actividad]],Tabla2[[Código]:[Total de Acciones ]],15,FALSE),"")</f>
        <v/>
      </c>
      <c r="J910" s="462"/>
      <c r="K910" s="466" t="s">
        <v>1003</v>
      </c>
      <c r="L910" s="460"/>
      <c r="M910" s="463" t="str">
        <f>IFERROR(VLOOKUP($L910,[4]Insumos!$C$2:$F$517,2,FALSE),"")</f>
        <v/>
      </c>
      <c r="N910" s="408"/>
      <c r="O910" s="464" t="str">
        <f>IFERROR(VLOOKUP($L910,[4]Insumos!$C$2:$F$517,3,FALSE),"")</f>
        <v/>
      </c>
      <c r="P910" s="318" t="e">
        <f>+Tabla1[[#This Row],[Precio Unitario]]*Tabla1[[#This Row],[Cantidad de Insumos]]</f>
        <v>#VALUE!</v>
      </c>
      <c r="Q910" s="464" t="str">
        <f>IFERROR(VLOOKUP($L910,[4]Insumos!$C$2:$F$517,4,FALSE),"")</f>
        <v/>
      </c>
      <c r="R910" s="463"/>
    </row>
    <row r="911" spans="2:18" x14ac:dyDescent="0.25">
      <c r="B911" s="465" t="str">
        <f>IF(Tabla1[[#This Row],[Código_Actividad]]="","",CONCATENATE(Tabla1[[#This Row],[POA]],".",Tabla1[[#This Row],[SRS]],".",Tabla1[[#This Row],[AREA]],".",Tabla1[[#This Row],[TIPO]]))</f>
        <v/>
      </c>
      <c r="C911" s="465" t="str">
        <f>IF(Tabla1[[#This Row],[Código_Actividad]]="","",'Formulario PPGR1'!#REF!)</f>
        <v/>
      </c>
      <c r="D911" s="465" t="str">
        <f>IF(Tabla1[[#This Row],[Código_Actividad]]="","",'Formulario PPGR1'!#REF!)</f>
        <v/>
      </c>
      <c r="E911" s="465" t="str">
        <f>IF(Tabla1[[#This Row],[Código_Actividad]]="","",'Formulario PPGR1'!#REF!)</f>
        <v/>
      </c>
      <c r="F911" s="465" t="str">
        <f>IF(Tabla1[[#This Row],[Código_Actividad]]="","",'Formulario PPGR1'!#REF!)</f>
        <v/>
      </c>
      <c r="G911" s="366"/>
      <c r="H911" s="460" t="str">
        <f>IFERROR(VLOOKUP(Tabla1[[#This Row],[Código_Actividad]],'Formulario PPGR2'!$H$9:$I$1048576,2,FALSE),"")</f>
        <v/>
      </c>
      <c r="I911" s="461" t="str">
        <f>IFERROR(VLOOKUP(Tabla1[[#This Row],[Código_Actividad]],Tabla2[[Código]:[Total de Acciones ]],15,FALSE),"")</f>
        <v/>
      </c>
      <c r="J911" s="462"/>
      <c r="K911" s="466" t="s">
        <v>1003</v>
      </c>
      <c r="L911" s="460"/>
      <c r="M911" s="463" t="str">
        <f>IFERROR(VLOOKUP($L911,[4]Insumos!$C$2:$F$517,2,FALSE),"")</f>
        <v/>
      </c>
      <c r="N911" s="408"/>
      <c r="O911" s="464" t="str">
        <f>IFERROR(VLOOKUP($L911,[4]Insumos!$C$2:$F$517,3,FALSE),"")</f>
        <v/>
      </c>
      <c r="P911" s="318" t="e">
        <f>+Tabla1[[#This Row],[Precio Unitario]]*Tabla1[[#This Row],[Cantidad de Insumos]]</f>
        <v>#VALUE!</v>
      </c>
      <c r="Q911" s="464" t="str">
        <f>IFERROR(VLOOKUP($L911,[4]Insumos!$C$2:$F$517,4,FALSE),"")</f>
        <v/>
      </c>
      <c r="R911" s="463"/>
    </row>
    <row r="912" spans="2:18" x14ac:dyDescent="0.25">
      <c r="B912" s="465" t="str">
        <f>IF(Tabla1[[#This Row],[Código_Actividad]]="","",CONCATENATE(Tabla1[[#This Row],[POA]],".",Tabla1[[#This Row],[SRS]],".",Tabla1[[#This Row],[AREA]],".",Tabla1[[#This Row],[TIPO]]))</f>
        <v/>
      </c>
      <c r="C912" s="465" t="str">
        <f>IF(Tabla1[[#This Row],[Código_Actividad]]="","",'Formulario PPGR1'!#REF!)</f>
        <v/>
      </c>
      <c r="D912" s="465" t="str">
        <f>IF(Tabla1[[#This Row],[Código_Actividad]]="","",'Formulario PPGR1'!#REF!)</f>
        <v/>
      </c>
      <c r="E912" s="465" t="str">
        <f>IF(Tabla1[[#This Row],[Código_Actividad]]="","",'Formulario PPGR1'!#REF!)</f>
        <v/>
      </c>
      <c r="F912" s="465" t="str">
        <f>IF(Tabla1[[#This Row],[Código_Actividad]]="","",'Formulario PPGR1'!#REF!)</f>
        <v/>
      </c>
      <c r="G912" s="366"/>
      <c r="H912" s="460" t="str">
        <f>IFERROR(VLOOKUP(Tabla1[[#This Row],[Código_Actividad]],'Formulario PPGR2'!$H$9:$I$1048576,2,FALSE),"")</f>
        <v/>
      </c>
      <c r="I912" s="461" t="str">
        <f>IFERROR(VLOOKUP(Tabla1[[#This Row],[Código_Actividad]],Tabla2[[Código]:[Total de Acciones ]],15,FALSE),"")</f>
        <v/>
      </c>
      <c r="J912" s="462"/>
      <c r="K912" s="466" t="s">
        <v>1003</v>
      </c>
      <c r="L912" s="460"/>
      <c r="M912" s="463" t="str">
        <f>IFERROR(VLOOKUP($L912,[4]Insumos!$C$2:$F$517,2,FALSE),"")</f>
        <v/>
      </c>
      <c r="N912" s="408"/>
      <c r="O912" s="464" t="str">
        <f>IFERROR(VLOOKUP($L912,[4]Insumos!$C$2:$F$517,3,FALSE),"")</f>
        <v/>
      </c>
      <c r="P912" s="318" t="e">
        <f>+Tabla1[[#This Row],[Precio Unitario]]*Tabla1[[#This Row],[Cantidad de Insumos]]</f>
        <v>#VALUE!</v>
      </c>
      <c r="Q912" s="464" t="str">
        <f>IFERROR(VLOOKUP($L912,[4]Insumos!$C$2:$F$517,4,FALSE),"")</f>
        <v/>
      </c>
      <c r="R912" s="463"/>
    </row>
    <row r="913" spans="2:18" x14ac:dyDescent="0.25">
      <c r="B913" s="465" t="str">
        <f>IF(Tabla1[[#This Row],[Código_Actividad]]="","",CONCATENATE(Tabla1[[#This Row],[POA]],".",Tabla1[[#This Row],[SRS]],".",Tabla1[[#This Row],[AREA]],".",Tabla1[[#This Row],[TIPO]]))</f>
        <v/>
      </c>
      <c r="C913" s="465" t="str">
        <f>IF(Tabla1[[#This Row],[Código_Actividad]]="","",'Formulario PPGR1'!#REF!)</f>
        <v/>
      </c>
      <c r="D913" s="465" t="str">
        <f>IF(Tabla1[[#This Row],[Código_Actividad]]="","",'Formulario PPGR1'!#REF!)</f>
        <v/>
      </c>
      <c r="E913" s="465" t="str">
        <f>IF(Tabla1[[#This Row],[Código_Actividad]]="","",'Formulario PPGR1'!#REF!)</f>
        <v/>
      </c>
      <c r="F913" s="465" t="str">
        <f>IF(Tabla1[[#This Row],[Código_Actividad]]="","",'Formulario PPGR1'!#REF!)</f>
        <v/>
      </c>
      <c r="G913" s="366"/>
      <c r="H913" s="460" t="str">
        <f>IFERROR(VLOOKUP(Tabla1[[#This Row],[Código_Actividad]],'Formulario PPGR2'!$H$9:$I$1048576,2,FALSE),"")</f>
        <v/>
      </c>
      <c r="I913" s="461" t="str">
        <f>IFERROR(VLOOKUP(Tabla1[[#This Row],[Código_Actividad]],Tabla2[[Código]:[Total de Acciones ]],15,FALSE),"")</f>
        <v/>
      </c>
      <c r="J913" s="462"/>
      <c r="K913" s="466" t="s">
        <v>1123</v>
      </c>
      <c r="L913" s="460"/>
      <c r="M913" s="463" t="str">
        <f>IFERROR(VLOOKUP($L913,[4]Insumos!$C$2:$F$517,2,FALSE),"")</f>
        <v/>
      </c>
      <c r="N913" s="408"/>
      <c r="O913" s="464" t="str">
        <f>IFERROR(VLOOKUP($L913,[4]Insumos!$C$2:$F$517,3,FALSE),"")</f>
        <v/>
      </c>
      <c r="P913" s="318" t="e">
        <f>+Tabla1[[#This Row],[Precio Unitario]]*Tabla1[[#This Row],[Cantidad de Insumos]]</f>
        <v>#VALUE!</v>
      </c>
      <c r="Q913" s="464" t="str">
        <f>IFERROR(VLOOKUP($L913,[4]Insumos!$C$2:$F$517,4,FALSE),"")</f>
        <v/>
      </c>
      <c r="R913" s="463"/>
    </row>
    <row r="914" spans="2:18" x14ac:dyDescent="0.25">
      <c r="B914" s="465" t="str">
        <f>IF(Tabla1[[#This Row],[Código_Actividad]]="","",CONCATENATE(Tabla1[[#This Row],[POA]],".",Tabla1[[#This Row],[SRS]],".",Tabla1[[#This Row],[AREA]],".",Tabla1[[#This Row],[TIPO]]))</f>
        <v/>
      </c>
      <c r="C914" s="465" t="str">
        <f>IF(Tabla1[[#This Row],[Código_Actividad]]="","",'Formulario PPGR1'!#REF!)</f>
        <v/>
      </c>
      <c r="D914" s="465" t="str">
        <f>IF(Tabla1[[#This Row],[Código_Actividad]]="","",'Formulario PPGR1'!#REF!)</f>
        <v/>
      </c>
      <c r="E914" s="465" t="str">
        <f>IF(Tabla1[[#This Row],[Código_Actividad]]="","",'Formulario PPGR1'!#REF!)</f>
        <v/>
      </c>
      <c r="F914" s="465" t="str">
        <f>IF(Tabla1[[#This Row],[Código_Actividad]]="","",'Formulario PPGR1'!#REF!)</f>
        <v/>
      </c>
      <c r="G914" s="366"/>
      <c r="H914" s="460" t="str">
        <f>IFERROR(VLOOKUP(Tabla1[[#This Row],[Código_Actividad]],'Formulario PPGR2'!$H$9:$I$1048576,2,FALSE),"")</f>
        <v/>
      </c>
      <c r="I914" s="461" t="str">
        <f>IFERROR(VLOOKUP(Tabla1[[#This Row],[Código_Actividad]],Tabla2[[Código]:[Total de Acciones ]],15,FALSE),"")</f>
        <v/>
      </c>
      <c r="J914" s="462"/>
      <c r="K914" s="466" t="str">
        <f>IFERROR(VLOOKUP($J914,[7]LSIns!$B$5:$C$45,2,FALSE),"")</f>
        <v/>
      </c>
      <c r="L914" s="460"/>
      <c r="M914" s="463" t="str">
        <f>IFERROR(VLOOKUP($L914,[4]Insumos!$C$2:$F$517,2,FALSE),"")</f>
        <v/>
      </c>
      <c r="N914" s="408"/>
      <c r="O914" s="464" t="str">
        <f>IFERROR(VLOOKUP($L914,[4]Insumos!$C$2:$F$517,3,FALSE),"")</f>
        <v/>
      </c>
      <c r="P914" s="318" t="e">
        <f>+Tabla1[[#This Row],[Precio Unitario]]*Tabla1[[#This Row],[Cantidad de Insumos]]</f>
        <v>#VALUE!</v>
      </c>
      <c r="Q914" s="464" t="str">
        <f>IFERROR(VLOOKUP($L914,[4]Insumos!$C$2:$F$517,4,FALSE),"")</f>
        <v/>
      </c>
      <c r="R914" s="463"/>
    </row>
    <row r="915" spans="2:18" x14ac:dyDescent="0.25">
      <c r="B915" s="465" t="str">
        <f>IF(Tabla1[[#This Row],[Código_Actividad]]="","",CONCATENATE(Tabla1[[#This Row],[POA]],".",Tabla1[[#This Row],[SRS]],".",Tabla1[[#This Row],[AREA]],".",Tabla1[[#This Row],[TIPO]]))</f>
        <v/>
      </c>
      <c r="C915" s="465" t="str">
        <f>IF(Tabla1[[#This Row],[Código_Actividad]]="","",'Formulario PPGR1'!#REF!)</f>
        <v/>
      </c>
      <c r="D915" s="465" t="str">
        <f>IF(Tabla1[[#This Row],[Código_Actividad]]="","",'Formulario PPGR1'!#REF!)</f>
        <v/>
      </c>
      <c r="E915" s="465" t="str">
        <f>IF(Tabla1[[#This Row],[Código_Actividad]]="","",'Formulario PPGR1'!#REF!)</f>
        <v/>
      </c>
      <c r="F915" s="465" t="str">
        <f>IF(Tabla1[[#This Row],[Código_Actividad]]="","",'Formulario PPGR1'!#REF!)</f>
        <v/>
      </c>
      <c r="G915" s="366"/>
      <c r="H915" s="460" t="str">
        <f>IFERROR(VLOOKUP(Tabla1[[#This Row],[Código_Actividad]],'Formulario PPGR2'!$H$9:$I$1048576,2,FALSE),"")</f>
        <v/>
      </c>
      <c r="I915" s="461" t="str">
        <f>IFERROR(VLOOKUP(Tabla1[[#This Row],[Código_Actividad]],Tabla2[[Código]:[Total de Acciones ]],15,FALSE),"")</f>
        <v/>
      </c>
      <c r="J915" s="462"/>
      <c r="K915" s="466" t="str">
        <f>IFERROR(VLOOKUP($J915,[7]LSIns!$B$5:$C$45,2,FALSE),"")</f>
        <v/>
      </c>
      <c r="L915" s="460"/>
      <c r="M915" s="463" t="str">
        <f>IFERROR(VLOOKUP($L915,[4]Insumos!$C$2:$F$517,2,FALSE),"")</f>
        <v/>
      </c>
      <c r="N915" s="408"/>
      <c r="O915" s="464" t="str">
        <f>IFERROR(VLOOKUP($L915,[4]Insumos!$C$2:$F$517,3,FALSE),"")</f>
        <v/>
      </c>
      <c r="P915" s="318" t="e">
        <f>+Tabla1[[#This Row],[Precio Unitario]]*Tabla1[[#This Row],[Cantidad de Insumos]]</f>
        <v>#VALUE!</v>
      </c>
      <c r="Q915" s="464" t="str">
        <f>IFERROR(VLOOKUP($L915,[4]Insumos!$C$2:$F$517,4,FALSE),"")</f>
        <v/>
      </c>
      <c r="R915" s="463"/>
    </row>
    <row r="916" spans="2:18" x14ac:dyDescent="0.25">
      <c r="B916" s="465" t="str">
        <f>IF(Tabla1[[#This Row],[Código_Actividad]]="","",CONCATENATE(Tabla1[[#This Row],[POA]],".",Tabla1[[#This Row],[SRS]],".",Tabla1[[#This Row],[AREA]],".",Tabla1[[#This Row],[TIPO]]))</f>
        <v/>
      </c>
      <c r="C916" s="465" t="str">
        <f>IF(Tabla1[[#This Row],[Código_Actividad]]="","",'Formulario PPGR1'!#REF!)</f>
        <v/>
      </c>
      <c r="D916" s="465" t="str">
        <f>IF(Tabla1[[#This Row],[Código_Actividad]]="","",'Formulario PPGR1'!#REF!)</f>
        <v/>
      </c>
      <c r="E916" s="465" t="str">
        <f>IF(Tabla1[[#This Row],[Código_Actividad]]="","",'Formulario PPGR1'!#REF!)</f>
        <v/>
      </c>
      <c r="F916" s="465" t="str">
        <f>IF(Tabla1[[#This Row],[Código_Actividad]]="","",'Formulario PPGR1'!#REF!)</f>
        <v/>
      </c>
      <c r="G916" s="366"/>
      <c r="H916" s="460" t="str">
        <f>IFERROR(VLOOKUP(Tabla1[[#This Row],[Código_Actividad]],'Formulario PPGR2'!$H$9:$I$1048576,2,FALSE),"")</f>
        <v/>
      </c>
      <c r="I916" s="461" t="str">
        <f>IFERROR(VLOOKUP(Tabla1[[#This Row],[Código_Actividad]],Tabla2[[Código]:[Total de Acciones ]],15,FALSE),"")</f>
        <v/>
      </c>
      <c r="J916" s="462"/>
      <c r="K916" s="466" t="str">
        <f>IFERROR(VLOOKUP($J916,[7]LSIns!$B$5:$C$45,2,FALSE),"")</f>
        <v/>
      </c>
      <c r="L916" s="460"/>
      <c r="M916" s="463" t="str">
        <f>IFERROR(VLOOKUP($L916,[4]Insumos!$C$2:$F$517,2,FALSE),"")</f>
        <v/>
      </c>
      <c r="N916" s="408"/>
      <c r="O916" s="464" t="str">
        <f>IFERROR(VLOOKUP($L916,[4]Insumos!$C$2:$F$517,3,FALSE),"")</f>
        <v/>
      </c>
      <c r="P916" s="318" t="e">
        <f>+Tabla1[[#This Row],[Precio Unitario]]*Tabla1[[#This Row],[Cantidad de Insumos]]</f>
        <v>#VALUE!</v>
      </c>
      <c r="Q916" s="464" t="str">
        <f>IFERROR(VLOOKUP($L916,[4]Insumos!$C$2:$F$517,4,FALSE),"")</f>
        <v/>
      </c>
      <c r="R916" s="463"/>
    </row>
    <row r="917" spans="2:18" x14ac:dyDescent="0.25">
      <c r="B917" s="465" t="str">
        <f>IF(Tabla1[[#This Row],[Código_Actividad]]="","",CONCATENATE(Tabla1[[#This Row],[POA]],".",Tabla1[[#This Row],[SRS]],".",Tabla1[[#This Row],[AREA]],".",Tabla1[[#This Row],[TIPO]]))</f>
        <v/>
      </c>
      <c r="C917" s="465" t="str">
        <f>IF(Tabla1[[#This Row],[Código_Actividad]]="","",'Formulario PPGR1'!#REF!)</f>
        <v/>
      </c>
      <c r="D917" s="465" t="str">
        <f>IF(Tabla1[[#This Row],[Código_Actividad]]="","",'Formulario PPGR1'!#REF!)</f>
        <v/>
      </c>
      <c r="E917" s="465" t="str">
        <f>IF(Tabla1[[#This Row],[Código_Actividad]]="","",'Formulario PPGR1'!#REF!)</f>
        <v/>
      </c>
      <c r="F917" s="465" t="str">
        <f>IF(Tabla1[[#This Row],[Código_Actividad]]="","",'Formulario PPGR1'!#REF!)</f>
        <v/>
      </c>
      <c r="G917" s="366"/>
      <c r="H917" s="460" t="str">
        <f>IFERROR(VLOOKUP(Tabla1[[#This Row],[Código_Actividad]],'Formulario PPGR2'!$H$9:$I$1048576,2,FALSE),"")</f>
        <v/>
      </c>
      <c r="I917" s="461" t="str">
        <f>IFERROR(VLOOKUP(Tabla1[[#This Row],[Código_Actividad]],Tabla2[[Código]:[Total de Acciones ]],15,FALSE),"")</f>
        <v/>
      </c>
      <c r="J917" s="462"/>
      <c r="K917" s="466" t="str">
        <f>IFERROR(VLOOKUP($J917,[7]LSIns!$B$5:$C$45,2,FALSE),"")</f>
        <v/>
      </c>
      <c r="L917" s="460"/>
      <c r="M917" s="463" t="str">
        <f>IFERROR(VLOOKUP($L917,[4]Insumos!$C$2:$F$517,2,FALSE),"")</f>
        <v/>
      </c>
      <c r="N917" s="408"/>
      <c r="O917" s="464" t="str">
        <f>IFERROR(VLOOKUP($L917,[4]Insumos!$C$2:$F$517,3,FALSE),"")</f>
        <v/>
      </c>
      <c r="P917" s="318" t="e">
        <f>+Tabla1[[#This Row],[Precio Unitario]]*Tabla1[[#This Row],[Cantidad de Insumos]]</f>
        <v>#VALUE!</v>
      </c>
      <c r="Q917" s="464" t="str">
        <f>IFERROR(VLOOKUP($L917,[4]Insumos!$C$2:$F$517,4,FALSE),"")</f>
        <v/>
      </c>
      <c r="R917" s="463"/>
    </row>
    <row r="918" spans="2:18" x14ac:dyDescent="0.25">
      <c r="B918" s="465" t="str">
        <f>IF(Tabla1[[#This Row],[Código_Actividad]]="","",CONCATENATE(Tabla1[[#This Row],[POA]],".",Tabla1[[#This Row],[SRS]],".",Tabla1[[#This Row],[AREA]],".",Tabla1[[#This Row],[TIPO]]))</f>
        <v/>
      </c>
      <c r="C918" s="465" t="str">
        <f>IF(Tabla1[[#This Row],[Código_Actividad]]="","",'Formulario PPGR1'!#REF!)</f>
        <v/>
      </c>
      <c r="D918" s="465" t="str">
        <f>IF(Tabla1[[#This Row],[Código_Actividad]]="","",'Formulario PPGR1'!#REF!)</f>
        <v/>
      </c>
      <c r="E918" s="465" t="str">
        <f>IF(Tabla1[[#This Row],[Código_Actividad]]="","",'Formulario PPGR1'!#REF!)</f>
        <v/>
      </c>
      <c r="F918" s="465" t="str">
        <f>IF(Tabla1[[#This Row],[Código_Actividad]]="","",'Formulario PPGR1'!#REF!)</f>
        <v/>
      </c>
      <c r="G918" s="366"/>
      <c r="H918" s="460" t="str">
        <f>IFERROR(VLOOKUP(Tabla1[[#This Row],[Código_Actividad]],'Formulario PPGR2'!$H$9:$I$1048576,2,FALSE),"")</f>
        <v/>
      </c>
      <c r="I918" s="461" t="str">
        <f>IFERROR(VLOOKUP(Tabla1[[#This Row],[Código_Actividad]],Tabla2[[Código]:[Total de Acciones ]],15,FALSE),"")</f>
        <v/>
      </c>
      <c r="J918" s="462"/>
      <c r="K918" s="466" t="str">
        <f>IFERROR(VLOOKUP($J918,[7]LSIns!$B$5:$C$45,2,FALSE),"")</f>
        <v/>
      </c>
      <c r="L918" s="460"/>
      <c r="M918" s="463" t="str">
        <f>IFERROR(VLOOKUP($L918,[4]Insumos!$C$2:$F$517,2,FALSE),"")</f>
        <v/>
      </c>
      <c r="N918" s="408"/>
      <c r="O918" s="464" t="str">
        <f>IFERROR(VLOOKUP($L918,[4]Insumos!$C$2:$F$517,3,FALSE),"")</f>
        <v/>
      </c>
      <c r="P918" s="318" t="e">
        <f>+Tabla1[[#This Row],[Precio Unitario]]*Tabla1[[#This Row],[Cantidad de Insumos]]</f>
        <v>#VALUE!</v>
      </c>
      <c r="Q918" s="464" t="str">
        <f>IFERROR(VLOOKUP($L918,[4]Insumos!$C$2:$F$517,4,FALSE),"")</f>
        <v/>
      </c>
      <c r="R918" s="463"/>
    </row>
    <row r="919" spans="2:18" x14ac:dyDescent="0.25">
      <c r="B919" s="465" t="str">
        <f>IF(Tabla1[[#This Row],[Código_Actividad]]="","",CONCATENATE(Tabla1[[#This Row],[POA]],".",Tabla1[[#This Row],[SRS]],".",Tabla1[[#This Row],[AREA]],".",Tabla1[[#This Row],[TIPO]]))</f>
        <v/>
      </c>
      <c r="C919" s="465" t="str">
        <f>IF(Tabla1[[#This Row],[Código_Actividad]]="","",'Formulario PPGR1'!#REF!)</f>
        <v/>
      </c>
      <c r="D919" s="465" t="str">
        <f>IF(Tabla1[[#This Row],[Código_Actividad]]="","",'Formulario PPGR1'!#REF!)</f>
        <v/>
      </c>
      <c r="E919" s="465" t="str">
        <f>IF(Tabla1[[#This Row],[Código_Actividad]]="","",'Formulario PPGR1'!#REF!)</f>
        <v/>
      </c>
      <c r="F919" s="465" t="str">
        <f>IF(Tabla1[[#This Row],[Código_Actividad]]="","",'Formulario PPGR1'!#REF!)</f>
        <v/>
      </c>
      <c r="G919" s="366"/>
      <c r="H919" s="460" t="str">
        <f>IFERROR(VLOOKUP(Tabla1[[#This Row],[Código_Actividad]],'Formulario PPGR2'!$H$9:$I$1048576,2,FALSE),"")</f>
        <v/>
      </c>
      <c r="I919" s="461" t="str">
        <f>IFERROR(VLOOKUP(Tabla1[[#This Row],[Código_Actividad]],Tabla2[[Código]:[Total de Acciones ]],15,FALSE),"")</f>
        <v/>
      </c>
      <c r="J919" s="462"/>
      <c r="K919" s="466" t="str">
        <f>IFERROR(VLOOKUP($J919,[7]LSIns!$B$5:$C$45,2,FALSE),"")</f>
        <v/>
      </c>
      <c r="L919" s="460"/>
      <c r="M919" s="463" t="str">
        <f>IFERROR(VLOOKUP($L919,[4]Insumos!$C$2:$F$517,2,FALSE),"")</f>
        <v/>
      </c>
      <c r="N919" s="408"/>
      <c r="O919" s="464" t="str">
        <f>IFERROR(VLOOKUP($L919,[4]Insumos!$C$2:$F$517,3,FALSE),"")</f>
        <v/>
      </c>
      <c r="P919" s="318" t="e">
        <f>+Tabla1[[#This Row],[Precio Unitario]]*Tabla1[[#This Row],[Cantidad de Insumos]]</f>
        <v>#VALUE!</v>
      </c>
      <c r="Q919" s="464" t="str">
        <f>IFERROR(VLOOKUP($L919,[4]Insumos!$C$2:$F$517,4,FALSE),"")</f>
        <v/>
      </c>
      <c r="R919" s="463"/>
    </row>
    <row r="920" spans="2:18" x14ac:dyDescent="0.25">
      <c r="B920" s="465" t="str">
        <f>IF(Tabla1[[#This Row],[Código_Actividad]]="","",CONCATENATE(Tabla1[[#This Row],[POA]],".",Tabla1[[#This Row],[SRS]],".",Tabla1[[#This Row],[AREA]],".",Tabla1[[#This Row],[TIPO]]))</f>
        <v/>
      </c>
      <c r="C920" s="465" t="str">
        <f>IF(Tabla1[[#This Row],[Código_Actividad]]="","",'Formulario PPGR1'!#REF!)</f>
        <v/>
      </c>
      <c r="D920" s="465" t="str">
        <f>IF(Tabla1[[#This Row],[Código_Actividad]]="","",'Formulario PPGR1'!#REF!)</f>
        <v/>
      </c>
      <c r="E920" s="465" t="str">
        <f>IF(Tabla1[[#This Row],[Código_Actividad]]="","",'Formulario PPGR1'!#REF!)</f>
        <v/>
      </c>
      <c r="F920" s="465" t="str">
        <f>IF(Tabla1[[#This Row],[Código_Actividad]]="","",'Formulario PPGR1'!#REF!)</f>
        <v/>
      </c>
      <c r="G920" s="366"/>
      <c r="H920" s="460" t="str">
        <f>IFERROR(VLOOKUP(Tabla1[[#This Row],[Código_Actividad]],'Formulario PPGR2'!$H$9:$I$1048576,2,FALSE),"")</f>
        <v/>
      </c>
      <c r="I920" s="461" t="str">
        <f>IFERROR(VLOOKUP(Tabla1[[#This Row],[Código_Actividad]],Tabla2[[Código]:[Total de Acciones ]],15,FALSE),"")</f>
        <v/>
      </c>
      <c r="J920" s="462"/>
      <c r="K920" s="466" t="str">
        <f>IFERROR(VLOOKUP($J920,[7]LSIns!$B$5:$C$45,2,FALSE),"")</f>
        <v/>
      </c>
      <c r="L920" s="460"/>
      <c r="M920" s="463" t="str">
        <f>IFERROR(VLOOKUP($L920,[4]Insumos!$C$2:$F$517,2,FALSE),"")</f>
        <v/>
      </c>
      <c r="N920" s="408"/>
      <c r="O920" s="464" t="str">
        <f>IFERROR(VLOOKUP($L920,[4]Insumos!$C$2:$F$517,3,FALSE),"")</f>
        <v/>
      </c>
      <c r="P920" s="318" t="e">
        <f>+Tabla1[[#This Row],[Precio Unitario]]*Tabla1[[#This Row],[Cantidad de Insumos]]</f>
        <v>#VALUE!</v>
      </c>
      <c r="Q920" s="464" t="str">
        <f>IFERROR(VLOOKUP($L920,[4]Insumos!$C$2:$F$517,4,FALSE),"")</f>
        <v/>
      </c>
      <c r="R920" s="463"/>
    </row>
    <row r="921" spans="2:18" x14ac:dyDescent="0.25">
      <c r="B921" s="465" t="str">
        <f>IF(Tabla1[[#This Row],[Código_Actividad]]="","",CONCATENATE(Tabla1[[#This Row],[POA]],".",Tabla1[[#This Row],[SRS]],".",Tabla1[[#This Row],[AREA]],".",Tabla1[[#This Row],[TIPO]]))</f>
        <v/>
      </c>
      <c r="C921" s="465" t="str">
        <f>IF(Tabla1[[#This Row],[Código_Actividad]]="","",'Formulario PPGR1'!#REF!)</f>
        <v/>
      </c>
      <c r="D921" s="465" t="str">
        <f>IF(Tabla1[[#This Row],[Código_Actividad]]="","",'Formulario PPGR1'!#REF!)</f>
        <v/>
      </c>
      <c r="E921" s="465" t="str">
        <f>IF(Tabla1[[#This Row],[Código_Actividad]]="","",'Formulario PPGR1'!#REF!)</f>
        <v/>
      </c>
      <c r="F921" s="465" t="str">
        <f>IF(Tabla1[[#This Row],[Código_Actividad]]="","",'Formulario PPGR1'!#REF!)</f>
        <v/>
      </c>
      <c r="G921" s="366"/>
      <c r="H921" s="460" t="str">
        <f>IFERROR(VLOOKUP(Tabla1[[#This Row],[Código_Actividad]],'Formulario PPGR2'!$H$9:$I$1048576,2,FALSE),"")</f>
        <v/>
      </c>
      <c r="I921" s="461" t="str">
        <f>IFERROR(VLOOKUP(Tabla1[[#This Row],[Código_Actividad]],Tabla2[[Código]:[Total de Acciones ]],15,FALSE),"")</f>
        <v/>
      </c>
      <c r="J921" s="462"/>
      <c r="K921" s="466" t="str">
        <f>IFERROR(VLOOKUP($J921,[7]LSIns!$B$5:$C$45,2,FALSE),"")</f>
        <v/>
      </c>
      <c r="L921" s="460"/>
      <c r="M921" s="463" t="str">
        <f>IFERROR(VLOOKUP($L921,[4]Insumos!$C$2:$F$517,2,FALSE),"")</f>
        <v/>
      </c>
      <c r="N921" s="408"/>
      <c r="O921" s="464" t="str">
        <f>IFERROR(VLOOKUP($L921,[4]Insumos!$C$2:$F$517,3,FALSE),"")</f>
        <v/>
      </c>
      <c r="P921" s="318" t="e">
        <f>+Tabla1[[#This Row],[Precio Unitario]]*Tabla1[[#This Row],[Cantidad de Insumos]]</f>
        <v>#VALUE!</v>
      </c>
      <c r="Q921" s="464" t="str">
        <f>IFERROR(VLOOKUP($L921,[4]Insumos!$C$2:$F$517,4,FALSE),"")</f>
        <v/>
      </c>
      <c r="R921" s="463"/>
    </row>
    <row r="922" spans="2:18" x14ac:dyDescent="0.25">
      <c r="B922" s="465" t="str">
        <f>IF(Tabla1[[#This Row],[Código_Actividad]]="","",CONCATENATE(Tabla1[[#This Row],[POA]],".",Tabla1[[#This Row],[SRS]],".",Tabla1[[#This Row],[AREA]],".",Tabla1[[#This Row],[TIPO]]))</f>
        <v/>
      </c>
      <c r="C922" s="465" t="str">
        <f>IF(Tabla1[[#This Row],[Código_Actividad]]="","",'Formulario PPGR1'!#REF!)</f>
        <v/>
      </c>
      <c r="D922" s="465" t="str">
        <f>IF(Tabla1[[#This Row],[Código_Actividad]]="","",'Formulario PPGR1'!#REF!)</f>
        <v/>
      </c>
      <c r="E922" s="465" t="str">
        <f>IF(Tabla1[[#This Row],[Código_Actividad]]="","",'Formulario PPGR1'!#REF!)</f>
        <v/>
      </c>
      <c r="F922" s="465" t="str">
        <f>IF(Tabla1[[#This Row],[Código_Actividad]]="","",'Formulario PPGR1'!#REF!)</f>
        <v/>
      </c>
      <c r="G922" s="366"/>
      <c r="H922" s="460" t="str">
        <f>IFERROR(VLOOKUP(Tabla1[[#This Row],[Código_Actividad]],'Formulario PPGR2'!$H$9:$I$1048576,2,FALSE),"")</f>
        <v/>
      </c>
      <c r="I922" s="461" t="str">
        <f>IFERROR(VLOOKUP(Tabla1[[#This Row],[Código_Actividad]],Tabla2[[Código]:[Total de Acciones ]],15,FALSE),"")</f>
        <v/>
      </c>
      <c r="J922" s="462"/>
      <c r="K922" s="466" t="str">
        <f>IFERROR(VLOOKUP($J922,[7]LSIns!$B$5:$C$45,2,FALSE),"")</f>
        <v/>
      </c>
      <c r="L922" s="460"/>
      <c r="M922" s="463" t="str">
        <f>IFERROR(VLOOKUP($L922,[4]Insumos!$C$2:$F$517,2,FALSE),"")</f>
        <v/>
      </c>
      <c r="N922" s="408"/>
      <c r="O922" s="464" t="str">
        <f>IFERROR(VLOOKUP($L922,[4]Insumos!$C$2:$F$517,3,FALSE),"")</f>
        <v/>
      </c>
      <c r="P922" s="318" t="e">
        <f>+Tabla1[[#This Row],[Precio Unitario]]*Tabla1[[#This Row],[Cantidad de Insumos]]</f>
        <v>#VALUE!</v>
      </c>
      <c r="Q922" s="464" t="str">
        <f>IFERROR(VLOOKUP($L922,[4]Insumos!$C$2:$F$517,4,FALSE),"")</f>
        <v/>
      </c>
      <c r="R922" s="463"/>
    </row>
    <row r="923" spans="2:18" x14ac:dyDescent="0.25">
      <c r="B923" s="465" t="str">
        <f>IF(Tabla1[[#This Row],[Código_Actividad]]="","",CONCATENATE(Tabla1[[#This Row],[POA]],".",Tabla1[[#This Row],[SRS]],".",Tabla1[[#This Row],[AREA]],".",Tabla1[[#This Row],[TIPO]]))</f>
        <v/>
      </c>
      <c r="C923" s="465" t="str">
        <f>IF(Tabla1[[#This Row],[Código_Actividad]]="","",'Formulario PPGR1'!#REF!)</f>
        <v/>
      </c>
      <c r="D923" s="465" t="str">
        <f>IF(Tabla1[[#This Row],[Código_Actividad]]="","",'Formulario PPGR1'!#REF!)</f>
        <v/>
      </c>
      <c r="E923" s="465" t="str">
        <f>IF(Tabla1[[#This Row],[Código_Actividad]]="","",'Formulario PPGR1'!#REF!)</f>
        <v/>
      </c>
      <c r="F923" s="465" t="str">
        <f>IF(Tabla1[[#This Row],[Código_Actividad]]="","",'Formulario PPGR1'!#REF!)</f>
        <v/>
      </c>
      <c r="G923" s="366"/>
      <c r="H923" s="460" t="str">
        <f>IFERROR(VLOOKUP(Tabla1[[#This Row],[Código_Actividad]],'Formulario PPGR2'!$H$9:$I$1048576,2,FALSE),"")</f>
        <v/>
      </c>
      <c r="I923" s="461" t="str">
        <f>IFERROR(VLOOKUP(Tabla1[[#This Row],[Código_Actividad]],Tabla2[[Código]:[Total de Acciones ]],15,FALSE),"")</f>
        <v/>
      </c>
      <c r="J923" s="462"/>
      <c r="K923" s="466" t="str">
        <f>IFERROR(VLOOKUP($J923,[7]LSIns!$B$5:$C$45,2,FALSE),"")</f>
        <v/>
      </c>
      <c r="L923" s="460"/>
      <c r="M923" s="463" t="str">
        <f>IFERROR(VLOOKUP($L923,[4]Insumos!$C$2:$F$517,2,FALSE),"")</f>
        <v/>
      </c>
      <c r="N923" s="408"/>
      <c r="O923" s="464" t="str">
        <f>IFERROR(VLOOKUP($L923,[4]Insumos!$C$2:$F$517,3,FALSE),"")</f>
        <v/>
      </c>
      <c r="P923" s="318" t="e">
        <f>+Tabla1[[#This Row],[Precio Unitario]]*Tabla1[[#This Row],[Cantidad de Insumos]]</f>
        <v>#VALUE!</v>
      </c>
      <c r="Q923" s="464" t="str">
        <f>IFERROR(VLOOKUP($L923,[4]Insumos!$C$2:$F$517,4,FALSE),"")</f>
        <v/>
      </c>
      <c r="R923" s="463"/>
    </row>
    <row r="924" spans="2:18" x14ac:dyDescent="0.25">
      <c r="B924" s="465" t="str">
        <f>IF(Tabla1[[#This Row],[Código_Actividad]]="","",CONCATENATE(Tabla1[[#This Row],[POA]],".",Tabla1[[#This Row],[SRS]],".",Tabla1[[#This Row],[AREA]],".",Tabla1[[#This Row],[TIPO]]))</f>
        <v/>
      </c>
      <c r="C924" s="465" t="str">
        <f>IF(Tabla1[[#This Row],[Código_Actividad]]="","",'Formulario PPGR1'!#REF!)</f>
        <v/>
      </c>
      <c r="D924" s="465" t="str">
        <f>IF(Tabla1[[#This Row],[Código_Actividad]]="","",'Formulario PPGR1'!#REF!)</f>
        <v/>
      </c>
      <c r="E924" s="465" t="str">
        <f>IF(Tabla1[[#This Row],[Código_Actividad]]="","",'Formulario PPGR1'!#REF!)</f>
        <v/>
      </c>
      <c r="F924" s="465" t="str">
        <f>IF(Tabla1[[#This Row],[Código_Actividad]]="","",'Formulario PPGR1'!#REF!)</f>
        <v/>
      </c>
      <c r="G924" s="366"/>
      <c r="H924" s="460" t="str">
        <f>IFERROR(VLOOKUP(Tabla1[[#This Row],[Código_Actividad]],'Formulario PPGR2'!$H$9:$I$1048576,2,FALSE),"")</f>
        <v/>
      </c>
      <c r="I924" s="461" t="str">
        <f>IFERROR(VLOOKUP(Tabla1[[#This Row],[Código_Actividad]],Tabla2[[Código]:[Total de Acciones ]],15,FALSE),"")</f>
        <v/>
      </c>
      <c r="J924" s="462"/>
      <c r="K924" s="466" t="str">
        <f>IFERROR(VLOOKUP($J924,[7]LSIns!$B$5:$C$45,2,FALSE),"")</f>
        <v/>
      </c>
      <c r="L924" s="460"/>
      <c r="M924" s="463" t="str">
        <f>IFERROR(VLOOKUP($L924,[4]Insumos!$C$2:$F$517,2,FALSE),"")</f>
        <v/>
      </c>
      <c r="N924" s="408"/>
      <c r="O924" s="464" t="str">
        <f>IFERROR(VLOOKUP($L924,[4]Insumos!$C$2:$F$517,3,FALSE),"")</f>
        <v/>
      </c>
      <c r="P924" s="318" t="e">
        <f>+Tabla1[[#This Row],[Precio Unitario]]*Tabla1[[#This Row],[Cantidad de Insumos]]</f>
        <v>#VALUE!</v>
      </c>
      <c r="Q924" s="464" t="str">
        <f>IFERROR(VLOOKUP($L924,[4]Insumos!$C$2:$F$517,4,FALSE),"")</f>
        <v/>
      </c>
      <c r="R924" s="463"/>
    </row>
    <row r="925" spans="2:18" x14ac:dyDescent="0.25">
      <c r="B925" s="465" t="str">
        <f>IF(Tabla1[[#This Row],[Código_Actividad]]="","",CONCATENATE(Tabla1[[#This Row],[POA]],".",Tabla1[[#This Row],[SRS]],".",Tabla1[[#This Row],[AREA]],".",Tabla1[[#This Row],[TIPO]]))</f>
        <v/>
      </c>
      <c r="C925" s="465" t="str">
        <f>IF(Tabla1[[#This Row],[Código_Actividad]]="","",'Formulario PPGR1'!#REF!)</f>
        <v/>
      </c>
      <c r="D925" s="465" t="str">
        <f>IF(Tabla1[[#This Row],[Código_Actividad]]="","",'Formulario PPGR1'!#REF!)</f>
        <v/>
      </c>
      <c r="E925" s="465" t="str">
        <f>IF(Tabla1[[#This Row],[Código_Actividad]]="","",'Formulario PPGR1'!#REF!)</f>
        <v/>
      </c>
      <c r="F925" s="465" t="str">
        <f>IF(Tabla1[[#This Row],[Código_Actividad]]="","",'Formulario PPGR1'!#REF!)</f>
        <v/>
      </c>
      <c r="G925" s="366"/>
      <c r="H925" s="460" t="str">
        <f>IFERROR(VLOOKUP(Tabla1[[#This Row],[Código_Actividad]],'Formulario PPGR2'!$H$9:$I$1048576,2,FALSE),"")</f>
        <v/>
      </c>
      <c r="I925" s="461" t="str">
        <f>IFERROR(VLOOKUP(Tabla1[[#This Row],[Código_Actividad]],Tabla2[[Código]:[Total de Acciones ]],15,FALSE),"")</f>
        <v/>
      </c>
      <c r="J925" s="462"/>
      <c r="K925" s="466" t="str">
        <f>IFERROR(VLOOKUP($J925,[7]LSIns!$B$5:$C$45,2,FALSE),"")</f>
        <v/>
      </c>
      <c r="L925" s="460"/>
      <c r="M925" s="463" t="str">
        <f>IFERROR(VLOOKUP($L925,[4]Insumos!$C$2:$F$517,2,FALSE),"")</f>
        <v/>
      </c>
      <c r="N925" s="408"/>
      <c r="O925" s="464" t="str">
        <f>IFERROR(VLOOKUP($L925,[4]Insumos!$C$2:$F$517,3,FALSE),"")</f>
        <v/>
      </c>
      <c r="P925" s="318" t="e">
        <f>+Tabla1[[#This Row],[Precio Unitario]]*Tabla1[[#This Row],[Cantidad de Insumos]]</f>
        <v>#VALUE!</v>
      </c>
      <c r="Q925" s="464" t="str">
        <f>IFERROR(VLOOKUP($L925,[4]Insumos!$C$2:$F$517,4,FALSE),"")</f>
        <v/>
      </c>
      <c r="R925" s="463"/>
    </row>
    <row r="926" spans="2:18" x14ac:dyDescent="0.25">
      <c r="B926" s="465" t="str">
        <f>IF(Tabla1[[#This Row],[Código_Actividad]]="","",CONCATENATE(Tabla1[[#This Row],[POA]],".",Tabla1[[#This Row],[SRS]],".",Tabla1[[#This Row],[AREA]],".",Tabla1[[#This Row],[TIPO]]))</f>
        <v/>
      </c>
      <c r="C926" s="465" t="str">
        <f>IF(Tabla1[[#This Row],[Código_Actividad]]="","",'Formulario PPGR1'!#REF!)</f>
        <v/>
      </c>
      <c r="D926" s="465" t="str">
        <f>IF(Tabla1[[#This Row],[Código_Actividad]]="","",'Formulario PPGR1'!#REF!)</f>
        <v/>
      </c>
      <c r="E926" s="465" t="str">
        <f>IF(Tabla1[[#This Row],[Código_Actividad]]="","",'Formulario PPGR1'!#REF!)</f>
        <v/>
      </c>
      <c r="F926" s="465" t="str">
        <f>IF(Tabla1[[#This Row],[Código_Actividad]]="","",'Formulario PPGR1'!#REF!)</f>
        <v/>
      </c>
      <c r="G926" s="366"/>
      <c r="H926" s="460" t="str">
        <f>IFERROR(VLOOKUP(Tabla1[[#This Row],[Código_Actividad]],'Formulario PPGR2'!$H$9:$I$1048576,2,FALSE),"")</f>
        <v/>
      </c>
      <c r="I926" s="461" t="str">
        <f>IFERROR(VLOOKUP(Tabla1[[#This Row],[Código_Actividad]],Tabla2[[Código]:[Total de Acciones ]],15,FALSE),"")</f>
        <v/>
      </c>
      <c r="J926" s="462"/>
      <c r="K926" s="466" t="str">
        <f>IFERROR(VLOOKUP($J926,[7]LSIns!$B$5:$C$45,2,FALSE),"")</f>
        <v/>
      </c>
      <c r="L926" s="460"/>
      <c r="M926" s="463" t="str">
        <f>IFERROR(VLOOKUP($L926,[4]Insumos!$C$2:$F$517,2,FALSE),"")</f>
        <v/>
      </c>
      <c r="N926" s="408"/>
      <c r="O926" s="464" t="str">
        <f>IFERROR(VLOOKUP($L926,[4]Insumos!$C$2:$F$517,3,FALSE),"")</f>
        <v/>
      </c>
      <c r="P926" s="318" t="e">
        <f>+Tabla1[[#This Row],[Precio Unitario]]*Tabla1[[#This Row],[Cantidad de Insumos]]</f>
        <v>#VALUE!</v>
      </c>
      <c r="Q926" s="464" t="str">
        <f>IFERROR(VLOOKUP($L926,[4]Insumos!$C$2:$F$517,4,FALSE),"")</f>
        <v/>
      </c>
      <c r="R926" s="463"/>
    </row>
    <row r="927" spans="2:18" x14ac:dyDescent="0.25">
      <c r="B927" s="465" t="str">
        <f>IF(Tabla1[[#This Row],[Código_Actividad]]="","",CONCATENATE(Tabla1[[#This Row],[POA]],".",Tabla1[[#This Row],[SRS]],".",Tabla1[[#This Row],[AREA]],".",Tabla1[[#This Row],[TIPO]]))</f>
        <v/>
      </c>
      <c r="C927" s="465" t="str">
        <f>IF(Tabla1[[#This Row],[Código_Actividad]]="","",'Formulario PPGR1'!#REF!)</f>
        <v/>
      </c>
      <c r="D927" s="465" t="str">
        <f>IF(Tabla1[[#This Row],[Código_Actividad]]="","",'Formulario PPGR1'!#REF!)</f>
        <v/>
      </c>
      <c r="E927" s="465" t="str">
        <f>IF(Tabla1[[#This Row],[Código_Actividad]]="","",'Formulario PPGR1'!#REF!)</f>
        <v/>
      </c>
      <c r="F927" s="465" t="str">
        <f>IF(Tabla1[[#This Row],[Código_Actividad]]="","",'Formulario PPGR1'!#REF!)</f>
        <v/>
      </c>
      <c r="G927" s="366"/>
      <c r="H927" s="460" t="str">
        <f>IFERROR(VLOOKUP(Tabla1[[#This Row],[Código_Actividad]],'Formulario PPGR2'!$H$9:$I$1048576,2,FALSE),"")</f>
        <v/>
      </c>
      <c r="I927" s="461" t="str">
        <f>IFERROR(VLOOKUP(Tabla1[[#This Row],[Código_Actividad]],Tabla2[[Código]:[Total de Acciones ]],15,FALSE),"")</f>
        <v/>
      </c>
      <c r="J927" s="462"/>
      <c r="K927" s="466" t="str">
        <f>IFERROR(VLOOKUP($J927,[7]LSIns!$B$5:$C$45,2,FALSE),"")</f>
        <v/>
      </c>
      <c r="L927" s="460"/>
      <c r="M927" s="463" t="str">
        <f>IFERROR(VLOOKUP($L927,[4]Insumos!$C$2:$F$517,2,FALSE),"")</f>
        <v/>
      </c>
      <c r="N927" s="408"/>
      <c r="O927" s="464" t="str">
        <f>IFERROR(VLOOKUP($L927,[4]Insumos!$C$2:$F$517,3,FALSE),"")</f>
        <v/>
      </c>
      <c r="P927" s="318" t="e">
        <f>+Tabla1[[#This Row],[Precio Unitario]]*Tabla1[[#This Row],[Cantidad de Insumos]]</f>
        <v>#VALUE!</v>
      </c>
      <c r="Q927" s="464" t="str">
        <f>IFERROR(VLOOKUP($L927,[4]Insumos!$C$2:$F$517,4,FALSE),"")</f>
        <v/>
      </c>
      <c r="R927" s="463"/>
    </row>
    <row r="928" spans="2:18" x14ac:dyDescent="0.25">
      <c r="B928" s="465" t="str">
        <f>IF(Tabla1[[#This Row],[Código_Actividad]]="","",CONCATENATE(Tabla1[[#This Row],[POA]],".",Tabla1[[#This Row],[SRS]],".",Tabla1[[#This Row],[AREA]],".",Tabla1[[#This Row],[TIPO]]))</f>
        <v/>
      </c>
      <c r="C928" s="465" t="str">
        <f>IF(Tabla1[[#This Row],[Código_Actividad]]="","",'Formulario PPGR1'!#REF!)</f>
        <v/>
      </c>
      <c r="D928" s="465" t="str">
        <f>IF(Tabla1[[#This Row],[Código_Actividad]]="","",'Formulario PPGR1'!#REF!)</f>
        <v/>
      </c>
      <c r="E928" s="465" t="str">
        <f>IF(Tabla1[[#This Row],[Código_Actividad]]="","",'Formulario PPGR1'!#REF!)</f>
        <v/>
      </c>
      <c r="F928" s="465" t="str">
        <f>IF(Tabla1[[#This Row],[Código_Actividad]]="","",'Formulario PPGR1'!#REF!)</f>
        <v/>
      </c>
      <c r="G928" s="366"/>
      <c r="H928" s="460" t="str">
        <f>IFERROR(VLOOKUP(Tabla1[[#This Row],[Código_Actividad]],'Formulario PPGR2'!$H$9:$I$1048576,2,FALSE),"")</f>
        <v/>
      </c>
      <c r="I928" s="461" t="str">
        <f>IFERROR(VLOOKUP(Tabla1[[#This Row],[Código_Actividad]],Tabla2[[Código]:[Total de Acciones ]],15,FALSE),"")</f>
        <v/>
      </c>
      <c r="J928" s="462"/>
      <c r="K928" s="466" t="str">
        <f>IFERROR(VLOOKUP($J928,[7]LSIns!$B$5:$C$45,2,FALSE),"")</f>
        <v/>
      </c>
      <c r="L928" s="460"/>
      <c r="M928" s="463" t="str">
        <f>IFERROR(VLOOKUP($L928,[4]Insumos!$C$2:$F$517,2,FALSE),"")</f>
        <v/>
      </c>
      <c r="N928" s="408"/>
      <c r="O928" s="464" t="str">
        <f>IFERROR(VLOOKUP($L928,[4]Insumos!$C$2:$F$517,3,FALSE),"")</f>
        <v/>
      </c>
      <c r="P928" s="318" t="e">
        <f>+Tabla1[[#This Row],[Precio Unitario]]*Tabla1[[#This Row],[Cantidad de Insumos]]</f>
        <v>#VALUE!</v>
      </c>
      <c r="Q928" s="464" t="str">
        <f>IFERROR(VLOOKUP($L928,[4]Insumos!$C$2:$F$517,4,FALSE),"")</f>
        <v/>
      </c>
      <c r="R928" s="463"/>
    </row>
    <row r="929" spans="2:18" x14ac:dyDescent="0.25">
      <c r="B929" s="465" t="str">
        <f>IF(Tabla1[[#This Row],[Código_Actividad]]="","",CONCATENATE(Tabla1[[#This Row],[POA]],".",Tabla1[[#This Row],[SRS]],".",Tabla1[[#This Row],[AREA]],".",Tabla1[[#This Row],[TIPO]]))</f>
        <v/>
      </c>
      <c r="C929" s="465" t="str">
        <f>IF(Tabla1[[#This Row],[Código_Actividad]]="","",'Formulario PPGR1'!#REF!)</f>
        <v/>
      </c>
      <c r="D929" s="465" t="str">
        <f>IF(Tabla1[[#This Row],[Código_Actividad]]="","",'Formulario PPGR1'!#REF!)</f>
        <v/>
      </c>
      <c r="E929" s="465" t="str">
        <f>IF(Tabla1[[#This Row],[Código_Actividad]]="","",'Formulario PPGR1'!#REF!)</f>
        <v/>
      </c>
      <c r="F929" s="465" t="str">
        <f>IF(Tabla1[[#This Row],[Código_Actividad]]="","",'Formulario PPGR1'!#REF!)</f>
        <v/>
      </c>
      <c r="G929" s="366"/>
      <c r="H929" s="460" t="str">
        <f>IFERROR(VLOOKUP(Tabla1[[#This Row],[Código_Actividad]],'Formulario PPGR2'!$H$9:$I$1048576,2,FALSE),"")</f>
        <v/>
      </c>
      <c r="I929" s="461" t="str">
        <f>IFERROR(VLOOKUP(Tabla1[[#This Row],[Código_Actividad]],Tabla2[[Código]:[Total de Acciones ]],15,FALSE),"")</f>
        <v/>
      </c>
      <c r="J929" s="462"/>
      <c r="K929" s="466" t="str">
        <f>IFERROR(VLOOKUP($J929,[7]LSIns!$B$5:$C$45,2,FALSE),"")</f>
        <v/>
      </c>
      <c r="L929" s="460"/>
      <c r="M929" s="463" t="str">
        <f>IFERROR(VLOOKUP($L929,[4]Insumos!$C$2:$F$517,2,FALSE),"")</f>
        <v/>
      </c>
      <c r="N929" s="408"/>
      <c r="O929" s="464" t="str">
        <f>IFERROR(VLOOKUP($L929,[4]Insumos!$C$2:$F$517,3,FALSE),"")</f>
        <v/>
      </c>
      <c r="P929" s="318" t="e">
        <f>+Tabla1[[#This Row],[Precio Unitario]]*Tabla1[[#This Row],[Cantidad de Insumos]]</f>
        <v>#VALUE!</v>
      </c>
      <c r="Q929" s="464" t="str">
        <f>IFERROR(VLOOKUP($L929,[4]Insumos!$C$2:$F$517,4,FALSE),"")</f>
        <v/>
      </c>
      <c r="R929" s="463"/>
    </row>
    <row r="930" spans="2:18" x14ac:dyDescent="0.25">
      <c r="B930" s="465" t="str">
        <f>IF(Tabla1[[#This Row],[Código_Actividad]]="","",CONCATENATE(Tabla1[[#This Row],[POA]],".",Tabla1[[#This Row],[SRS]],".",Tabla1[[#This Row],[AREA]],".",Tabla1[[#This Row],[TIPO]]))</f>
        <v/>
      </c>
      <c r="C930" s="465" t="str">
        <f>IF(Tabla1[[#This Row],[Código_Actividad]]="","",'Formulario PPGR1'!#REF!)</f>
        <v/>
      </c>
      <c r="D930" s="465" t="str">
        <f>IF(Tabla1[[#This Row],[Código_Actividad]]="","",'Formulario PPGR1'!#REF!)</f>
        <v/>
      </c>
      <c r="E930" s="465" t="str">
        <f>IF(Tabla1[[#This Row],[Código_Actividad]]="","",'Formulario PPGR1'!#REF!)</f>
        <v/>
      </c>
      <c r="F930" s="465" t="str">
        <f>IF(Tabla1[[#This Row],[Código_Actividad]]="","",'Formulario PPGR1'!#REF!)</f>
        <v/>
      </c>
      <c r="G930" s="366"/>
      <c r="H930" s="460" t="str">
        <f>IFERROR(VLOOKUP(Tabla1[[#This Row],[Código_Actividad]],'Formulario PPGR2'!$H$9:$I$1048576,2,FALSE),"")</f>
        <v/>
      </c>
      <c r="I930" s="461" t="str">
        <f>IFERROR(VLOOKUP(Tabla1[[#This Row],[Código_Actividad]],Tabla2[[Código]:[Total de Acciones ]],15,FALSE),"")</f>
        <v/>
      </c>
      <c r="J930" s="462"/>
      <c r="K930" s="466" t="str">
        <f>IFERROR(VLOOKUP($J930,[7]LSIns!$B$5:$C$45,2,FALSE),"")</f>
        <v/>
      </c>
      <c r="L930" s="460"/>
      <c r="M930" s="463" t="str">
        <f>IFERROR(VLOOKUP($L930,[4]Insumos!$C$2:$F$517,2,FALSE),"")</f>
        <v/>
      </c>
      <c r="N930" s="408"/>
      <c r="O930" s="464" t="str">
        <f>IFERROR(VLOOKUP($L930,[4]Insumos!$C$2:$F$517,3,FALSE),"")</f>
        <v/>
      </c>
      <c r="P930" s="318" t="e">
        <f>+Tabla1[[#This Row],[Precio Unitario]]*Tabla1[[#This Row],[Cantidad de Insumos]]</f>
        <v>#VALUE!</v>
      </c>
      <c r="Q930" s="464" t="str">
        <f>IFERROR(VLOOKUP($L930,[4]Insumos!$C$2:$F$517,4,FALSE),"")</f>
        <v/>
      </c>
      <c r="R930" s="463"/>
    </row>
    <row r="931" spans="2:18" x14ac:dyDescent="0.25">
      <c r="B931" s="465" t="str">
        <f>IF(Tabla1[[#This Row],[Código_Actividad]]="","",CONCATENATE(Tabla1[[#This Row],[POA]],".",Tabla1[[#This Row],[SRS]],".",Tabla1[[#This Row],[AREA]],".",Tabla1[[#This Row],[TIPO]]))</f>
        <v/>
      </c>
      <c r="C931" s="465" t="str">
        <f>IF(Tabla1[[#This Row],[Código_Actividad]]="","",'Formulario PPGR1'!#REF!)</f>
        <v/>
      </c>
      <c r="D931" s="465" t="str">
        <f>IF(Tabla1[[#This Row],[Código_Actividad]]="","",'Formulario PPGR1'!#REF!)</f>
        <v/>
      </c>
      <c r="E931" s="465" t="str">
        <f>IF(Tabla1[[#This Row],[Código_Actividad]]="","",'Formulario PPGR1'!#REF!)</f>
        <v/>
      </c>
      <c r="F931" s="465" t="str">
        <f>IF(Tabla1[[#This Row],[Código_Actividad]]="","",'Formulario PPGR1'!#REF!)</f>
        <v/>
      </c>
      <c r="G931" s="366"/>
      <c r="H931" s="460" t="str">
        <f>IFERROR(VLOOKUP(Tabla1[[#This Row],[Código_Actividad]],'Formulario PPGR2'!$H$9:$I$1048576,2,FALSE),"")</f>
        <v/>
      </c>
      <c r="I931" s="461" t="str">
        <f>IFERROR(VLOOKUP(Tabla1[[#This Row],[Código_Actividad]],Tabla2[[Código]:[Total de Acciones ]],15,FALSE),"")</f>
        <v/>
      </c>
      <c r="J931" s="462"/>
      <c r="K931" s="466" t="str">
        <f>IFERROR(VLOOKUP($J931,[7]LSIns!$B$5:$C$45,2,FALSE),"")</f>
        <v/>
      </c>
      <c r="L931" s="460"/>
      <c r="M931" s="463" t="str">
        <f>IFERROR(VLOOKUP($L931,[4]Insumos!$C$2:$F$517,2,FALSE),"")</f>
        <v/>
      </c>
      <c r="N931" s="408"/>
      <c r="O931" s="464" t="str">
        <f>IFERROR(VLOOKUP($L931,[4]Insumos!$C$2:$F$517,3,FALSE),"")</f>
        <v/>
      </c>
      <c r="P931" s="318" t="e">
        <f>+Tabla1[[#This Row],[Precio Unitario]]*Tabla1[[#This Row],[Cantidad de Insumos]]</f>
        <v>#VALUE!</v>
      </c>
      <c r="Q931" s="464" t="str">
        <f>IFERROR(VLOOKUP($L931,[4]Insumos!$C$2:$F$517,4,FALSE),"")</f>
        <v/>
      </c>
      <c r="R931" s="463"/>
    </row>
    <row r="932" spans="2:18" x14ac:dyDescent="0.25">
      <c r="B932" s="465" t="str">
        <f>IF(Tabla1[[#This Row],[Código_Actividad]]="","",CONCATENATE(Tabla1[[#This Row],[POA]],".",Tabla1[[#This Row],[SRS]],".",Tabla1[[#This Row],[AREA]],".",Tabla1[[#This Row],[TIPO]]))</f>
        <v/>
      </c>
      <c r="C932" s="465" t="str">
        <f>IF(Tabla1[[#This Row],[Código_Actividad]]="","",'Formulario PPGR1'!#REF!)</f>
        <v/>
      </c>
      <c r="D932" s="465" t="str">
        <f>IF(Tabla1[[#This Row],[Código_Actividad]]="","",'Formulario PPGR1'!#REF!)</f>
        <v/>
      </c>
      <c r="E932" s="465" t="str">
        <f>IF(Tabla1[[#This Row],[Código_Actividad]]="","",'Formulario PPGR1'!#REF!)</f>
        <v/>
      </c>
      <c r="F932" s="465" t="str">
        <f>IF(Tabla1[[#This Row],[Código_Actividad]]="","",'Formulario PPGR1'!#REF!)</f>
        <v/>
      </c>
      <c r="G932" s="366"/>
      <c r="H932" s="460" t="str">
        <f>IFERROR(VLOOKUP(Tabla1[[#This Row],[Código_Actividad]],'Formulario PPGR2'!$H$9:$I$1048576,2,FALSE),"")</f>
        <v/>
      </c>
      <c r="I932" s="461" t="str">
        <f>IFERROR(VLOOKUP(Tabla1[[#This Row],[Código_Actividad]],Tabla2[[Código]:[Total de Acciones ]],15,FALSE),"")</f>
        <v/>
      </c>
      <c r="J932" s="462"/>
      <c r="K932" s="466" t="str">
        <f>IFERROR(VLOOKUP($J932,[7]LSIns!$B$5:$C$45,2,FALSE),"")</f>
        <v/>
      </c>
      <c r="L932" s="460"/>
      <c r="M932" s="463" t="str">
        <f>IFERROR(VLOOKUP($L932,[4]Insumos!$C$2:$F$517,2,FALSE),"")</f>
        <v/>
      </c>
      <c r="N932" s="408"/>
      <c r="O932" s="464" t="str">
        <f>IFERROR(VLOOKUP($L932,[4]Insumos!$C$2:$F$517,3,FALSE),"")</f>
        <v/>
      </c>
      <c r="P932" s="318" t="e">
        <f>+Tabla1[[#This Row],[Precio Unitario]]*Tabla1[[#This Row],[Cantidad de Insumos]]</f>
        <v>#VALUE!</v>
      </c>
      <c r="Q932" s="464" t="str">
        <f>IFERROR(VLOOKUP($L932,[4]Insumos!$C$2:$F$517,4,FALSE),"")</f>
        <v/>
      </c>
      <c r="R932" s="463"/>
    </row>
    <row r="933" spans="2:18" x14ac:dyDescent="0.25">
      <c r="B933" s="465" t="str">
        <f>IF(Tabla1[[#This Row],[Código_Actividad]]="","",CONCATENATE(Tabla1[[#This Row],[POA]],".",Tabla1[[#This Row],[SRS]],".",Tabla1[[#This Row],[AREA]],".",Tabla1[[#This Row],[TIPO]]))</f>
        <v/>
      </c>
      <c r="C933" s="465" t="str">
        <f>IF(Tabla1[[#This Row],[Código_Actividad]]="","",'Formulario PPGR1'!#REF!)</f>
        <v/>
      </c>
      <c r="D933" s="465" t="str">
        <f>IF(Tabla1[[#This Row],[Código_Actividad]]="","",'Formulario PPGR1'!#REF!)</f>
        <v/>
      </c>
      <c r="E933" s="465" t="str">
        <f>IF(Tabla1[[#This Row],[Código_Actividad]]="","",'Formulario PPGR1'!#REF!)</f>
        <v/>
      </c>
      <c r="F933" s="465" t="str">
        <f>IF(Tabla1[[#This Row],[Código_Actividad]]="","",'Formulario PPGR1'!#REF!)</f>
        <v/>
      </c>
      <c r="G933" s="366"/>
      <c r="H933" s="460" t="str">
        <f>IFERROR(VLOOKUP(Tabla1[[#This Row],[Código_Actividad]],'Formulario PPGR2'!$H$9:$I$1048576,2,FALSE),"")</f>
        <v/>
      </c>
      <c r="I933" s="461" t="str">
        <f>IFERROR(VLOOKUP(Tabla1[[#This Row],[Código_Actividad]],Tabla2[[Código]:[Total de Acciones ]],15,FALSE),"")</f>
        <v/>
      </c>
      <c r="J933" s="462"/>
      <c r="K933" s="466" t="str">
        <f>IFERROR(VLOOKUP($J933,[7]LSIns!$B$5:$C$45,2,FALSE),"")</f>
        <v/>
      </c>
      <c r="L933" s="460"/>
      <c r="M933" s="463" t="str">
        <f>IFERROR(VLOOKUP($L933,[4]Insumos!$C$2:$F$517,2,FALSE),"")</f>
        <v/>
      </c>
      <c r="N933" s="408"/>
      <c r="O933" s="464" t="str">
        <f>IFERROR(VLOOKUP($L933,[4]Insumos!$C$2:$F$517,3,FALSE),"")</f>
        <v/>
      </c>
      <c r="P933" s="318" t="e">
        <f>+Tabla1[[#This Row],[Precio Unitario]]*Tabla1[[#This Row],[Cantidad de Insumos]]</f>
        <v>#VALUE!</v>
      </c>
      <c r="Q933" s="464" t="str">
        <f>IFERROR(VLOOKUP($L933,[4]Insumos!$C$2:$F$517,4,FALSE),"")</f>
        <v/>
      </c>
      <c r="R933" s="463"/>
    </row>
    <row r="934" spans="2:18" x14ac:dyDescent="0.25">
      <c r="B934" s="465" t="str">
        <f>IF(Tabla1[[#This Row],[Código_Actividad]]="","",CONCATENATE(Tabla1[[#This Row],[POA]],".",Tabla1[[#This Row],[SRS]],".",Tabla1[[#This Row],[AREA]],".",Tabla1[[#This Row],[TIPO]]))</f>
        <v/>
      </c>
      <c r="C934" s="465" t="str">
        <f>IF(Tabla1[[#This Row],[Código_Actividad]]="","",'Formulario PPGR1'!#REF!)</f>
        <v/>
      </c>
      <c r="D934" s="465" t="str">
        <f>IF(Tabla1[[#This Row],[Código_Actividad]]="","",'Formulario PPGR1'!#REF!)</f>
        <v/>
      </c>
      <c r="E934" s="465" t="str">
        <f>IF(Tabla1[[#This Row],[Código_Actividad]]="","",'Formulario PPGR1'!#REF!)</f>
        <v/>
      </c>
      <c r="F934" s="465" t="str">
        <f>IF(Tabla1[[#This Row],[Código_Actividad]]="","",'Formulario PPGR1'!#REF!)</f>
        <v/>
      </c>
      <c r="G934" s="366"/>
      <c r="H934" s="460" t="str">
        <f>IFERROR(VLOOKUP(Tabla1[[#This Row],[Código_Actividad]],'Formulario PPGR2'!$H$9:$I$1048576,2,FALSE),"")</f>
        <v/>
      </c>
      <c r="I934" s="461" t="str">
        <f>IFERROR(VLOOKUP(Tabla1[[#This Row],[Código_Actividad]],Tabla2[[Código]:[Total de Acciones ]],15,FALSE),"")</f>
        <v/>
      </c>
      <c r="J934" s="462"/>
      <c r="K934" s="466" t="str">
        <f>IFERROR(VLOOKUP($J934,[7]LSIns!$B$5:$C$45,2,FALSE),"")</f>
        <v/>
      </c>
      <c r="L934" s="460"/>
      <c r="M934" s="463" t="str">
        <f>IFERROR(VLOOKUP($L934,[4]Insumos!$C$2:$F$517,2,FALSE),"")</f>
        <v/>
      </c>
      <c r="N934" s="408"/>
      <c r="O934" s="464" t="str">
        <f>IFERROR(VLOOKUP($L934,[4]Insumos!$C$2:$F$517,3,FALSE),"")</f>
        <v/>
      </c>
      <c r="P934" s="318" t="e">
        <f>+Tabla1[[#This Row],[Precio Unitario]]*Tabla1[[#This Row],[Cantidad de Insumos]]</f>
        <v>#VALUE!</v>
      </c>
      <c r="Q934" s="464" t="str">
        <f>IFERROR(VLOOKUP($L934,[4]Insumos!$C$2:$F$517,4,FALSE),"")</f>
        <v/>
      </c>
      <c r="R934" s="463"/>
    </row>
    <row r="935" spans="2:18" x14ac:dyDescent="0.25">
      <c r="B935" s="465" t="str">
        <f>IF(Tabla1[[#This Row],[Código_Actividad]]="","",CONCATENATE(Tabla1[[#This Row],[POA]],".",Tabla1[[#This Row],[SRS]],".",Tabla1[[#This Row],[AREA]],".",Tabla1[[#This Row],[TIPO]]))</f>
        <v/>
      </c>
      <c r="C935" s="465" t="str">
        <f>IF(Tabla1[[#This Row],[Código_Actividad]]="","",'Formulario PPGR1'!#REF!)</f>
        <v/>
      </c>
      <c r="D935" s="465" t="str">
        <f>IF(Tabla1[[#This Row],[Código_Actividad]]="","",'Formulario PPGR1'!#REF!)</f>
        <v/>
      </c>
      <c r="E935" s="465" t="str">
        <f>IF(Tabla1[[#This Row],[Código_Actividad]]="","",'Formulario PPGR1'!#REF!)</f>
        <v/>
      </c>
      <c r="F935" s="465" t="str">
        <f>IF(Tabla1[[#This Row],[Código_Actividad]]="","",'Formulario PPGR1'!#REF!)</f>
        <v/>
      </c>
      <c r="G935" s="366"/>
      <c r="H935" s="460" t="str">
        <f>IFERROR(VLOOKUP(Tabla1[[#This Row],[Código_Actividad]],'Formulario PPGR2'!$H$9:$I$1048576,2,FALSE),"")</f>
        <v/>
      </c>
      <c r="I935" s="461" t="str">
        <f>IFERROR(VLOOKUP(Tabla1[[#This Row],[Código_Actividad]],Tabla2[[Código]:[Total de Acciones ]],15,FALSE),"")</f>
        <v/>
      </c>
      <c r="J935" s="462"/>
      <c r="K935" s="466" t="str">
        <f>IFERROR(VLOOKUP($J935,[7]LSIns!$B$5:$C$45,2,FALSE),"")</f>
        <v/>
      </c>
      <c r="L935" s="460"/>
      <c r="M935" s="463" t="str">
        <f>IFERROR(VLOOKUP($L935,[4]Insumos!$C$2:$F$517,2,FALSE),"")</f>
        <v/>
      </c>
      <c r="N935" s="408"/>
      <c r="O935" s="464" t="str">
        <f>IFERROR(VLOOKUP($L935,[4]Insumos!$C$2:$F$517,3,FALSE),"")</f>
        <v/>
      </c>
      <c r="P935" s="318" t="e">
        <f>+Tabla1[[#This Row],[Precio Unitario]]*Tabla1[[#This Row],[Cantidad de Insumos]]</f>
        <v>#VALUE!</v>
      </c>
      <c r="Q935" s="464" t="str">
        <f>IFERROR(VLOOKUP($L935,[4]Insumos!$C$2:$F$517,4,FALSE),"")</f>
        <v/>
      </c>
      <c r="R935" s="463"/>
    </row>
    <row r="936" spans="2:18" x14ac:dyDescent="0.25">
      <c r="B936" s="465" t="str">
        <f>IF(Tabla1[[#This Row],[Código_Actividad]]="","",CONCATENATE(Tabla1[[#This Row],[POA]],".",Tabla1[[#This Row],[SRS]],".",Tabla1[[#This Row],[AREA]],".",Tabla1[[#This Row],[TIPO]]))</f>
        <v/>
      </c>
      <c r="C936" s="465" t="str">
        <f>IF(Tabla1[[#This Row],[Código_Actividad]]="","",'Formulario PPGR1'!#REF!)</f>
        <v/>
      </c>
      <c r="D936" s="465" t="str">
        <f>IF(Tabla1[[#This Row],[Código_Actividad]]="","",'Formulario PPGR1'!#REF!)</f>
        <v/>
      </c>
      <c r="E936" s="465" t="str">
        <f>IF(Tabla1[[#This Row],[Código_Actividad]]="","",'Formulario PPGR1'!#REF!)</f>
        <v/>
      </c>
      <c r="F936" s="465" t="str">
        <f>IF(Tabla1[[#This Row],[Código_Actividad]]="","",'Formulario PPGR1'!#REF!)</f>
        <v/>
      </c>
      <c r="G936" s="366"/>
      <c r="H936" s="460" t="str">
        <f>IFERROR(VLOOKUP(Tabla1[[#This Row],[Código_Actividad]],'Formulario PPGR2'!$H$9:$I$1048576,2,FALSE),"")</f>
        <v/>
      </c>
      <c r="I936" s="461" t="str">
        <f>IFERROR(VLOOKUP(Tabla1[[#This Row],[Código_Actividad]],Tabla2[[Código]:[Total de Acciones ]],15,FALSE),"")</f>
        <v/>
      </c>
      <c r="J936" s="462"/>
      <c r="K936" s="466" t="str">
        <f>IFERROR(VLOOKUP($J936,[7]LSIns!$B$5:$C$45,2,FALSE),"")</f>
        <v/>
      </c>
      <c r="L936" s="460"/>
      <c r="M936" s="463" t="str">
        <f>IFERROR(VLOOKUP($L936,[4]Insumos!$C$2:$F$517,2,FALSE),"")</f>
        <v/>
      </c>
      <c r="N936" s="408"/>
      <c r="O936" s="464" t="str">
        <f>IFERROR(VLOOKUP($L936,[4]Insumos!$C$2:$F$517,3,FALSE),"")</f>
        <v/>
      </c>
      <c r="P936" s="318" t="e">
        <f>+Tabla1[[#This Row],[Precio Unitario]]*Tabla1[[#This Row],[Cantidad de Insumos]]</f>
        <v>#VALUE!</v>
      </c>
      <c r="Q936" s="464" t="str">
        <f>IFERROR(VLOOKUP($L936,[4]Insumos!$C$2:$F$517,4,FALSE),"")</f>
        <v/>
      </c>
      <c r="R936" s="463"/>
    </row>
    <row r="937" spans="2:18" x14ac:dyDescent="0.25">
      <c r="B937" s="465" t="str">
        <f>IF(Tabla1[[#This Row],[Código_Actividad]]="","",CONCATENATE(Tabla1[[#This Row],[POA]],".",Tabla1[[#This Row],[SRS]],".",Tabla1[[#This Row],[AREA]],".",Tabla1[[#This Row],[TIPO]]))</f>
        <v/>
      </c>
      <c r="C937" s="465" t="str">
        <f>IF(Tabla1[[#This Row],[Código_Actividad]]="","",'Formulario PPGR1'!#REF!)</f>
        <v/>
      </c>
      <c r="D937" s="465" t="str">
        <f>IF(Tabla1[[#This Row],[Código_Actividad]]="","",'Formulario PPGR1'!#REF!)</f>
        <v/>
      </c>
      <c r="E937" s="465" t="str">
        <f>IF(Tabla1[[#This Row],[Código_Actividad]]="","",'Formulario PPGR1'!#REF!)</f>
        <v/>
      </c>
      <c r="F937" s="465" t="str">
        <f>IF(Tabla1[[#This Row],[Código_Actividad]]="","",'Formulario PPGR1'!#REF!)</f>
        <v/>
      </c>
      <c r="G937" s="366"/>
      <c r="H937" s="460" t="str">
        <f>IFERROR(VLOOKUP(Tabla1[[#This Row],[Código_Actividad]],'Formulario PPGR2'!$H$9:$I$1048576,2,FALSE),"")</f>
        <v/>
      </c>
      <c r="I937" s="461" t="str">
        <f>IFERROR(VLOOKUP(Tabla1[[#This Row],[Código_Actividad]],Tabla2[[Código]:[Total de Acciones ]],15,FALSE),"")</f>
        <v/>
      </c>
      <c r="J937" s="462"/>
      <c r="K937" s="466" t="str">
        <f>IFERROR(VLOOKUP($J937,[7]LSIns!$B$5:$C$45,2,FALSE),"")</f>
        <v/>
      </c>
      <c r="L937" s="460"/>
      <c r="M937" s="463" t="str">
        <f>IFERROR(VLOOKUP($L937,[4]Insumos!$C$2:$F$517,2,FALSE),"")</f>
        <v/>
      </c>
      <c r="N937" s="408"/>
      <c r="O937" s="464" t="str">
        <f>IFERROR(VLOOKUP($L937,[4]Insumos!$C$2:$F$517,3,FALSE),"")</f>
        <v/>
      </c>
      <c r="P937" s="318" t="e">
        <f>+Tabla1[[#This Row],[Precio Unitario]]*Tabla1[[#This Row],[Cantidad de Insumos]]</f>
        <v>#VALUE!</v>
      </c>
      <c r="Q937" s="464" t="str">
        <f>IFERROR(VLOOKUP($L937,[4]Insumos!$C$2:$F$517,4,FALSE),"")</f>
        <v/>
      </c>
      <c r="R937" s="463"/>
    </row>
    <row r="938" spans="2:18" x14ac:dyDescent="0.25">
      <c r="B938" s="465" t="str">
        <f>IF(Tabla1[[#This Row],[Código_Actividad]]="","",CONCATENATE(Tabla1[[#This Row],[POA]],".",Tabla1[[#This Row],[SRS]],".",Tabla1[[#This Row],[AREA]],".",Tabla1[[#This Row],[TIPO]]))</f>
        <v/>
      </c>
      <c r="C938" s="465" t="str">
        <f>IF(Tabla1[[#This Row],[Código_Actividad]]="","",'Formulario PPGR1'!#REF!)</f>
        <v/>
      </c>
      <c r="D938" s="465" t="str">
        <f>IF(Tabla1[[#This Row],[Código_Actividad]]="","",'Formulario PPGR1'!#REF!)</f>
        <v/>
      </c>
      <c r="E938" s="465" t="str">
        <f>IF(Tabla1[[#This Row],[Código_Actividad]]="","",'Formulario PPGR1'!#REF!)</f>
        <v/>
      </c>
      <c r="F938" s="465" t="str">
        <f>IF(Tabla1[[#This Row],[Código_Actividad]]="","",'Formulario PPGR1'!#REF!)</f>
        <v/>
      </c>
      <c r="G938" s="366"/>
      <c r="H938" s="460" t="str">
        <f>IFERROR(VLOOKUP(Tabla1[[#This Row],[Código_Actividad]],'Formulario PPGR2'!$H$9:$I$1048576,2,FALSE),"")</f>
        <v/>
      </c>
      <c r="I938" s="461" t="str">
        <f>IFERROR(VLOOKUP(Tabla1[[#This Row],[Código_Actividad]],Tabla2[[Código]:[Total de Acciones ]],15,FALSE),"")</f>
        <v/>
      </c>
      <c r="J938" s="462"/>
      <c r="K938" s="466" t="str">
        <f>IFERROR(VLOOKUP($J938,[7]LSIns!$B$5:$C$45,2,FALSE),"")</f>
        <v/>
      </c>
      <c r="L938" s="460"/>
      <c r="M938" s="463" t="str">
        <f>IFERROR(VLOOKUP($L938,[4]Insumos!$C$2:$F$517,2,FALSE),"")</f>
        <v/>
      </c>
      <c r="N938" s="408"/>
      <c r="O938" s="464" t="str">
        <f>IFERROR(VLOOKUP($L938,[4]Insumos!$C$2:$F$517,3,FALSE),"")</f>
        <v/>
      </c>
      <c r="P938" s="318" t="e">
        <f>+Tabla1[[#This Row],[Precio Unitario]]*Tabla1[[#This Row],[Cantidad de Insumos]]</f>
        <v>#VALUE!</v>
      </c>
      <c r="Q938" s="464" t="str">
        <f>IFERROR(VLOOKUP($L938,[4]Insumos!$C$2:$F$517,4,FALSE),"")</f>
        <v/>
      </c>
      <c r="R938" s="463"/>
    </row>
    <row r="939" spans="2:18" x14ac:dyDescent="0.25">
      <c r="B939" s="465" t="str">
        <f>IF(Tabla1[[#This Row],[Código_Actividad]]="","",CONCATENATE(Tabla1[[#This Row],[POA]],".",Tabla1[[#This Row],[SRS]],".",Tabla1[[#This Row],[AREA]],".",Tabla1[[#This Row],[TIPO]]))</f>
        <v/>
      </c>
      <c r="C939" s="465" t="str">
        <f>IF(Tabla1[[#This Row],[Código_Actividad]]="","",'Formulario PPGR1'!#REF!)</f>
        <v/>
      </c>
      <c r="D939" s="465" t="str">
        <f>IF(Tabla1[[#This Row],[Código_Actividad]]="","",'Formulario PPGR1'!#REF!)</f>
        <v/>
      </c>
      <c r="E939" s="465" t="str">
        <f>IF(Tabla1[[#This Row],[Código_Actividad]]="","",'Formulario PPGR1'!#REF!)</f>
        <v/>
      </c>
      <c r="F939" s="465" t="str">
        <f>IF(Tabla1[[#This Row],[Código_Actividad]]="","",'Formulario PPGR1'!#REF!)</f>
        <v/>
      </c>
      <c r="G939" s="366"/>
      <c r="H939" s="460" t="str">
        <f>IFERROR(VLOOKUP(Tabla1[[#This Row],[Código_Actividad]],'Formulario PPGR2'!$H$9:$I$1048576,2,FALSE),"")</f>
        <v/>
      </c>
      <c r="I939" s="461" t="str">
        <f>IFERROR(VLOOKUP(Tabla1[[#This Row],[Código_Actividad]],Tabla2[[Código]:[Total de Acciones ]],15,FALSE),"")</f>
        <v/>
      </c>
      <c r="J939" s="462"/>
      <c r="K939" s="466" t="str">
        <f>IFERROR(VLOOKUP($J939,[7]LSIns!$B$5:$C$45,2,FALSE),"")</f>
        <v/>
      </c>
      <c r="L939" s="460"/>
      <c r="M939" s="463" t="str">
        <f>IFERROR(VLOOKUP($L939,[4]Insumos!$C$2:$F$517,2,FALSE),"")</f>
        <v/>
      </c>
      <c r="N939" s="408"/>
      <c r="O939" s="464" t="str">
        <f>IFERROR(VLOOKUP($L939,[4]Insumos!$C$2:$F$517,3,FALSE),"")</f>
        <v/>
      </c>
      <c r="P939" s="318" t="e">
        <f>+Tabla1[[#This Row],[Precio Unitario]]*Tabla1[[#This Row],[Cantidad de Insumos]]</f>
        <v>#VALUE!</v>
      </c>
      <c r="Q939" s="464" t="str">
        <f>IFERROR(VLOOKUP($L939,[4]Insumos!$C$2:$F$517,4,FALSE),"")</f>
        <v/>
      </c>
      <c r="R939" s="463"/>
    </row>
    <row r="940" spans="2:18" x14ac:dyDescent="0.25">
      <c r="B940" s="465" t="str">
        <f>IF(Tabla1[[#This Row],[Código_Actividad]]="","",CONCATENATE(Tabla1[[#This Row],[POA]],".",Tabla1[[#This Row],[SRS]],".",Tabla1[[#This Row],[AREA]],".",Tabla1[[#This Row],[TIPO]]))</f>
        <v/>
      </c>
      <c r="C940" s="465" t="str">
        <f>IF(Tabla1[[#This Row],[Código_Actividad]]="","",'Formulario PPGR1'!#REF!)</f>
        <v/>
      </c>
      <c r="D940" s="465" t="str">
        <f>IF(Tabla1[[#This Row],[Código_Actividad]]="","",'Formulario PPGR1'!#REF!)</f>
        <v/>
      </c>
      <c r="E940" s="465" t="str">
        <f>IF(Tabla1[[#This Row],[Código_Actividad]]="","",'Formulario PPGR1'!#REF!)</f>
        <v/>
      </c>
      <c r="F940" s="465" t="str">
        <f>IF(Tabla1[[#This Row],[Código_Actividad]]="","",'Formulario PPGR1'!#REF!)</f>
        <v/>
      </c>
      <c r="G940" s="366"/>
      <c r="H940" s="460" t="str">
        <f>IFERROR(VLOOKUP(Tabla1[[#This Row],[Código_Actividad]],'Formulario PPGR2'!$H$9:$I$1048576,2,FALSE),"")</f>
        <v/>
      </c>
      <c r="I940" s="461" t="str">
        <f>IFERROR(VLOOKUP(Tabla1[[#This Row],[Código_Actividad]],Tabla2[[Código]:[Total de Acciones ]],15,FALSE),"")</f>
        <v/>
      </c>
      <c r="J940" s="462"/>
      <c r="K940" s="466" t="str">
        <f>IFERROR(VLOOKUP($J940,[7]LSIns!$B$5:$C$45,2,FALSE),"")</f>
        <v/>
      </c>
      <c r="L940" s="460"/>
      <c r="M940" s="463" t="str">
        <f>IFERROR(VLOOKUP($L940,[4]Insumos!$C$2:$F$517,2,FALSE),"")</f>
        <v/>
      </c>
      <c r="N940" s="408"/>
      <c r="O940" s="464" t="str">
        <f>IFERROR(VLOOKUP($L940,[4]Insumos!$C$2:$F$517,3,FALSE),"")</f>
        <v/>
      </c>
      <c r="P940" s="318" t="e">
        <f>+Tabla1[[#This Row],[Precio Unitario]]*Tabla1[[#This Row],[Cantidad de Insumos]]</f>
        <v>#VALUE!</v>
      </c>
      <c r="Q940" s="464" t="str">
        <f>IFERROR(VLOOKUP($L940,[4]Insumos!$C$2:$F$517,4,FALSE),"")</f>
        <v/>
      </c>
      <c r="R940" s="463"/>
    </row>
    <row r="941" spans="2:18" x14ac:dyDescent="0.25">
      <c r="B941" s="465" t="str">
        <f>IF(Tabla1[[#This Row],[Código_Actividad]]="","",CONCATENATE(Tabla1[[#This Row],[POA]],".",Tabla1[[#This Row],[SRS]],".",Tabla1[[#This Row],[AREA]],".",Tabla1[[#This Row],[TIPO]]))</f>
        <v/>
      </c>
      <c r="C941" s="465" t="str">
        <f>IF(Tabla1[[#This Row],[Código_Actividad]]="","",'Formulario PPGR1'!#REF!)</f>
        <v/>
      </c>
      <c r="D941" s="465" t="str">
        <f>IF(Tabla1[[#This Row],[Código_Actividad]]="","",'Formulario PPGR1'!#REF!)</f>
        <v/>
      </c>
      <c r="E941" s="465" t="str">
        <f>IF(Tabla1[[#This Row],[Código_Actividad]]="","",'Formulario PPGR1'!#REF!)</f>
        <v/>
      </c>
      <c r="F941" s="465" t="str">
        <f>IF(Tabla1[[#This Row],[Código_Actividad]]="","",'Formulario PPGR1'!#REF!)</f>
        <v/>
      </c>
      <c r="G941" s="366"/>
      <c r="H941" s="460" t="str">
        <f>IFERROR(VLOOKUP(Tabla1[[#This Row],[Código_Actividad]],'Formulario PPGR2'!$H$9:$I$1048576,2,FALSE),"")</f>
        <v/>
      </c>
      <c r="I941" s="461" t="str">
        <f>IFERROR(VLOOKUP(Tabla1[[#This Row],[Código_Actividad]],Tabla2[[Código]:[Total de Acciones ]],15,FALSE),"")</f>
        <v/>
      </c>
      <c r="J941" s="462"/>
      <c r="K941" s="466" t="str">
        <f>IFERROR(VLOOKUP($J941,[7]LSIns!$B$5:$C$45,2,FALSE),"")</f>
        <v/>
      </c>
      <c r="L941" s="460"/>
      <c r="M941" s="463" t="str">
        <f>IFERROR(VLOOKUP($L941,[4]Insumos!$C$2:$F$517,2,FALSE),"")</f>
        <v/>
      </c>
      <c r="N941" s="408"/>
      <c r="O941" s="464" t="str">
        <f>IFERROR(VLOOKUP($L941,[4]Insumos!$C$2:$F$517,3,FALSE),"")</f>
        <v/>
      </c>
      <c r="P941" s="318" t="e">
        <f>+Tabla1[[#This Row],[Precio Unitario]]*Tabla1[[#This Row],[Cantidad de Insumos]]</f>
        <v>#VALUE!</v>
      </c>
      <c r="Q941" s="464" t="str">
        <f>IFERROR(VLOOKUP($L941,[4]Insumos!$C$2:$F$517,4,FALSE),"")</f>
        <v/>
      </c>
      <c r="R941" s="463"/>
    </row>
    <row r="942" spans="2:18" x14ac:dyDescent="0.25">
      <c r="B942" s="465" t="str">
        <f>IF(Tabla1[[#This Row],[Código_Actividad]]="","",CONCATENATE(Tabla1[[#This Row],[POA]],".",Tabla1[[#This Row],[SRS]],".",Tabla1[[#This Row],[AREA]],".",Tabla1[[#This Row],[TIPO]]))</f>
        <v/>
      </c>
      <c r="C942" s="465" t="str">
        <f>IF(Tabla1[[#This Row],[Código_Actividad]]="","",'Formulario PPGR1'!#REF!)</f>
        <v/>
      </c>
      <c r="D942" s="465" t="str">
        <f>IF(Tabla1[[#This Row],[Código_Actividad]]="","",'Formulario PPGR1'!#REF!)</f>
        <v/>
      </c>
      <c r="E942" s="465" t="str">
        <f>IF(Tabla1[[#This Row],[Código_Actividad]]="","",'Formulario PPGR1'!#REF!)</f>
        <v/>
      </c>
      <c r="F942" s="465" t="str">
        <f>IF(Tabla1[[#This Row],[Código_Actividad]]="","",'Formulario PPGR1'!#REF!)</f>
        <v/>
      </c>
      <c r="G942" s="366"/>
      <c r="H942" s="460" t="str">
        <f>IFERROR(VLOOKUP(Tabla1[[#This Row],[Código_Actividad]],'Formulario PPGR2'!$H$9:$I$1048576,2,FALSE),"")</f>
        <v/>
      </c>
      <c r="I942" s="461" t="str">
        <f>IFERROR(VLOOKUP(Tabla1[[#This Row],[Código_Actividad]],Tabla2[[Código]:[Total de Acciones ]],15,FALSE),"")</f>
        <v/>
      </c>
      <c r="J942" s="462"/>
      <c r="K942" s="466" t="str">
        <f>IFERROR(VLOOKUP($J942,[7]LSIns!$B$5:$C$45,2,FALSE),"")</f>
        <v/>
      </c>
      <c r="L942" s="460"/>
      <c r="M942" s="463" t="str">
        <f>IFERROR(VLOOKUP($L942,[4]Insumos!$C$2:$F$517,2,FALSE),"")</f>
        <v/>
      </c>
      <c r="N942" s="408"/>
      <c r="O942" s="464" t="str">
        <f>IFERROR(VLOOKUP($L942,[4]Insumos!$C$2:$F$517,3,FALSE),"")</f>
        <v/>
      </c>
      <c r="P942" s="318" t="e">
        <f>+Tabla1[[#This Row],[Precio Unitario]]*Tabla1[[#This Row],[Cantidad de Insumos]]</f>
        <v>#VALUE!</v>
      </c>
      <c r="Q942" s="464" t="str">
        <f>IFERROR(VLOOKUP($L942,[4]Insumos!$C$2:$F$517,4,FALSE),"")</f>
        <v/>
      </c>
      <c r="R942" s="463"/>
    </row>
    <row r="943" spans="2:18" x14ac:dyDescent="0.25">
      <c r="B943" s="465" t="str">
        <f>IF(Tabla1[[#This Row],[Código_Actividad]]="","",CONCATENATE(Tabla1[[#This Row],[POA]],".",Tabla1[[#This Row],[SRS]],".",Tabla1[[#This Row],[AREA]],".",Tabla1[[#This Row],[TIPO]]))</f>
        <v/>
      </c>
      <c r="C943" s="465" t="str">
        <f>IF(Tabla1[[#This Row],[Código_Actividad]]="","",'Formulario PPGR1'!#REF!)</f>
        <v/>
      </c>
      <c r="D943" s="465" t="str">
        <f>IF(Tabla1[[#This Row],[Código_Actividad]]="","",'Formulario PPGR1'!#REF!)</f>
        <v/>
      </c>
      <c r="E943" s="465" t="str">
        <f>IF(Tabla1[[#This Row],[Código_Actividad]]="","",'Formulario PPGR1'!#REF!)</f>
        <v/>
      </c>
      <c r="F943" s="465" t="str">
        <f>IF(Tabla1[[#This Row],[Código_Actividad]]="","",'Formulario PPGR1'!#REF!)</f>
        <v/>
      </c>
      <c r="G943" s="366"/>
      <c r="H943" s="460" t="str">
        <f>IFERROR(VLOOKUP(Tabla1[[#This Row],[Código_Actividad]],'Formulario PPGR2'!$H$9:$I$1048576,2,FALSE),"")</f>
        <v/>
      </c>
      <c r="I943" s="461" t="str">
        <f>IFERROR(VLOOKUP(Tabla1[[#This Row],[Código_Actividad]],Tabla2[[Código]:[Total de Acciones ]],15,FALSE),"")</f>
        <v/>
      </c>
      <c r="J943" s="462"/>
      <c r="K943" s="466" t="str">
        <f>IFERROR(VLOOKUP($J943,[7]LSIns!$B$5:$C$45,2,FALSE),"")</f>
        <v/>
      </c>
      <c r="L943" s="460"/>
      <c r="M943" s="463" t="str">
        <f>IFERROR(VLOOKUP($L943,[4]Insumos!$C$2:$F$517,2,FALSE),"")</f>
        <v/>
      </c>
      <c r="N943" s="408"/>
      <c r="O943" s="464" t="str">
        <f>IFERROR(VLOOKUP($L943,[4]Insumos!$C$2:$F$517,3,FALSE),"")</f>
        <v/>
      </c>
      <c r="P943" s="318" t="e">
        <f>+Tabla1[[#This Row],[Precio Unitario]]*Tabla1[[#This Row],[Cantidad de Insumos]]</f>
        <v>#VALUE!</v>
      </c>
      <c r="Q943" s="464" t="str">
        <f>IFERROR(VLOOKUP($L943,[4]Insumos!$C$2:$F$517,4,FALSE),"")</f>
        <v/>
      </c>
      <c r="R943" s="463"/>
    </row>
    <row r="944" spans="2:18" x14ac:dyDescent="0.25">
      <c r="B944" s="465" t="str">
        <f>IF(Tabla1[[#This Row],[Código_Actividad]]="","",CONCATENATE(Tabla1[[#This Row],[POA]],".",Tabla1[[#This Row],[SRS]],".",Tabla1[[#This Row],[AREA]],".",Tabla1[[#This Row],[TIPO]]))</f>
        <v/>
      </c>
      <c r="C944" s="465" t="str">
        <f>IF(Tabla1[[#This Row],[Código_Actividad]]="","",'Formulario PPGR1'!#REF!)</f>
        <v/>
      </c>
      <c r="D944" s="465" t="str">
        <f>IF(Tabla1[[#This Row],[Código_Actividad]]="","",'Formulario PPGR1'!#REF!)</f>
        <v/>
      </c>
      <c r="E944" s="465" t="str">
        <f>IF(Tabla1[[#This Row],[Código_Actividad]]="","",'Formulario PPGR1'!#REF!)</f>
        <v/>
      </c>
      <c r="F944" s="465" t="str">
        <f>IF(Tabla1[[#This Row],[Código_Actividad]]="","",'Formulario PPGR1'!#REF!)</f>
        <v/>
      </c>
      <c r="G944" s="366"/>
      <c r="H944" s="460" t="str">
        <f>IFERROR(VLOOKUP(Tabla1[[#This Row],[Código_Actividad]],'Formulario PPGR2'!$H$9:$I$1048576,2,FALSE),"")</f>
        <v/>
      </c>
      <c r="I944" s="461" t="str">
        <f>IFERROR(VLOOKUP(Tabla1[[#This Row],[Código_Actividad]],Tabla2[[Código]:[Total de Acciones ]],15,FALSE),"")</f>
        <v/>
      </c>
      <c r="J944" s="462"/>
      <c r="K944" s="466" t="str">
        <f>IFERROR(VLOOKUP($J944,[7]LSIns!$B$5:$C$45,2,FALSE),"")</f>
        <v/>
      </c>
      <c r="L944" s="460"/>
      <c r="M944" s="463" t="str">
        <f>IFERROR(VLOOKUP($L944,[4]Insumos!$C$2:$F$517,2,FALSE),"")</f>
        <v/>
      </c>
      <c r="N944" s="408"/>
      <c r="O944" s="464" t="str">
        <f>IFERROR(VLOOKUP($L944,[4]Insumos!$C$2:$F$517,3,FALSE),"")</f>
        <v/>
      </c>
      <c r="P944" s="318" t="e">
        <f>+Tabla1[[#This Row],[Precio Unitario]]*Tabla1[[#This Row],[Cantidad de Insumos]]</f>
        <v>#VALUE!</v>
      </c>
      <c r="Q944" s="464" t="str">
        <f>IFERROR(VLOOKUP($L944,[4]Insumos!$C$2:$F$517,4,FALSE),"")</f>
        <v/>
      </c>
      <c r="R944" s="463"/>
    </row>
    <row r="945" spans="2:18" x14ac:dyDescent="0.25">
      <c r="B945" s="465" t="str">
        <f>IF(Tabla1[[#This Row],[Código_Actividad]]="","",CONCATENATE(Tabla1[[#This Row],[POA]],".",Tabla1[[#This Row],[SRS]],".",Tabla1[[#This Row],[AREA]],".",Tabla1[[#This Row],[TIPO]]))</f>
        <v/>
      </c>
      <c r="C945" s="465" t="str">
        <f>IF(Tabla1[[#This Row],[Código_Actividad]]="","",'Formulario PPGR1'!#REF!)</f>
        <v/>
      </c>
      <c r="D945" s="465" t="str">
        <f>IF(Tabla1[[#This Row],[Código_Actividad]]="","",'Formulario PPGR1'!#REF!)</f>
        <v/>
      </c>
      <c r="E945" s="465" t="str">
        <f>IF(Tabla1[[#This Row],[Código_Actividad]]="","",'Formulario PPGR1'!#REF!)</f>
        <v/>
      </c>
      <c r="F945" s="465" t="str">
        <f>IF(Tabla1[[#This Row],[Código_Actividad]]="","",'Formulario PPGR1'!#REF!)</f>
        <v/>
      </c>
      <c r="G945" s="366"/>
      <c r="H945" s="460" t="str">
        <f>IFERROR(VLOOKUP(Tabla1[[#This Row],[Código_Actividad]],'Formulario PPGR2'!$H$9:$I$1048576,2,FALSE),"")</f>
        <v/>
      </c>
      <c r="I945" s="461" t="str">
        <f>IFERROR(VLOOKUP(Tabla1[[#This Row],[Código_Actividad]],Tabla2[[Código]:[Total de Acciones ]],15,FALSE),"")</f>
        <v/>
      </c>
      <c r="J945" s="462"/>
      <c r="K945" s="466" t="str">
        <f>IFERROR(VLOOKUP($J945,[7]LSIns!$B$5:$C$45,2,FALSE),"")</f>
        <v/>
      </c>
      <c r="L945" s="460"/>
      <c r="M945" s="463" t="str">
        <f>IFERROR(VLOOKUP($L945,[4]Insumos!$C$2:$F$517,2,FALSE),"")</f>
        <v/>
      </c>
      <c r="N945" s="408"/>
      <c r="O945" s="464" t="str">
        <f>IFERROR(VLOOKUP($L945,[4]Insumos!$C$2:$F$517,3,FALSE),"")</f>
        <v/>
      </c>
      <c r="P945" s="318" t="e">
        <f>+Tabla1[[#This Row],[Precio Unitario]]*Tabla1[[#This Row],[Cantidad de Insumos]]</f>
        <v>#VALUE!</v>
      </c>
      <c r="Q945" s="464" t="str">
        <f>IFERROR(VLOOKUP($L945,[4]Insumos!$C$2:$F$517,4,FALSE),"")</f>
        <v/>
      </c>
      <c r="R945" s="463"/>
    </row>
    <row r="946" spans="2:18" x14ac:dyDescent="0.25">
      <c r="B946" s="465" t="str">
        <f>IF(Tabla1[[#This Row],[Código_Actividad]]="","",CONCATENATE(Tabla1[[#This Row],[POA]],".",Tabla1[[#This Row],[SRS]],".",Tabla1[[#This Row],[AREA]],".",Tabla1[[#This Row],[TIPO]]))</f>
        <v/>
      </c>
      <c r="C946" s="465" t="str">
        <f>IF(Tabla1[[#This Row],[Código_Actividad]]="","",'Formulario PPGR1'!#REF!)</f>
        <v/>
      </c>
      <c r="D946" s="465" t="str">
        <f>IF(Tabla1[[#This Row],[Código_Actividad]]="","",'Formulario PPGR1'!#REF!)</f>
        <v/>
      </c>
      <c r="E946" s="465" t="str">
        <f>IF(Tabla1[[#This Row],[Código_Actividad]]="","",'Formulario PPGR1'!#REF!)</f>
        <v/>
      </c>
      <c r="F946" s="465" t="str">
        <f>IF(Tabla1[[#This Row],[Código_Actividad]]="","",'Formulario PPGR1'!#REF!)</f>
        <v/>
      </c>
      <c r="G946" s="366"/>
      <c r="H946" s="460" t="str">
        <f>IFERROR(VLOOKUP(Tabla1[[#This Row],[Código_Actividad]],'Formulario PPGR2'!$H$9:$I$1048576,2,FALSE),"")</f>
        <v/>
      </c>
      <c r="I946" s="461" t="str">
        <f>IFERROR(VLOOKUP(Tabla1[[#This Row],[Código_Actividad]],Tabla2[[Código]:[Total de Acciones ]],15,FALSE),"")</f>
        <v/>
      </c>
      <c r="J946" s="462"/>
      <c r="K946" s="466" t="str">
        <f>IFERROR(VLOOKUP($J946,[7]LSIns!$B$5:$C$45,2,FALSE),"")</f>
        <v/>
      </c>
      <c r="L946" s="460"/>
      <c r="M946" s="463" t="str">
        <f>IFERROR(VLOOKUP($L946,[4]Insumos!$C$2:$F$517,2,FALSE),"")</f>
        <v/>
      </c>
      <c r="N946" s="408"/>
      <c r="O946" s="464" t="str">
        <f>IFERROR(VLOOKUP($L946,[4]Insumos!$C$2:$F$517,3,FALSE),"")</f>
        <v/>
      </c>
      <c r="P946" s="318" t="e">
        <f>+Tabla1[[#This Row],[Precio Unitario]]*Tabla1[[#This Row],[Cantidad de Insumos]]</f>
        <v>#VALUE!</v>
      </c>
      <c r="Q946" s="464" t="str">
        <f>IFERROR(VLOOKUP($L946,[4]Insumos!$C$2:$F$517,4,FALSE),"")</f>
        <v/>
      </c>
      <c r="R946" s="463"/>
    </row>
    <row r="947" spans="2:18" x14ac:dyDescent="0.25">
      <c r="B947" s="465" t="str">
        <f>IF(Tabla1[[#This Row],[Código_Actividad]]="","",CONCATENATE(Tabla1[[#This Row],[POA]],".",Tabla1[[#This Row],[SRS]],".",Tabla1[[#This Row],[AREA]],".",Tabla1[[#This Row],[TIPO]]))</f>
        <v/>
      </c>
      <c r="C947" s="465" t="str">
        <f>IF(Tabla1[[#This Row],[Código_Actividad]]="","",'Formulario PPGR1'!#REF!)</f>
        <v/>
      </c>
      <c r="D947" s="465" t="str">
        <f>IF(Tabla1[[#This Row],[Código_Actividad]]="","",'Formulario PPGR1'!#REF!)</f>
        <v/>
      </c>
      <c r="E947" s="465" t="str">
        <f>IF(Tabla1[[#This Row],[Código_Actividad]]="","",'Formulario PPGR1'!#REF!)</f>
        <v/>
      </c>
      <c r="F947" s="465" t="str">
        <f>IF(Tabla1[[#This Row],[Código_Actividad]]="","",'Formulario PPGR1'!#REF!)</f>
        <v/>
      </c>
      <c r="G947" s="366"/>
      <c r="H947" s="460" t="str">
        <f>IFERROR(VLOOKUP(Tabla1[[#This Row],[Código_Actividad]],'Formulario PPGR2'!$H$9:$I$1048576,2,FALSE),"")</f>
        <v/>
      </c>
      <c r="I947" s="461" t="str">
        <f>IFERROR(VLOOKUP(Tabla1[[#This Row],[Código_Actividad]],Tabla2[[Código]:[Total de Acciones ]],15,FALSE),"")</f>
        <v/>
      </c>
      <c r="J947" s="462"/>
      <c r="K947" s="466" t="str">
        <f>IFERROR(VLOOKUP($J947,[7]LSIns!$B$5:$C$45,2,FALSE),"")</f>
        <v/>
      </c>
      <c r="L947" s="460"/>
      <c r="M947" s="463" t="str">
        <f>IFERROR(VLOOKUP($L947,[4]Insumos!$C$2:$F$517,2,FALSE),"")</f>
        <v/>
      </c>
      <c r="N947" s="408"/>
      <c r="O947" s="464" t="str">
        <f>IFERROR(VLOOKUP($L947,[4]Insumos!$C$2:$F$517,3,FALSE),"")</f>
        <v/>
      </c>
      <c r="P947" s="318" t="e">
        <f>+Tabla1[[#This Row],[Precio Unitario]]*Tabla1[[#This Row],[Cantidad de Insumos]]</f>
        <v>#VALUE!</v>
      </c>
      <c r="Q947" s="464" t="str">
        <f>IFERROR(VLOOKUP($L947,[4]Insumos!$C$2:$F$517,4,FALSE),"")</f>
        <v/>
      </c>
      <c r="R947" s="463"/>
    </row>
    <row r="948" spans="2:18" x14ac:dyDescent="0.25">
      <c r="B948" s="465" t="str">
        <f>IF(Tabla1[[#This Row],[Código_Actividad]]="","",CONCATENATE(Tabla1[[#This Row],[POA]],".",Tabla1[[#This Row],[SRS]],".",Tabla1[[#This Row],[AREA]],".",Tabla1[[#This Row],[TIPO]]))</f>
        <v/>
      </c>
      <c r="C948" s="465" t="str">
        <f>IF(Tabla1[[#This Row],[Código_Actividad]]="","",'Formulario PPGR1'!#REF!)</f>
        <v/>
      </c>
      <c r="D948" s="465" t="str">
        <f>IF(Tabla1[[#This Row],[Código_Actividad]]="","",'Formulario PPGR1'!#REF!)</f>
        <v/>
      </c>
      <c r="E948" s="465" t="str">
        <f>IF(Tabla1[[#This Row],[Código_Actividad]]="","",'Formulario PPGR1'!#REF!)</f>
        <v/>
      </c>
      <c r="F948" s="465" t="str">
        <f>IF(Tabla1[[#This Row],[Código_Actividad]]="","",'Formulario PPGR1'!#REF!)</f>
        <v/>
      </c>
      <c r="G948" s="366"/>
      <c r="H948" s="460" t="str">
        <f>IFERROR(VLOOKUP(Tabla1[[#This Row],[Código_Actividad]],'Formulario PPGR2'!$H$9:$I$1048576,2,FALSE),"")</f>
        <v/>
      </c>
      <c r="I948" s="461" t="str">
        <f>IFERROR(VLOOKUP(Tabla1[[#This Row],[Código_Actividad]],Tabla2[[Código]:[Total de Acciones ]],15,FALSE),"")</f>
        <v/>
      </c>
      <c r="J948" s="462"/>
      <c r="K948" s="466" t="str">
        <f>IFERROR(VLOOKUP($J948,[7]LSIns!$B$5:$C$45,2,FALSE),"")</f>
        <v/>
      </c>
      <c r="L948" s="460"/>
      <c r="M948" s="463" t="str">
        <f>IFERROR(VLOOKUP($L948,[4]Insumos!$C$2:$F$517,2,FALSE),"")</f>
        <v/>
      </c>
      <c r="N948" s="408"/>
      <c r="O948" s="464" t="str">
        <f>IFERROR(VLOOKUP($L948,[4]Insumos!$C$2:$F$517,3,FALSE),"")</f>
        <v/>
      </c>
      <c r="P948" s="318" t="e">
        <f>+Tabla1[[#This Row],[Precio Unitario]]*Tabla1[[#This Row],[Cantidad de Insumos]]</f>
        <v>#VALUE!</v>
      </c>
      <c r="Q948" s="464" t="str">
        <f>IFERROR(VLOOKUP($L948,[4]Insumos!$C$2:$F$517,4,FALSE),"")</f>
        <v/>
      </c>
      <c r="R948" s="463"/>
    </row>
    <row r="949" spans="2:18" x14ac:dyDescent="0.25">
      <c r="B949" s="465" t="str">
        <f>IF(Tabla1[[#This Row],[Código_Actividad]]="","",CONCATENATE(Tabla1[[#This Row],[POA]],".",Tabla1[[#This Row],[SRS]],".",Tabla1[[#This Row],[AREA]],".",Tabla1[[#This Row],[TIPO]]))</f>
        <v/>
      </c>
      <c r="C949" s="465" t="str">
        <f>IF(Tabla1[[#This Row],[Código_Actividad]]="","",'Formulario PPGR1'!#REF!)</f>
        <v/>
      </c>
      <c r="D949" s="465" t="str">
        <f>IF(Tabla1[[#This Row],[Código_Actividad]]="","",'Formulario PPGR1'!#REF!)</f>
        <v/>
      </c>
      <c r="E949" s="465" t="str">
        <f>IF(Tabla1[[#This Row],[Código_Actividad]]="","",'Formulario PPGR1'!#REF!)</f>
        <v/>
      </c>
      <c r="F949" s="465" t="str">
        <f>IF(Tabla1[[#This Row],[Código_Actividad]]="","",'Formulario PPGR1'!#REF!)</f>
        <v/>
      </c>
      <c r="G949" s="366"/>
      <c r="H949" s="460" t="str">
        <f>IFERROR(VLOOKUP(Tabla1[[#This Row],[Código_Actividad]],'Formulario PPGR2'!$H$9:$I$1048576,2,FALSE),"")</f>
        <v/>
      </c>
      <c r="I949" s="461" t="str">
        <f>IFERROR(VLOOKUP(Tabla1[[#This Row],[Código_Actividad]],Tabla2[[Código]:[Total de Acciones ]],15,FALSE),"")</f>
        <v/>
      </c>
      <c r="J949" s="462"/>
      <c r="K949" s="466" t="str">
        <f>IFERROR(VLOOKUP($J949,[7]LSIns!$B$5:$C$45,2,FALSE),"")</f>
        <v/>
      </c>
      <c r="L949" s="460"/>
      <c r="M949" s="463" t="str">
        <f>IFERROR(VLOOKUP($L949,[4]Insumos!$C$2:$F$517,2,FALSE),"")</f>
        <v/>
      </c>
      <c r="N949" s="408"/>
      <c r="O949" s="464" t="str">
        <f>IFERROR(VLOOKUP($L949,[4]Insumos!$C$2:$F$517,3,FALSE),"")</f>
        <v/>
      </c>
      <c r="P949" s="318" t="e">
        <f>+Tabla1[[#This Row],[Precio Unitario]]*Tabla1[[#This Row],[Cantidad de Insumos]]</f>
        <v>#VALUE!</v>
      </c>
      <c r="Q949" s="464" t="str">
        <f>IFERROR(VLOOKUP($L949,[4]Insumos!$C$2:$F$517,4,FALSE),"")</f>
        <v/>
      </c>
      <c r="R949" s="463"/>
    </row>
    <row r="950" spans="2:18" x14ac:dyDescent="0.25">
      <c r="B950" s="465" t="str">
        <f>IF(Tabla1[[#This Row],[Código_Actividad]]="","",CONCATENATE(Tabla1[[#This Row],[POA]],".",Tabla1[[#This Row],[SRS]],".",Tabla1[[#This Row],[AREA]],".",Tabla1[[#This Row],[TIPO]]))</f>
        <v/>
      </c>
      <c r="C950" s="465" t="str">
        <f>IF(Tabla1[[#This Row],[Código_Actividad]]="","",'Formulario PPGR1'!#REF!)</f>
        <v/>
      </c>
      <c r="D950" s="465" t="str">
        <f>IF(Tabla1[[#This Row],[Código_Actividad]]="","",'Formulario PPGR1'!#REF!)</f>
        <v/>
      </c>
      <c r="E950" s="465" t="str">
        <f>IF(Tabla1[[#This Row],[Código_Actividad]]="","",'Formulario PPGR1'!#REF!)</f>
        <v/>
      </c>
      <c r="F950" s="465" t="str">
        <f>IF(Tabla1[[#This Row],[Código_Actividad]]="","",'Formulario PPGR1'!#REF!)</f>
        <v/>
      </c>
      <c r="G950" s="366"/>
      <c r="H950" s="460" t="str">
        <f>IFERROR(VLOOKUP(Tabla1[[#This Row],[Código_Actividad]],'Formulario PPGR2'!$H$9:$I$1048576,2,FALSE),"")</f>
        <v/>
      </c>
      <c r="I950" s="461" t="str">
        <f>IFERROR(VLOOKUP(Tabla1[[#This Row],[Código_Actividad]],Tabla2[[Código]:[Total de Acciones ]],15,FALSE),"")</f>
        <v/>
      </c>
      <c r="J950" s="462"/>
      <c r="K950" s="466" t="str">
        <f>IFERROR(VLOOKUP($J950,[7]LSIns!$B$5:$C$45,2,FALSE),"")</f>
        <v/>
      </c>
      <c r="L950" s="460"/>
      <c r="M950" s="463" t="str">
        <f>IFERROR(VLOOKUP($L950,[4]Insumos!$C$2:$F$517,2,FALSE),"")</f>
        <v/>
      </c>
      <c r="N950" s="408"/>
      <c r="O950" s="464" t="str">
        <f>IFERROR(VLOOKUP($L950,[4]Insumos!$C$2:$F$517,3,FALSE),"")</f>
        <v/>
      </c>
      <c r="P950" s="318" t="e">
        <f>+Tabla1[[#This Row],[Precio Unitario]]*Tabla1[[#This Row],[Cantidad de Insumos]]</f>
        <v>#VALUE!</v>
      </c>
      <c r="Q950" s="464" t="str">
        <f>IFERROR(VLOOKUP($L950,[4]Insumos!$C$2:$F$517,4,FALSE),"")</f>
        <v/>
      </c>
      <c r="R950" s="463"/>
    </row>
    <row r="951" spans="2:18" x14ac:dyDescent="0.25">
      <c r="B951" s="465" t="str">
        <f>IF(Tabla1[[#This Row],[Código_Actividad]]="","",CONCATENATE(Tabla1[[#This Row],[POA]],".",Tabla1[[#This Row],[SRS]],".",Tabla1[[#This Row],[AREA]],".",Tabla1[[#This Row],[TIPO]]))</f>
        <v/>
      </c>
      <c r="C951" s="465" t="str">
        <f>IF(Tabla1[[#This Row],[Código_Actividad]]="","",'Formulario PPGR1'!#REF!)</f>
        <v/>
      </c>
      <c r="D951" s="465" t="str">
        <f>IF(Tabla1[[#This Row],[Código_Actividad]]="","",'Formulario PPGR1'!#REF!)</f>
        <v/>
      </c>
      <c r="E951" s="465" t="str">
        <f>IF(Tabla1[[#This Row],[Código_Actividad]]="","",'Formulario PPGR1'!#REF!)</f>
        <v/>
      </c>
      <c r="F951" s="465" t="str">
        <f>IF(Tabla1[[#This Row],[Código_Actividad]]="","",'Formulario PPGR1'!#REF!)</f>
        <v/>
      </c>
      <c r="G951" s="366"/>
      <c r="H951" s="460" t="str">
        <f>IFERROR(VLOOKUP(Tabla1[[#This Row],[Código_Actividad]],'Formulario PPGR2'!$H$9:$I$1048576,2,FALSE),"")</f>
        <v/>
      </c>
      <c r="I951" s="461" t="str">
        <f>IFERROR(VLOOKUP(Tabla1[[#This Row],[Código_Actividad]],Tabla2[[Código]:[Total de Acciones ]],15,FALSE),"")</f>
        <v/>
      </c>
      <c r="J951" s="462"/>
      <c r="K951" s="466" t="str">
        <f>IFERROR(VLOOKUP($J951,[7]LSIns!$B$5:$C$45,2,FALSE),"")</f>
        <v/>
      </c>
      <c r="L951" s="460"/>
      <c r="M951" s="463" t="str">
        <f>IFERROR(VLOOKUP($L951,[4]Insumos!$C$2:$F$517,2,FALSE),"")</f>
        <v/>
      </c>
      <c r="N951" s="408"/>
      <c r="O951" s="464" t="str">
        <f>IFERROR(VLOOKUP($L951,[4]Insumos!$C$2:$F$517,3,FALSE),"")</f>
        <v/>
      </c>
      <c r="P951" s="318" t="e">
        <f>+Tabla1[[#This Row],[Precio Unitario]]*Tabla1[[#This Row],[Cantidad de Insumos]]</f>
        <v>#VALUE!</v>
      </c>
      <c r="Q951" s="464" t="str">
        <f>IFERROR(VLOOKUP($L951,[4]Insumos!$C$2:$F$517,4,FALSE),"")</f>
        <v/>
      </c>
      <c r="R951" s="463"/>
    </row>
    <row r="952" spans="2:18" x14ac:dyDescent="0.25">
      <c r="B952" s="465" t="str">
        <f>IF(Tabla1[[#This Row],[Código_Actividad]]="","",CONCATENATE(Tabla1[[#This Row],[POA]],".",Tabla1[[#This Row],[SRS]],".",Tabla1[[#This Row],[AREA]],".",Tabla1[[#This Row],[TIPO]]))</f>
        <v/>
      </c>
      <c r="C952" s="465" t="str">
        <f>IF(Tabla1[[#This Row],[Código_Actividad]]="","",'Formulario PPGR1'!#REF!)</f>
        <v/>
      </c>
      <c r="D952" s="465" t="str">
        <f>IF(Tabla1[[#This Row],[Código_Actividad]]="","",'Formulario PPGR1'!#REF!)</f>
        <v/>
      </c>
      <c r="E952" s="465" t="str">
        <f>IF(Tabla1[[#This Row],[Código_Actividad]]="","",'Formulario PPGR1'!#REF!)</f>
        <v/>
      </c>
      <c r="F952" s="465" t="str">
        <f>IF(Tabla1[[#This Row],[Código_Actividad]]="","",'Formulario PPGR1'!#REF!)</f>
        <v/>
      </c>
      <c r="G952" s="366"/>
      <c r="H952" s="460" t="str">
        <f>IFERROR(VLOOKUP(Tabla1[[#This Row],[Código_Actividad]],'Formulario PPGR2'!$H$9:$I$1048576,2,FALSE),"")</f>
        <v/>
      </c>
      <c r="I952" s="461" t="str">
        <f>IFERROR(VLOOKUP(Tabla1[[#This Row],[Código_Actividad]],Tabla2[[Código]:[Total de Acciones ]],15,FALSE),"")</f>
        <v/>
      </c>
      <c r="J952" s="462"/>
      <c r="K952" s="466" t="str">
        <f>IFERROR(VLOOKUP($J952,[7]LSIns!$B$5:$C$45,2,FALSE),"")</f>
        <v/>
      </c>
      <c r="L952" s="460"/>
      <c r="M952" s="463" t="str">
        <f>IFERROR(VLOOKUP($L952,[4]Insumos!$C$2:$F$517,2,FALSE),"")</f>
        <v/>
      </c>
      <c r="N952" s="408"/>
      <c r="O952" s="464" t="str">
        <f>IFERROR(VLOOKUP($L952,[4]Insumos!$C$2:$F$517,3,FALSE),"")</f>
        <v/>
      </c>
      <c r="P952" s="318" t="e">
        <f>+Tabla1[[#This Row],[Precio Unitario]]*Tabla1[[#This Row],[Cantidad de Insumos]]</f>
        <v>#VALUE!</v>
      </c>
      <c r="Q952" s="464" t="str">
        <f>IFERROR(VLOOKUP($L952,[4]Insumos!$C$2:$F$517,4,FALSE),"")</f>
        <v/>
      </c>
      <c r="R952" s="463"/>
    </row>
    <row r="953" spans="2:18" x14ac:dyDescent="0.25">
      <c r="B953" s="465" t="str">
        <f>IF(Tabla1[[#This Row],[Código_Actividad]]="","",CONCATENATE(Tabla1[[#This Row],[POA]],".",Tabla1[[#This Row],[SRS]],".",Tabla1[[#This Row],[AREA]],".",Tabla1[[#This Row],[TIPO]]))</f>
        <v/>
      </c>
      <c r="C953" s="465" t="str">
        <f>IF(Tabla1[[#This Row],[Código_Actividad]]="","",'Formulario PPGR1'!#REF!)</f>
        <v/>
      </c>
      <c r="D953" s="465" t="str">
        <f>IF(Tabla1[[#This Row],[Código_Actividad]]="","",'Formulario PPGR1'!#REF!)</f>
        <v/>
      </c>
      <c r="E953" s="465" t="str">
        <f>IF(Tabla1[[#This Row],[Código_Actividad]]="","",'Formulario PPGR1'!#REF!)</f>
        <v/>
      </c>
      <c r="F953" s="465" t="str">
        <f>IF(Tabla1[[#This Row],[Código_Actividad]]="","",'Formulario PPGR1'!#REF!)</f>
        <v/>
      </c>
      <c r="G953" s="366"/>
      <c r="H953" s="460" t="str">
        <f>IFERROR(VLOOKUP(Tabla1[[#This Row],[Código_Actividad]],'Formulario PPGR2'!$H$9:$I$1048576,2,FALSE),"")</f>
        <v/>
      </c>
      <c r="I953" s="461" t="str">
        <f>IFERROR(VLOOKUP(Tabla1[[#This Row],[Código_Actividad]],Tabla2[[Código]:[Total de Acciones ]],15,FALSE),"")</f>
        <v/>
      </c>
      <c r="J953" s="462"/>
      <c r="K953" s="466" t="str">
        <f>IFERROR(VLOOKUP($J953,[7]LSIns!$B$5:$C$45,2,FALSE),"")</f>
        <v/>
      </c>
      <c r="L953" s="460"/>
      <c r="M953" s="463" t="str">
        <f>IFERROR(VLOOKUP($L953,[4]Insumos!$C$2:$F$517,2,FALSE),"")</f>
        <v/>
      </c>
      <c r="N953" s="408"/>
      <c r="O953" s="464" t="str">
        <f>IFERROR(VLOOKUP($L953,[4]Insumos!$C$2:$F$517,3,FALSE),"")</f>
        <v/>
      </c>
      <c r="P953" s="318" t="e">
        <f>+Tabla1[[#This Row],[Precio Unitario]]*Tabla1[[#This Row],[Cantidad de Insumos]]</f>
        <v>#VALUE!</v>
      </c>
      <c r="Q953" s="464" t="str">
        <f>IFERROR(VLOOKUP($L953,[4]Insumos!$C$2:$F$517,4,FALSE),"")</f>
        <v/>
      </c>
      <c r="R953" s="463"/>
    </row>
    <row r="954" spans="2:18" x14ac:dyDescent="0.25">
      <c r="B954" s="465" t="str">
        <f>IF(Tabla1[[#This Row],[Código_Actividad]]="","",CONCATENATE(Tabla1[[#This Row],[POA]],".",Tabla1[[#This Row],[SRS]],".",Tabla1[[#This Row],[AREA]],".",Tabla1[[#This Row],[TIPO]]))</f>
        <v/>
      </c>
      <c r="C954" s="465" t="str">
        <f>IF(Tabla1[[#This Row],[Código_Actividad]]="","",'Formulario PPGR1'!#REF!)</f>
        <v/>
      </c>
      <c r="D954" s="465" t="str">
        <f>IF(Tabla1[[#This Row],[Código_Actividad]]="","",'Formulario PPGR1'!#REF!)</f>
        <v/>
      </c>
      <c r="E954" s="465" t="str">
        <f>IF(Tabla1[[#This Row],[Código_Actividad]]="","",'Formulario PPGR1'!#REF!)</f>
        <v/>
      </c>
      <c r="F954" s="465" t="str">
        <f>IF(Tabla1[[#This Row],[Código_Actividad]]="","",'Formulario PPGR1'!#REF!)</f>
        <v/>
      </c>
      <c r="G954" s="366"/>
      <c r="H954" s="460" t="str">
        <f>IFERROR(VLOOKUP(Tabla1[[#This Row],[Código_Actividad]],'Formulario PPGR2'!$H$9:$I$1048576,2,FALSE),"")</f>
        <v/>
      </c>
      <c r="I954" s="461" t="str">
        <f>IFERROR(VLOOKUP(Tabla1[[#This Row],[Código_Actividad]],Tabla2[[Código]:[Total de Acciones ]],15,FALSE),"")</f>
        <v/>
      </c>
      <c r="J954" s="462"/>
      <c r="K954" s="466" t="s">
        <v>1293</v>
      </c>
      <c r="L954" s="460"/>
      <c r="M954" s="463" t="str">
        <f>IFERROR(VLOOKUP($L954,[4]Insumos!$C$2:$F$517,2,FALSE),"")</f>
        <v/>
      </c>
      <c r="N954" s="408"/>
      <c r="O954" s="464" t="str">
        <f>IFERROR(VLOOKUP($L954,[4]Insumos!$C$2:$F$517,3,FALSE),"")</f>
        <v/>
      </c>
      <c r="P954" s="318" t="e">
        <f>+Tabla1[[#This Row],[Precio Unitario]]*Tabla1[[#This Row],[Cantidad de Insumos]]</f>
        <v>#VALUE!</v>
      </c>
      <c r="Q954" s="464" t="str">
        <f>IFERROR(VLOOKUP($L954,[4]Insumos!$C$2:$F$517,4,FALSE),"")</f>
        <v/>
      </c>
      <c r="R954" s="463"/>
    </row>
    <row r="955" spans="2:18" x14ac:dyDescent="0.25">
      <c r="B955" s="465" t="str">
        <f>IF(Tabla1[[#This Row],[Código_Actividad]]="","",CONCATENATE(Tabla1[[#This Row],[POA]],".",Tabla1[[#This Row],[SRS]],".",Tabla1[[#This Row],[AREA]],".",Tabla1[[#This Row],[TIPO]]))</f>
        <v/>
      </c>
      <c r="C955" s="465" t="str">
        <f>IF(Tabla1[[#This Row],[Código_Actividad]]="","",'Formulario PPGR1'!#REF!)</f>
        <v/>
      </c>
      <c r="D955" s="465" t="str">
        <f>IF(Tabla1[[#This Row],[Código_Actividad]]="","",'Formulario PPGR1'!#REF!)</f>
        <v/>
      </c>
      <c r="E955" s="465" t="str">
        <f>IF(Tabla1[[#This Row],[Código_Actividad]]="","",'Formulario PPGR1'!#REF!)</f>
        <v/>
      </c>
      <c r="F955" s="465" t="str">
        <f>IF(Tabla1[[#This Row],[Código_Actividad]]="","",'Formulario PPGR1'!#REF!)</f>
        <v/>
      </c>
      <c r="G955" s="366"/>
      <c r="H955" s="460" t="str">
        <f>IFERROR(VLOOKUP(Tabla1[[#This Row],[Código_Actividad]],'Formulario PPGR2'!$H$9:$I$1048576,2,FALSE),"")</f>
        <v/>
      </c>
      <c r="I955" s="461" t="str">
        <f>IFERROR(VLOOKUP(Tabla1[[#This Row],[Código_Actividad]],Tabla2[[Código]:[Total de Acciones ]],15,FALSE),"")</f>
        <v/>
      </c>
      <c r="J955" s="462"/>
      <c r="K955" s="466" t="s">
        <v>1293</v>
      </c>
      <c r="L955" s="460"/>
      <c r="M955" s="463" t="str">
        <f>IFERROR(VLOOKUP($L955,[4]Insumos!$C$2:$F$517,2,FALSE),"")</f>
        <v/>
      </c>
      <c r="N955" s="408"/>
      <c r="O955" s="464" t="str">
        <f>IFERROR(VLOOKUP($L955,[4]Insumos!$C$2:$F$517,3,FALSE),"")</f>
        <v/>
      </c>
      <c r="P955" s="318" t="e">
        <f>+Tabla1[[#This Row],[Precio Unitario]]*Tabla1[[#This Row],[Cantidad de Insumos]]</f>
        <v>#VALUE!</v>
      </c>
      <c r="Q955" s="464" t="str">
        <f>IFERROR(VLOOKUP($L955,[4]Insumos!$C$2:$F$517,4,FALSE),"")</f>
        <v/>
      </c>
      <c r="R955" s="463"/>
    </row>
    <row r="956" spans="2:18" x14ac:dyDescent="0.25">
      <c r="B956" s="465" t="str">
        <f>IF(Tabla1[[#This Row],[Código_Actividad]]="","",CONCATENATE(Tabla1[[#This Row],[POA]],".",Tabla1[[#This Row],[SRS]],".",Tabla1[[#This Row],[AREA]],".",Tabla1[[#This Row],[TIPO]]))</f>
        <v/>
      </c>
      <c r="C956" s="465" t="str">
        <f>IF(Tabla1[[#This Row],[Código_Actividad]]="","",'Formulario PPGR1'!#REF!)</f>
        <v/>
      </c>
      <c r="D956" s="465" t="str">
        <f>IF(Tabla1[[#This Row],[Código_Actividad]]="","",'Formulario PPGR1'!#REF!)</f>
        <v/>
      </c>
      <c r="E956" s="465" t="str">
        <f>IF(Tabla1[[#This Row],[Código_Actividad]]="","",'Formulario PPGR1'!#REF!)</f>
        <v/>
      </c>
      <c r="F956" s="465" t="str">
        <f>IF(Tabla1[[#This Row],[Código_Actividad]]="","",'Formulario PPGR1'!#REF!)</f>
        <v/>
      </c>
      <c r="G956" s="366"/>
      <c r="H956" s="460" t="str">
        <f>IFERROR(VLOOKUP(Tabla1[[#This Row],[Código_Actividad]],'Formulario PPGR2'!$H$9:$I$1048576,2,FALSE),"")</f>
        <v/>
      </c>
      <c r="I956" s="461" t="str">
        <f>IFERROR(VLOOKUP(Tabla1[[#This Row],[Código_Actividad]],Tabla2[[Código]:[Total de Acciones ]],15,FALSE),"")</f>
        <v/>
      </c>
      <c r="J956" s="462"/>
      <c r="K956" s="466" t="s">
        <v>841</v>
      </c>
      <c r="L956" s="460"/>
      <c r="M956" s="463" t="str">
        <f>IFERROR(VLOOKUP($L956,[4]Insumos!$C$2:$F$517,2,FALSE),"")</f>
        <v/>
      </c>
      <c r="N956" s="408"/>
      <c r="O956" s="464" t="str">
        <f>IFERROR(VLOOKUP($L956,[4]Insumos!$C$2:$F$517,3,FALSE),"")</f>
        <v/>
      </c>
      <c r="P956" s="318" t="e">
        <f>+Tabla1[[#This Row],[Precio Unitario]]*Tabla1[[#This Row],[Cantidad de Insumos]]</f>
        <v>#VALUE!</v>
      </c>
      <c r="Q956" s="464" t="str">
        <f>IFERROR(VLOOKUP($L956,[4]Insumos!$C$2:$F$517,4,FALSE),"")</f>
        <v/>
      </c>
      <c r="R956" s="463"/>
    </row>
    <row r="957" spans="2:18" x14ac:dyDescent="0.25">
      <c r="B957" s="465" t="str">
        <f>IF(Tabla1[[#This Row],[Código_Actividad]]="","",CONCATENATE(Tabla1[[#This Row],[POA]],".",Tabla1[[#This Row],[SRS]],".",Tabla1[[#This Row],[AREA]],".",Tabla1[[#This Row],[TIPO]]))</f>
        <v/>
      </c>
      <c r="C957" s="465" t="str">
        <f>IF(Tabla1[[#This Row],[Código_Actividad]]="","",'Formulario PPGR1'!#REF!)</f>
        <v/>
      </c>
      <c r="D957" s="465" t="str">
        <f>IF(Tabla1[[#This Row],[Código_Actividad]]="","",'Formulario PPGR1'!#REF!)</f>
        <v/>
      </c>
      <c r="E957" s="465" t="str">
        <f>IF(Tabla1[[#This Row],[Código_Actividad]]="","",'Formulario PPGR1'!#REF!)</f>
        <v/>
      </c>
      <c r="F957" s="465" t="str">
        <f>IF(Tabla1[[#This Row],[Código_Actividad]]="","",'Formulario PPGR1'!#REF!)</f>
        <v/>
      </c>
      <c r="G957" s="366"/>
      <c r="H957" s="460" t="str">
        <f>IFERROR(VLOOKUP(Tabla1[[#This Row],[Código_Actividad]],'Formulario PPGR2'!$H$9:$I$1048576,2,FALSE),"")</f>
        <v/>
      </c>
      <c r="I957" s="461" t="str">
        <f>IFERROR(VLOOKUP(Tabla1[[#This Row],[Código_Actividad]],Tabla2[[Código]:[Total de Acciones ]],15,FALSE),"")</f>
        <v/>
      </c>
      <c r="J957" s="462"/>
      <c r="K957" s="466" t="s">
        <v>982</v>
      </c>
      <c r="L957" s="460"/>
      <c r="M957" s="463" t="str">
        <f>IFERROR(VLOOKUP($L957,[4]Insumos!$C$2:$F$517,2,FALSE),"")</f>
        <v/>
      </c>
      <c r="N957" s="408"/>
      <c r="O957" s="464" t="str">
        <f>IFERROR(VLOOKUP($L957,[4]Insumos!$C$2:$F$517,3,FALSE),"")</f>
        <v/>
      </c>
      <c r="P957" s="318" t="e">
        <f>+Tabla1[[#This Row],[Precio Unitario]]*Tabla1[[#This Row],[Cantidad de Insumos]]</f>
        <v>#VALUE!</v>
      </c>
      <c r="Q957" s="464" t="str">
        <f>IFERROR(VLOOKUP($L957,[4]Insumos!$C$2:$F$517,4,FALSE),"")</f>
        <v/>
      </c>
      <c r="R957" s="463"/>
    </row>
    <row r="958" spans="2:18" x14ac:dyDescent="0.25">
      <c r="B958" s="465" t="str">
        <f>IF(Tabla1[[#This Row],[Código_Actividad]]="","",CONCATENATE(Tabla1[[#This Row],[POA]],".",Tabla1[[#This Row],[SRS]],".",Tabla1[[#This Row],[AREA]],".",Tabla1[[#This Row],[TIPO]]))</f>
        <v/>
      </c>
      <c r="C958" s="465" t="str">
        <f>IF(Tabla1[[#This Row],[Código_Actividad]]="","",'Formulario PPGR1'!#REF!)</f>
        <v/>
      </c>
      <c r="D958" s="465" t="str">
        <f>IF(Tabla1[[#This Row],[Código_Actividad]]="","",'Formulario PPGR1'!#REF!)</f>
        <v/>
      </c>
      <c r="E958" s="465" t="str">
        <f>IF(Tabla1[[#This Row],[Código_Actividad]]="","",'Formulario PPGR1'!#REF!)</f>
        <v/>
      </c>
      <c r="F958" s="465" t="str">
        <f>IF(Tabla1[[#This Row],[Código_Actividad]]="","",'Formulario PPGR1'!#REF!)</f>
        <v/>
      </c>
      <c r="G958" s="366"/>
      <c r="H958" s="460" t="str">
        <f>IFERROR(VLOOKUP(Tabla1[[#This Row],[Código_Actividad]],'Formulario PPGR2'!$H$9:$I$1048576,2,FALSE),"")</f>
        <v/>
      </c>
      <c r="I958" s="461" t="str">
        <f>IFERROR(VLOOKUP(Tabla1[[#This Row],[Código_Actividad]],Tabla2[[Código]:[Total de Acciones ]],15,FALSE),"")</f>
        <v/>
      </c>
      <c r="J958" s="462"/>
      <c r="K958" s="466" t="s">
        <v>683</v>
      </c>
      <c r="L958" s="460"/>
      <c r="M958" s="463" t="str">
        <f>IFERROR(VLOOKUP($L958,[4]Insumos!$C$2:$F$517,2,FALSE),"")</f>
        <v/>
      </c>
      <c r="N958" s="408"/>
      <c r="O958" s="464" t="str">
        <f>IFERROR(VLOOKUP($L958,[4]Insumos!$C$2:$F$517,3,FALSE),"")</f>
        <v/>
      </c>
      <c r="P958" s="318" t="e">
        <f>+Tabla1[[#This Row],[Precio Unitario]]*Tabla1[[#This Row],[Cantidad de Insumos]]</f>
        <v>#VALUE!</v>
      </c>
      <c r="Q958" s="464" t="str">
        <f>IFERROR(VLOOKUP($L958,[4]Insumos!$C$2:$F$517,4,FALSE),"")</f>
        <v/>
      </c>
      <c r="R958" s="463"/>
    </row>
    <row r="959" spans="2:18" x14ac:dyDescent="0.25">
      <c r="B959" s="465" t="str">
        <f>IF(Tabla1[[#This Row],[Código_Actividad]]="","",CONCATENATE(Tabla1[[#This Row],[POA]],".",Tabla1[[#This Row],[SRS]],".",Tabla1[[#This Row],[AREA]],".",Tabla1[[#This Row],[TIPO]]))</f>
        <v/>
      </c>
      <c r="C959" s="465" t="str">
        <f>IF(Tabla1[[#This Row],[Código_Actividad]]="","",'Formulario PPGR1'!#REF!)</f>
        <v/>
      </c>
      <c r="D959" s="465" t="str">
        <f>IF(Tabla1[[#This Row],[Código_Actividad]]="","",'Formulario PPGR1'!#REF!)</f>
        <v/>
      </c>
      <c r="E959" s="465" t="str">
        <f>IF(Tabla1[[#This Row],[Código_Actividad]]="","",'Formulario PPGR1'!#REF!)</f>
        <v/>
      </c>
      <c r="F959" s="465" t="str">
        <f>IF(Tabla1[[#This Row],[Código_Actividad]]="","",'Formulario PPGR1'!#REF!)</f>
        <v/>
      </c>
      <c r="G959" s="366"/>
      <c r="H959" s="460" t="str">
        <f>IFERROR(VLOOKUP(Tabla1[[#This Row],[Código_Actividad]],'Formulario PPGR2'!$H$9:$I$1048576,2,FALSE),"")</f>
        <v/>
      </c>
      <c r="I959" s="461" t="str">
        <f>IFERROR(VLOOKUP(Tabla1[[#This Row],[Código_Actividad]],Tabla2[[Código]:[Total de Acciones ]],15,FALSE),"")</f>
        <v/>
      </c>
      <c r="J959" s="462"/>
      <c r="K959" s="466" t="s">
        <v>683</v>
      </c>
      <c r="L959" s="460"/>
      <c r="M959" s="463" t="str">
        <f>IFERROR(VLOOKUP($L959,[4]Insumos!$C$2:$F$517,2,FALSE),"")</f>
        <v/>
      </c>
      <c r="N959" s="408"/>
      <c r="O959" s="464" t="str">
        <f>IFERROR(VLOOKUP($L959,[4]Insumos!$C$2:$F$517,3,FALSE),"")</f>
        <v/>
      </c>
      <c r="P959" s="318" t="e">
        <f>+Tabla1[[#This Row],[Precio Unitario]]*Tabla1[[#This Row],[Cantidad de Insumos]]</f>
        <v>#VALUE!</v>
      </c>
      <c r="Q959" s="464" t="str">
        <f>IFERROR(VLOOKUP($L959,[4]Insumos!$C$2:$F$517,4,FALSE),"")</f>
        <v/>
      </c>
      <c r="R959" s="463"/>
    </row>
    <row r="960" spans="2:18" x14ac:dyDescent="0.25">
      <c r="B960" s="465" t="str">
        <f>IF(Tabla1[[#This Row],[Código_Actividad]]="","",CONCATENATE(Tabla1[[#This Row],[POA]],".",Tabla1[[#This Row],[SRS]],".",Tabla1[[#This Row],[AREA]],".",Tabla1[[#This Row],[TIPO]]))</f>
        <v/>
      </c>
      <c r="C960" s="465" t="str">
        <f>IF(Tabla1[[#This Row],[Código_Actividad]]="","",'Formulario PPGR1'!#REF!)</f>
        <v/>
      </c>
      <c r="D960" s="465" t="str">
        <f>IF(Tabla1[[#This Row],[Código_Actividad]]="","",'Formulario PPGR1'!#REF!)</f>
        <v/>
      </c>
      <c r="E960" s="465" t="str">
        <f>IF(Tabla1[[#This Row],[Código_Actividad]]="","",'Formulario PPGR1'!#REF!)</f>
        <v/>
      </c>
      <c r="F960" s="465" t="str">
        <f>IF(Tabla1[[#This Row],[Código_Actividad]]="","",'Formulario PPGR1'!#REF!)</f>
        <v/>
      </c>
      <c r="G960" s="366"/>
      <c r="H960" s="460" t="str">
        <f>IFERROR(VLOOKUP(Tabla1[[#This Row],[Código_Actividad]],'Formulario PPGR2'!$H$9:$I$1048576,2,FALSE),"")</f>
        <v/>
      </c>
      <c r="I960" s="461" t="str">
        <f>IFERROR(VLOOKUP(Tabla1[[#This Row],[Código_Actividad]],Tabla2[[Código]:[Total de Acciones ]],15,FALSE),"")</f>
        <v/>
      </c>
      <c r="J960" s="462"/>
      <c r="K960" s="466" t="s">
        <v>836</v>
      </c>
      <c r="L960" s="460"/>
      <c r="M960" s="463" t="str">
        <f>IFERROR(VLOOKUP($L960,[4]Insumos!$C$2:$F$517,2,FALSE),"")</f>
        <v/>
      </c>
      <c r="N960" s="408"/>
      <c r="O960" s="464" t="str">
        <f>IFERROR(VLOOKUP($L960,[4]Insumos!$C$2:$F$517,3,FALSE),"")</f>
        <v/>
      </c>
      <c r="P960" s="318" t="e">
        <f>+Tabla1[[#This Row],[Precio Unitario]]*Tabla1[[#This Row],[Cantidad de Insumos]]</f>
        <v>#VALUE!</v>
      </c>
      <c r="Q960" s="464" t="str">
        <f>IFERROR(VLOOKUP($L960,[4]Insumos!$C$2:$F$517,4,FALSE),"")</f>
        <v/>
      </c>
      <c r="R960" s="463"/>
    </row>
    <row r="961" spans="2:18" x14ac:dyDescent="0.25">
      <c r="B961" s="465" t="str">
        <f>IF(Tabla1[[#This Row],[Código_Actividad]]="","",CONCATENATE(Tabla1[[#This Row],[POA]],".",Tabla1[[#This Row],[SRS]],".",Tabla1[[#This Row],[AREA]],".",Tabla1[[#This Row],[TIPO]]))</f>
        <v/>
      </c>
      <c r="C961" s="465" t="str">
        <f>IF(Tabla1[[#This Row],[Código_Actividad]]="","",'Formulario PPGR1'!#REF!)</f>
        <v/>
      </c>
      <c r="D961" s="465" t="str">
        <f>IF(Tabla1[[#This Row],[Código_Actividad]]="","",'Formulario PPGR1'!#REF!)</f>
        <v/>
      </c>
      <c r="E961" s="465" t="str">
        <f>IF(Tabla1[[#This Row],[Código_Actividad]]="","",'Formulario PPGR1'!#REF!)</f>
        <v/>
      </c>
      <c r="F961" s="465" t="str">
        <f>IF(Tabla1[[#This Row],[Código_Actividad]]="","",'Formulario PPGR1'!#REF!)</f>
        <v/>
      </c>
      <c r="G961" s="366"/>
      <c r="H961" s="460" t="str">
        <f>IFERROR(VLOOKUP(Tabla1[[#This Row],[Código_Actividad]],'Formulario PPGR2'!$H$9:$I$1048576,2,FALSE),"")</f>
        <v/>
      </c>
      <c r="I961" s="461" t="str">
        <f>IFERROR(VLOOKUP(Tabla1[[#This Row],[Código_Actividad]],Tabla2[[Código]:[Total de Acciones ]],15,FALSE),"")</f>
        <v/>
      </c>
      <c r="J961" s="462"/>
      <c r="K961" s="466" t="s">
        <v>1003</v>
      </c>
      <c r="L961" s="460"/>
      <c r="M961" s="463" t="str">
        <f>IFERROR(VLOOKUP($L961,[4]Insumos!$C$2:$F$517,2,FALSE),"")</f>
        <v/>
      </c>
      <c r="N961" s="408"/>
      <c r="O961" s="464" t="str">
        <f>IFERROR(VLOOKUP($L961,[4]Insumos!$C$2:$F$517,3,FALSE),"")</f>
        <v/>
      </c>
      <c r="P961" s="318" t="e">
        <f>+Tabla1[[#This Row],[Precio Unitario]]*Tabla1[[#This Row],[Cantidad de Insumos]]</f>
        <v>#VALUE!</v>
      </c>
      <c r="Q961" s="464" t="str">
        <f>IFERROR(VLOOKUP($L961,[4]Insumos!$C$2:$F$517,4,FALSE),"")</f>
        <v/>
      </c>
      <c r="R961" s="463"/>
    </row>
    <row r="962" spans="2:18" x14ac:dyDescent="0.25">
      <c r="B962" s="465" t="str">
        <f>IF(Tabla1[[#This Row],[Código_Actividad]]="","",CONCATENATE(Tabla1[[#This Row],[POA]],".",Tabla1[[#This Row],[SRS]],".",Tabla1[[#This Row],[AREA]],".",Tabla1[[#This Row],[TIPO]]))</f>
        <v/>
      </c>
      <c r="C962" s="465" t="str">
        <f>IF(Tabla1[[#This Row],[Código_Actividad]]="","",'Formulario PPGR1'!#REF!)</f>
        <v/>
      </c>
      <c r="D962" s="465" t="str">
        <f>IF(Tabla1[[#This Row],[Código_Actividad]]="","",'Formulario PPGR1'!#REF!)</f>
        <v/>
      </c>
      <c r="E962" s="465" t="str">
        <f>IF(Tabla1[[#This Row],[Código_Actividad]]="","",'Formulario PPGR1'!#REF!)</f>
        <v/>
      </c>
      <c r="F962" s="465" t="str">
        <f>IF(Tabla1[[#This Row],[Código_Actividad]]="","",'Formulario PPGR1'!#REF!)</f>
        <v/>
      </c>
      <c r="G962" s="366"/>
      <c r="H962" s="460" t="str">
        <f>IFERROR(VLOOKUP(Tabla1[[#This Row],[Código_Actividad]],'Formulario PPGR2'!$H$9:$I$1048576,2,FALSE),"")</f>
        <v/>
      </c>
      <c r="I962" s="461" t="str">
        <f>IFERROR(VLOOKUP(Tabla1[[#This Row],[Código_Actividad]],Tabla2[[Código]:[Total de Acciones ]],15,FALSE),"")</f>
        <v/>
      </c>
      <c r="J962" s="462"/>
      <c r="K962" s="466" t="s">
        <v>1003</v>
      </c>
      <c r="L962" s="460"/>
      <c r="M962" s="463" t="str">
        <f>IFERROR(VLOOKUP($L962,[4]Insumos!$C$2:$F$517,2,FALSE),"")</f>
        <v/>
      </c>
      <c r="N962" s="408"/>
      <c r="O962" s="464" t="str">
        <f>IFERROR(VLOOKUP($L962,[4]Insumos!$C$2:$F$517,3,FALSE),"")</f>
        <v/>
      </c>
      <c r="P962" s="318" t="e">
        <f>+Tabla1[[#This Row],[Precio Unitario]]*Tabla1[[#This Row],[Cantidad de Insumos]]</f>
        <v>#VALUE!</v>
      </c>
      <c r="Q962" s="464" t="str">
        <f>IFERROR(VLOOKUP($L962,[4]Insumos!$C$2:$F$517,4,FALSE),"")</f>
        <v/>
      </c>
      <c r="R962" s="463"/>
    </row>
    <row r="963" spans="2:18" x14ac:dyDescent="0.25">
      <c r="B963" s="465" t="str">
        <f>IF(Tabla1[[#This Row],[Código_Actividad]]="","",CONCATENATE(Tabla1[[#This Row],[POA]],".",Tabla1[[#This Row],[SRS]],".",Tabla1[[#This Row],[AREA]],".",Tabla1[[#This Row],[TIPO]]))</f>
        <v/>
      </c>
      <c r="C963" s="465" t="str">
        <f>IF(Tabla1[[#This Row],[Código_Actividad]]="","",'Formulario PPGR1'!#REF!)</f>
        <v/>
      </c>
      <c r="D963" s="465" t="str">
        <f>IF(Tabla1[[#This Row],[Código_Actividad]]="","",'Formulario PPGR1'!#REF!)</f>
        <v/>
      </c>
      <c r="E963" s="465" t="str">
        <f>IF(Tabla1[[#This Row],[Código_Actividad]]="","",'Formulario PPGR1'!#REF!)</f>
        <v/>
      </c>
      <c r="F963" s="465" t="str">
        <f>IF(Tabla1[[#This Row],[Código_Actividad]]="","",'Formulario PPGR1'!#REF!)</f>
        <v/>
      </c>
      <c r="G963" s="366"/>
      <c r="H963" s="460" t="str">
        <f>IFERROR(VLOOKUP(Tabla1[[#This Row],[Código_Actividad]],'Formulario PPGR2'!$H$9:$I$1048576,2,FALSE),"")</f>
        <v/>
      </c>
      <c r="I963" s="461" t="str">
        <f>IFERROR(VLOOKUP(Tabla1[[#This Row],[Código_Actividad]],Tabla2[[Código]:[Total de Acciones ]],15,FALSE),"")</f>
        <v/>
      </c>
      <c r="J963" s="462"/>
      <c r="K963" s="466" t="s">
        <v>1097</v>
      </c>
      <c r="L963" s="460"/>
      <c r="M963" s="463" t="str">
        <f>IFERROR(VLOOKUP($L963,[4]Insumos!$C$2:$F$517,2,FALSE),"")</f>
        <v/>
      </c>
      <c r="N963" s="408"/>
      <c r="O963" s="464" t="str">
        <f>IFERROR(VLOOKUP($L963,[4]Insumos!$C$2:$F$517,3,FALSE),"")</f>
        <v/>
      </c>
      <c r="P963" s="318" t="e">
        <f>+Tabla1[[#This Row],[Precio Unitario]]*Tabla1[[#This Row],[Cantidad de Insumos]]</f>
        <v>#VALUE!</v>
      </c>
      <c r="Q963" s="464" t="str">
        <f>IFERROR(VLOOKUP($L963,[4]Insumos!$C$2:$F$517,4,FALSE),"")</f>
        <v/>
      </c>
      <c r="R963" s="463"/>
    </row>
    <row r="964" spans="2:18" x14ac:dyDescent="0.25">
      <c r="B964" s="465" t="str">
        <f>IF(Tabla1[[#This Row],[Código_Actividad]]="","",CONCATENATE(Tabla1[[#This Row],[POA]],".",Tabla1[[#This Row],[SRS]],".",Tabla1[[#This Row],[AREA]],".",Tabla1[[#This Row],[TIPO]]))</f>
        <v/>
      </c>
      <c r="C964" s="465" t="str">
        <f>IF(Tabla1[[#This Row],[Código_Actividad]]="","",'Formulario PPGR1'!#REF!)</f>
        <v/>
      </c>
      <c r="D964" s="465" t="str">
        <f>IF(Tabla1[[#This Row],[Código_Actividad]]="","",'Formulario PPGR1'!#REF!)</f>
        <v/>
      </c>
      <c r="E964" s="465" t="str">
        <f>IF(Tabla1[[#This Row],[Código_Actividad]]="","",'Formulario PPGR1'!#REF!)</f>
        <v/>
      </c>
      <c r="F964" s="465" t="str">
        <f>IF(Tabla1[[#This Row],[Código_Actividad]]="","",'Formulario PPGR1'!#REF!)</f>
        <v/>
      </c>
      <c r="G964" s="366"/>
      <c r="H964" s="460" t="str">
        <f>IFERROR(VLOOKUP(Tabla1[[#This Row],[Código_Actividad]],'Formulario PPGR2'!$H$9:$I$1048576,2,FALSE),"")</f>
        <v/>
      </c>
      <c r="I964" s="461" t="str">
        <f>IFERROR(VLOOKUP(Tabla1[[#This Row],[Código_Actividad]],Tabla2[[Código]:[Total de Acciones ]],15,FALSE),"")</f>
        <v/>
      </c>
      <c r="J964" s="462"/>
      <c r="K964" s="466" t="s">
        <v>1003</v>
      </c>
      <c r="L964" s="460"/>
      <c r="M964" s="463" t="str">
        <f>IFERROR(VLOOKUP($L964,[4]Insumos!$C$2:$F$517,2,FALSE),"")</f>
        <v/>
      </c>
      <c r="N964" s="408"/>
      <c r="O964" s="464" t="str">
        <f>IFERROR(VLOOKUP($L964,[4]Insumos!$C$2:$F$517,3,FALSE),"")</f>
        <v/>
      </c>
      <c r="P964" s="318" t="e">
        <f>+Tabla1[[#This Row],[Precio Unitario]]*Tabla1[[#This Row],[Cantidad de Insumos]]</f>
        <v>#VALUE!</v>
      </c>
      <c r="Q964" s="464" t="str">
        <f>IFERROR(VLOOKUP($L964,[4]Insumos!$C$2:$F$517,4,FALSE),"")</f>
        <v/>
      </c>
      <c r="R964" s="463"/>
    </row>
    <row r="965" spans="2:18" x14ac:dyDescent="0.25">
      <c r="B965" s="465" t="str">
        <f>IF(Tabla1[[#This Row],[Código_Actividad]]="","",CONCATENATE(Tabla1[[#This Row],[POA]],".",Tabla1[[#This Row],[SRS]],".",Tabla1[[#This Row],[AREA]],".",Tabla1[[#This Row],[TIPO]]))</f>
        <v/>
      </c>
      <c r="C965" s="465" t="str">
        <f>IF(Tabla1[[#This Row],[Código_Actividad]]="","",'Formulario PPGR1'!#REF!)</f>
        <v/>
      </c>
      <c r="D965" s="465" t="str">
        <f>IF(Tabla1[[#This Row],[Código_Actividad]]="","",'Formulario PPGR1'!#REF!)</f>
        <v/>
      </c>
      <c r="E965" s="465" t="str">
        <f>IF(Tabla1[[#This Row],[Código_Actividad]]="","",'Formulario PPGR1'!#REF!)</f>
        <v/>
      </c>
      <c r="F965" s="465" t="str">
        <f>IF(Tabla1[[#This Row],[Código_Actividad]]="","",'Formulario PPGR1'!#REF!)</f>
        <v/>
      </c>
      <c r="G965" s="366"/>
      <c r="H965" s="460" t="str">
        <f>IFERROR(VLOOKUP(Tabla1[[#This Row],[Código_Actividad]],'Formulario PPGR2'!$H$9:$I$1048576,2,FALSE),"")</f>
        <v/>
      </c>
      <c r="I965" s="461" t="str">
        <f>IFERROR(VLOOKUP(Tabla1[[#This Row],[Código_Actividad]],Tabla2[[Código]:[Total de Acciones ]],15,FALSE),"")</f>
        <v/>
      </c>
      <c r="J965" s="462"/>
      <c r="K965" s="466" t="s">
        <v>1003</v>
      </c>
      <c r="L965" s="460"/>
      <c r="M965" s="463" t="str">
        <f>IFERROR(VLOOKUP($L965,[4]Insumos!$C$2:$F$517,2,FALSE),"")</f>
        <v/>
      </c>
      <c r="N965" s="408"/>
      <c r="O965" s="464" t="str">
        <f>IFERROR(VLOOKUP($L965,[4]Insumos!$C$2:$F$517,3,FALSE),"")</f>
        <v/>
      </c>
      <c r="P965" s="318" t="e">
        <f>+Tabla1[[#This Row],[Precio Unitario]]*Tabla1[[#This Row],[Cantidad de Insumos]]</f>
        <v>#VALUE!</v>
      </c>
      <c r="Q965" s="464" t="str">
        <f>IFERROR(VLOOKUP($L965,[4]Insumos!$C$2:$F$517,4,FALSE),"")</f>
        <v/>
      </c>
      <c r="R965" s="463"/>
    </row>
    <row r="966" spans="2:18" x14ac:dyDescent="0.25">
      <c r="B966" s="465" t="str">
        <f>IF(Tabla1[[#This Row],[Código_Actividad]]="","",CONCATENATE(Tabla1[[#This Row],[POA]],".",Tabla1[[#This Row],[SRS]],".",Tabla1[[#This Row],[AREA]],".",Tabla1[[#This Row],[TIPO]]))</f>
        <v/>
      </c>
      <c r="C966" s="465" t="str">
        <f>IF(Tabla1[[#This Row],[Código_Actividad]]="","",'Formulario PPGR1'!#REF!)</f>
        <v/>
      </c>
      <c r="D966" s="465" t="str">
        <f>IF(Tabla1[[#This Row],[Código_Actividad]]="","",'Formulario PPGR1'!#REF!)</f>
        <v/>
      </c>
      <c r="E966" s="465" t="str">
        <f>IF(Tabla1[[#This Row],[Código_Actividad]]="","",'Formulario PPGR1'!#REF!)</f>
        <v/>
      </c>
      <c r="F966" s="465" t="str">
        <f>IF(Tabla1[[#This Row],[Código_Actividad]]="","",'Formulario PPGR1'!#REF!)</f>
        <v/>
      </c>
      <c r="G966" s="366"/>
      <c r="H966" s="460" t="str">
        <f>IFERROR(VLOOKUP(Tabla1[[#This Row],[Código_Actividad]],'Formulario PPGR2'!$H$9:$I$1048576,2,FALSE),"")</f>
        <v/>
      </c>
      <c r="I966" s="461" t="str">
        <f>IFERROR(VLOOKUP(Tabla1[[#This Row],[Código_Actividad]],Tabla2[[Código]:[Total de Acciones ]],15,FALSE),"")</f>
        <v/>
      </c>
      <c r="J966" s="462"/>
      <c r="K966" s="466" t="s">
        <v>683</v>
      </c>
      <c r="L966" s="460"/>
      <c r="M966" s="463" t="str">
        <f>IFERROR(VLOOKUP($L966,[4]Insumos!$C$2:$F$517,2,FALSE),"")</f>
        <v/>
      </c>
      <c r="N966" s="408"/>
      <c r="O966" s="464" t="str">
        <f>IFERROR(VLOOKUP($L966,[4]Insumos!$C$2:$F$517,3,FALSE),"")</f>
        <v/>
      </c>
      <c r="P966" s="318" t="e">
        <f>+Tabla1[[#This Row],[Precio Unitario]]*Tabla1[[#This Row],[Cantidad de Insumos]]</f>
        <v>#VALUE!</v>
      </c>
      <c r="Q966" s="464" t="str">
        <f>IFERROR(VLOOKUP($L966,[4]Insumos!$C$2:$F$517,4,FALSE),"")</f>
        <v/>
      </c>
      <c r="R966" s="463"/>
    </row>
    <row r="967" spans="2:18" x14ac:dyDescent="0.25">
      <c r="B967" s="465" t="str">
        <f>IF(Tabla1[[#This Row],[Código_Actividad]]="","",CONCATENATE(Tabla1[[#This Row],[POA]],".",Tabla1[[#This Row],[SRS]],".",Tabla1[[#This Row],[AREA]],".",Tabla1[[#This Row],[TIPO]]))</f>
        <v/>
      </c>
      <c r="C967" s="465" t="str">
        <f>IF(Tabla1[[#This Row],[Código_Actividad]]="","",'Formulario PPGR1'!#REF!)</f>
        <v/>
      </c>
      <c r="D967" s="465" t="str">
        <f>IF(Tabla1[[#This Row],[Código_Actividad]]="","",'Formulario PPGR1'!#REF!)</f>
        <v/>
      </c>
      <c r="E967" s="465" t="str">
        <f>IF(Tabla1[[#This Row],[Código_Actividad]]="","",'Formulario PPGR1'!#REF!)</f>
        <v/>
      </c>
      <c r="F967" s="465" t="str">
        <f>IF(Tabla1[[#This Row],[Código_Actividad]]="","",'Formulario PPGR1'!#REF!)</f>
        <v/>
      </c>
      <c r="G967" s="366"/>
      <c r="H967" s="460" t="str">
        <f>IFERROR(VLOOKUP(Tabla1[[#This Row],[Código_Actividad]],'Formulario PPGR2'!$H$9:$I$1048576,2,FALSE),"")</f>
        <v/>
      </c>
      <c r="I967" s="461" t="str">
        <f>IFERROR(VLOOKUP(Tabla1[[#This Row],[Código_Actividad]],Tabla2[[Código]:[Total de Acciones ]],15,FALSE),"")</f>
        <v/>
      </c>
      <c r="J967" s="462"/>
      <c r="K967" s="466" t="s">
        <v>683</v>
      </c>
      <c r="L967" s="460"/>
      <c r="M967" s="463" t="str">
        <f>IFERROR(VLOOKUP($L967,[4]Insumos!$C$2:$F$517,2,FALSE),"")</f>
        <v/>
      </c>
      <c r="N967" s="408"/>
      <c r="O967" s="464" t="str">
        <f>IFERROR(VLOOKUP($L967,[4]Insumos!$C$2:$F$517,3,FALSE),"")</f>
        <v/>
      </c>
      <c r="P967" s="318" t="e">
        <f>+Tabla1[[#This Row],[Precio Unitario]]*Tabla1[[#This Row],[Cantidad de Insumos]]</f>
        <v>#VALUE!</v>
      </c>
      <c r="Q967" s="464" t="str">
        <f>IFERROR(VLOOKUP($L967,[4]Insumos!$C$2:$F$517,4,FALSE),"")</f>
        <v/>
      </c>
      <c r="R967" s="463"/>
    </row>
    <row r="968" spans="2:18" x14ac:dyDescent="0.25">
      <c r="B968" s="465" t="str">
        <f>IF(Tabla1[[#This Row],[Código_Actividad]]="","",CONCATENATE(Tabla1[[#This Row],[POA]],".",Tabla1[[#This Row],[SRS]],".",Tabla1[[#This Row],[AREA]],".",Tabla1[[#This Row],[TIPO]]))</f>
        <v/>
      </c>
      <c r="C968" s="465" t="str">
        <f>IF(Tabla1[[#This Row],[Código_Actividad]]="","",'Formulario PPGR1'!#REF!)</f>
        <v/>
      </c>
      <c r="D968" s="465" t="str">
        <f>IF(Tabla1[[#This Row],[Código_Actividad]]="","",'Formulario PPGR1'!#REF!)</f>
        <v/>
      </c>
      <c r="E968" s="465" t="str">
        <f>IF(Tabla1[[#This Row],[Código_Actividad]]="","",'Formulario PPGR1'!#REF!)</f>
        <v/>
      </c>
      <c r="F968" s="465" t="str">
        <f>IF(Tabla1[[#This Row],[Código_Actividad]]="","",'Formulario PPGR1'!#REF!)</f>
        <v/>
      </c>
      <c r="G968" s="366"/>
      <c r="H968" s="460" t="str">
        <f>IFERROR(VLOOKUP(Tabla1[[#This Row],[Código_Actividad]],'Formulario PPGR2'!$H$9:$I$1048576,2,FALSE),"")</f>
        <v/>
      </c>
      <c r="I968" s="461" t="str">
        <f>IFERROR(VLOOKUP(Tabla1[[#This Row],[Código_Actividad]],Tabla2[[Código]:[Total de Acciones ]],15,FALSE),"")</f>
        <v/>
      </c>
      <c r="J968" s="462"/>
      <c r="K968" s="466" t="str">
        <f>IFERROR(VLOOKUP($J968,[7]LSIns!$B$5:$C$45,2,FALSE),"")</f>
        <v/>
      </c>
      <c r="L968" s="460"/>
      <c r="M968" s="463" t="str">
        <f>IFERROR(VLOOKUP($L968,[4]Insumos!$C$2:$F$517,2,FALSE),"")</f>
        <v/>
      </c>
      <c r="N968" s="408"/>
      <c r="O968" s="464" t="str">
        <f>IFERROR(VLOOKUP($L968,[4]Insumos!$C$2:$F$517,3,FALSE),"")</f>
        <v/>
      </c>
      <c r="P968" s="318" t="e">
        <f>+Tabla1[[#This Row],[Precio Unitario]]*Tabla1[[#This Row],[Cantidad de Insumos]]</f>
        <v>#VALUE!</v>
      </c>
      <c r="Q968" s="464" t="str">
        <f>IFERROR(VLOOKUP($L968,[4]Insumos!$C$2:$F$517,4,FALSE),"")</f>
        <v/>
      </c>
      <c r="R968" s="463"/>
    </row>
    <row r="969" spans="2:18" x14ac:dyDescent="0.25">
      <c r="B969" s="465" t="str">
        <f>IF(Tabla1[[#This Row],[Código_Actividad]]="","",CONCATENATE(Tabla1[[#This Row],[POA]],".",Tabla1[[#This Row],[SRS]],".",Tabla1[[#This Row],[AREA]],".",Tabla1[[#This Row],[TIPO]]))</f>
        <v/>
      </c>
      <c r="C969" s="465" t="str">
        <f>IF(Tabla1[[#This Row],[Código_Actividad]]="","",'Formulario PPGR1'!#REF!)</f>
        <v/>
      </c>
      <c r="D969" s="465" t="str">
        <f>IF(Tabla1[[#This Row],[Código_Actividad]]="","",'Formulario PPGR1'!#REF!)</f>
        <v/>
      </c>
      <c r="E969" s="465" t="str">
        <f>IF(Tabla1[[#This Row],[Código_Actividad]]="","",'Formulario PPGR1'!#REF!)</f>
        <v/>
      </c>
      <c r="F969" s="465" t="str">
        <f>IF(Tabla1[[#This Row],[Código_Actividad]]="","",'Formulario PPGR1'!#REF!)</f>
        <v/>
      </c>
      <c r="G969" s="366"/>
      <c r="H969" s="460" t="str">
        <f>IFERROR(VLOOKUP(Tabla1[[#This Row],[Código_Actividad]],'Formulario PPGR2'!$H$9:$I$1048576,2,FALSE),"")</f>
        <v/>
      </c>
      <c r="I969" s="461" t="str">
        <f>IFERROR(VLOOKUP(Tabla1[[#This Row],[Código_Actividad]],Tabla2[[Código]:[Total de Acciones ]],15,FALSE),"")</f>
        <v/>
      </c>
      <c r="J969" s="462"/>
      <c r="K969" s="466" t="s">
        <v>1123</v>
      </c>
      <c r="L969" s="460"/>
      <c r="M969" s="463" t="str">
        <f>IFERROR(VLOOKUP($L969,[4]Insumos!$C$2:$F$517,2,FALSE),"")</f>
        <v/>
      </c>
      <c r="N969" s="408"/>
      <c r="O969" s="464" t="str">
        <f>IFERROR(VLOOKUP($L969,[4]Insumos!$C$2:$F$517,3,FALSE),"")</f>
        <v/>
      </c>
      <c r="P969" s="318" t="e">
        <f>+Tabla1[[#This Row],[Precio Unitario]]*Tabla1[[#This Row],[Cantidad de Insumos]]</f>
        <v>#VALUE!</v>
      </c>
      <c r="Q969" s="464" t="str">
        <f>IFERROR(VLOOKUP($L969,[4]Insumos!$C$2:$F$517,4,FALSE),"")</f>
        <v/>
      </c>
      <c r="R969" s="463"/>
    </row>
    <row r="970" spans="2:18" x14ac:dyDescent="0.25">
      <c r="B970" s="465" t="str">
        <f>IF(Tabla1[[#This Row],[Código_Actividad]]="","",CONCATENATE(Tabla1[[#This Row],[POA]],".",Tabla1[[#This Row],[SRS]],".",Tabla1[[#This Row],[AREA]],".",Tabla1[[#This Row],[TIPO]]))</f>
        <v/>
      </c>
      <c r="C970" s="465" t="str">
        <f>IF(Tabla1[[#This Row],[Código_Actividad]]="","",'Formulario PPGR1'!#REF!)</f>
        <v/>
      </c>
      <c r="D970" s="465" t="str">
        <f>IF(Tabla1[[#This Row],[Código_Actividad]]="","",'Formulario PPGR1'!#REF!)</f>
        <v/>
      </c>
      <c r="E970" s="465" t="str">
        <f>IF(Tabla1[[#This Row],[Código_Actividad]]="","",'Formulario PPGR1'!#REF!)</f>
        <v/>
      </c>
      <c r="F970" s="465" t="str">
        <f>IF(Tabla1[[#This Row],[Código_Actividad]]="","",'Formulario PPGR1'!#REF!)</f>
        <v/>
      </c>
      <c r="G970" s="366"/>
      <c r="H970" s="460" t="str">
        <f>IFERROR(VLOOKUP(Tabla1[[#This Row],[Código_Actividad]],'Formulario PPGR2'!$H$9:$I$1048576,2,FALSE),"")</f>
        <v/>
      </c>
      <c r="I970" s="461" t="str">
        <f>IFERROR(VLOOKUP(Tabla1[[#This Row],[Código_Actividad]],Tabla2[[Código]:[Total de Acciones ]],15,FALSE),"")</f>
        <v/>
      </c>
      <c r="J970" s="462"/>
      <c r="K970" s="466" t="str">
        <f>IFERROR(VLOOKUP($J970,[7]LSIns!$B$5:$C$45,2,FALSE),"")</f>
        <v/>
      </c>
      <c r="L970" s="460"/>
      <c r="M970" s="463" t="str">
        <f>IFERROR(VLOOKUP($L970,[4]Insumos!$C$2:$F$517,2,FALSE),"")</f>
        <v/>
      </c>
      <c r="N970" s="408"/>
      <c r="O970" s="464" t="str">
        <f>IFERROR(VLOOKUP($L970,[4]Insumos!$C$2:$F$517,3,FALSE),"")</f>
        <v/>
      </c>
      <c r="P970" s="318" t="e">
        <f>+Tabla1[[#This Row],[Precio Unitario]]*Tabla1[[#This Row],[Cantidad de Insumos]]</f>
        <v>#VALUE!</v>
      </c>
      <c r="Q970" s="464" t="str">
        <f>IFERROR(VLOOKUP($L970,[4]Insumos!$C$2:$F$517,4,FALSE),"")</f>
        <v/>
      </c>
      <c r="R970" s="463"/>
    </row>
    <row r="971" spans="2:18" x14ac:dyDescent="0.25">
      <c r="B971" s="465" t="str">
        <f>IF(Tabla1[[#This Row],[Código_Actividad]]="","",CONCATENATE(Tabla1[[#This Row],[POA]],".",Tabla1[[#This Row],[SRS]],".",Tabla1[[#This Row],[AREA]],".",Tabla1[[#This Row],[TIPO]]))</f>
        <v/>
      </c>
      <c r="C971" s="465" t="str">
        <f>IF(Tabla1[[#This Row],[Código_Actividad]]="","",'Formulario PPGR1'!#REF!)</f>
        <v/>
      </c>
      <c r="D971" s="465" t="str">
        <f>IF(Tabla1[[#This Row],[Código_Actividad]]="","",'Formulario PPGR1'!#REF!)</f>
        <v/>
      </c>
      <c r="E971" s="465" t="str">
        <f>IF(Tabla1[[#This Row],[Código_Actividad]]="","",'Formulario PPGR1'!#REF!)</f>
        <v/>
      </c>
      <c r="F971" s="465" t="str">
        <f>IF(Tabla1[[#This Row],[Código_Actividad]]="","",'Formulario PPGR1'!#REF!)</f>
        <v/>
      </c>
      <c r="G971" s="366"/>
      <c r="H971" s="460" t="str">
        <f>IFERROR(VLOOKUP(Tabla1[[#This Row],[Código_Actividad]],'Formulario PPGR2'!$H$9:$I$1048576,2,FALSE),"")</f>
        <v/>
      </c>
      <c r="I971" s="461" t="str">
        <f>IFERROR(VLOOKUP(Tabla1[[#This Row],[Código_Actividad]],Tabla2[[Código]:[Total de Acciones ]],15,FALSE),"")</f>
        <v/>
      </c>
      <c r="J971" s="462"/>
      <c r="K971" s="466" t="str">
        <f>IFERROR(VLOOKUP($J971,[7]LSIns!$B$5:$C$45,2,FALSE),"")</f>
        <v/>
      </c>
      <c r="L971" s="460"/>
      <c r="M971" s="463" t="str">
        <f>IFERROR(VLOOKUP($L971,[4]Insumos!$C$2:$F$517,2,FALSE),"")</f>
        <v/>
      </c>
      <c r="N971" s="408"/>
      <c r="O971" s="464" t="str">
        <f>IFERROR(VLOOKUP($L971,[4]Insumos!$C$2:$F$517,3,FALSE),"")</f>
        <v/>
      </c>
      <c r="P971" s="318" t="e">
        <f>+Tabla1[[#This Row],[Precio Unitario]]*Tabla1[[#This Row],[Cantidad de Insumos]]</f>
        <v>#VALUE!</v>
      </c>
      <c r="Q971" s="464" t="str">
        <f>IFERROR(VLOOKUP($L971,[4]Insumos!$C$2:$F$517,4,FALSE),"")</f>
        <v/>
      </c>
      <c r="R971" s="463"/>
    </row>
    <row r="972" spans="2:18" x14ac:dyDescent="0.25">
      <c r="B972" s="465" t="str">
        <f>IF(Tabla1[[#This Row],[Código_Actividad]]="","",CONCATENATE(Tabla1[[#This Row],[POA]],".",Tabla1[[#This Row],[SRS]],".",Tabla1[[#This Row],[AREA]],".",Tabla1[[#This Row],[TIPO]]))</f>
        <v/>
      </c>
      <c r="C972" s="465" t="str">
        <f>IF(Tabla1[[#This Row],[Código_Actividad]]="","",'Formulario PPGR1'!#REF!)</f>
        <v/>
      </c>
      <c r="D972" s="465" t="str">
        <f>IF(Tabla1[[#This Row],[Código_Actividad]]="","",'Formulario PPGR1'!#REF!)</f>
        <v/>
      </c>
      <c r="E972" s="465" t="str">
        <f>IF(Tabla1[[#This Row],[Código_Actividad]]="","",'Formulario PPGR1'!#REF!)</f>
        <v/>
      </c>
      <c r="F972" s="465" t="str">
        <f>IF(Tabla1[[#This Row],[Código_Actividad]]="","",'Formulario PPGR1'!#REF!)</f>
        <v/>
      </c>
      <c r="G972" s="366"/>
      <c r="H972" s="460" t="str">
        <f>IFERROR(VLOOKUP(Tabla1[[#This Row],[Código_Actividad]],'Formulario PPGR2'!$H$9:$I$1048576,2,FALSE),"")</f>
        <v/>
      </c>
      <c r="I972" s="461" t="str">
        <f>IFERROR(VLOOKUP(Tabla1[[#This Row],[Código_Actividad]],Tabla2[[Código]:[Total de Acciones ]],15,FALSE),"")</f>
        <v/>
      </c>
      <c r="J972" s="462"/>
      <c r="K972" s="466" t="str">
        <f>IFERROR(VLOOKUP($J972,[7]LSIns!$B$5:$C$45,2,FALSE),"")</f>
        <v/>
      </c>
      <c r="L972" s="460"/>
      <c r="M972" s="463" t="str">
        <f>IFERROR(VLOOKUP($L972,[4]Insumos!$C$2:$F$517,2,FALSE),"")</f>
        <v/>
      </c>
      <c r="N972" s="408"/>
      <c r="O972" s="464" t="str">
        <f>IFERROR(VLOOKUP($L972,[4]Insumos!$C$2:$F$517,3,FALSE),"")</f>
        <v/>
      </c>
      <c r="P972" s="318" t="e">
        <f>+Tabla1[[#This Row],[Precio Unitario]]*Tabla1[[#This Row],[Cantidad de Insumos]]</f>
        <v>#VALUE!</v>
      </c>
      <c r="Q972" s="464" t="str">
        <f>IFERROR(VLOOKUP($L972,[4]Insumos!$C$2:$F$517,4,FALSE),"")</f>
        <v/>
      </c>
      <c r="R972" s="463"/>
    </row>
    <row r="973" spans="2:18" x14ac:dyDescent="0.25">
      <c r="B973" s="465" t="str">
        <f>IF(Tabla1[[#This Row],[Código_Actividad]]="","",CONCATENATE(Tabla1[[#This Row],[POA]],".",Tabla1[[#This Row],[SRS]],".",Tabla1[[#This Row],[AREA]],".",Tabla1[[#This Row],[TIPO]]))</f>
        <v/>
      </c>
      <c r="C973" s="465" t="str">
        <f>IF(Tabla1[[#This Row],[Código_Actividad]]="","",'Formulario PPGR1'!#REF!)</f>
        <v/>
      </c>
      <c r="D973" s="465" t="str">
        <f>IF(Tabla1[[#This Row],[Código_Actividad]]="","",'Formulario PPGR1'!#REF!)</f>
        <v/>
      </c>
      <c r="E973" s="465" t="str">
        <f>IF(Tabla1[[#This Row],[Código_Actividad]]="","",'Formulario PPGR1'!#REF!)</f>
        <v/>
      </c>
      <c r="F973" s="465" t="str">
        <f>IF(Tabla1[[#This Row],[Código_Actividad]]="","",'Formulario PPGR1'!#REF!)</f>
        <v/>
      </c>
      <c r="G973" s="366"/>
      <c r="H973" s="460" t="str">
        <f>IFERROR(VLOOKUP(Tabla1[[#This Row],[Código_Actividad]],'Formulario PPGR2'!$H$9:$I$1048576,2,FALSE),"")</f>
        <v/>
      </c>
      <c r="I973" s="461" t="str">
        <f>IFERROR(VLOOKUP(Tabla1[[#This Row],[Código_Actividad]],Tabla2[[Código]:[Total de Acciones ]],15,FALSE),"")</f>
        <v/>
      </c>
      <c r="J973" s="462"/>
      <c r="K973" s="466" t="str">
        <f>IFERROR(VLOOKUP($J973,[7]LSIns!$B$5:$C$45,2,FALSE),"")</f>
        <v/>
      </c>
      <c r="L973" s="460"/>
      <c r="M973" s="463" t="str">
        <f>IFERROR(VLOOKUP($L973,[4]Insumos!$C$2:$F$517,2,FALSE),"")</f>
        <v/>
      </c>
      <c r="N973" s="408"/>
      <c r="O973" s="464" t="str">
        <f>IFERROR(VLOOKUP($L973,[4]Insumos!$C$2:$F$517,3,FALSE),"")</f>
        <v/>
      </c>
      <c r="P973" s="318" t="e">
        <f>+Tabla1[[#This Row],[Precio Unitario]]*Tabla1[[#This Row],[Cantidad de Insumos]]</f>
        <v>#VALUE!</v>
      </c>
      <c r="Q973" s="464" t="str">
        <f>IFERROR(VLOOKUP($L973,[4]Insumos!$C$2:$F$517,4,FALSE),"")</f>
        <v/>
      </c>
      <c r="R973" s="463"/>
    </row>
    <row r="974" spans="2:18" x14ac:dyDescent="0.25">
      <c r="B974" s="465" t="str">
        <f>IF(Tabla1[[#This Row],[Código_Actividad]]="","",CONCATENATE(Tabla1[[#This Row],[POA]],".",Tabla1[[#This Row],[SRS]],".",Tabla1[[#This Row],[AREA]],".",Tabla1[[#This Row],[TIPO]]))</f>
        <v/>
      </c>
      <c r="C974" s="465" t="str">
        <f>IF(Tabla1[[#This Row],[Código_Actividad]]="","",'Formulario PPGR1'!#REF!)</f>
        <v/>
      </c>
      <c r="D974" s="465" t="str">
        <f>IF(Tabla1[[#This Row],[Código_Actividad]]="","",'Formulario PPGR1'!#REF!)</f>
        <v/>
      </c>
      <c r="E974" s="465" t="str">
        <f>IF(Tabla1[[#This Row],[Código_Actividad]]="","",'Formulario PPGR1'!#REF!)</f>
        <v/>
      </c>
      <c r="F974" s="465" t="str">
        <f>IF(Tabla1[[#This Row],[Código_Actividad]]="","",'Formulario PPGR1'!#REF!)</f>
        <v/>
      </c>
      <c r="G974" s="366"/>
      <c r="H974" s="460" t="str">
        <f>IFERROR(VLOOKUP(Tabla1[[#This Row],[Código_Actividad]],'Formulario PPGR2'!$H$9:$I$1048576,2,FALSE),"")</f>
        <v/>
      </c>
      <c r="I974" s="461" t="str">
        <f>IFERROR(VLOOKUP(Tabla1[[#This Row],[Código_Actividad]],Tabla2[[Código]:[Total de Acciones ]],15,FALSE),"")</f>
        <v/>
      </c>
      <c r="J974" s="462"/>
      <c r="K974" s="466" t="str">
        <f>IFERROR(VLOOKUP($J974,[7]LSIns!$B$5:$C$45,2,FALSE),"")</f>
        <v/>
      </c>
      <c r="L974" s="460"/>
      <c r="M974" s="463" t="str">
        <f>IFERROR(VLOOKUP($L974,[4]Insumos!$C$2:$F$517,2,FALSE),"")</f>
        <v/>
      </c>
      <c r="N974" s="408"/>
      <c r="O974" s="464" t="str">
        <f>IFERROR(VLOOKUP($L974,[4]Insumos!$C$2:$F$517,3,FALSE),"")</f>
        <v/>
      </c>
      <c r="P974" s="318" t="e">
        <f>+Tabla1[[#This Row],[Precio Unitario]]*Tabla1[[#This Row],[Cantidad de Insumos]]</f>
        <v>#VALUE!</v>
      </c>
      <c r="Q974" s="464" t="str">
        <f>IFERROR(VLOOKUP($L974,[4]Insumos!$C$2:$F$517,4,FALSE),"")</f>
        <v/>
      </c>
      <c r="R974" s="463"/>
    </row>
    <row r="975" spans="2:18" x14ac:dyDescent="0.25">
      <c r="B975" s="465" t="str">
        <f>IF(Tabla1[[#This Row],[Código_Actividad]]="","",CONCATENATE(Tabla1[[#This Row],[POA]],".",Tabla1[[#This Row],[SRS]],".",Tabla1[[#This Row],[AREA]],".",Tabla1[[#This Row],[TIPO]]))</f>
        <v/>
      </c>
      <c r="C975" s="465" t="str">
        <f>IF(Tabla1[[#This Row],[Código_Actividad]]="","",'Formulario PPGR1'!#REF!)</f>
        <v/>
      </c>
      <c r="D975" s="465" t="str">
        <f>IF(Tabla1[[#This Row],[Código_Actividad]]="","",'Formulario PPGR1'!#REF!)</f>
        <v/>
      </c>
      <c r="E975" s="465" t="str">
        <f>IF(Tabla1[[#This Row],[Código_Actividad]]="","",'Formulario PPGR1'!#REF!)</f>
        <v/>
      </c>
      <c r="F975" s="465" t="str">
        <f>IF(Tabla1[[#This Row],[Código_Actividad]]="","",'Formulario PPGR1'!#REF!)</f>
        <v/>
      </c>
      <c r="G975" s="366"/>
      <c r="H975" s="460" t="str">
        <f>IFERROR(VLOOKUP(Tabla1[[#This Row],[Código_Actividad]],'Formulario PPGR2'!$H$9:$I$1048576,2,FALSE),"")</f>
        <v/>
      </c>
      <c r="I975" s="461" t="str">
        <f>IFERROR(VLOOKUP(Tabla1[[#This Row],[Código_Actividad]],Tabla2[[Código]:[Total de Acciones ]],15,FALSE),"")</f>
        <v/>
      </c>
      <c r="J975" s="462"/>
      <c r="K975" s="466" t="str">
        <f>IFERROR(VLOOKUP($J975,[7]LSIns!$B$5:$C$45,2,FALSE),"")</f>
        <v/>
      </c>
      <c r="L975" s="460"/>
      <c r="M975" s="463" t="str">
        <f>IFERROR(VLOOKUP($L975,[4]Insumos!$C$2:$F$517,2,FALSE),"")</f>
        <v/>
      </c>
      <c r="N975" s="408"/>
      <c r="O975" s="464" t="str">
        <f>IFERROR(VLOOKUP($L975,[4]Insumos!$C$2:$F$517,3,FALSE),"")</f>
        <v/>
      </c>
      <c r="P975" s="318" t="e">
        <f>+Tabla1[[#This Row],[Precio Unitario]]*Tabla1[[#This Row],[Cantidad de Insumos]]</f>
        <v>#VALUE!</v>
      </c>
      <c r="Q975" s="464" t="str">
        <f>IFERROR(VLOOKUP($L975,[4]Insumos!$C$2:$F$517,4,FALSE),"")</f>
        <v/>
      </c>
      <c r="R975" s="463"/>
    </row>
    <row r="976" spans="2:18" x14ac:dyDescent="0.25">
      <c r="B976" s="465" t="str">
        <f>IF(Tabla1[[#This Row],[Código_Actividad]]="","",CONCATENATE(Tabla1[[#This Row],[POA]],".",Tabla1[[#This Row],[SRS]],".",Tabla1[[#This Row],[AREA]],".",Tabla1[[#This Row],[TIPO]]))</f>
        <v/>
      </c>
      <c r="C976" s="465" t="str">
        <f>IF(Tabla1[[#This Row],[Código_Actividad]]="","",'Formulario PPGR1'!#REF!)</f>
        <v/>
      </c>
      <c r="D976" s="465" t="str">
        <f>IF(Tabla1[[#This Row],[Código_Actividad]]="","",'Formulario PPGR1'!#REF!)</f>
        <v/>
      </c>
      <c r="E976" s="465" t="str">
        <f>IF(Tabla1[[#This Row],[Código_Actividad]]="","",'Formulario PPGR1'!#REF!)</f>
        <v/>
      </c>
      <c r="F976" s="465" t="str">
        <f>IF(Tabla1[[#This Row],[Código_Actividad]]="","",'Formulario PPGR1'!#REF!)</f>
        <v/>
      </c>
      <c r="G976" s="366"/>
      <c r="H976" s="460" t="str">
        <f>IFERROR(VLOOKUP(Tabla1[[#This Row],[Código_Actividad]],'Formulario PPGR2'!$H$9:$I$1048576,2,FALSE),"")</f>
        <v/>
      </c>
      <c r="I976" s="461" t="str">
        <f>IFERROR(VLOOKUP(Tabla1[[#This Row],[Código_Actividad]],Tabla2[[Código]:[Total de Acciones ]],15,FALSE),"")</f>
        <v/>
      </c>
      <c r="J976" s="462"/>
      <c r="K976" s="466" t="str">
        <f>IFERROR(VLOOKUP($J976,[7]LSIns!$B$5:$C$45,2,FALSE),"")</f>
        <v/>
      </c>
      <c r="L976" s="460"/>
      <c r="M976" s="463" t="str">
        <f>IFERROR(VLOOKUP($L976,[4]Insumos!$C$2:$F$517,2,FALSE),"")</f>
        <v/>
      </c>
      <c r="N976" s="408"/>
      <c r="O976" s="464" t="str">
        <f>IFERROR(VLOOKUP($L976,[4]Insumos!$C$2:$F$517,3,FALSE),"")</f>
        <v/>
      </c>
      <c r="P976" s="318" t="e">
        <f>+Tabla1[[#This Row],[Precio Unitario]]*Tabla1[[#This Row],[Cantidad de Insumos]]</f>
        <v>#VALUE!</v>
      </c>
      <c r="Q976" s="464" t="str">
        <f>IFERROR(VLOOKUP($L976,[4]Insumos!$C$2:$F$517,4,FALSE),"")</f>
        <v/>
      </c>
      <c r="R976" s="463"/>
    </row>
    <row r="977" spans="2:18" x14ac:dyDescent="0.25">
      <c r="B977" s="465" t="str">
        <f>IF(Tabla1[[#This Row],[Código_Actividad]]="","",CONCATENATE(Tabla1[[#This Row],[POA]],".",Tabla1[[#This Row],[SRS]],".",Tabla1[[#This Row],[AREA]],".",Tabla1[[#This Row],[TIPO]]))</f>
        <v/>
      </c>
      <c r="C977" s="465" t="str">
        <f>IF(Tabla1[[#This Row],[Código_Actividad]]="","",'Formulario PPGR1'!#REF!)</f>
        <v/>
      </c>
      <c r="D977" s="465" t="str">
        <f>IF(Tabla1[[#This Row],[Código_Actividad]]="","",'Formulario PPGR1'!#REF!)</f>
        <v/>
      </c>
      <c r="E977" s="465" t="str">
        <f>IF(Tabla1[[#This Row],[Código_Actividad]]="","",'Formulario PPGR1'!#REF!)</f>
        <v/>
      </c>
      <c r="F977" s="465" t="str">
        <f>IF(Tabla1[[#This Row],[Código_Actividad]]="","",'Formulario PPGR1'!#REF!)</f>
        <v/>
      </c>
      <c r="G977" s="366"/>
      <c r="H977" s="460" t="str">
        <f>IFERROR(VLOOKUP(Tabla1[[#This Row],[Código_Actividad]],'Formulario PPGR2'!$H$9:$I$1048576,2,FALSE),"")</f>
        <v/>
      </c>
      <c r="I977" s="461" t="str">
        <f>IFERROR(VLOOKUP(Tabla1[[#This Row],[Código_Actividad]],Tabla2[[Código]:[Total de Acciones ]],15,FALSE),"")</f>
        <v/>
      </c>
      <c r="J977" s="462"/>
      <c r="K977" s="466" t="str">
        <f>IFERROR(VLOOKUP($J977,[7]LSIns!$B$5:$C$45,2,FALSE),"")</f>
        <v/>
      </c>
      <c r="L977" s="460"/>
      <c r="M977" s="463" t="str">
        <f>IFERROR(VLOOKUP($L977,[4]Insumos!$C$2:$F$517,2,FALSE),"")</f>
        <v/>
      </c>
      <c r="N977" s="408"/>
      <c r="O977" s="464" t="str">
        <f>IFERROR(VLOOKUP($L977,[4]Insumos!$C$2:$F$517,3,FALSE),"")</f>
        <v/>
      </c>
      <c r="P977" s="318" t="e">
        <f>+Tabla1[[#This Row],[Precio Unitario]]*Tabla1[[#This Row],[Cantidad de Insumos]]</f>
        <v>#VALUE!</v>
      </c>
      <c r="Q977" s="464" t="str">
        <f>IFERROR(VLOOKUP($L977,[4]Insumos!$C$2:$F$517,4,FALSE),"")</f>
        <v/>
      </c>
      <c r="R977" s="463"/>
    </row>
    <row r="978" spans="2:18" x14ac:dyDescent="0.25">
      <c r="B978" s="465" t="str">
        <f>IF(Tabla1[[#This Row],[Código_Actividad]]="","",CONCATENATE(Tabla1[[#This Row],[POA]],".",Tabla1[[#This Row],[SRS]],".",Tabla1[[#This Row],[AREA]],".",Tabla1[[#This Row],[TIPO]]))</f>
        <v/>
      </c>
      <c r="C978" s="465" t="str">
        <f>IF(Tabla1[[#This Row],[Código_Actividad]]="","",'Formulario PPGR1'!#REF!)</f>
        <v/>
      </c>
      <c r="D978" s="465" t="str">
        <f>IF(Tabla1[[#This Row],[Código_Actividad]]="","",'Formulario PPGR1'!#REF!)</f>
        <v/>
      </c>
      <c r="E978" s="465" t="str">
        <f>IF(Tabla1[[#This Row],[Código_Actividad]]="","",'Formulario PPGR1'!#REF!)</f>
        <v/>
      </c>
      <c r="F978" s="465" t="str">
        <f>IF(Tabla1[[#This Row],[Código_Actividad]]="","",'Formulario PPGR1'!#REF!)</f>
        <v/>
      </c>
      <c r="G978" s="366"/>
      <c r="H978" s="460" t="str">
        <f>IFERROR(VLOOKUP(Tabla1[[#This Row],[Código_Actividad]],'Formulario PPGR2'!$H$9:$I$1048576,2,FALSE),"")</f>
        <v/>
      </c>
      <c r="I978" s="461" t="str">
        <f>IFERROR(VLOOKUP(Tabla1[[#This Row],[Código_Actividad]],Tabla2[[Código]:[Total de Acciones ]],15,FALSE),"")</f>
        <v/>
      </c>
      <c r="J978" s="462"/>
      <c r="K978" s="466" t="str">
        <f>IFERROR(VLOOKUP($J978,[7]LSIns!$B$5:$C$45,2,FALSE),"")</f>
        <v/>
      </c>
      <c r="L978" s="460"/>
      <c r="M978" s="463" t="str">
        <f>IFERROR(VLOOKUP($L978,[4]Insumos!$C$2:$F$517,2,FALSE),"")</f>
        <v/>
      </c>
      <c r="N978" s="408"/>
      <c r="O978" s="464" t="str">
        <f>IFERROR(VLOOKUP($L978,[4]Insumos!$C$2:$F$517,3,FALSE),"")</f>
        <v/>
      </c>
      <c r="P978" s="318" t="e">
        <f>+Tabla1[[#This Row],[Precio Unitario]]*Tabla1[[#This Row],[Cantidad de Insumos]]</f>
        <v>#VALUE!</v>
      </c>
      <c r="Q978" s="464" t="str">
        <f>IFERROR(VLOOKUP($L978,[4]Insumos!$C$2:$F$517,4,FALSE),"")</f>
        <v/>
      </c>
      <c r="R978" s="463"/>
    </row>
    <row r="979" spans="2:18" x14ac:dyDescent="0.25">
      <c r="B979" s="465" t="str">
        <f>IF(Tabla1[[#This Row],[Código_Actividad]]="","",CONCATENATE(Tabla1[[#This Row],[POA]],".",Tabla1[[#This Row],[SRS]],".",Tabla1[[#This Row],[AREA]],".",Tabla1[[#This Row],[TIPO]]))</f>
        <v/>
      </c>
      <c r="C979" s="465" t="str">
        <f>IF(Tabla1[[#This Row],[Código_Actividad]]="","",'Formulario PPGR1'!#REF!)</f>
        <v/>
      </c>
      <c r="D979" s="465" t="str">
        <f>IF(Tabla1[[#This Row],[Código_Actividad]]="","",'Formulario PPGR1'!#REF!)</f>
        <v/>
      </c>
      <c r="E979" s="465" t="str">
        <f>IF(Tabla1[[#This Row],[Código_Actividad]]="","",'Formulario PPGR1'!#REF!)</f>
        <v/>
      </c>
      <c r="F979" s="465" t="str">
        <f>IF(Tabla1[[#This Row],[Código_Actividad]]="","",'Formulario PPGR1'!#REF!)</f>
        <v/>
      </c>
      <c r="G979" s="366"/>
      <c r="H979" s="460" t="str">
        <f>IFERROR(VLOOKUP(Tabla1[[#This Row],[Código_Actividad]],'Formulario PPGR2'!$H$9:$I$1048576,2,FALSE),"")</f>
        <v/>
      </c>
      <c r="I979" s="461" t="str">
        <f>IFERROR(VLOOKUP(Tabla1[[#This Row],[Código_Actividad]],Tabla2[[Código]:[Total de Acciones ]],15,FALSE),"")</f>
        <v/>
      </c>
      <c r="J979" s="462"/>
      <c r="K979" s="466" t="s">
        <v>1003</v>
      </c>
      <c r="L979" s="460"/>
      <c r="M979" s="463" t="str">
        <f>IFERROR(VLOOKUP($L979,[4]Insumos!$C$2:$F$517,2,FALSE),"")</f>
        <v/>
      </c>
      <c r="N979" s="408"/>
      <c r="O979" s="464" t="str">
        <f>IFERROR(VLOOKUP($L979,[4]Insumos!$C$2:$F$517,3,FALSE),"")</f>
        <v/>
      </c>
      <c r="P979" s="318" t="e">
        <f>+Tabla1[[#This Row],[Precio Unitario]]*Tabla1[[#This Row],[Cantidad de Insumos]]</f>
        <v>#VALUE!</v>
      </c>
      <c r="Q979" s="464" t="str">
        <f>IFERROR(VLOOKUP($L979,[4]Insumos!$C$2:$F$517,4,FALSE),"")</f>
        <v/>
      </c>
      <c r="R979" s="463"/>
    </row>
    <row r="980" spans="2:18" x14ac:dyDescent="0.25">
      <c r="B980" s="465" t="str">
        <f>IF(Tabla1[[#This Row],[Código_Actividad]]="","",CONCATENATE(Tabla1[[#This Row],[POA]],".",Tabla1[[#This Row],[SRS]],".",Tabla1[[#This Row],[AREA]],".",Tabla1[[#This Row],[TIPO]]))</f>
        <v/>
      </c>
      <c r="C980" s="465" t="str">
        <f>IF(Tabla1[[#This Row],[Código_Actividad]]="","",'Formulario PPGR1'!#REF!)</f>
        <v/>
      </c>
      <c r="D980" s="465" t="str">
        <f>IF(Tabla1[[#This Row],[Código_Actividad]]="","",'Formulario PPGR1'!#REF!)</f>
        <v/>
      </c>
      <c r="E980" s="465" t="str">
        <f>IF(Tabla1[[#This Row],[Código_Actividad]]="","",'Formulario PPGR1'!#REF!)</f>
        <v/>
      </c>
      <c r="F980" s="465" t="str">
        <f>IF(Tabla1[[#This Row],[Código_Actividad]]="","",'Formulario PPGR1'!#REF!)</f>
        <v/>
      </c>
      <c r="G980" s="366"/>
      <c r="H980" s="460" t="str">
        <f>IFERROR(VLOOKUP(Tabla1[[#This Row],[Código_Actividad]],'Formulario PPGR2'!$H$9:$I$1048576,2,FALSE),"")</f>
        <v/>
      </c>
      <c r="I980" s="461" t="str">
        <f>IFERROR(VLOOKUP(Tabla1[[#This Row],[Código_Actividad]],Tabla2[[Código]:[Total de Acciones ]],15,FALSE),"")</f>
        <v/>
      </c>
      <c r="J980" s="462"/>
      <c r="K980" s="466" t="s">
        <v>1003</v>
      </c>
      <c r="L980" s="460"/>
      <c r="M980" s="463" t="str">
        <f>IFERROR(VLOOKUP($L980,[4]Insumos!$C$2:$F$517,2,FALSE),"")</f>
        <v/>
      </c>
      <c r="N980" s="408"/>
      <c r="O980" s="464" t="str">
        <f>IFERROR(VLOOKUP($L980,[4]Insumos!$C$2:$F$517,3,FALSE),"")</f>
        <v/>
      </c>
      <c r="P980" s="318" t="e">
        <f>+Tabla1[[#This Row],[Precio Unitario]]*Tabla1[[#This Row],[Cantidad de Insumos]]</f>
        <v>#VALUE!</v>
      </c>
      <c r="Q980" s="464" t="str">
        <f>IFERROR(VLOOKUP($L980,[4]Insumos!$C$2:$F$517,4,FALSE),"")</f>
        <v/>
      </c>
      <c r="R980" s="463"/>
    </row>
    <row r="981" spans="2:18" x14ac:dyDescent="0.25">
      <c r="B981" s="465" t="str">
        <f>IF(Tabla1[[#This Row],[Código_Actividad]]="","",CONCATENATE(Tabla1[[#This Row],[POA]],".",Tabla1[[#This Row],[SRS]],".",Tabla1[[#This Row],[AREA]],".",Tabla1[[#This Row],[TIPO]]))</f>
        <v/>
      </c>
      <c r="C981" s="465" t="str">
        <f>IF(Tabla1[[#This Row],[Código_Actividad]]="","",'Formulario PPGR1'!#REF!)</f>
        <v/>
      </c>
      <c r="D981" s="465" t="str">
        <f>IF(Tabla1[[#This Row],[Código_Actividad]]="","",'Formulario PPGR1'!#REF!)</f>
        <v/>
      </c>
      <c r="E981" s="465" t="str">
        <f>IF(Tabla1[[#This Row],[Código_Actividad]]="","",'Formulario PPGR1'!#REF!)</f>
        <v/>
      </c>
      <c r="F981" s="465" t="str">
        <f>IF(Tabla1[[#This Row],[Código_Actividad]]="","",'Formulario PPGR1'!#REF!)</f>
        <v/>
      </c>
      <c r="G981" s="366"/>
      <c r="H981" s="460" t="str">
        <f>IFERROR(VLOOKUP(Tabla1[[#This Row],[Código_Actividad]],'Formulario PPGR2'!$H$9:$I$1048576,2,FALSE),"")</f>
        <v/>
      </c>
      <c r="I981" s="461" t="str">
        <f>IFERROR(VLOOKUP(Tabla1[[#This Row],[Código_Actividad]],Tabla2[[Código]:[Total de Acciones ]],15,FALSE),"")</f>
        <v/>
      </c>
      <c r="J981" s="462"/>
      <c r="K981" s="466" t="s">
        <v>1123</v>
      </c>
      <c r="L981" s="460"/>
      <c r="M981" s="463" t="str">
        <f>IFERROR(VLOOKUP($L981,[4]Insumos!$C$2:$F$517,2,FALSE),"")</f>
        <v/>
      </c>
      <c r="N981" s="408"/>
      <c r="O981" s="464" t="str">
        <f>IFERROR(VLOOKUP($L981,[4]Insumos!$C$2:$F$517,3,FALSE),"")</f>
        <v/>
      </c>
      <c r="P981" s="318" t="e">
        <f>+Tabla1[[#This Row],[Precio Unitario]]*Tabla1[[#This Row],[Cantidad de Insumos]]</f>
        <v>#VALUE!</v>
      </c>
      <c r="Q981" s="464" t="str">
        <f>IFERROR(VLOOKUP($L981,[4]Insumos!$C$2:$F$517,4,FALSE),"")</f>
        <v/>
      </c>
      <c r="R981" s="463"/>
    </row>
    <row r="982" spans="2:18" x14ac:dyDescent="0.25">
      <c r="B982" s="465" t="str">
        <f>IF(Tabla1[[#This Row],[Código_Actividad]]="","",CONCATENATE(Tabla1[[#This Row],[POA]],".",Tabla1[[#This Row],[SRS]],".",Tabla1[[#This Row],[AREA]],".",Tabla1[[#This Row],[TIPO]]))</f>
        <v/>
      </c>
      <c r="C982" s="465" t="str">
        <f>IF(Tabla1[[#This Row],[Código_Actividad]]="","",'Formulario PPGR1'!#REF!)</f>
        <v/>
      </c>
      <c r="D982" s="465" t="str">
        <f>IF(Tabla1[[#This Row],[Código_Actividad]]="","",'Formulario PPGR1'!#REF!)</f>
        <v/>
      </c>
      <c r="E982" s="465" t="str">
        <f>IF(Tabla1[[#This Row],[Código_Actividad]]="","",'Formulario PPGR1'!#REF!)</f>
        <v/>
      </c>
      <c r="F982" s="465" t="str">
        <f>IF(Tabla1[[#This Row],[Código_Actividad]]="","",'Formulario PPGR1'!#REF!)</f>
        <v/>
      </c>
      <c r="G982" s="366"/>
      <c r="H982" s="460" t="str">
        <f>IFERROR(VLOOKUP(Tabla1[[#This Row],[Código_Actividad]],'Formulario PPGR2'!$H$9:$I$1048576,2,FALSE),"")</f>
        <v/>
      </c>
      <c r="I982" s="461" t="str">
        <f>IFERROR(VLOOKUP(Tabla1[[#This Row],[Código_Actividad]],Tabla2[[Código]:[Total de Acciones ]],15,FALSE),"")</f>
        <v/>
      </c>
      <c r="J982" s="462"/>
      <c r="K982" s="466" t="str">
        <f>IFERROR(VLOOKUP($J982,[7]LSIns!$B$5:$C$45,2,FALSE),"")</f>
        <v/>
      </c>
      <c r="L982" s="460"/>
      <c r="M982" s="463" t="str">
        <f>IFERROR(VLOOKUP($L982,[4]Insumos!$C$2:$F$517,2,FALSE),"")</f>
        <v/>
      </c>
      <c r="N982" s="408"/>
      <c r="O982" s="464" t="str">
        <f>IFERROR(VLOOKUP($L982,[4]Insumos!$C$2:$F$517,3,FALSE),"")</f>
        <v/>
      </c>
      <c r="P982" s="318" t="e">
        <f>+Tabla1[[#This Row],[Precio Unitario]]*Tabla1[[#This Row],[Cantidad de Insumos]]</f>
        <v>#VALUE!</v>
      </c>
      <c r="Q982" s="464" t="str">
        <f>IFERROR(VLOOKUP($L982,[4]Insumos!$C$2:$F$517,4,FALSE),"")</f>
        <v/>
      </c>
      <c r="R982" s="463"/>
    </row>
    <row r="983" spans="2:18" x14ac:dyDescent="0.25">
      <c r="B983" s="465" t="str">
        <f>IF(Tabla1[[#This Row],[Código_Actividad]]="","",CONCATENATE(Tabla1[[#This Row],[POA]],".",Tabla1[[#This Row],[SRS]],".",Tabla1[[#This Row],[AREA]],".",Tabla1[[#This Row],[TIPO]]))</f>
        <v/>
      </c>
      <c r="C983" s="465" t="str">
        <f>IF(Tabla1[[#This Row],[Código_Actividad]]="","",'Formulario PPGR1'!#REF!)</f>
        <v/>
      </c>
      <c r="D983" s="465" t="str">
        <f>IF(Tabla1[[#This Row],[Código_Actividad]]="","",'Formulario PPGR1'!#REF!)</f>
        <v/>
      </c>
      <c r="E983" s="465" t="str">
        <f>IF(Tabla1[[#This Row],[Código_Actividad]]="","",'Formulario PPGR1'!#REF!)</f>
        <v/>
      </c>
      <c r="F983" s="465" t="str">
        <f>IF(Tabla1[[#This Row],[Código_Actividad]]="","",'Formulario PPGR1'!#REF!)</f>
        <v/>
      </c>
      <c r="G983" s="366"/>
      <c r="H983" s="460" t="str">
        <f>IFERROR(VLOOKUP(Tabla1[[#This Row],[Código_Actividad]],'Formulario PPGR2'!$H$9:$I$1048576,2,FALSE),"")</f>
        <v/>
      </c>
      <c r="I983" s="461" t="str">
        <f>IFERROR(VLOOKUP(Tabla1[[#This Row],[Código_Actividad]],Tabla2[[Código]:[Total de Acciones ]],15,FALSE),"")</f>
        <v/>
      </c>
      <c r="J983" s="462"/>
      <c r="K983" s="466" t="str">
        <f>IFERROR(VLOOKUP($J983,[7]LSIns!$B$5:$C$45,2,FALSE),"")</f>
        <v/>
      </c>
      <c r="L983" s="460"/>
      <c r="M983" s="463" t="str">
        <f>IFERROR(VLOOKUP($L983,[4]Insumos!$C$2:$F$517,2,FALSE),"")</f>
        <v/>
      </c>
      <c r="N983" s="408"/>
      <c r="O983" s="464" t="str">
        <f>IFERROR(VLOOKUP($L983,[4]Insumos!$C$2:$F$517,3,FALSE),"")</f>
        <v/>
      </c>
      <c r="P983" s="318" t="e">
        <f>+Tabla1[[#This Row],[Precio Unitario]]*Tabla1[[#This Row],[Cantidad de Insumos]]</f>
        <v>#VALUE!</v>
      </c>
      <c r="Q983" s="464" t="str">
        <f>IFERROR(VLOOKUP($L983,[4]Insumos!$C$2:$F$517,4,FALSE),"")</f>
        <v/>
      </c>
      <c r="R983" s="463"/>
    </row>
    <row r="984" spans="2:18" x14ac:dyDescent="0.25">
      <c r="B984" s="465" t="str">
        <f>IF(Tabla1[[#This Row],[Código_Actividad]]="","",CONCATENATE(Tabla1[[#This Row],[POA]],".",Tabla1[[#This Row],[SRS]],".",Tabla1[[#This Row],[AREA]],".",Tabla1[[#This Row],[TIPO]]))</f>
        <v/>
      </c>
      <c r="C984" s="465" t="str">
        <f>IF(Tabla1[[#This Row],[Código_Actividad]]="","",'Formulario PPGR1'!#REF!)</f>
        <v/>
      </c>
      <c r="D984" s="465" t="str">
        <f>IF(Tabla1[[#This Row],[Código_Actividad]]="","",'Formulario PPGR1'!#REF!)</f>
        <v/>
      </c>
      <c r="E984" s="465" t="str">
        <f>IF(Tabla1[[#This Row],[Código_Actividad]]="","",'Formulario PPGR1'!#REF!)</f>
        <v/>
      </c>
      <c r="F984" s="465" t="str">
        <f>IF(Tabla1[[#This Row],[Código_Actividad]]="","",'Formulario PPGR1'!#REF!)</f>
        <v/>
      </c>
      <c r="G984" s="366"/>
      <c r="H984" s="460" t="str">
        <f>IFERROR(VLOOKUP(Tabla1[[#This Row],[Código_Actividad]],'Formulario PPGR2'!$H$9:$I$1048576,2,FALSE),"")</f>
        <v/>
      </c>
      <c r="I984" s="461" t="str">
        <f>IFERROR(VLOOKUP(Tabla1[[#This Row],[Código_Actividad]],Tabla2[[Código]:[Total de Acciones ]],15,FALSE),"")</f>
        <v/>
      </c>
      <c r="J984" s="462"/>
      <c r="K984" s="466" t="str">
        <f>IFERROR(VLOOKUP($J984,[7]LSIns!$B$5:$C$45,2,FALSE),"")</f>
        <v/>
      </c>
      <c r="L984" s="460"/>
      <c r="M984" s="463" t="str">
        <f>IFERROR(VLOOKUP($L984,[4]Insumos!$C$2:$F$517,2,FALSE),"")</f>
        <v/>
      </c>
      <c r="N984" s="408"/>
      <c r="O984" s="464" t="str">
        <f>IFERROR(VLOOKUP($L984,[4]Insumos!$C$2:$F$517,3,FALSE),"")</f>
        <v/>
      </c>
      <c r="P984" s="318" t="e">
        <f>+Tabla1[[#This Row],[Precio Unitario]]*Tabla1[[#This Row],[Cantidad de Insumos]]</f>
        <v>#VALUE!</v>
      </c>
      <c r="Q984" s="464" t="str">
        <f>IFERROR(VLOOKUP($L984,[4]Insumos!$C$2:$F$517,4,FALSE),"")</f>
        <v/>
      </c>
      <c r="R984" s="463"/>
    </row>
    <row r="985" spans="2:18" x14ac:dyDescent="0.25">
      <c r="B985" s="465" t="str">
        <f>IF(Tabla1[[#This Row],[Código_Actividad]]="","",CONCATENATE(Tabla1[[#This Row],[POA]],".",Tabla1[[#This Row],[SRS]],".",Tabla1[[#This Row],[AREA]],".",Tabla1[[#This Row],[TIPO]]))</f>
        <v/>
      </c>
      <c r="C985" s="465" t="str">
        <f>IF(Tabla1[[#This Row],[Código_Actividad]]="","",'Formulario PPGR1'!#REF!)</f>
        <v/>
      </c>
      <c r="D985" s="465" t="str">
        <f>IF(Tabla1[[#This Row],[Código_Actividad]]="","",'Formulario PPGR1'!#REF!)</f>
        <v/>
      </c>
      <c r="E985" s="465" t="str">
        <f>IF(Tabla1[[#This Row],[Código_Actividad]]="","",'Formulario PPGR1'!#REF!)</f>
        <v/>
      </c>
      <c r="F985" s="465" t="str">
        <f>IF(Tabla1[[#This Row],[Código_Actividad]]="","",'Formulario PPGR1'!#REF!)</f>
        <v/>
      </c>
      <c r="G985" s="366"/>
      <c r="H985" s="460" t="str">
        <f>IFERROR(VLOOKUP(Tabla1[[#This Row],[Código_Actividad]],'Formulario PPGR2'!$H$9:$I$1048576,2,FALSE),"")</f>
        <v/>
      </c>
      <c r="I985" s="461" t="str">
        <f>IFERROR(VLOOKUP(Tabla1[[#This Row],[Código_Actividad]],Tabla2[[Código]:[Total de Acciones ]],15,FALSE),"")</f>
        <v/>
      </c>
      <c r="J985" s="462"/>
      <c r="K985" s="466" t="str">
        <f>IFERROR(VLOOKUP($J985,[7]LSIns!$B$5:$C$45,2,FALSE),"")</f>
        <v/>
      </c>
      <c r="L985" s="460"/>
      <c r="M985" s="463" t="str">
        <f>IFERROR(VLOOKUP($L985,[4]Insumos!$C$2:$F$517,2,FALSE),"")</f>
        <v/>
      </c>
      <c r="N985" s="408"/>
      <c r="O985" s="464" t="str">
        <f>IFERROR(VLOOKUP($L985,[4]Insumos!$C$2:$F$517,3,FALSE),"")</f>
        <v/>
      </c>
      <c r="P985" s="318" t="e">
        <f>+Tabla1[[#This Row],[Precio Unitario]]*Tabla1[[#This Row],[Cantidad de Insumos]]</f>
        <v>#VALUE!</v>
      </c>
      <c r="Q985" s="464" t="str">
        <f>IFERROR(VLOOKUP($L985,[4]Insumos!$C$2:$F$517,4,FALSE),"")</f>
        <v/>
      </c>
      <c r="R985" s="463"/>
    </row>
    <row r="986" spans="2:18" x14ac:dyDescent="0.25">
      <c r="B986" s="465" t="str">
        <f>IF(Tabla1[[#This Row],[Código_Actividad]]="","",CONCATENATE(Tabla1[[#This Row],[POA]],".",Tabla1[[#This Row],[SRS]],".",Tabla1[[#This Row],[AREA]],".",Tabla1[[#This Row],[TIPO]]))</f>
        <v/>
      </c>
      <c r="C986" s="465" t="str">
        <f>IF(Tabla1[[#This Row],[Código_Actividad]]="","",'Formulario PPGR1'!#REF!)</f>
        <v/>
      </c>
      <c r="D986" s="465" t="str">
        <f>IF(Tabla1[[#This Row],[Código_Actividad]]="","",'Formulario PPGR1'!#REF!)</f>
        <v/>
      </c>
      <c r="E986" s="465" t="str">
        <f>IF(Tabla1[[#This Row],[Código_Actividad]]="","",'Formulario PPGR1'!#REF!)</f>
        <v/>
      </c>
      <c r="F986" s="465" t="str">
        <f>IF(Tabla1[[#This Row],[Código_Actividad]]="","",'Formulario PPGR1'!#REF!)</f>
        <v/>
      </c>
      <c r="G986" s="366"/>
      <c r="H986" s="460" t="str">
        <f>IFERROR(VLOOKUP(Tabla1[[#This Row],[Código_Actividad]],'Formulario PPGR2'!$H$9:$I$1048576,2,FALSE),"")</f>
        <v/>
      </c>
      <c r="I986" s="461" t="str">
        <f>IFERROR(VLOOKUP(Tabla1[[#This Row],[Código_Actividad]],Tabla2[[Código]:[Total de Acciones ]],15,FALSE),"")</f>
        <v/>
      </c>
      <c r="J986" s="462"/>
      <c r="K986" s="466" t="str">
        <f>IFERROR(VLOOKUP($J986,[7]LSIns!$B$5:$C$45,2,FALSE),"")</f>
        <v/>
      </c>
      <c r="L986" s="460"/>
      <c r="M986" s="463" t="str">
        <f>IFERROR(VLOOKUP($L986,[4]Insumos!$C$2:$F$517,2,FALSE),"")</f>
        <v/>
      </c>
      <c r="N986" s="408"/>
      <c r="O986" s="464" t="str">
        <f>IFERROR(VLOOKUP($L986,[4]Insumos!$C$2:$F$517,3,FALSE),"")</f>
        <v/>
      </c>
      <c r="P986" s="318" t="e">
        <f>+Tabla1[[#This Row],[Precio Unitario]]*Tabla1[[#This Row],[Cantidad de Insumos]]</f>
        <v>#VALUE!</v>
      </c>
      <c r="Q986" s="464" t="str">
        <f>IFERROR(VLOOKUP($L986,[4]Insumos!$C$2:$F$517,4,FALSE),"")</f>
        <v/>
      </c>
      <c r="R986" s="463"/>
    </row>
    <row r="987" spans="2:18" x14ac:dyDescent="0.25">
      <c r="B987" s="465" t="str">
        <f>IF(Tabla1[[#This Row],[Código_Actividad]]="","",CONCATENATE(Tabla1[[#This Row],[POA]],".",Tabla1[[#This Row],[SRS]],".",Tabla1[[#This Row],[AREA]],".",Tabla1[[#This Row],[TIPO]]))</f>
        <v/>
      </c>
      <c r="C987" s="465" t="str">
        <f>IF(Tabla1[[#This Row],[Código_Actividad]]="","",'Formulario PPGR1'!#REF!)</f>
        <v/>
      </c>
      <c r="D987" s="465" t="str">
        <f>IF(Tabla1[[#This Row],[Código_Actividad]]="","",'Formulario PPGR1'!#REF!)</f>
        <v/>
      </c>
      <c r="E987" s="465" t="str">
        <f>IF(Tabla1[[#This Row],[Código_Actividad]]="","",'Formulario PPGR1'!#REF!)</f>
        <v/>
      </c>
      <c r="F987" s="465" t="str">
        <f>IF(Tabla1[[#This Row],[Código_Actividad]]="","",'Formulario PPGR1'!#REF!)</f>
        <v/>
      </c>
      <c r="G987" s="366"/>
      <c r="H987" s="460" t="str">
        <f>IFERROR(VLOOKUP(Tabla1[[#This Row],[Código_Actividad]],'Formulario PPGR2'!$H$9:$I$1048576,2,FALSE),"")</f>
        <v/>
      </c>
      <c r="I987" s="461" t="str">
        <f>IFERROR(VLOOKUP(Tabla1[[#This Row],[Código_Actividad]],Tabla2[[Código]:[Total de Acciones ]],15,FALSE),"")</f>
        <v/>
      </c>
      <c r="J987" s="462"/>
      <c r="K987" s="466" t="str">
        <f>IFERROR(VLOOKUP($J987,[7]LSIns!$B$5:$C$45,2,FALSE),"")</f>
        <v/>
      </c>
      <c r="L987" s="460"/>
      <c r="M987" s="463" t="str">
        <f>IFERROR(VLOOKUP($L987,[4]Insumos!$C$2:$F$517,2,FALSE),"")</f>
        <v/>
      </c>
      <c r="N987" s="408"/>
      <c r="O987" s="464" t="str">
        <f>IFERROR(VLOOKUP($L987,[4]Insumos!$C$2:$F$517,3,FALSE),"")</f>
        <v/>
      </c>
      <c r="P987" s="318" t="e">
        <f>+Tabla1[[#This Row],[Precio Unitario]]*Tabla1[[#This Row],[Cantidad de Insumos]]</f>
        <v>#VALUE!</v>
      </c>
      <c r="Q987" s="464" t="str">
        <f>IFERROR(VLOOKUP($L987,[4]Insumos!$C$2:$F$517,4,FALSE),"")</f>
        <v/>
      </c>
      <c r="R987" s="463"/>
    </row>
    <row r="988" spans="2:18" x14ac:dyDescent="0.25">
      <c r="B988" s="465" t="str">
        <f>IF(Tabla1[[#This Row],[Código_Actividad]]="","",CONCATENATE(Tabla1[[#This Row],[POA]],".",Tabla1[[#This Row],[SRS]],".",Tabla1[[#This Row],[AREA]],".",Tabla1[[#This Row],[TIPO]]))</f>
        <v/>
      </c>
      <c r="C988" s="465" t="str">
        <f>IF(Tabla1[[#This Row],[Código_Actividad]]="","",'Formulario PPGR1'!#REF!)</f>
        <v/>
      </c>
      <c r="D988" s="465" t="str">
        <f>IF(Tabla1[[#This Row],[Código_Actividad]]="","",'Formulario PPGR1'!#REF!)</f>
        <v/>
      </c>
      <c r="E988" s="465" t="str">
        <f>IF(Tabla1[[#This Row],[Código_Actividad]]="","",'Formulario PPGR1'!#REF!)</f>
        <v/>
      </c>
      <c r="F988" s="465" t="str">
        <f>IF(Tabla1[[#This Row],[Código_Actividad]]="","",'Formulario PPGR1'!#REF!)</f>
        <v/>
      </c>
      <c r="G988" s="366"/>
      <c r="H988" s="460" t="str">
        <f>IFERROR(VLOOKUP(Tabla1[[#This Row],[Código_Actividad]],'Formulario PPGR2'!$H$9:$I$1048576,2,FALSE),"")</f>
        <v/>
      </c>
      <c r="I988" s="461" t="str">
        <f>IFERROR(VLOOKUP(Tabla1[[#This Row],[Código_Actividad]],Tabla2[[Código]:[Total de Acciones ]],15,FALSE),"")</f>
        <v/>
      </c>
      <c r="J988" s="462"/>
      <c r="K988" s="466" t="str">
        <f>IFERROR(VLOOKUP($J988,[7]LSIns!$B$5:$C$45,2,FALSE),"")</f>
        <v/>
      </c>
      <c r="L988" s="460"/>
      <c r="M988" s="463" t="str">
        <f>IFERROR(VLOOKUP($L988,[4]Insumos!$C$2:$F$517,2,FALSE),"")</f>
        <v/>
      </c>
      <c r="N988" s="408"/>
      <c r="O988" s="464" t="str">
        <f>IFERROR(VLOOKUP($L988,[4]Insumos!$C$2:$F$517,3,FALSE),"")</f>
        <v/>
      </c>
      <c r="P988" s="318" t="e">
        <f>+Tabla1[[#This Row],[Precio Unitario]]*Tabla1[[#This Row],[Cantidad de Insumos]]</f>
        <v>#VALUE!</v>
      </c>
      <c r="Q988" s="464" t="str">
        <f>IFERROR(VLOOKUP($L988,[4]Insumos!$C$2:$F$517,4,FALSE),"")</f>
        <v/>
      </c>
      <c r="R988" s="463"/>
    </row>
    <row r="989" spans="2:18" x14ac:dyDescent="0.25">
      <c r="B989" s="465" t="str">
        <f>IF(Tabla1[[#This Row],[Código_Actividad]]="","",CONCATENATE(Tabla1[[#This Row],[POA]],".",Tabla1[[#This Row],[SRS]],".",Tabla1[[#This Row],[AREA]],".",Tabla1[[#This Row],[TIPO]]))</f>
        <v/>
      </c>
      <c r="C989" s="465" t="str">
        <f>IF(Tabla1[[#This Row],[Código_Actividad]]="","",'Formulario PPGR1'!#REF!)</f>
        <v/>
      </c>
      <c r="D989" s="465" t="str">
        <f>IF(Tabla1[[#This Row],[Código_Actividad]]="","",'Formulario PPGR1'!#REF!)</f>
        <v/>
      </c>
      <c r="E989" s="465" t="str">
        <f>IF(Tabla1[[#This Row],[Código_Actividad]]="","",'Formulario PPGR1'!#REF!)</f>
        <v/>
      </c>
      <c r="F989" s="465" t="str">
        <f>IF(Tabla1[[#This Row],[Código_Actividad]]="","",'Formulario PPGR1'!#REF!)</f>
        <v/>
      </c>
      <c r="G989" s="366"/>
      <c r="H989" s="460" t="str">
        <f>IFERROR(VLOOKUP(Tabla1[[#This Row],[Código_Actividad]],'Formulario PPGR2'!$H$9:$I$1048576,2,FALSE),"")</f>
        <v/>
      </c>
      <c r="I989" s="461" t="str">
        <f>IFERROR(VLOOKUP(Tabla1[[#This Row],[Código_Actividad]],Tabla2[[Código]:[Total de Acciones ]],15,FALSE),"")</f>
        <v/>
      </c>
      <c r="J989" s="462"/>
      <c r="K989" s="466" t="str">
        <f>IFERROR(VLOOKUP($J989,[7]LSIns!$B$5:$C$45,2,FALSE),"")</f>
        <v/>
      </c>
      <c r="L989" s="460"/>
      <c r="M989" s="463" t="str">
        <f>IFERROR(VLOOKUP($L989,[4]Insumos!$C$2:$F$517,2,FALSE),"")</f>
        <v/>
      </c>
      <c r="N989" s="408"/>
      <c r="O989" s="464" t="str">
        <f>IFERROR(VLOOKUP($L989,[4]Insumos!$C$2:$F$517,3,FALSE),"")</f>
        <v/>
      </c>
      <c r="P989" s="318" t="e">
        <f>+Tabla1[[#This Row],[Precio Unitario]]*Tabla1[[#This Row],[Cantidad de Insumos]]</f>
        <v>#VALUE!</v>
      </c>
      <c r="Q989" s="464" t="str">
        <f>IFERROR(VLOOKUP($L989,[4]Insumos!$C$2:$F$517,4,FALSE),"")</f>
        <v/>
      </c>
      <c r="R989" s="463"/>
    </row>
    <row r="990" spans="2:18" x14ac:dyDescent="0.25">
      <c r="B990" s="465" t="str">
        <f>IF(Tabla1[[#This Row],[Código_Actividad]]="","",CONCATENATE(Tabla1[[#This Row],[POA]],".",Tabla1[[#This Row],[SRS]],".",Tabla1[[#This Row],[AREA]],".",Tabla1[[#This Row],[TIPO]]))</f>
        <v/>
      </c>
      <c r="C990" s="465" t="str">
        <f>IF(Tabla1[[#This Row],[Código_Actividad]]="","",'Formulario PPGR1'!#REF!)</f>
        <v/>
      </c>
      <c r="D990" s="465" t="str">
        <f>IF(Tabla1[[#This Row],[Código_Actividad]]="","",'Formulario PPGR1'!#REF!)</f>
        <v/>
      </c>
      <c r="E990" s="465" t="str">
        <f>IF(Tabla1[[#This Row],[Código_Actividad]]="","",'Formulario PPGR1'!#REF!)</f>
        <v/>
      </c>
      <c r="F990" s="465" t="str">
        <f>IF(Tabla1[[#This Row],[Código_Actividad]]="","",'Formulario PPGR1'!#REF!)</f>
        <v/>
      </c>
      <c r="G990" s="366"/>
      <c r="H990" s="460" t="str">
        <f>IFERROR(VLOOKUP(Tabla1[[#This Row],[Código_Actividad]],'Formulario PPGR2'!$H$9:$I$1048576,2,FALSE),"")</f>
        <v/>
      </c>
      <c r="I990" s="461" t="str">
        <f>IFERROR(VLOOKUP(Tabla1[[#This Row],[Código_Actividad]],Tabla2[[Código]:[Total de Acciones ]],15,FALSE),"")</f>
        <v/>
      </c>
      <c r="J990" s="462"/>
      <c r="K990" s="466" t="str">
        <f>IFERROR(VLOOKUP($J990,[7]LSIns!$B$5:$C$45,2,FALSE),"")</f>
        <v/>
      </c>
      <c r="L990" s="460"/>
      <c r="M990" s="463" t="str">
        <f>IFERROR(VLOOKUP($L990,[4]Insumos!$C$2:$F$517,2,FALSE),"")</f>
        <v/>
      </c>
      <c r="N990" s="408"/>
      <c r="O990" s="464" t="str">
        <f>IFERROR(VLOOKUP($L990,[4]Insumos!$C$2:$F$517,3,FALSE),"")</f>
        <v/>
      </c>
      <c r="P990" s="318" t="e">
        <f>+Tabla1[[#This Row],[Precio Unitario]]*Tabla1[[#This Row],[Cantidad de Insumos]]</f>
        <v>#VALUE!</v>
      </c>
      <c r="Q990" s="464" t="str">
        <f>IFERROR(VLOOKUP($L990,[4]Insumos!$C$2:$F$517,4,FALSE),"")</f>
        <v/>
      </c>
      <c r="R990" s="463"/>
    </row>
    <row r="991" spans="2:18" x14ac:dyDescent="0.25">
      <c r="B991" s="465" t="str">
        <f>IF(Tabla1[[#This Row],[Código_Actividad]]="","",CONCATENATE(Tabla1[[#This Row],[POA]],".",Tabla1[[#This Row],[SRS]],".",Tabla1[[#This Row],[AREA]],".",Tabla1[[#This Row],[TIPO]]))</f>
        <v/>
      </c>
      <c r="C991" s="465" t="str">
        <f>IF(Tabla1[[#This Row],[Código_Actividad]]="","",'Formulario PPGR1'!#REF!)</f>
        <v/>
      </c>
      <c r="D991" s="465" t="str">
        <f>IF(Tabla1[[#This Row],[Código_Actividad]]="","",'Formulario PPGR1'!#REF!)</f>
        <v/>
      </c>
      <c r="E991" s="465" t="str">
        <f>IF(Tabla1[[#This Row],[Código_Actividad]]="","",'Formulario PPGR1'!#REF!)</f>
        <v/>
      </c>
      <c r="F991" s="465" t="str">
        <f>IF(Tabla1[[#This Row],[Código_Actividad]]="","",'Formulario PPGR1'!#REF!)</f>
        <v/>
      </c>
      <c r="G991" s="366"/>
      <c r="H991" s="460" t="str">
        <f>IFERROR(VLOOKUP(Tabla1[[#This Row],[Código_Actividad]],'Formulario PPGR2'!$H$9:$I$1048576,2,FALSE),"")</f>
        <v/>
      </c>
      <c r="I991" s="461" t="str">
        <f>IFERROR(VLOOKUP(Tabla1[[#This Row],[Código_Actividad]],Tabla2[[Código]:[Total de Acciones ]],15,FALSE),"")</f>
        <v/>
      </c>
      <c r="J991" s="462"/>
      <c r="K991" s="466" t="str">
        <f>IFERROR(VLOOKUP($J991,[7]LSIns!$B$5:$C$45,2,FALSE),"")</f>
        <v/>
      </c>
      <c r="L991" s="460"/>
      <c r="M991" s="463" t="str">
        <f>IFERROR(VLOOKUP($L991,[4]Insumos!$C$2:$F$517,2,FALSE),"")</f>
        <v/>
      </c>
      <c r="N991" s="408"/>
      <c r="O991" s="464" t="str">
        <f>IFERROR(VLOOKUP($L991,[4]Insumos!$C$2:$F$517,3,FALSE),"")</f>
        <v/>
      </c>
      <c r="P991" s="318" t="e">
        <f>+Tabla1[[#This Row],[Precio Unitario]]*Tabla1[[#This Row],[Cantidad de Insumos]]</f>
        <v>#VALUE!</v>
      </c>
      <c r="Q991" s="464" t="str">
        <f>IFERROR(VLOOKUP($L991,[4]Insumos!$C$2:$F$517,4,FALSE),"")</f>
        <v/>
      </c>
      <c r="R991" s="463"/>
    </row>
    <row r="992" spans="2:18" x14ac:dyDescent="0.25">
      <c r="B992" s="465" t="str">
        <f>IF(Tabla1[[#This Row],[Código_Actividad]]="","",CONCATENATE(Tabla1[[#This Row],[POA]],".",Tabla1[[#This Row],[SRS]],".",Tabla1[[#This Row],[AREA]],".",Tabla1[[#This Row],[TIPO]]))</f>
        <v/>
      </c>
      <c r="C992" s="465" t="str">
        <f>IF(Tabla1[[#This Row],[Código_Actividad]]="","",'Formulario PPGR1'!#REF!)</f>
        <v/>
      </c>
      <c r="D992" s="465" t="str">
        <f>IF(Tabla1[[#This Row],[Código_Actividad]]="","",'Formulario PPGR1'!#REF!)</f>
        <v/>
      </c>
      <c r="E992" s="465" t="str">
        <f>IF(Tabla1[[#This Row],[Código_Actividad]]="","",'Formulario PPGR1'!#REF!)</f>
        <v/>
      </c>
      <c r="F992" s="465" t="str">
        <f>IF(Tabla1[[#This Row],[Código_Actividad]]="","",'Formulario PPGR1'!#REF!)</f>
        <v/>
      </c>
      <c r="G992" s="366"/>
      <c r="H992" s="460" t="str">
        <f>IFERROR(VLOOKUP(Tabla1[[#This Row],[Código_Actividad]],'Formulario PPGR2'!$H$9:$I$1048576,2,FALSE),"")</f>
        <v/>
      </c>
      <c r="I992" s="461" t="str">
        <f>IFERROR(VLOOKUP(Tabla1[[#This Row],[Código_Actividad]],Tabla2[[Código]:[Total de Acciones ]],15,FALSE),"")</f>
        <v/>
      </c>
      <c r="J992" s="462"/>
      <c r="K992" s="466" t="str">
        <f>IFERROR(VLOOKUP($J992,[7]LSIns!$B$5:$C$45,2,FALSE),"")</f>
        <v/>
      </c>
      <c r="L992" s="460"/>
      <c r="M992" s="463" t="str">
        <f>IFERROR(VLOOKUP($L992,[4]Insumos!$C$2:$F$517,2,FALSE),"")</f>
        <v/>
      </c>
      <c r="N992" s="408"/>
      <c r="O992" s="464" t="str">
        <f>IFERROR(VLOOKUP($L992,[4]Insumos!$C$2:$F$517,3,FALSE),"")</f>
        <v/>
      </c>
      <c r="P992" s="318" t="e">
        <f>+Tabla1[[#This Row],[Precio Unitario]]*Tabla1[[#This Row],[Cantidad de Insumos]]</f>
        <v>#VALUE!</v>
      </c>
      <c r="Q992" s="464" t="str">
        <f>IFERROR(VLOOKUP($L992,[4]Insumos!$C$2:$F$517,4,FALSE),"")</f>
        <v/>
      </c>
      <c r="R992" s="463"/>
    </row>
    <row r="993" spans="2:18" x14ac:dyDescent="0.25">
      <c r="B993" s="465" t="str">
        <f>IF(Tabla1[[#This Row],[Código_Actividad]]="","",CONCATENATE(Tabla1[[#This Row],[POA]],".",Tabla1[[#This Row],[SRS]],".",Tabla1[[#This Row],[AREA]],".",Tabla1[[#This Row],[TIPO]]))</f>
        <v/>
      </c>
      <c r="C993" s="465" t="str">
        <f>IF(Tabla1[[#This Row],[Código_Actividad]]="","",'Formulario PPGR1'!#REF!)</f>
        <v/>
      </c>
      <c r="D993" s="465" t="str">
        <f>IF(Tabla1[[#This Row],[Código_Actividad]]="","",'Formulario PPGR1'!#REF!)</f>
        <v/>
      </c>
      <c r="E993" s="465" t="str">
        <f>IF(Tabla1[[#This Row],[Código_Actividad]]="","",'Formulario PPGR1'!#REF!)</f>
        <v/>
      </c>
      <c r="F993" s="465" t="str">
        <f>IF(Tabla1[[#This Row],[Código_Actividad]]="","",'Formulario PPGR1'!#REF!)</f>
        <v/>
      </c>
      <c r="G993" s="366"/>
      <c r="H993" s="460" t="str">
        <f>IFERROR(VLOOKUP(Tabla1[[#This Row],[Código_Actividad]],'Formulario PPGR2'!$H$9:$I$1048576,2,FALSE),"")</f>
        <v/>
      </c>
      <c r="I993" s="461" t="str">
        <f>IFERROR(VLOOKUP(Tabla1[[#This Row],[Código_Actividad]],Tabla2[[Código]:[Total de Acciones ]],15,FALSE),"")</f>
        <v/>
      </c>
      <c r="J993" s="462"/>
      <c r="K993" s="466" t="str">
        <f>IFERROR(VLOOKUP($J993,[7]LSIns!$B$5:$C$45,2,FALSE),"")</f>
        <v/>
      </c>
      <c r="L993" s="460"/>
      <c r="M993" s="463" t="str">
        <f>IFERROR(VLOOKUP($L993,[4]Insumos!$C$2:$F$517,2,FALSE),"")</f>
        <v/>
      </c>
      <c r="N993" s="408"/>
      <c r="O993" s="464" t="str">
        <f>IFERROR(VLOOKUP($L993,[4]Insumos!$C$2:$F$517,3,FALSE),"")</f>
        <v/>
      </c>
      <c r="P993" s="318" t="e">
        <f>+Tabla1[[#This Row],[Precio Unitario]]*Tabla1[[#This Row],[Cantidad de Insumos]]</f>
        <v>#VALUE!</v>
      </c>
      <c r="Q993" s="464" t="str">
        <f>IFERROR(VLOOKUP($L993,[4]Insumos!$C$2:$F$517,4,FALSE),"")</f>
        <v/>
      </c>
      <c r="R993" s="463"/>
    </row>
    <row r="994" spans="2:18" x14ac:dyDescent="0.25">
      <c r="B994" s="465" t="str">
        <f>IF(Tabla1[[#This Row],[Código_Actividad]]="","",CONCATENATE(Tabla1[[#This Row],[POA]],".",Tabla1[[#This Row],[SRS]],".",Tabla1[[#This Row],[AREA]],".",Tabla1[[#This Row],[TIPO]]))</f>
        <v/>
      </c>
      <c r="C994" s="465" t="str">
        <f>IF(Tabla1[[#This Row],[Código_Actividad]]="","",'Formulario PPGR1'!#REF!)</f>
        <v/>
      </c>
      <c r="D994" s="465" t="str">
        <f>IF(Tabla1[[#This Row],[Código_Actividad]]="","",'Formulario PPGR1'!#REF!)</f>
        <v/>
      </c>
      <c r="E994" s="465" t="str">
        <f>IF(Tabla1[[#This Row],[Código_Actividad]]="","",'Formulario PPGR1'!#REF!)</f>
        <v/>
      </c>
      <c r="F994" s="465" t="str">
        <f>IF(Tabla1[[#This Row],[Código_Actividad]]="","",'Formulario PPGR1'!#REF!)</f>
        <v/>
      </c>
      <c r="G994" s="366"/>
      <c r="H994" s="460" t="str">
        <f>IFERROR(VLOOKUP(Tabla1[[#This Row],[Código_Actividad]],'Formulario PPGR2'!$H$9:$I$1048576,2,FALSE),"")</f>
        <v/>
      </c>
      <c r="I994" s="461" t="str">
        <f>IFERROR(VLOOKUP(Tabla1[[#This Row],[Código_Actividad]],Tabla2[[Código]:[Total de Acciones ]],15,FALSE),"")</f>
        <v/>
      </c>
      <c r="J994" s="462"/>
      <c r="K994" s="466" t="str">
        <f>IFERROR(VLOOKUP($J994,[7]LSIns!$B$5:$C$45,2,FALSE),"")</f>
        <v/>
      </c>
      <c r="L994" s="460"/>
      <c r="M994" s="463" t="str">
        <f>IFERROR(VLOOKUP($L994,[4]Insumos!$C$2:$F$517,2,FALSE),"")</f>
        <v/>
      </c>
      <c r="N994" s="408"/>
      <c r="O994" s="464" t="str">
        <f>IFERROR(VLOOKUP($L994,[4]Insumos!$C$2:$F$517,3,FALSE),"")</f>
        <v/>
      </c>
      <c r="P994" s="318" t="e">
        <f>+Tabla1[[#This Row],[Precio Unitario]]*Tabla1[[#This Row],[Cantidad de Insumos]]</f>
        <v>#VALUE!</v>
      </c>
      <c r="Q994" s="464" t="str">
        <f>IFERROR(VLOOKUP($L994,[4]Insumos!$C$2:$F$517,4,FALSE),"")</f>
        <v/>
      </c>
      <c r="R994" s="463"/>
    </row>
    <row r="995" spans="2:18" x14ac:dyDescent="0.25">
      <c r="B995" s="465" t="str">
        <f>IF(Tabla1[[#This Row],[Código_Actividad]]="","",CONCATENATE(Tabla1[[#This Row],[POA]],".",Tabla1[[#This Row],[SRS]],".",Tabla1[[#This Row],[AREA]],".",Tabla1[[#This Row],[TIPO]]))</f>
        <v/>
      </c>
      <c r="C995" s="465" t="str">
        <f>IF(Tabla1[[#This Row],[Código_Actividad]]="","",'Formulario PPGR1'!#REF!)</f>
        <v/>
      </c>
      <c r="D995" s="465" t="str">
        <f>IF(Tabla1[[#This Row],[Código_Actividad]]="","",'Formulario PPGR1'!#REF!)</f>
        <v/>
      </c>
      <c r="E995" s="465" t="str">
        <f>IF(Tabla1[[#This Row],[Código_Actividad]]="","",'Formulario PPGR1'!#REF!)</f>
        <v/>
      </c>
      <c r="F995" s="465" t="str">
        <f>IF(Tabla1[[#This Row],[Código_Actividad]]="","",'Formulario PPGR1'!#REF!)</f>
        <v/>
      </c>
      <c r="G995" s="366"/>
      <c r="H995" s="460" t="str">
        <f>IFERROR(VLOOKUP(Tabla1[[#This Row],[Código_Actividad]],'Formulario PPGR2'!$H$9:$I$1048576,2,FALSE),"")</f>
        <v/>
      </c>
      <c r="I995" s="461" t="str">
        <f>IFERROR(VLOOKUP(Tabla1[[#This Row],[Código_Actividad]],Tabla2[[Código]:[Total de Acciones ]],15,FALSE),"")</f>
        <v/>
      </c>
      <c r="J995" s="462"/>
      <c r="K995" s="466" t="str">
        <f>IFERROR(VLOOKUP($J995,[7]LSIns!$B$5:$C$45,2,FALSE),"")</f>
        <v/>
      </c>
      <c r="L995" s="460"/>
      <c r="M995" s="463" t="str">
        <f>IFERROR(VLOOKUP($L995,[4]Insumos!$C$2:$F$517,2,FALSE),"")</f>
        <v/>
      </c>
      <c r="N995" s="408"/>
      <c r="O995" s="464" t="str">
        <f>IFERROR(VLOOKUP($L995,[4]Insumos!$C$2:$F$517,3,FALSE),"")</f>
        <v/>
      </c>
      <c r="P995" s="318" t="e">
        <f>+Tabla1[[#This Row],[Precio Unitario]]*Tabla1[[#This Row],[Cantidad de Insumos]]</f>
        <v>#VALUE!</v>
      </c>
      <c r="Q995" s="464" t="str">
        <f>IFERROR(VLOOKUP($L995,[4]Insumos!$C$2:$F$517,4,FALSE),"")</f>
        <v/>
      </c>
      <c r="R995" s="463"/>
    </row>
    <row r="996" spans="2:18" x14ac:dyDescent="0.25">
      <c r="B996" s="465" t="str">
        <f>IF(Tabla1[[#This Row],[Código_Actividad]]="","",CONCATENATE(Tabla1[[#This Row],[POA]],".",Tabla1[[#This Row],[SRS]],".",Tabla1[[#This Row],[AREA]],".",Tabla1[[#This Row],[TIPO]]))</f>
        <v/>
      </c>
      <c r="C996" s="465" t="str">
        <f>IF(Tabla1[[#This Row],[Código_Actividad]]="","",'Formulario PPGR1'!#REF!)</f>
        <v/>
      </c>
      <c r="D996" s="465" t="str">
        <f>IF(Tabla1[[#This Row],[Código_Actividad]]="","",'Formulario PPGR1'!#REF!)</f>
        <v/>
      </c>
      <c r="E996" s="465" t="str">
        <f>IF(Tabla1[[#This Row],[Código_Actividad]]="","",'Formulario PPGR1'!#REF!)</f>
        <v/>
      </c>
      <c r="F996" s="465" t="str">
        <f>IF(Tabla1[[#This Row],[Código_Actividad]]="","",'Formulario PPGR1'!#REF!)</f>
        <v/>
      </c>
      <c r="G996" s="366"/>
      <c r="H996" s="460" t="str">
        <f>IFERROR(VLOOKUP(Tabla1[[#This Row],[Código_Actividad]],'Formulario PPGR2'!$H$9:$I$1048576,2,FALSE),"")</f>
        <v/>
      </c>
      <c r="I996" s="461" t="str">
        <f>IFERROR(VLOOKUP(Tabla1[[#This Row],[Código_Actividad]],Tabla2[[Código]:[Total de Acciones ]],15,FALSE),"")</f>
        <v/>
      </c>
      <c r="J996" s="462"/>
      <c r="K996" s="466" t="str">
        <f>IFERROR(VLOOKUP($J996,[7]LSIns!$B$5:$C$45,2,FALSE),"")</f>
        <v/>
      </c>
      <c r="L996" s="460"/>
      <c r="M996" s="463" t="str">
        <f>IFERROR(VLOOKUP($L996,[4]Insumos!$C$2:$F$517,2,FALSE),"")</f>
        <v/>
      </c>
      <c r="N996" s="408"/>
      <c r="O996" s="464" t="str">
        <f>IFERROR(VLOOKUP($L996,[4]Insumos!$C$2:$F$517,3,FALSE),"")</f>
        <v/>
      </c>
      <c r="P996" s="318" t="e">
        <f>+Tabla1[[#This Row],[Precio Unitario]]*Tabla1[[#This Row],[Cantidad de Insumos]]</f>
        <v>#VALUE!</v>
      </c>
      <c r="Q996" s="464" t="str">
        <f>IFERROR(VLOOKUP($L996,[4]Insumos!$C$2:$F$517,4,FALSE),"")</f>
        <v/>
      </c>
      <c r="R996" s="463"/>
    </row>
    <row r="997" spans="2:18" x14ac:dyDescent="0.25">
      <c r="B997" s="465" t="str">
        <f>IF(Tabla1[[#This Row],[Código_Actividad]]="","",CONCATENATE(Tabla1[[#This Row],[POA]],".",Tabla1[[#This Row],[SRS]],".",Tabla1[[#This Row],[AREA]],".",Tabla1[[#This Row],[TIPO]]))</f>
        <v/>
      </c>
      <c r="C997" s="465" t="str">
        <f>IF(Tabla1[[#This Row],[Código_Actividad]]="","",'Formulario PPGR1'!#REF!)</f>
        <v/>
      </c>
      <c r="D997" s="465" t="str">
        <f>IF(Tabla1[[#This Row],[Código_Actividad]]="","",'Formulario PPGR1'!#REF!)</f>
        <v/>
      </c>
      <c r="E997" s="465" t="str">
        <f>IF(Tabla1[[#This Row],[Código_Actividad]]="","",'Formulario PPGR1'!#REF!)</f>
        <v/>
      </c>
      <c r="F997" s="465" t="str">
        <f>IF(Tabla1[[#This Row],[Código_Actividad]]="","",'Formulario PPGR1'!#REF!)</f>
        <v/>
      </c>
      <c r="G997" s="366"/>
      <c r="H997" s="460" t="str">
        <f>IFERROR(VLOOKUP(Tabla1[[#This Row],[Código_Actividad]],'Formulario PPGR2'!$H$9:$I$1048576,2,FALSE),"")</f>
        <v/>
      </c>
      <c r="I997" s="461" t="str">
        <f>IFERROR(VLOOKUP(Tabla1[[#This Row],[Código_Actividad]],Tabla2[[Código]:[Total de Acciones ]],15,FALSE),"")</f>
        <v/>
      </c>
      <c r="J997" s="462"/>
      <c r="K997" s="466" t="str">
        <f>IFERROR(VLOOKUP($J997,[7]LSIns!$B$5:$C$45,2,FALSE),"")</f>
        <v/>
      </c>
      <c r="L997" s="460"/>
      <c r="M997" s="463" t="str">
        <f>IFERROR(VLOOKUP($L997,[4]Insumos!$C$2:$F$517,2,FALSE),"")</f>
        <v/>
      </c>
      <c r="N997" s="408"/>
      <c r="O997" s="464" t="str">
        <f>IFERROR(VLOOKUP($L997,[4]Insumos!$C$2:$F$517,3,FALSE),"")</f>
        <v/>
      </c>
      <c r="P997" s="318" t="e">
        <f>+Tabla1[[#This Row],[Precio Unitario]]*Tabla1[[#This Row],[Cantidad de Insumos]]</f>
        <v>#VALUE!</v>
      </c>
      <c r="Q997" s="464" t="str">
        <f>IFERROR(VLOOKUP($L997,[4]Insumos!$C$2:$F$517,4,FALSE),"")</f>
        <v/>
      </c>
      <c r="R997" s="463"/>
    </row>
    <row r="998" spans="2:18" x14ac:dyDescent="0.25">
      <c r="B998" s="465" t="str">
        <f>IF(Tabla1[[#This Row],[Código_Actividad]]="","",CONCATENATE(Tabla1[[#This Row],[POA]],".",Tabla1[[#This Row],[SRS]],".",Tabla1[[#This Row],[AREA]],".",Tabla1[[#This Row],[TIPO]]))</f>
        <v/>
      </c>
      <c r="C998" s="465" t="str">
        <f>IF(Tabla1[[#This Row],[Código_Actividad]]="","",'Formulario PPGR1'!#REF!)</f>
        <v/>
      </c>
      <c r="D998" s="465" t="str">
        <f>IF(Tabla1[[#This Row],[Código_Actividad]]="","",'Formulario PPGR1'!#REF!)</f>
        <v/>
      </c>
      <c r="E998" s="465" t="str">
        <f>IF(Tabla1[[#This Row],[Código_Actividad]]="","",'Formulario PPGR1'!#REF!)</f>
        <v/>
      </c>
      <c r="F998" s="465" t="str">
        <f>IF(Tabla1[[#This Row],[Código_Actividad]]="","",'Formulario PPGR1'!#REF!)</f>
        <v/>
      </c>
      <c r="G998" s="366"/>
      <c r="H998" s="460" t="str">
        <f>IFERROR(VLOOKUP(Tabla1[[#This Row],[Código_Actividad]],'Formulario PPGR2'!$H$9:$I$1048576,2,FALSE),"")</f>
        <v/>
      </c>
      <c r="I998" s="461" t="str">
        <f>IFERROR(VLOOKUP(Tabla1[[#This Row],[Código_Actividad]],Tabla2[[Código]:[Total de Acciones ]],15,FALSE),"")</f>
        <v/>
      </c>
      <c r="J998" s="462"/>
      <c r="K998" s="466" t="str">
        <f>IFERROR(VLOOKUP($J998,[7]LSIns!$B$5:$C$45,2,FALSE),"")</f>
        <v/>
      </c>
      <c r="L998" s="460"/>
      <c r="M998" s="463" t="str">
        <f>IFERROR(VLOOKUP($L998,[4]Insumos!$C$2:$F$517,2,FALSE),"")</f>
        <v/>
      </c>
      <c r="N998" s="408"/>
      <c r="O998" s="464" t="str">
        <f>IFERROR(VLOOKUP($L998,[4]Insumos!$C$2:$F$517,3,FALSE),"")</f>
        <v/>
      </c>
      <c r="P998" s="318" t="e">
        <f>+Tabla1[[#This Row],[Precio Unitario]]*Tabla1[[#This Row],[Cantidad de Insumos]]</f>
        <v>#VALUE!</v>
      </c>
      <c r="Q998" s="464" t="str">
        <f>IFERROR(VLOOKUP($L998,[4]Insumos!$C$2:$F$517,4,FALSE),"")</f>
        <v/>
      </c>
      <c r="R998" s="463"/>
    </row>
    <row r="999" spans="2:18" x14ac:dyDescent="0.25">
      <c r="B999" s="465" t="str">
        <f>IF(Tabla1[[#This Row],[Código_Actividad]]="","",CONCATENATE(Tabla1[[#This Row],[POA]],".",Tabla1[[#This Row],[SRS]],".",Tabla1[[#This Row],[AREA]],".",Tabla1[[#This Row],[TIPO]]))</f>
        <v/>
      </c>
      <c r="C999" s="465" t="str">
        <f>IF(Tabla1[[#This Row],[Código_Actividad]]="","",'Formulario PPGR1'!#REF!)</f>
        <v/>
      </c>
      <c r="D999" s="465" t="str">
        <f>IF(Tabla1[[#This Row],[Código_Actividad]]="","",'Formulario PPGR1'!#REF!)</f>
        <v/>
      </c>
      <c r="E999" s="465" t="str">
        <f>IF(Tabla1[[#This Row],[Código_Actividad]]="","",'Formulario PPGR1'!#REF!)</f>
        <v/>
      </c>
      <c r="F999" s="465" t="str">
        <f>IF(Tabla1[[#This Row],[Código_Actividad]]="","",'Formulario PPGR1'!#REF!)</f>
        <v/>
      </c>
      <c r="G999" s="366"/>
      <c r="H999" s="460" t="str">
        <f>IFERROR(VLOOKUP(Tabla1[[#This Row],[Código_Actividad]],'Formulario PPGR2'!$H$9:$I$1048576,2,FALSE),"")</f>
        <v/>
      </c>
      <c r="I999" s="461" t="str">
        <f>IFERROR(VLOOKUP(Tabla1[[#This Row],[Código_Actividad]],Tabla2[[Código]:[Total de Acciones ]],15,FALSE),"")</f>
        <v/>
      </c>
      <c r="J999" s="462"/>
      <c r="K999" s="466" t="str">
        <f>IFERROR(VLOOKUP($J999,[7]LSIns!$B$5:$C$45,2,FALSE),"")</f>
        <v/>
      </c>
      <c r="L999" s="460"/>
      <c r="M999" s="463" t="str">
        <f>IFERROR(VLOOKUP($L999,[4]Insumos!$C$2:$F$517,2,FALSE),"")</f>
        <v/>
      </c>
      <c r="N999" s="408"/>
      <c r="O999" s="464" t="str">
        <f>IFERROR(VLOOKUP($L999,[4]Insumos!$C$2:$F$517,3,FALSE),"")</f>
        <v/>
      </c>
      <c r="P999" s="318" t="e">
        <f>+Tabla1[[#This Row],[Precio Unitario]]*Tabla1[[#This Row],[Cantidad de Insumos]]</f>
        <v>#VALUE!</v>
      </c>
      <c r="Q999" s="464" t="str">
        <f>IFERROR(VLOOKUP($L999,[4]Insumos!$C$2:$F$517,4,FALSE),"")</f>
        <v/>
      </c>
      <c r="R999" s="463"/>
    </row>
    <row r="1000" spans="2:18" x14ac:dyDescent="0.25">
      <c r="B1000" s="465" t="str">
        <f>IF(Tabla1[[#This Row],[Código_Actividad]]="","",CONCATENATE(Tabla1[[#This Row],[POA]],".",Tabla1[[#This Row],[SRS]],".",Tabla1[[#This Row],[AREA]],".",Tabla1[[#This Row],[TIPO]]))</f>
        <v/>
      </c>
      <c r="C1000" s="465" t="str">
        <f>IF(Tabla1[[#This Row],[Código_Actividad]]="","",'Formulario PPGR1'!#REF!)</f>
        <v/>
      </c>
      <c r="D1000" s="465" t="str">
        <f>IF(Tabla1[[#This Row],[Código_Actividad]]="","",'Formulario PPGR1'!#REF!)</f>
        <v/>
      </c>
      <c r="E1000" s="465" t="str">
        <f>IF(Tabla1[[#This Row],[Código_Actividad]]="","",'Formulario PPGR1'!#REF!)</f>
        <v/>
      </c>
      <c r="F1000" s="465" t="str">
        <f>IF(Tabla1[[#This Row],[Código_Actividad]]="","",'Formulario PPGR1'!#REF!)</f>
        <v/>
      </c>
      <c r="G1000" s="366"/>
      <c r="H1000" s="460" t="str">
        <f>IFERROR(VLOOKUP(Tabla1[[#This Row],[Código_Actividad]],'Formulario PPGR2'!$H$9:$I$1048576,2,FALSE),"")</f>
        <v/>
      </c>
      <c r="I1000" s="461" t="str">
        <f>IFERROR(VLOOKUP(Tabla1[[#This Row],[Código_Actividad]],Tabla2[[Código]:[Total de Acciones ]],15,FALSE),"")</f>
        <v/>
      </c>
      <c r="J1000" s="462"/>
      <c r="K1000" s="466" t="str">
        <f>IFERROR(VLOOKUP($J1000,[7]LSIns!$B$5:$C$45,2,FALSE),"")</f>
        <v/>
      </c>
      <c r="L1000" s="460"/>
      <c r="M1000" s="463" t="str">
        <f>IFERROR(VLOOKUP($L1000,[4]Insumos!$C$2:$F$517,2,FALSE),"")</f>
        <v/>
      </c>
      <c r="N1000" s="408"/>
      <c r="O1000" s="464" t="str">
        <f>IFERROR(VLOOKUP($L1000,[4]Insumos!$C$2:$F$517,3,FALSE),"")</f>
        <v/>
      </c>
      <c r="P1000" s="318" t="e">
        <f>+Tabla1[[#This Row],[Precio Unitario]]*Tabla1[[#This Row],[Cantidad de Insumos]]</f>
        <v>#VALUE!</v>
      </c>
      <c r="Q1000" s="464" t="str">
        <f>IFERROR(VLOOKUP($L1000,[4]Insumos!$C$2:$F$517,4,FALSE),"")</f>
        <v/>
      </c>
      <c r="R1000" s="463"/>
    </row>
    <row r="1001" spans="2:18" x14ac:dyDescent="0.25">
      <c r="B1001" s="465" t="str">
        <f>IF(Tabla1[[#This Row],[Código_Actividad]]="","",CONCATENATE(Tabla1[[#This Row],[POA]],".",Tabla1[[#This Row],[SRS]],".",Tabla1[[#This Row],[AREA]],".",Tabla1[[#This Row],[TIPO]]))</f>
        <v/>
      </c>
      <c r="C1001" s="465" t="str">
        <f>IF(Tabla1[[#This Row],[Código_Actividad]]="","",'Formulario PPGR1'!#REF!)</f>
        <v/>
      </c>
      <c r="D1001" s="465" t="str">
        <f>IF(Tabla1[[#This Row],[Código_Actividad]]="","",'Formulario PPGR1'!#REF!)</f>
        <v/>
      </c>
      <c r="E1001" s="465" t="str">
        <f>IF(Tabla1[[#This Row],[Código_Actividad]]="","",'Formulario PPGR1'!#REF!)</f>
        <v/>
      </c>
      <c r="F1001" s="465" t="str">
        <f>IF(Tabla1[[#This Row],[Código_Actividad]]="","",'Formulario PPGR1'!#REF!)</f>
        <v/>
      </c>
      <c r="G1001" s="366"/>
      <c r="H1001" s="460" t="str">
        <f>IFERROR(VLOOKUP(Tabla1[[#This Row],[Código_Actividad]],'Formulario PPGR2'!$H$9:$I$1048576,2,FALSE),"")</f>
        <v/>
      </c>
      <c r="I1001" s="461" t="str">
        <f>IFERROR(VLOOKUP(Tabla1[[#This Row],[Código_Actividad]],Tabla2[[Código]:[Total de Acciones ]],15,FALSE),"")</f>
        <v/>
      </c>
      <c r="J1001" s="462"/>
      <c r="K1001" s="466" t="str">
        <f>IFERROR(VLOOKUP($J1001,[7]LSIns!$B$5:$C$45,2,FALSE),"")</f>
        <v/>
      </c>
      <c r="L1001" s="460"/>
      <c r="M1001" s="463" t="str">
        <f>IFERROR(VLOOKUP($L1001,[4]Insumos!$C$2:$F$517,2,FALSE),"")</f>
        <v/>
      </c>
      <c r="N1001" s="408"/>
      <c r="O1001" s="464" t="str">
        <f>IFERROR(VLOOKUP($L1001,[4]Insumos!$C$2:$F$517,3,FALSE),"")</f>
        <v/>
      </c>
      <c r="P1001" s="318" t="e">
        <f>+Tabla1[[#This Row],[Precio Unitario]]*Tabla1[[#This Row],[Cantidad de Insumos]]</f>
        <v>#VALUE!</v>
      </c>
      <c r="Q1001" s="464" t="str">
        <f>IFERROR(VLOOKUP($L1001,[4]Insumos!$C$2:$F$517,4,FALSE),"")</f>
        <v/>
      </c>
      <c r="R1001" s="463"/>
    </row>
    <row r="1002" spans="2:18" x14ac:dyDescent="0.25">
      <c r="B1002" s="465" t="str">
        <f>IF(Tabla1[[#This Row],[Código_Actividad]]="","",CONCATENATE(Tabla1[[#This Row],[POA]],".",Tabla1[[#This Row],[SRS]],".",Tabla1[[#This Row],[AREA]],".",Tabla1[[#This Row],[TIPO]]))</f>
        <v/>
      </c>
      <c r="C1002" s="465" t="str">
        <f>IF(Tabla1[[#This Row],[Código_Actividad]]="","",'Formulario PPGR1'!#REF!)</f>
        <v/>
      </c>
      <c r="D1002" s="465" t="str">
        <f>IF(Tabla1[[#This Row],[Código_Actividad]]="","",'Formulario PPGR1'!#REF!)</f>
        <v/>
      </c>
      <c r="E1002" s="465" t="str">
        <f>IF(Tabla1[[#This Row],[Código_Actividad]]="","",'Formulario PPGR1'!#REF!)</f>
        <v/>
      </c>
      <c r="F1002" s="465" t="str">
        <f>IF(Tabla1[[#This Row],[Código_Actividad]]="","",'Formulario PPGR1'!#REF!)</f>
        <v/>
      </c>
      <c r="G1002" s="366"/>
      <c r="H1002" s="460" t="str">
        <f>IFERROR(VLOOKUP(Tabla1[[#This Row],[Código_Actividad]],'Formulario PPGR2'!$H$9:$I$1048576,2,FALSE),"")</f>
        <v/>
      </c>
      <c r="I1002" s="461" t="str">
        <f>IFERROR(VLOOKUP(Tabla1[[#This Row],[Código_Actividad]],Tabla2[[Código]:[Total de Acciones ]],15,FALSE),"")</f>
        <v/>
      </c>
      <c r="J1002" s="462"/>
      <c r="K1002" s="466" t="str">
        <f>IFERROR(VLOOKUP($J1002,[7]LSIns!$B$5:$C$45,2,FALSE),"")</f>
        <v/>
      </c>
      <c r="L1002" s="460"/>
      <c r="M1002" s="463" t="str">
        <f>IFERROR(VLOOKUP($L1002,[4]Insumos!$C$2:$F$517,2,FALSE),"")</f>
        <v/>
      </c>
      <c r="N1002" s="408"/>
      <c r="O1002" s="464" t="str">
        <f>IFERROR(VLOOKUP($L1002,[4]Insumos!$C$2:$F$517,3,FALSE),"")</f>
        <v/>
      </c>
      <c r="P1002" s="318" t="e">
        <f>+Tabla1[[#This Row],[Precio Unitario]]*Tabla1[[#This Row],[Cantidad de Insumos]]</f>
        <v>#VALUE!</v>
      </c>
      <c r="Q1002" s="464" t="str">
        <f>IFERROR(VLOOKUP($L1002,[4]Insumos!$C$2:$F$517,4,FALSE),"")</f>
        <v/>
      </c>
      <c r="R1002" s="463"/>
    </row>
    <row r="1003" spans="2:18" x14ac:dyDescent="0.25">
      <c r="B1003" s="465" t="str">
        <f>IF(Tabla1[[#This Row],[Código_Actividad]]="","",CONCATENATE(Tabla1[[#This Row],[POA]],".",Tabla1[[#This Row],[SRS]],".",Tabla1[[#This Row],[AREA]],".",Tabla1[[#This Row],[TIPO]]))</f>
        <v/>
      </c>
      <c r="C1003" s="465" t="str">
        <f>IF(Tabla1[[#This Row],[Código_Actividad]]="","",'Formulario PPGR1'!#REF!)</f>
        <v/>
      </c>
      <c r="D1003" s="465" t="str">
        <f>IF(Tabla1[[#This Row],[Código_Actividad]]="","",'Formulario PPGR1'!#REF!)</f>
        <v/>
      </c>
      <c r="E1003" s="465" t="str">
        <f>IF(Tabla1[[#This Row],[Código_Actividad]]="","",'Formulario PPGR1'!#REF!)</f>
        <v/>
      </c>
      <c r="F1003" s="465" t="str">
        <f>IF(Tabla1[[#This Row],[Código_Actividad]]="","",'Formulario PPGR1'!#REF!)</f>
        <v/>
      </c>
      <c r="G1003" s="366"/>
      <c r="H1003" s="460" t="str">
        <f>IFERROR(VLOOKUP(Tabla1[[#This Row],[Código_Actividad]],'Formulario PPGR2'!$H$9:$I$1048576,2,FALSE),"")</f>
        <v/>
      </c>
      <c r="I1003" s="461" t="str">
        <f>IFERROR(VLOOKUP(Tabla1[[#This Row],[Código_Actividad]],Tabla2[[Código]:[Total de Acciones ]],15,FALSE),"")</f>
        <v/>
      </c>
      <c r="J1003" s="462"/>
      <c r="K1003" s="466" t="str">
        <f>IFERROR(VLOOKUP($J1003,[7]LSIns!$B$5:$C$45,2,FALSE),"")</f>
        <v/>
      </c>
      <c r="L1003" s="460"/>
      <c r="M1003" s="463" t="str">
        <f>IFERROR(VLOOKUP($L1003,[4]Insumos!$C$2:$F$517,2,FALSE),"")</f>
        <v/>
      </c>
      <c r="N1003" s="408"/>
      <c r="O1003" s="464" t="str">
        <f>IFERROR(VLOOKUP($L1003,[4]Insumos!$C$2:$F$517,3,FALSE),"")</f>
        <v/>
      </c>
      <c r="P1003" s="318" t="e">
        <f>+Tabla1[[#This Row],[Precio Unitario]]*Tabla1[[#This Row],[Cantidad de Insumos]]</f>
        <v>#VALUE!</v>
      </c>
      <c r="Q1003" s="464" t="str">
        <f>IFERROR(VLOOKUP($L1003,[4]Insumos!$C$2:$F$517,4,FALSE),"")</f>
        <v/>
      </c>
      <c r="R1003" s="463"/>
    </row>
    <row r="1004" spans="2:18" x14ac:dyDescent="0.25">
      <c r="B1004" s="465" t="str">
        <f>IF(Tabla1[[#This Row],[Código_Actividad]]="","",CONCATENATE(Tabla1[[#This Row],[POA]],".",Tabla1[[#This Row],[SRS]],".",Tabla1[[#This Row],[AREA]],".",Tabla1[[#This Row],[TIPO]]))</f>
        <v/>
      </c>
      <c r="C1004" s="465" t="str">
        <f>IF(Tabla1[[#This Row],[Código_Actividad]]="","",'Formulario PPGR1'!#REF!)</f>
        <v/>
      </c>
      <c r="D1004" s="465" t="str">
        <f>IF(Tabla1[[#This Row],[Código_Actividad]]="","",'Formulario PPGR1'!#REF!)</f>
        <v/>
      </c>
      <c r="E1004" s="465" t="str">
        <f>IF(Tabla1[[#This Row],[Código_Actividad]]="","",'Formulario PPGR1'!#REF!)</f>
        <v/>
      </c>
      <c r="F1004" s="465" t="str">
        <f>IF(Tabla1[[#This Row],[Código_Actividad]]="","",'Formulario PPGR1'!#REF!)</f>
        <v/>
      </c>
      <c r="G1004" s="366"/>
      <c r="H1004" s="460" t="str">
        <f>IFERROR(VLOOKUP(Tabla1[[#This Row],[Código_Actividad]],'Formulario PPGR2'!$H$9:$I$1048576,2,FALSE),"")</f>
        <v/>
      </c>
      <c r="I1004" s="461" t="str">
        <f>IFERROR(VLOOKUP(Tabla1[[#This Row],[Código_Actividad]],Tabla2[[Código]:[Total de Acciones ]],15,FALSE),"")</f>
        <v/>
      </c>
      <c r="J1004" s="462"/>
      <c r="K1004" s="466" t="str">
        <f>IFERROR(VLOOKUP($J1004,[7]LSIns!$B$5:$C$45,2,FALSE),"")</f>
        <v/>
      </c>
      <c r="L1004" s="460"/>
      <c r="M1004" s="463" t="str">
        <f>IFERROR(VLOOKUP($L1004,[4]Insumos!$C$2:$F$517,2,FALSE),"")</f>
        <v/>
      </c>
      <c r="N1004" s="408"/>
      <c r="O1004" s="464" t="str">
        <f>IFERROR(VLOOKUP($L1004,[4]Insumos!$C$2:$F$517,3,FALSE),"")</f>
        <v/>
      </c>
      <c r="P1004" s="318" t="e">
        <f>+Tabla1[[#This Row],[Precio Unitario]]*Tabla1[[#This Row],[Cantidad de Insumos]]</f>
        <v>#VALUE!</v>
      </c>
      <c r="Q1004" s="464" t="str">
        <f>IFERROR(VLOOKUP($L1004,[4]Insumos!$C$2:$F$517,4,FALSE),"")</f>
        <v/>
      </c>
      <c r="R1004" s="463"/>
    </row>
    <row r="1005" spans="2:18" x14ac:dyDescent="0.25">
      <c r="B1005" s="465" t="str">
        <f>IF(Tabla1[[#This Row],[Código_Actividad]]="","",CONCATENATE(Tabla1[[#This Row],[POA]],".",Tabla1[[#This Row],[SRS]],".",Tabla1[[#This Row],[AREA]],".",Tabla1[[#This Row],[TIPO]]))</f>
        <v/>
      </c>
      <c r="C1005" s="465" t="str">
        <f>IF(Tabla1[[#This Row],[Código_Actividad]]="","",'Formulario PPGR1'!#REF!)</f>
        <v/>
      </c>
      <c r="D1005" s="465" t="str">
        <f>IF(Tabla1[[#This Row],[Código_Actividad]]="","",'Formulario PPGR1'!#REF!)</f>
        <v/>
      </c>
      <c r="E1005" s="465" t="str">
        <f>IF(Tabla1[[#This Row],[Código_Actividad]]="","",'Formulario PPGR1'!#REF!)</f>
        <v/>
      </c>
      <c r="F1005" s="465" t="str">
        <f>IF(Tabla1[[#This Row],[Código_Actividad]]="","",'Formulario PPGR1'!#REF!)</f>
        <v/>
      </c>
      <c r="G1005" s="366"/>
      <c r="H1005" s="460" t="str">
        <f>IFERROR(VLOOKUP(Tabla1[[#This Row],[Código_Actividad]],'Formulario PPGR2'!$H$9:$I$1048576,2,FALSE),"")</f>
        <v/>
      </c>
      <c r="I1005" s="461" t="str">
        <f>IFERROR(VLOOKUP(Tabla1[[#This Row],[Código_Actividad]],Tabla2[[Código]:[Total de Acciones ]],15,FALSE),"")</f>
        <v/>
      </c>
      <c r="J1005" s="462"/>
      <c r="K1005" s="466" t="str">
        <f>IFERROR(VLOOKUP($J1005,[7]LSIns!$B$5:$C$45,2,FALSE),"")</f>
        <v/>
      </c>
      <c r="L1005" s="460"/>
      <c r="M1005" s="463" t="str">
        <f>IFERROR(VLOOKUP($L1005,[4]Insumos!$C$2:$F$517,2,FALSE),"")</f>
        <v/>
      </c>
      <c r="N1005" s="408"/>
      <c r="O1005" s="464" t="str">
        <f>IFERROR(VLOOKUP($L1005,[4]Insumos!$C$2:$F$517,3,FALSE),"")</f>
        <v/>
      </c>
      <c r="P1005" s="318" t="e">
        <f>+Tabla1[[#This Row],[Precio Unitario]]*Tabla1[[#This Row],[Cantidad de Insumos]]</f>
        <v>#VALUE!</v>
      </c>
      <c r="Q1005" s="464" t="str">
        <f>IFERROR(VLOOKUP($L1005,[4]Insumos!$C$2:$F$517,4,FALSE),"")</f>
        <v/>
      </c>
      <c r="R1005" s="463"/>
    </row>
    <row r="1006" spans="2:18" x14ac:dyDescent="0.25">
      <c r="B1006" s="465" t="str">
        <f>IF(Tabla1[[#This Row],[Código_Actividad]]="","",CONCATENATE(Tabla1[[#This Row],[POA]],".",Tabla1[[#This Row],[SRS]],".",Tabla1[[#This Row],[AREA]],".",Tabla1[[#This Row],[TIPO]]))</f>
        <v/>
      </c>
      <c r="C1006" s="465" t="str">
        <f>IF(Tabla1[[#This Row],[Código_Actividad]]="","",'Formulario PPGR1'!#REF!)</f>
        <v/>
      </c>
      <c r="D1006" s="465" t="str">
        <f>IF(Tabla1[[#This Row],[Código_Actividad]]="","",'Formulario PPGR1'!#REF!)</f>
        <v/>
      </c>
      <c r="E1006" s="465" t="str">
        <f>IF(Tabla1[[#This Row],[Código_Actividad]]="","",'Formulario PPGR1'!#REF!)</f>
        <v/>
      </c>
      <c r="F1006" s="465" t="str">
        <f>IF(Tabla1[[#This Row],[Código_Actividad]]="","",'Formulario PPGR1'!#REF!)</f>
        <v/>
      </c>
      <c r="G1006" s="366"/>
      <c r="H1006" s="460" t="str">
        <f>IFERROR(VLOOKUP(Tabla1[[#This Row],[Código_Actividad]],'Formulario PPGR2'!$H$9:$I$1048576,2,FALSE),"")</f>
        <v/>
      </c>
      <c r="I1006" s="461" t="str">
        <f>IFERROR(VLOOKUP(Tabla1[[#This Row],[Código_Actividad]],Tabla2[[Código]:[Total de Acciones ]],15,FALSE),"")</f>
        <v/>
      </c>
      <c r="J1006" s="462"/>
      <c r="K1006" s="466" t="str">
        <f>IFERROR(VLOOKUP($J1006,[7]LSIns!$B$5:$C$45,2,FALSE),"")</f>
        <v/>
      </c>
      <c r="L1006" s="460"/>
      <c r="M1006" s="463" t="str">
        <f>IFERROR(VLOOKUP($L1006,[4]Insumos!$C$2:$F$517,2,FALSE),"")</f>
        <v/>
      </c>
      <c r="N1006" s="408"/>
      <c r="O1006" s="464" t="str">
        <f>IFERROR(VLOOKUP($L1006,[4]Insumos!$C$2:$F$517,3,FALSE),"")</f>
        <v/>
      </c>
      <c r="P1006" s="318" t="e">
        <f>+Tabla1[[#This Row],[Precio Unitario]]*Tabla1[[#This Row],[Cantidad de Insumos]]</f>
        <v>#VALUE!</v>
      </c>
      <c r="Q1006" s="464" t="str">
        <f>IFERROR(VLOOKUP($L1006,[4]Insumos!$C$2:$F$517,4,FALSE),"")</f>
        <v/>
      </c>
      <c r="R1006" s="463"/>
    </row>
    <row r="1007" spans="2:18" x14ac:dyDescent="0.25">
      <c r="B1007" s="465" t="str">
        <f>IF(Tabla1[[#This Row],[Código_Actividad]]="","",CONCATENATE(Tabla1[[#This Row],[POA]],".",Tabla1[[#This Row],[SRS]],".",Tabla1[[#This Row],[AREA]],".",Tabla1[[#This Row],[TIPO]]))</f>
        <v/>
      </c>
      <c r="C1007" s="465" t="str">
        <f>IF(Tabla1[[#This Row],[Código_Actividad]]="","",'Formulario PPGR1'!#REF!)</f>
        <v/>
      </c>
      <c r="D1007" s="465" t="str">
        <f>IF(Tabla1[[#This Row],[Código_Actividad]]="","",'Formulario PPGR1'!#REF!)</f>
        <v/>
      </c>
      <c r="E1007" s="465" t="str">
        <f>IF(Tabla1[[#This Row],[Código_Actividad]]="","",'Formulario PPGR1'!#REF!)</f>
        <v/>
      </c>
      <c r="F1007" s="465" t="str">
        <f>IF(Tabla1[[#This Row],[Código_Actividad]]="","",'Formulario PPGR1'!#REF!)</f>
        <v/>
      </c>
      <c r="G1007" s="366"/>
      <c r="H1007" s="460" t="str">
        <f>IFERROR(VLOOKUP(Tabla1[[#This Row],[Código_Actividad]],'Formulario PPGR2'!$H$9:$I$1048576,2,FALSE),"")</f>
        <v/>
      </c>
      <c r="I1007" s="461" t="str">
        <f>IFERROR(VLOOKUP(Tabla1[[#This Row],[Código_Actividad]],Tabla2[[Código]:[Total de Acciones ]],15,FALSE),"")</f>
        <v/>
      </c>
      <c r="J1007" s="462"/>
      <c r="K1007" s="466" t="str">
        <f>IFERROR(VLOOKUP($J1007,[7]LSIns!$B$5:$C$45,2,FALSE),"")</f>
        <v/>
      </c>
      <c r="L1007" s="460"/>
      <c r="M1007" s="463" t="str">
        <f>IFERROR(VLOOKUP($L1007,[4]Insumos!$C$2:$F$517,2,FALSE),"")</f>
        <v/>
      </c>
      <c r="N1007" s="408"/>
      <c r="O1007" s="464" t="str">
        <f>IFERROR(VLOOKUP($L1007,[4]Insumos!$C$2:$F$517,3,FALSE),"")</f>
        <v/>
      </c>
      <c r="P1007" s="318" t="e">
        <f>+Tabla1[[#This Row],[Precio Unitario]]*Tabla1[[#This Row],[Cantidad de Insumos]]</f>
        <v>#VALUE!</v>
      </c>
      <c r="Q1007" s="464" t="str">
        <f>IFERROR(VLOOKUP($L1007,[4]Insumos!$C$2:$F$517,4,FALSE),"")</f>
        <v/>
      </c>
      <c r="R1007" s="463"/>
    </row>
    <row r="1008" spans="2:18" x14ac:dyDescent="0.25">
      <c r="B1008" s="465" t="str">
        <f>IF(Tabla1[[#This Row],[Código_Actividad]]="","",CONCATENATE(Tabla1[[#This Row],[POA]],".",Tabla1[[#This Row],[SRS]],".",Tabla1[[#This Row],[AREA]],".",Tabla1[[#This Row],[TIPO]]))</f>
        <v/>
      </c>
      <c r="C1008" s="465" t="str">
        <f>IF(Tabla1[[#This Row],[Código_Actividad]]="","",'Formulario PPGR1'!#REF!)</f>
        <v/>
      </c>
      <c r="D1008" s="465" t="str">
        <f>IF(Tabla1[[#This Row],[Código_Actividad]]="","",'Formulario PPGR1'!#REF!)</f>
        <v/>
      </c>
      <c r="E1008" s="465" t="str">
        <f>IF(Tabla1[[#This Row],[Código_Actividad]]="","",'Formulario PPGR1'!#REF!)</f>
        <v/>
      </c>
      <c r="F1008" s="465" t="str">
        <f>IF(Tabla1[[#This Row],[Código_Actividad]]="","",'Formulario PPGR1'!#REF!)</f>
        <v/>
      </c>
      <c r="G1008" s="366"/>
      <c r="H1008" s="460" t="str">
        <f>IFERROR(VLOOKUP(Tabla1[[#This Row],[Código_Actividad]],'Formulario PPGR2'!$H$9:$I$1048576,2,FALSE),"")</f>
        <v/>
      </c>
      <c r="I1008" s="461" t="str">
        <f>IFERROR(VLOOKUP(Tabla1[[#This Row],[Código_Actividad]],Tabla2[[Código]:[Total de Acciones ]],15,FALSE),"")</f>
        <v/>
      </c>
      <c r="J1008" s="462"/>
      <c r="K1008" s="466" t="str">
        <f>IFERROR(VLOOKUP($J1008,[7]LSIns!$B$5:$C$45,2,FALSE),"")</f>
        <v/>
      </c>
      <c r="L1008" s="460"/>
      <c r="M1008" s="463" t="str">
        <f>IFERROR(VLOOKUP($L1008,[4]Insumos!$C$2:$F$517,2,FALSE),"")</f>
        <v/>
      </c>
      <c r="N1008" s="408"/>
      <c r="O1008" s="464" t="str">
        <f>IFERROR(VLOOKUP($L1008,[4]Insumos!$C$2:$F$517,3,FALSE),"")</f>
        <v/>
      </c>
      <c r="P1008" s="318" t="e">
        <f>+Tabla1[[#This Row],[Precio Unitario]]*Tabla1[[#This Row],[Cantidad de Insumos]]</f>
        <v>#VALUE!</v>
      </c>
      <c r="Q1008" s="464" t="str">
        <f>IFERROR(VLOOKUP($L1008,[4]Insumos!$C$2:$F$517,4,FALSE),"")</f>
        <v/>
      </c>
      <c r="R1008" s="463"/>
    </row>
    <row r="1009" spans="2:18" x14ac:dyDescent="0.25">
      <c r="B1009" s="465" t="str">
        <f>IF(Tabla1[[#This Row],[Código_Actividad]]="","",CONCATENATE(Tabla1[[#This Row],[POA]],".",Tabla1[[#This Row],[SRS]],".",Tabla1[[#This Row],[AREA]],".",Tabla1[[#This Row],[TIPO]]))</f>
        <v/>
      </c>
      <c r="C1009" s="465" t="str">
        <f>IF(Tabla1[[#This Row],[Código_Actividad]]="","",'Formulario PPGR1'!#REF!)</f>
        <v/>
      </c>
      <c r="D1009" s="465" t="str">
        <f>IF(Tabla1[[#This Row],[Código_Actividad]]="","",'Formulario PPGR1'!#REF!)</f>
        <v/>
      </c>
      <c r="E1009" s="465" t="str">
        <f>IF(Tabla1[[#This Row],[Código_Actividad]]="","",'Formulario PPGR1'!#REF!)</f>
        <v/>
      </c>
      <c r="F1009" s="465" t="str">
        <f>IF(Tabla1[[#This Row],[Código_Actividad]]="","",'Formulario PPGR1'!#REF!)</f>
        <v/>
      </c>
      <c r="G1009" s="366"/>
      <c r="H1009" s="460" t="str">
        <f>IFERROR(VLOOKUP(Tabla1[[#This Row],[Código_Actividad]],'Formulario PPGR2'!$H$9:$I$1048576,2,FALSE),"")</f>
        <v/>
      </c>
      <c r="I1009" s="461" t="str">
        <f>IFERROR(VLOOKUP(Tabla1[[#This Row],[Código_Actividad]],Tabla2[[Código]:[Total de Acciones ]],15,FALSE),"")</f>
        <v/>
      </c>
      <c r="J1009" s="462"/>
      <c r="K1009" s="466" t="str">
        <f>IFERROR(VLOOKUP($J1009,[7]LSIns!$B$5:$C$45,2,FALSE),"")</f>
        <v/>
      </c>
      <c r="L1009" s="460"/>
      <c r="M1009" s="463" t="str">
        <f>IFERROR(VLOOKUP($L1009,[4]Insumos!$C$2:$F$517,2,FALSE),"")</f>
        <v/>
      </c>
      <c r="N1009" s="408"/>
      <c r="O1009" s="464" t="str">
        <f>IFERROR(VLOOKUP($L1009,[4]Insumos!$C$2:$F$517,3,FALSE),"")</f>
        <v/>
      </c>
      <c r="P1009" s="318" t="e">
        <f>+Tabla1[[#This Row],[Precio Unitario]]*Tabla1[[#This Row],[Cantidad de Insumos]]</f>
        <v>#VALUE!</v>
      </c>
      <c r="Q1009" s="464" t="str">
        <f>IFERROR(VLOOKUP($L1009,[4]Insumos!$C$2:$F$517,4,FALSE),"")</f>
        <v/>
      </c>
      <c r="R1009" s="463"/>
    </row>
    <row r="1010" spans="2:18" x14ac:dyDescent="0.25">
      <c r="B1010" s="465" t="str">
        <f>IF(Tabla1[[#This Row],[Código_Actividad]]="","",CONCATENATE(Tabla1[[#This Row],[POA]],".",Tabla1[[#This Row],[SRS]],".",Tabla1[[#This Row],[AREA]],".",Tabla1[[#This Row],[TIPO]]))</f>
        <v/>
      </c>
      <c r="C1010" s="465" t="str">
        <f>IF(Tabla1[[#This Row],[Código_Actividad]]="","",'Formulario PPGR1'!#REF!)</f>
        <v/>
      </c>
      <c r="D1010" s="465" t="str">
        <f>IF(Tabla1[[#This Row],[Código_Actividad]]="","",'Formulario PPGR1'!#REF!)</f>
        <v/>
      </c>
      <c r="E1010" s="465" t="str">
        <f>IF(Tabla1[[#This Row],[Código_Actividad]]="","",'Formulario PPGR1'!#REF!)</f>
        <v/>
      </c>
      <c r="F1010" s="465" t="str">
        <f>IF(Tabla1[[#This Row],[Código_Actividad]]="","",'Formulario PPGR1'!#REF!)</f>
        <v/>
      </c>
      <c r="G1010" s="366"/>
      <c r="H1010" s="460" t="str">
        <f>IFERROR(VLOOKUP(Tabla1[[#This Row],[Código_Actividad]],'Formulario PPGR2'!$H$9:$I$1048576,2,FALSE),"")</f>
        <v/>
      </c>
      <c r="I1010" s="461" t="str">
        <f>IFERROR(VLOOKUP(Tabla1[[#This Row],[Código_Actividad]],Tabla2[[Código]:[Total de Acciones ]],15,FALSE),"")</f>
        <v/>
      </c>
      <c r="J1010" s="462"/>
      <c r="K1010" s="466" t="str">
        <f>IFERROR(VLOOKUP($J1010,[7]LSIns!$B$5:$C$45,2,FALSE),"")</f>
        <v/>
      </c>
      <c r="L1010" s="460"/>
      <c r="M1010" s="463" t="str">
        <f>IFERROR(VLOOKUP($L1010,[4]Insumos!$C$2:$F$517,2,FALSE),"")</f>
        <v/>
      </c>
      <c r="N1010" s="408"/>
      <c r="O1010" s="464" t="str">
        <f>IFERROR(VLOOKUP($L1010,[4]Insumos!$C$2:$F$517,3,FALSE),"")</f>
        <v/>
      </c>
      <c r="P1010" s="318" t="e">
        <f>+Tabla1[[#This Row],[Precio Unitario]]*Tabla1[[#This Row],[Cantidad de Insumos]]</f>
        <v>#VALUE!</v>
      </c>
      <c r="Q1010" s="464" t="str">
        <f>IFERROR(VLOOKUP($L1010,[4]Insumos!$C$2:$F$517,4,FALSE),"")</f>
        <v/>
      </c>
      <c r="R1010" s="463"/>
    </row>
    <row r="1011" spans="2:18" x14ac:dyDescent="0.25">
      <c r="B1011" s="465" t="str">
        <f>IF(Tabla1[[#This Row],[Código_Actividad]]="","",CONCATENATE(Tabla1[[#This Row],[POA]],".",Tabla1[[#This Row],[SRS]],".",Tabla1[[#This Row],[AREA]],".",Tabla1[[#This Row],[TIPO]]))</f>
        <v/>
      </c>
      <c r="C1011" s="465" t="str">
        <f>IF(Tabla1[[#This Row],[Código_Actividad]]="","",'Formulario PPGR1'!#REF!)</f>
        <v/>
      </c>
      <c r="D1011" s="465" t="str">
        <f>IF(Tabla1[[#This Row],[Código_Actividad]]="","",'Formulario PPGR1'!#REF!)</f>
        <v/>
      </c>
      <c r="E1011" s="465" t="str">
        <f>IF(Tabla1[[#This Row],[Código_Actividad]]="","",'Formulario PPGR1'!#REF!)</f>
        <v/>
      </c>
      <c r="F1011" s="465" t="str">
        <f>IF(Tabla1[[#This Row],[Código_Actividad]]="","",'Formulario PPGR1'!#REF!)</f>
        <v/>
      </c>
      <c r="G1011" s="366"/>
      <c r="H1011" s="460" t="str">
        <f>IFERROR(VLOOKUP(Tabla1[[#This Row],[Código_Actividad]],'Formulario PPGR2'!$H$9:$I$1048576,2,FALSE),"")</f>
        <v/>
      </c>
      <c r="I1011" s="461" t="str">
        <f>IFERROR(VLOOKUP(Tabla1[[#This Row],[Código_Actividad]],Tabla2[[Código]:[Total de Acciones ]],15,FALSE),"")</f>
        <v/>
      </c>
      <c r="J1011" s="462"/>
      <c r="K1011" s="466" t="str">
        <f>IFERROR(VLOOKUP($J1011,[7]LSIns!$B$5:$C$45,2,FALSE),"")</f>
        <v/>
      </c>
      <c r="L1011" s="460"/>
      <c r="M1011" s="463" t="str">
        <f>IFERROR(VLOOKUP($L1011,[4]Insumos!$C$2:$F$517,2,FALSE),"")</f>
        <v/>
      </c>
      <c r="N1011" s="408"/>
      <c r="O1011" s="464" t="str">
        <f>IFERROR(VLOOKUP($L1011,[4]Insumos!$C$2:$F$517,3,FALSE),"")</f>
        <v/>
      </c>
      <c r="P1011" s="318" t="e">
        <f>+Tabla1[[#This Row],[Precio Unitario]]*Tabla1[[#This Row],[Cantidad de Insumos]]</f>
        <v>#VALUE!</v>
      </c>
      <c r="Q1011" s="464" t="str">
        <f>IFERROR(VLOOKUP($L1011,[4]Insumos!$C$2:$F$517,4,FALSE),"")</f>
        <v/>
      </c>
      <c r="R1011" s="463"/>
    </row>
    <row r="1012" spans="2:18" x14ac:dyDescent="0.25">
      <c r="B1012" s="465" t="str">
        <f>IF(Tabla1[[#This Row],[Código_Actividad]]="","",CONCATENATE(Tabla1[[#This Row],[POA]],".",Tabla1[[#This Row],[SRS]],".",Tabla1[[#This Row],[AREA]],".",Tabla1[[#This Row],[TIPO]]))</f>
        <v/>
      </c>
      <c r="C1012" s="465" t="str">
        <f>IF(Tabla1[[#This Row],[Código_Actividad]]="","",'Formulario PPGR1'!#REF!)</f>
        <v/>
      </c>
      <c r="D1012" s="465" t="str">
        <f>IF(Tabla1[[#This Row],[Código_Actividad]]="","",'Formulario PPGR1'!#REF!)</f>
        <v/>
      </c>
      <c r="E1012" s="465" t="str">
        <f>IF(Tabla1[[#This Row],[Código_Actividad]]="","",'Formulario PPGR1'!#REF!)</f>
        <v/>
      </c>
      <c r="F1012" s="465" t="str">
        <f>IF(Tabla1[[#This Row],[Código_Actividad]]="","",'Formulario PPGR1'!#REF!)</f>
        <v/>
      </c>
      <c r="G1012" s="366"/>
      <c r="H1012" s="460" t="str">
        <f>IFERROR(VLOOKUP(Tabla1[[#This Row],[Código_Actividad]],'Formulario PPGR2'!$H$9:$I$1048576,2,FALSE),"")</f>
        <v/>
      </c>
      <c r="I1012" s="461" t="str">
        <f>IFERROR(VLOOKUP(Tabla1[[#This Row],[Código_Actividad]],Tabla2[[Código]:[Total de Acciones ]],15,FALSE),"")</f>
        <v/>
      </c>
      <c r="J1012" s="462"/>
      <c r="K1012" s="466" t="str">
        <f>IFERROR(VLOOKUP($J1012,[7]LSIns!$B$5:$C$45,2,FALSE),"")</f>
        <v/>
      </c>
      <c r="L1012" s="460"/>
      <c r="M1012" s="463" t="str">
        <f>IFERROR(VLOOKUP($L1012,[4]Insumos!$C$2:$F$517,2,FALSE),"")</f>
        <v/>
      </c>
      <c r="N1012" s="408"/>
      <c r="O1012" s="464" t="str">
        <f>IFERROR(VLOOKUP($L1012,[4]Insumos!$C$2:$F$517,3,FALSE),"")</f>
        <v/>
      </c>
      <c r="P1012" s="318" t="e">
        <f>+Tabla1[[#This Row],[Precio Unitario]]*Tabla1[[#This Row],[Cantidad de Insumos]]</f>
        <v>#VALUE!</v>
      </c>
      <c r="Q1012" s="464" t="str">
        <f>IFERROR(VLOOKUP($L1012,[4]Insumos!$C$2:$F$517,4,FALSE),"")</f>
        <v/>
      </c>
      <c r="R1012" s="463"/>
    </row>
    <row r="1013" spans="2:18" x14ac:dyDescent="0.25">
      <c r="B1013" s="465" t="str">
        <f>IF(Tabla1[[#This Row],[Código_Actividad]]="","",CONCATENATE(Tabla1[[#This Row],[POA]],".",Tabla1[[#This Row],[SRS]],".",Tabla1[[#This Row],[AREA]],".",Tabla1[[#This Row],[TIPO]]))</f>
        <v/>
      </c>
      <c r="C1013" s="465" t="str">
        <f>IF(Tabla1[[#This Row],[Código_Actividad]]="","",'Formulario PPGR1'!#REF!)</f>
        <v/>
      </c>
      <c r="D1013" s="465" t="str">
        <f>IF(Tabla1[[#This Row],[Código_Actividad]]="","",'Formulario PPGR1'!#REF!)</f>
        <v/>
      </c>
      <c r="E1013" s="465" t="str">
        <f>IF(Tabla1[[#This Row],[Código_Actividad]]="","",'Formulario PPGR1'!#REF!)</f>
        <v/>
      </c>
      <c r="F1013" s="465" t="str">
        <f>IF(Tabla1[[#This Row],[Código_Actividad]]="","",'Formulario PPGR1'!#REF!)</f>
        <v/>
      </c>
      <c r="G1013" s="366"/>
      <c r="H1013" s="460" t="str">
        <f>IFERROR(VLOOKUP(Tabla1[[#This Row],[Código_Actividad]],'Formulario PPGR2'!$H$9:$I$1048576,2,FALSE),"")</f>
        <v/>
      </c>
      <c r="I1013" s="461" t="str">
        <f>IFERROR(VLOOKUP(Tabla1[[#This Row],[Código_Actividad]],Tabla2[[Código]:[Total de Acciones ]],15,FALSE),"")</f>
        <v/>
      </c>
      <c r="J1013" s="462"/>
      <c r="K1013" s="466" t="str">
        <f>IFERROR(VLOOKUP($J1013,[7]LSIns!$B$5:$C$45,2,FALSE),"")</f>
        <v/>
      </c>
      <c r="L1013" s="460"/>
      <c r="M1013" s="463" t="str">
        <f>IFERROR(VLOOKUP($L1013,[4]Insumos!$C$2:$F$517,2,FALSE),"")</f>
        <v/>
      </c>
      <c r="N1013" s="408"/>
      <c r="O1013" s="464" t="str">
        <f>IFERROR(VLOOKUP($L1013,[4]Insumos!$C$2:$F$517,3,FALSE),"")</f>
        <v/>
      </c>
      <c r="P1013" s="318" t="e">
        <f>+Tabla1[[#This Row],[Precio Unitario]]*Tabla1[[#This Row],[Cantidad de Insumos]]</f>
        <v>#VALUE!</v>
      </c>
      <c r="Q1013" s="464" t="str">
        <f>IFERROR(VLOOKUP($L1013,[4]Insumos!$C$2:$F$517,4,FALSE),"")</f>
        <v/>
      </c>
      <c r="R1013" s="463"/>
    </row>
    <row r="1014" spans="2:18" x14ac:dyDescent="0.25">
      <c r="B1014" s="465" t="str">
        <f>IF(Tabla1[[#This Row],[Código_Actividad]]="","",CONCATENATE(Tabla1[[#This Row],[POA]],".",Tabla1[[#This Row],[SRS]],".",Tabla1[[#This Row],[AREA]],".",Tabla1[[#This Row],[TIPO]]))</f>
        <v/>
      </c>
      <c r="C1014" s="465" t="str">
        <f>IF(Tabla1[[#This Row],[Código_Actividad]]="","",'Formulario PPGR1'!#REF!)</f>
        <v/>
      </c>
      <c r="D1014" s="465" t="str">
        <f>IF(Tabla1[[#This Row],[Código_Actividad]]="","",'Formulario PPGR1'!#REF!)</f>
        <v/>
      </c>
      <c r="E1014" s="465" t="str">
        <f>IF(Tabla1[[#This Row],[Código_Actividad]]="","",'Formulario PPGR1'!#REF!)</f>
        <v/>
      </c>
      <c r="F1014" s="465" t="str">
        <f>IF(Tabla1[[#This Row],[Código_Actividad]]="","",'Formulario PPGR1'!#REF!)</f>
        <v/>
      </c>
      <c r="G1014" s="366"/>
      <c r="H1014" s="460" t="str">
        <f>IFERROR(VLOOKUP(Tabla1[[#This Row],[Código_Actividad]],'Formulario PPGR2'!$H$9:$I$1048576,2,FALSE),"")</f>
        <v/>
      </c>
      <c r="I1014" s="461" t="str">
        <f>IFERROR(VLOOKUP(Tabla1[[#This Row],[Código_Actividad]],Tabla2[[Código]:[Total de Acciones ]],15,FALSE),"")</f>
        <v/>
      </c>
      <c r="J1014" s="462"/>
      <c r="K1014" s="466" t="str">
        <f>IFERROR(VLOOKUP($J1014,[7]LSIns!$B$5:$C$45,2,FALSE),"")</f>
        <v/>
      </c>
      <c r="L1014" s="460"/>
      <c r="M1014" s="463" t="str">
        <f>IFERROR(VLOOKUP($L1014,[4]Insumos!$C$2:$F$517,2,FALSE),"")</f>
        <v/>
      </c>
      <c r="N1014" s="408"/>
      <c r="O1014" s="464" t="str">
        <f>IFERROR(VLOOKUP($L1014,[4]Insumos!$C$2:$F$517,3,FALSE),"")</f>
        <v/>
      </c>
      <c r="P1014" s="318" t="e">
        <f>+Tabla1[[#This Row],[Precio Unitario]]*Tabla1[[#This Row],[Cantidad de Insumos]]</f>
        <v>#VALUE!</v>
      </c>
      <c r="Q1014" s="464" t="str">
        <f>IFERROR(VLOOKUP($L1014,[4]Insumos!$C$2:$F$517,4,FALSE),"")</f>
        <v/>
      </c>
      <c r="R1014" s="463"/>
    </row>
    <row r="1015" spans="2:18" x14ac:dyDescent="0.25">
      <c r="B1015" s="465" t="str">
        <f>IF(Tabla1[[#This Row],[Código_Actividad]]="","",CONCATENATE(Tabla1[[#This Row],[POA]],".",Tabla1[[#This Row],[SRS]],".",Tabla1[[#This Row],[AREA]],".",Tabla1[[#This Row],[TIPO]]))</f>
        <v/>
      </c>
      <c r="C1015" s="465" t="str">
        <f>IF(Tabla1[[#This Row],[Código_Actividad]]="","",'Formulario PPGR1'!#REF!)</f>
        <v/>
      </c>
      <c r="D1015" s="465" t="str">
        <f>IF(Tabla1[[#This Row],[Código_Actividad]]="","",'Formulario PPGR1'!#REF!)</f>
        <v/>
      </c>
      <c r="E1015" s="465" t="str">
        <f>IF(Tabla1[[#This Row],[Código_Actividad]]="","",'Formulario PPGR1'!#REF!)</f>
        <v/>
      </c>
      <c r="F1015" s="465" t="str">
        <f>IF(Tabla1[[#This Row],[Código_Actividad]]="","",'Formulario PPGR1'!#REF!)</f>
        <v/>
      </c>
      <c r="G1015" s="366"/>
      <c r="H1015" s="460" t="str">
        <f>IFERROR(VLOOKUP(Tabla1[[#This Row],[Código_Actividad]],'Formulario PPGR2'!$H$9:$I$1048576,2,FALSE),"")</f>
        <v/>
      </c>
      <c r="I1015" s="461" t="str">
        <f>IFERROR(VLOOKUP(Tabla1[[#This Row],[Código_Actividad]],Tabla2[[Código]:[Total de Acciones ]],15,FALSE),"")</f>
        <v/>
      </c>
      <c r="J1015" s="462"/>
      <c r="K1015" s="466" t="str">
        <f>IFERROR(VLOOKUP($J1015,[7]LSIns!$B$5:$C$45,2,FALSE),"")</f>
        <v/>
      </c>
      <c r="L1015" s="460"/>
      <c r="M1015" s="463" t="str">
        <f>IFERROR(VLOOKUP($L1015,[4]Insumos!$C$2:$F$517,2,FALSE),"")</f>
        <v/>
      </c>
      <c r="N1015" s="408"/>
      <c r="O1015" s="464" t="str">
        <f>IFERROR(VLOOKUP($L1015,[4]Insumos!$C$2:$F$517,3,FALSE),"")</f>
        <v/>
      </c>
      <c r="P1015" s="318" t="e">
        <f>+Tabla1[[#This Row],[Precio Unitario]]*Tabla1[[#This Row],[Cantidad de Insumos]]</f>
        <v>#VALUE!</v>
      </c>
      <c r="Q1015" s="464" t="str">
        <f>IFERROR(VLOOKUP($L1015,[4]Insumos!$C$2:$F$517,4,FALSE),"")</f>
        <v/>
      </c>
      <c r="R1015" s="463"/>
    </row>
    <row r="1016" spans="2:18" x14ac:dyDescent="0.25">
      <c r="B1016" s="465" t="str">
        <f>IF(Tabla1[[#This Row],[Código_Actividad]]="","",CONCATENATE(Tabla1[[#This Row],[POA]],".",Tabla1[[#This Row],[SRS]],".",Tabla1[[#This Row],[AREA]],".",Tabla1[[#This Row],[TIPO]]))</f>
        <v/>
      </c>
      <c r="C1016" s="465" t="str">
        <f>IF(Tabla1[[#This Row],[Código_Actividad]]="","",'Formulario PPGR1'!#REF!)</f>
        <v/>
      </c>
      <c r="D1016" s="465" t="str">
        <f>IF(Tabla1[[#This Row],[Código_Actividad]]="","",'Formulario PPGR1'!#REF!)</f>
        <v/>
      </c>
      <c r="E1016" s="465" t="str">
        <f>IF(Tabla1[[#This Row],[Código_Actividad]]="","",'Formulario PPGR1'!#REF!)</f>
        <v/>
      </c>
      <c r="F1016" s="465" t="str">
        <f>IF(Tabla1[[#This Row],[Código_Actividad]]="","",'Formulario PPGR1'!#REF!)</f>
        <v/>
      </c>
      <c r="G1016" s="366"/>
      <c r="H1016" s="460" t="str">
        <f>IFERROR(VLOOKUP(Tabla1[[#This Row],[Código_Actividad]],'Formulario PPGR2'!$H$9:$I$1048576,2,FALSE),"")</f>
        <v/>
      </c>
      <c r="I1016" s="461" t="str">
        <f>IFERROR(VLOOKUP(Tabla1[[#This Row],[Código_Actividad]],Tabla2[[Código]:[Total de Acciones ]],15,FALSE),"")</f>
        <v/>
      </c>
      <c r="J1016" s="462"/>
      <c r="K1016" s="466" t="str">
        <f>IFERROR(VLOOKUP($J1016,[7]LSIns!$B$5:$C$45,2,FALSE),"")</f>
        <v/>
      </c>
      <c r="L1016" s="460"/>
      <c r="M1016" s="463" t="str">
        <f>IFERROR(VLOOKUP($L1016,[4]Insumos!$C$2:$F$517,2,FALSE),"")</f>
        <v/>
      </c>
      <c r="N1016" s="408"/>
      <c r="O1016" s="464" t="str">
        <f>IFERROR(VLOOKUP($L1016,[4]Insumos!$C$2:$F$517,3,FALSE),"")</f>
        <v/>
      </c>
      <c r="P1016" s="318" t="e">
        <f>+Tabla1[[#This Row],[Precio Unitario]]*Tabla1[[#This Row],[Cantidad de Insumos]]</f>
        <v>#VALUE!</v>
      </c>
      <c r="Q1016" s="464" t="str">
        <f>IFERROR(VLOOKUP($L1016,[4]Insumos!$C$2:$F$517,4,FALSE),"")</f>
        <v/>
      </c>
      <c r="R1016" s="463"/>
    </row>
    <row r="1017" spans="2:18" x14ac:dyDescent="0.25">
      <c r="B1017" s="465" t="str">
        <f>IF(Tabla1[[#This Row],[Código_Actividad]]="","",CONCATENATE(Tabla1[[#This Row],[POA]],".",Tabla1[[#This Row],[SRS]],".",Tabla1[[#This Row],[AREA]],".",Tabla1[[#This Row],[TIPO]]))</f>
        <v/>
      </c>
      <c r="C1017" s="465" t="str">
        <f>IF(Tabla1[[#This Row],[Código_Actividad]]="","",'Formulario PPGR1'!#REF!)</f>
        <v/>
      </c>
      <c r="D1017" s="465" t="str">
        <f>IF(Tabla1[[#This Row],[Código_Actividad]]="","",'Formulario PPGR1'!#REF!)</f>
        <v/>
      </c>
      <c r="E1017" s="465" t="str">
        <f>IF(Tabla1[[#This Row],[Código_Actividad]]="","",'Formulario PPGR1'!#REF!)</f>
        <v/>
      </c>
      <c r="F1017" s="465" t="str">
        <f>IF(Tabla1[[#This Row],[Código_Actividad]]="","",'Formulario PPGR1'!#REF!)</f>
        <v/>
      </c>
      <c r="G1017" s="366"/>
      <c r="H1017" s="460" t="str">
        <f>IFERROR(VLOOKUP(Tabla1[[#This Row],[Código_Actividad]],'Formulario PPGR2'!$H$9:$I$1048576,2,FALSE),"")</f>
        <v/>
      </c>
      <c r="I1017" s="461" t="str">
        <f>IFERROR(VLOOKUP(Tabla1[[#This Row],[Código_Actividad]],Tabla2[[Código]:[Total de Acciones ]],15,FALSE),"")</f>
        <v/>
      </c>
      <c r="J1017" s="462"/>
      <c r="K1017" s="466" t="str">
        <f>IFERROR(VLOOKUP($J1017,[8]LSIns!$B$5:$C$45,2,FALSE),"")</f>
        <v/>
      </c>
      <c r="L1017" s="460"/>
      <c r="M1017" s="463" t="str">
        <f>IFERROR(VLOOKUP($L1017,[4]Insumos!$C$2:$F$517,2,FALSE),"")</f>
        <v/>
      </c>
      <c r="N1017" s="408"/>
      <c r="O1017" s="464" t="str">
        <f>IFERROR(VLOOKUP($L1017,[4]Insumos!$C$2:$F$517,3,FALSE),"")</f>
        <v/>
      </c>
      <c r="P1017" s="318" t="e">
        <f>+Tabla1[[#This Row],[Precio Unitario]]*Tabla1[[#This Row],[Cantidad de Insumos]]</f>
        <v>#VALUE!</v>
      </c>
      <c r="Q1017" s="464" t="str">
        <f>IFERROR(VLOOKUP($L1017,[4]Insumos!$C$2:$F$517,4,FALSE),"")</f>
        <v/>
      </c>
      <c r="R1017" s="463"/>
    </row>
    <row r="1018" spans="2:18" x14ac:dyDescent="0.25">
      <c r="B1018" s="465" t="str">
        <f>IF(Tabla1[[#This Row],[Código_Actividad]]="","",CONCATENATE(Tabla1[[#This Row],[POA]],".",Tabla1[[#This Row],[SRS]],".",Tabla1[[#This Row],[AREA]],".",Tabla1[[#This Row],[TIPO]]))</f>
        <v/>
      </c>
      <c r="C1018" s="465" t="str">
        <f>IF(Tabla1[[#This Row],[Código_Actividad]]="","",'Formulario PPGR1'!#REF!)</f>
        <v/>
      </c>
      <c r="D1018" s="465" t="str">
        <f>IF(Tabla1[[#This Row],[Código_Actividad]]="","",'Formulario PPGR1'!#REF!)</f>
        <v/>
      </c>
      <c r="E1018" s="465" t="str">
        <f>IF(Tabla1[[#This Row],[Código_Actividad]]="","",'Formulario PPGR1'!#REF!)</f>
        <v/>
      </c>
      <c r="F1018" s="465" t="str">
        <f>IF(Tabla1[[#This Row],[Código_Actividad]]="","",'Formulario PPGR1'!#REF!)</f>
        <v/>
      </c>
      <c r="G1018" s="366"/>
      <c r="H1018" s="460" t="str">
        <f>IFERROR(VLOOKUP(Tabla1[[#This Row],[Código_Actividad]],'Formulario PPGR2'!$H$9:$I$1048576,2,FALSE),"")</f>
        <v/>
      </c>
      <c r="I1018" s="461" t="str">
        <f>IFERROR(VLOOKUP(Tabla1[[#This Row],[Código_Actividad]],Tabla2[[Código]:[Total de Acciones ]],15,FALSE),"")</f>
        <v/>
      </c>
      <c r="J1018" s="462"/>
      <c r="K1018" s="466" t="str">
        <f>IFERROR(VLOOKUP($J1018,[8]LSIns!$B$5:$C$45,2,FALSE),"")</f>
        <v/>
      </c>
      <c r="L1018" s="460"/>
      <c r="M1018" s="463" t="str">
        <f>IFERROR(VLOOKUP($L1018,[4]Insumos!$C$2:$F$517,2,FALSE),"")</f>
        <v/>
      </c>
      <c r="N1018" s="408"/>
      <c r="O1018" s="464" t="str">
        <f>IFERROR(VLOOKUP($L1018,[4]Insumos!$C$2:$F$517,3,FALSE),"")</f>
        <v/>
      </c>
      <c r="P1018" s="318" t="e">
        <f>+Tabla1[[#This Row],[Precio Unitario]]*Tabla1[[#This Row],[Cantidad de Insumos]]</f>
        <v>#VALUE!</v>
      </c>
      <c r="Q1018" s="464" t="str">
        <f>IFERROR(VLOOKUP($L1018,[4]Insumos!$C$2:$F$517,4,FALSE),"")</f>
        <v/>
      </c>
      <c r="R1018" s="463"/>
    </row>
    <row r="1019" spans="2:18" x14ac:dyDescent="0.25">
      <c r="B1019" s="465" t="str">
        <f>IF(Tabla1[[#This Row],[Código_Actividad]]="","",CONCATENATE(Tabla1[[#This Row],[POA]],".",Tabla1[[#This Row],[SRS]],".",Tabla1[[#This Row],[AREA]],".",Tabla1[[#This Row],[TIPO]]))</f>
        <v/>
      </c>
      <c r="C1019" s="465" t="str">
        <f>IF(Tabla1[[#This Row],[Código_Actividad]]="","",'Formulario PPGR1'!#REF!)</f>
        <v/>
      </c>
      <c r="D1019" s="465" t="str">
        <f>IF(Tabla1[[#This Row],[Código_Actividad]]="","",'Formulario PPGR1'!#REF!)</f>
        <v/>
      </c>
      <c r="E1019" s="465" t="str">
        <f>IF(Tabla1[[#This Row],[Código_Actividad]]="","",'Formulario PPGR1'!#REF!)</f>
        <v/>
      </c>
      <c r="F1019" s="465" t="str">
        <f>IF(Tabla1[[#This Row],[Código_Actividad]]="","",'Formulario PPGR1'!#REF!)</f>
        <v/>
      </c>
      <c r="G1019" s="366"/>
      <c r="H1019" s="460" t="str">
        <f>IFERROR(VLOOKUP(Tabla1[[#This Row],[Código_Actividad]],'Formulario PPGR2'!$H$9:$I$1048576,2,FALSE),"")</f>
        <v/>
      </c>
      <c r="I1019" s="461" t="str">
        <f>IFERROR(VLOOKUP(Tabla1[[#This Row],[Código_Actividad]],Tabla2[[Código]:[Total de Acciones ]],15,FALSE),"")</f>
        <v/>
      </c>
      <c r="J1019" s="462"/>
      <c r="K1019" s="466" t="str">
        <f>IFERROR(VLOOKUP($J1019,[8]LSIns!$B$5:$C$45,2,FALSE),"")</f>
        <v/>
      </c>
      <c r="L1019" s="460"/>
      <c r="M1019" s="463" t="str">
        <f>IFERROR(VLOOKUP($L1019,[4]Insumos!$C$2:$F$517,2,FALSE),"")</f>
        <v/>
      </c>
      <c r="N1019" s="408"/>
      <c r="O1019" s="464" t="str">
        <f>IFERROR(VLOOKUP($L1019,[4]Insumos!$C$2:$F$517,3,FALSE),"")</f>
        <v/>
      </c>
      <c r="P1019" s="318" t="e">
        <f>+Tabla1[[#This Row],[Precio Unitario]]*Tabla1[[#This Row],[Cantidad de Insumos]]</f>
        <v>#VALUE!</v>
      </c>
      <c r="Q1019" s="464" t="str">
        <f>IFERROR(VLOOKUP($L1019,[4]Insumos!$C$2:$F$517,4,FALSE),"")</f>
        <v/>
      </c>
      <c r="R1019" s="463"/>
    </row>
    <row r="1020" spans="2:18" x14ac:dyDescent="0.25">
      <c r="B1020" s="465" t="str">
        <f>IF(Tabla1[[#This Row],[Código_Actividad]]="","",CONCATENATE(Tabla1[[#This Row],[POA]],".",Tabla1[[#This Row],[SRS]],".",Tabla1[[#This Row],[AREA]],".",Tabla1[[#This Row],[TIPO]]))</f>
        <v/>
      </c>
      <c r="C1020" s="465" t="str">
        <f>IF(Tabla1[[#This Row],[Código_Actividad]]="","",'Formulario PPGR1'!#REF!)</f>
        <v/>
      </c>
      <c r="D1020" s="465" t="str">
        <f>IF(Tabla1[[#This Row],[Código_Actividad]]="","",'Formulario PPGR1'!#REF!)</f>
        <v/>
      </c>
      <c r="E1020" s="465" t="str">
        <f>IF(Tabla1[[#This Row],[Código_Actividad]]="","",'Formulario PPGR1'!#REF!)</f>
        <v/>
      </c>
      <c r="F1020" s="465" t="str">
        <f>IF(Tabla1[[#This Row],[Código_Actividad]]="","",'Formulario PPGR1'!#REF!)</f>
        <v/>
      </c>
      <c r="G1020" s="366"/>
      <c r="H1020" s="460" t="str">
        <f>IFERROR(VLOOKUP(Tabla1[[#This Row],[Código_Actividad]],'Formulario PPGR2'!$H$9:$I$1048576,2,FALSE),"")</f>
        <v/>
      </c>
      <c r="I1020" s="461" t="str">
        <f>IFERROR(VLOOKUP(Tabla1[[#This Row],[Código_Actividad]],Tabla2[[Código]:[Total de Acciones ]],15,FALSE),"")</f>
        <v/>
      </c>
      <c r="J1020" s="462"/>
      <c r="K1020" s="466" t="str">
        <f>IFERROR(VLOOKUP($J1020,[8]LSIns!$B$5:$C$45,2,FALSE),"")</f>
        <v/>
      </c>
      <c r="L1020" s="460"/>
      <c r="M1020" s="463" t="str">
        <f>IFERROR(VLOOKUP($L1020,[4]Insumos!$C$2:$F$517,2,FALSE),"")</f>
        <v/>
      </c>
      <c r="N1020" s="408"/>
      <c r="O1020" s="464" t="str">
        <f>IFERROR(VLOOKUP($L1020,[4]Insumos!$C$2:$F$517,3,FALSE),"")</f>
        <v/>
      </c>
      <c r="P1020" s="318" t="e">
        <f>+Tabla1[[#This Row],[Precio Unitario]]*Tabla1[[#This Row],[Cantidad de Insumos]]</f>
        <v>#VALUE!</v>
      </c>
      <c r="Q1020" s="464" t="str">
        <f>IFERROR(VLOOKUP($L1020,[4]Insumos!$C$2:$F$517,4,FALSE),"")</f>
        <v/>
      </c>
      <c r="R1020" s="463"/>
    </row>
    <row r="1021" spans="2:18" x14ac:dyDescent="0.25">
      <c r="B1021" s="465" t="str">
        <f>IF(Tabla1[[#This Row],[Código_Actividad]]="","",CONCATENATE(Tabla1[[#This Row],[POA]],".",Tabla1[[#This Row],[SRS]],".",Tabla1[[#This Row],[AREA]],".",Tabla1[[#This Row],[TIPO]]))</f>
        <v/>
      </c>
      <c r="C1021" s="465" t="str">
        <f>IF(Tabla1[[#This Row],[Código_Actividad]]="","",'Formulario PPGR1'!#REF!)</f>
        <v/>
      </c>
      <c r="D1021" s="465" t="str">
        <f>IF(Tabla1[[#This Row],[Código_Actividad]]="","",'Formulario PPGR1'!#REF!)</f>
        <v/>
      </c>
      <c r="E1021" s="465" t="str">
        <f>IF(Tabla1[[#This Row],[Código_Actividad]]="","",'Formulario PPGR1'!#REF!)</f>
        <v/>
      </c>
      <c r="F1021" s="465" t="str">
        <f>IF(Tabla1[[#This Row],[Código_Actividad]]="","",'Formulario PPGR1'!#REF!)</f>
        <v/>
      </c>
      <c r="G1021" s="366"/>
      <c r="H1021" s="460" t="str">
        <f>IFERROR(VLOOKUP(Tabla1[[#This Row],[Código_Actividad]],'Formulario PPGR2'!$H$9:$I$1048576,2,FALSE),"")</f>
        <v/>
      </c>
      <c r="I1021" s="461" t="str">
        <f>IFERROR(VLOOKUP(Tabla1[[#This Row],[Código_Actividad]],Tabla2[[Código]:[Total de Acciones ]],15,FALSE),"")</f>
        <v/>
      </c>
      <c r="J1021" s="462"/>
      <c r="K1021" s="466" t="str">
        <f>IFERROR(VLOOKUP($J1021,[8]LSIns!$B$5:$C$45,2,FALSE),"")</f>
        <v/>
      </c>
      <c r="L1021" s="460"/>
      <c r="M1021" s="463" t="str">
        <f>IFERROR(VLOOKUP($L1021,[4]Insumos!$C$2:$F$517,2,FALSE),"")</f>
        <v/>
      </c>
      <c r="N1021" s="408"/>
      <c r="O1021" s="464" t="str">
        <f>IFERROR(VLOOKUP($L1021,[4]Insumos!$C$2:$F$517,3,FALSE),"")</f>
        <v/>
      </c>
      <c r="P1021" s="318" t="e">
        <f>+Tabla1[[#This Row],[Precio Unitario]]*Tabla1[[#This Row],[Cantidad de Insumos]]</f>
        <v>#VALUE!</v>
      </c>
      <c r="Q1021" s="464" t="str">
        <f>IFERROR(VLOOKUP($L1021,[4]Insumos!$C$2:$F$517,4,FALSE),"")</f>
        <v/>
      </c>
      <c r="R1021" s="463"/>
    </row>
    <row r="1022" spans="2:18" x14ac:dyDescent="0.25">
      <c r="B1022" s="465" t="str">
        <f>IF(Tabla1[[#This Row],[Código_Actividad]]="","",CONCATENATE(Tabla1[[#This Row],[POA]],".",Tabla1[[#This Row],[SRS]],".",Tabla1[[#This Row],[AREA]],".",Tabla1[[#This Row],[TIPO]]))</f>
        <v/>
      </c>
      <c r="C1022" s="465" t="str">
        <f>IF(Tabla1[[#This Row],[Código_Actividad]]="","",'Formulario PPGR1'!#REF!)</f>
        <v/>
      </c>
      <c r="D1022" s="465" t="str">
        <f>IF(Tabla1[[#This Row],[Código_Actividad]]="","",'Formulario PPGR1'!#REF!)</f>
        <v/>
      </c>
      <c r="E1022" s="465" t="str">
        <f>IF(Tabla1[[#This Row],[Código_Actividad]]="","",'Formulario PPGR1'!#REF!)</f>
        <v/>
      </c>
      <c r="F1022" s="465" t="str">
        <f>IF(Tabla1[[#This Row],[Código_Actividad]]="","",'Formulario PPGR1'!#REF!)</f>
        <v/>
      </c>
      <c r="G1022" s="366"/>
      <c r="H1022" s="460" t="str">
        <f>IFERROR(VLOOKUP(Tabla1[[#This Row],[Código_Actividad]],'Formulario PPGR2'!$H$9:$I$1048576,2,FALSE),"")</f>
        <v/>
      </c>
      <c r="I1022" s="461" t="str">
        <f>IFERROR(VLOOKUP(Tabla1[[#This Row],[Código_Actividad]],Tabla2[[Código]:[Total de Acciones ]],15,FALSE),"")</f>
        <v/>
      </c>
      <c r="J1022" s="462"/>
      <c r="K1022" s="466" t="str">
        <f>IFERROR(VLOOKUP($J1022,[8]LSIns!$B$5:$C$45,2,FALSE),"")</f>
        <v/>
      </c>
      <c r="L1022" s="460"/>
      <c r="M1022" s="463" t="str">
        <f>IFERROR(VLOOKUP($L1022,[4]Insumos!$C$2:$F$517,2,FALSE),"")</f>
        <v/>
      </c>
      <c r="N1022" s="408"/>
      <c r="O1022" s="464" t="str">
        <f>IFERROR(VLOOKUP($L1022,[4]Insumos!$C$2:$F$517,3,FALSE),"")</f>
        <v/>
      </c>
      <c r="P1022" s="318" t="e">
        <f>+Tabla1[[#This Row],[Precio Unitario]]*Tabla1[[#This Row],[Cantidad de Insumos]]</f>
        <v>#VALUE!</v>
      </c>
      <c r="Q1022" s="464" t="str">
        <f>IFERROR(VLOOKUP($L1022,[4]Insumos!$C$2:$F$517,4,FALSE),"")</f>
        <v/>
      </c>
      <c r="R1022" s="463"/>
    </row>
    <row r="1023" spans="2:18" x14ac:dyDescent="0.25">
      <c r="B1023" s="465" t="str">
        <f>IF(Tabla1[[#This Row],[Código_Actividad]]="","",CONCATENATE(Tabla1[[#This Row],[POA]],".",Tabla1[[#This Row],[SRS]],".",Tabla1[[#This Row],[AREA]],".",Tabla1[[#This Row],[TIPO]]))</f>
        <v/>
      </c>
      <c r="C1023" s="465" t="str">
        <f>IF(Tabla1[[#This Row],[Código_Actividad]]="","",'Formulario PPGR1'!#REF!)</f>
        <v/>
      </c>
      <c r="D1023" s="465" t="str">
        <f>IF(Tabla1[[#This Row],[Código_Actividad]]="","",'Formulario PPGR1'!#REF!)</f>
        <v/>
      </c>
      <c r="E1023" s="465" t="str">
        <f>IF(Tabla1[[#This Row],[Código_Actividad]]="","",'Formulario PPGR1'!#REF!)</f>
        <v/>
      </c>
      <c r="F1023" s="465" t="str">
        <f>IF(Tabla1[[#This Row],[Código_Actividad]]="","",'Formulario PPGR1'!#REF!)</f>
        <v/>
      </c>
      <c r="G1023" s="366"/>
      <c r="H1023" s="460" t="str">
        <f>IFERROR(VLOOKUP(Tabla1[[#This Row],[Código_Actividad]],'Formulario PPGR2'!$H$9:$I$1048576,2,FALSE),"")</f>
        <v/>
      </c>
      <c r="I1023" s="461" t="str">
        <f>IFERROR(VLOOKUP(Tabla1[[#This Row],[Código_Actividad]],Tabla2[[Código]:[Total de Acciones ]],15,FALSE),"")</f>
        <v/>
      </c>
      <c r="J1023" s="462"/>
      <c r="K1023" s="466" t="str">
        <f>IFERROR(VLOOKUP($J1023,[8]LSIns!$B$5:$C$45,2,FALSE),"")</f>
        <v/>
      </c>
      <c r="L1023" s="460"/>
      <c r="M1023" s="463" t="str">
        <f>IFERROR(VLOOKUP($L1023,[4]Insumos!$C$2:$F$517,2,FALSE),"")</f>
        <v/>
      </c>
      <c r="N1023" s="408"/>
      <c r="O1023" s="464" t="str">
        <f>IFERROR(VLOOKUP($L1023,[4]Insumos!$C$2:$F$517,3,FALSE),"")</f>
        <v/>
      </c>
      <c r="P1023" s="318" t="e">
        <f>+Tabla1[[#This Row],[Precio Unitario]]*Tabla1[[#This Row],[Cantidad de Insumos]]</f>
        <v>#VALUE!</v>
      </c>
      <c r="Q1023" s="464" t="str">
        <f>IFERROR(VLOOKUP($L1023,[4]Insumos!$C$2:$F$517,4,FALSE),"")</f>
        <v/>
      </c>
      <c r="R1023" s="463"/>
    </row>
    <row r="1024" spans="2:18" x14ac:dyDescent="0.25">
      <c r="B1024" s="465" t="str">
        <f>IF(Tabla1[[#This Row],[Código_Actividad]]="","",CONCATENATE(Tabla1[[#This Row],[POA]],".",Tabla1[[#This Row],[SRS]],".",Tabla1[[#This Row],[AREA]],".",Tabla1[[#This Row],[TIPO]]))</f>
        <v/>
      </c>
      <c r="C1024" s="465" t="str">
        <f>IF(Tabla1[[#This Row],[Código_Actividad]]="","",'Formulario PPGR1'!#REF!)</f>
        <v/>
      </c>
      <c r="D1024" s="465" t="str">
        <f>IF(Tabla1[[#This Row],[Código_Actividad]]="","",'Formulario PPGR1'!#REF!)</f>
        <v/>
      </c>
      <c r="E1024" s="465" t="str">
        <f>IF(Tabla1[[#This Row],[Código_Actividad]]="","",'Formulario PPGR1'!#REF!)</f>
        <v/>
      </c>
      <c r="F1024" s="465" t="str">
        <f>IF(Tabla1[[#This Row],[Código_Actividad]]="","",'Formulario PPGR1'!#REF!)</f>
        <v/>
      </c>
      <c r="G1024" s="366"/>
      <c r="H1024" s="460" t="str">
        <f>IFERROR(VLOOKUP(Tabla1[[#This Row],[Código_Actividad]],'Formulario PPGR2'!$H$9:$I$1048576,2,FALSE),"")</f>
        <v/>
      </c>
      <c r="I1024" s="461" t="str">
        <f>IFERROR(VLOOKUP(Tabla1[[#This Row],[Código_Actividad]],Tabla2[[Código]:[Total de Acciones ]],15,FALSE),"")</f>
        <v/>
      </c>
      <c r="J1024" s="462"/>
      <c r="K1024" s="466" t="str">
        <f>IFERROR(VLOOKUP($J1024,[8]LSIns!$B$5:$C$45,2,FALSE),"")</f>
        <v/>
      </c>
      <c r="L1024" s="460"/>
      <c r="M1024" s="463" t="str">
        <f>IFERROR(VLOOKUP($L1024,[4]Insumos!$C$2:$F$517,2,FALSE),"")</f>
        <v/>
      </c>
      <c r="N1024" s="408"/>
      <c r="O1024" s="464" t="str">
        <f>IFERROR(VLOOKUP($L1024,[4]Insumos!$C$2:$F$517,3,FALSE),"")</f>
        <v/>
      </c>
      <c r="P1024" s="318" t="e">
        <f>+Tabla1[[#This Row],[Precio Unitario]]*Tabla1[[#This Row],[Cantidad de Insumos]]</f>
        <v>#VALUE!</v>
      </c>
      <c r="Q1024" s="464" t="str">
        <f>IFERROR(VLOOKUP($L1024,[4]Insumos!$C$2:$F$517,4,FALSE),"")</f>
        <v/>
      </c>
      <c r="R1024" s="463"/>
    </row>
    <row r="1025" spans="2:18" x14ac:dyDescent="0.25">
      <c r="B1025" s="465" t="str">
        <f>IF(Tabla1[[#This Row],[Código_Actividad]]="","",CONCATENATE(Tabla1[[#This Row],[POA]],".",Tabla1[[#This Row],[SRS]],".",Tabla1[[#This Row],[AREA]],".",Tabla1[[#This Row],[TIPO]]))</f>
        <v/>
      </c>
      <c r="C1025" s="465" t="str">
        <f>IF(Tabla1[[#This Row],[Código_Actividad]]="","",'Formulario PPGR1'!#REF!)</f>
        <v/>
      </c>
      <c r="D1025" s="465" t="str">
        <f>IF(Tabla1[[#This Row],[Código_Actividad]]="","",'Formulario PPGR1'!#REF!)</f>
        <v/>
      </c>
      <c r="E1025" s="465" t="str">
        <f>IF(Tabla1[[#This Row],[Código_Actividad]]="","",'Formulario PPGR1'!#REF!)</f>
        <v/>
      </c>
      <c r="F1025" s="465" t="str">
        <f>IF(Tabla1[[#This Row],[Código_Actividad]]="","",'Formulario PPGR1'!#REF!)</f>
        <v/>
      </c>
      <c r="G1025" s="366"/>
      <c r="H1025" s="460" t="str">
        <f>IFERROR(VLOOKUP(Tabla1[[#This Row],[Código_Actividad]],'Formulario PPGR2'!$H$9:$I$1048576,2,FALSE),"")</f>
        <v/>
      </c>
      <c r="I1025" s="461" t="str">
        <f>IFERROR(VLOOKUP(Tabla1[[#This Row],[Código_Actividad]],Tabla2[[Código]:[Total de Acciones ]],15,FALSE),"")</f>
        <v/>
      </c>
      <c r="J1025" s="462"/>
      <c r="K1025" s="466" t="str">
        <f>IFERROR(VLOOKUP($J1025,[8]LSIns!$B$5:$C$45,2,FALSE),"")</f>
        <v/>
      </c>
      <c r="L1025" s="460"/>
      <c r="M1025" s="463" t="str">
        <f>IFERROR(VLOOKUP($L1025,[4]Insumos!$C$2:$F$517,2,FALSE),"")</f>
        <v/>
      </c>
      <c r="N1025" s="408"/>
      <c r="O1025" s="464" t="str">
        <f>IFERROR(VLOOKUP($L1025,[4]Insumos!$C$2:$F$517,3,FALSE),"")</f>
        <v/>
      </c>
      <c r="P1025" s="318" t="e">
        <f>+Tabla1[[#This Row],[Precio Unitario]]*Tabla1[[#This Row],[Cantidad de Insumos]]</f>
        <v>#VALUE!</v>
      </c>
      <c r="Q1025" s="464" t="str">
        <f>IFERROR(VLOOKUP($L1025,[4]Insumos!$C$2:$F$517,4,FALSE),"")</f>
        <v/>
      </c>
      <c r="R1025" s="463"/>
    </row>
    <row r="1026" spans="2:18" x14ac:dyDescent="0.25">
      <c r="B1026" s="465" t="str">
        <f>IF(Tabla1[[#This Row],[Código_Actividad]]="","",CONCATENATE(Tabla1[[#This Row],[POA]],".",Tabla1[[#This Row],[SRS]],".",Tabla1[[#This Row],[AREA]],".",Tabla1[[#This Row],[TIPO]]))</f>
        <v/>
      </c>
      <c r="C1026" s="465" t="str">
        <f>IF(Tabla1[[#This Row],[Código_Actividad]]="","",'Formulario PPGR1'!#REF!)</f>
        <v/>
      </c>
      <c r="D1026" s="465" t="str">
        <f>IF(Tabla1[[#This Row],[Código_Actividad]]="","",'Formulario PPGR1'!#REF!)</f>
        <v/>
      </c>
      <c r="E1026" s="465" t="str">
        <f>IF(Tabla1[[#This Row],[Código_Actividad]]="","",'Formulario PPGR1'!#REF!)</f>
        <v/>
      </c>
      <c r="F1026" s="465" t="str">
        <f>IF(Tabla1[[#This Row],[Código_Actividad]]="","",'Formulario PPGR1'!#REF!)</f>
        <v/>
      </c>
      <c r="G1026" s="366"/>
      <c r="H1026" s="460" t="str">
        <f>IFERROR(VLOOKUP(Tabla1[[#This Row],[Código_Actividad]],'Formulario PPGR2'!$H$9:$I$1048576,2,FALSE),"")</f>
        <v/>
      </c>
      <c r="I1026" s="461" t="str">
        <f>IFERROR(VLOOKUP(Tabla1[[#This Row],[Código_Actividad]],Tabla2[[Código]:[Total de Acciones ]],15,FALSE),"")</f>
        <v/>
      </c>
      <c r="J1026" s="462"/>
      <c r="K1026" s="466" t="str">
        <f>IFERROR(VLOOKUP($J1026,[8]LSIns!$B$5:$C$45,2,FALSE),"")</f>
        <v/>
      </c>
      <c r="L1026" s="460"/>
      <c r="M1026" s="463" t="str">
        <f>IFERROR(VLOOKUP($L1026,[4]Insumos!$C$2:$F$517,2,FALSE),"")</f>
        <v/>
      </c>
      <c r="N1026" s="408"/>
      <c r="O1026" s="464" t="str">
        <f>IFERROR(VLOOKUP($L1026,[4]Insumos!$C$2:$F$517,3,FALSE),"")</f>
        <v/>
      </c>
      <c r="P1026" s="318" t="e">
        <f>+Tabla1[[#This Row],[Precio Unitario]]*Tabla1[[#This Row],[Cantidad de Insumos]]</f>
        <v>#VALUE!</v>
      </c>
      <c r="Q1026" s="464" t="str">
        <f>IFERROR(VLOOKUP($L1026,[4]Insumos!$C$2:$F$517,4,FALSE),"")</f>
        <v/>
      </c>
      <c r="R1026" s="463"/>
    </row>
    <row r="1027" spans="2:18" x14ac:dyDescent="0.25">
      <c r="B1027" s="465" t="str">
        <f>IF(Tabla1[[#This Row],[Código_Actividad]]="","",CONCATENATE(Tabla1[[#This Row],[POA]],".",Tabla1[[#This Row],[SRS]],".",Tabla1[[#This Row],[AREA]],".",Tabla1[[#This Row],[TIPO]]))</f>
        <v/>
      </c>
      <c r="C1027" s="465" t="str">
        <f>IF(Tabla1[[#This Row],[Código_Actividad]]="","",'Formulario PPGR1'!#REF!)</f>
        <v/>
      </c>
      <c r="D1027" s="465" t="str">
        <f>IF(Tabla1[[#This Row],[Código_Actividad]]="","",'Formulario PPGR1'!#REF!)</f>
        <v/>
      </c>
      <c r="E1027" s="465" t="str">
        <f>IF(Tabla1[[#This Row],[Código_Actividad]]="","",'Formulario PPGR1'!#REF!)</f>
        <v/>
      </c>
      <c r="F1027" s="465" t="str">
        <f>IF(Tabla1[[#This Row],[Código_Actividad]]="","",'Formulario PPGR1'!#REF!)</f>
        <v/>
      </c>
      <c r="G1027" s="366"/>
      <c r="H1027" s="460" t="str">
        <f>IFERROR(VLOOKUP(Tabla1[[#This Row],[Código_Actividad]],'Formulario PPGR2'!$H$9:$I$1048576,2,FALSE),"")</f>
        <v/>
      </c>
      <c r="I1027" s="461" t="str">
        <f>IFERROR(VLOOKUP(Tabla1[[#This Row],[Código_Actividad]],Tabla2[[Código]:[Total de Acciones ]],15,FALSE),"")</f>
        <v/>
      </c>
      <c r="J1027" s="462"/>
      <c r="K1027" s="466" t="str">
        <f>IFERROR(VLOOKUP($J1027,[8]LSIns!$B$5:$C$45,2,FALSE),"")</f>
        <v/>
      </c>
      <c r="L1027" s="460"/>
      <c r="M1027" s="463" t="str">
        <f>IFERROR(VLOOKUP($L1027,[4]Insumos!$C$2:$F$517,2,FALSE),"")</f>
        <v/>
      </c>
      <c r="N1027" s="408"/>
      <c r="O1027" s="464" t="str">
        <f>IFERROR(VLOOKUP($L1027,[4]Insumos!$C$2:$F$517,3,FALSE),"")</f>
        <v/>
      </c>
      <c r="P1027" s="318" t="e">
        <f>+Tabla1[[#This Row],[Precio Unitario]]*Tabla1[[#This Row],[Cantidad de Insumos]]</f>
        <v>#VALUE!</v>
      </c>
      <c r="Q1027" s="464" t="str">
        <f>IFERROR(VLOOKUP($L1027,[4]Insumos!$C$2:$F$517,4,FALSE),"")</f>
        <v/>
      </c>
      <c r="R1027" s="463"/>
    </row>
    <row r="1028" spans="2:18" x14ac:dyDescent="0.25">
      <c r="B1028" s="465" t="str">
        <f>IF(Tabla1[[#This Row],[Código_Actividad]]="","",CONCATENATE(Tabla1[[#This Row],[POA]],".",Tabla1[[#This Row],[SRS]],".",Tabla1[[#This Row],[AREA]],".",Tabla1[[#This Row],[TIPO]]))</f>
        <v/>
      </c>
      <c r="C1028" s="465" t="str">
        <f>IF(Tabla1[[#This Row],[Código_Actividad]]="","",'Formulario PPGR1'!#REF!)</f>
        <v/>
      </c>
      <c r="D1028" s="465" t="str">
        <f>IF(Tabla1[[#This Row],[Código_Actividad]]="","",'Formulario PPGR1'!#REF!)</f>
        <v/>
      </c>
      <c r="E1028" s="465" t="str">
        <f>IF(Tabla1[[#This Row],[Código_Actividad]]="","",'Formulario PPGR1'!#REF!)</f>
        <v/>
      </c>
      <c r="F1028" s="465" t="str">
        <f>IF(Tabla1[[#This Row],[Código_Actividad]]="","",'Formulario PPGR1'!#REF!)</f>
        <v/>
      </c>
      <c r="G1028" s="366"/>
      <c r="H1028" s="460" t="str">
        <f>IFERROR(VLOOKUP(Tabla1[[#This Row],[Código_Actividad]],'Formulario PPGR2'!$H$9:$I$1048576,2,FALSE),"")</f>
        <v/>
      </c>
      <c r="I1028" s="461" t="str">
        <f>IFERROR(VLOOKUP(Tabla1[[#This Row],[Código_Actividad]],Tabla2[[Código]:[Total de Acciones ]],15,FALSE),"")</f>
        <v/>
      </c>
      <c r="J1028" s="462"/>
      <c r="K1028" s="466" t="str">
        <f>IFERROR(VLOOKUP($J1028,[8]LSIns!$B$5:$C$45,2,FALSE),"")</f>
        <v/>
      </c>
      <c r="L1028" s="460"/>
      <c r="M1028" s="463" t="str">
        <f>IFERROR(VLOOKUP($L1028,[4]Insumos!$C$2:$F$517,2,FALSE),"")</f>
        <v/>
      </c>
      <c r="N1028" s="408"/>
      <c r="O1028" s="464" t="str">
        <f>IFERROR(VLOOKUP($L1028,[4]Insumos!$C$2:$F$517,3,FALSE),"")</f>
        <v/>
      </c>
      <c r="P1028" s="318" t="e">
        <f>+Tabla1[[#This Row],[Precio Unitario]]*Tabla1[[#This Row],[Cantidad de Insumos]]</f>
        <v>#VALUE!</v>
      </c>
      <c r="Q1028" s="464" t="str">
        <f>IFERROR(VLOOKUP($L1028,[4]Insumos!$C$2:$F$517,4,FALSE),"")</f>
        <v/>
      </c>
      <c r="R1028" s="463"/>
    </row>
    <row r="1029" spans="2:18" x14ac:dyDescent="0.25">
      <c r="B1029" s="465" t="str">
        <f>IF(Tabla1[[#This Row],[Código_Actividad]]="","",CONCATENATE(Tabla1[[#This Row],[POA]],".",Tabla1[[#This Row],[SRS]],".",Tabla1[[#This Row],[AREA]],".",Tabla1[[#This Row],[TIPO]]))</f>
        <v/>
      </c>
      <c r="C1029" s="465" t="str">
        <f>IF(Tabla1[[#This Row],[Código_Actividad]]="","",'Formulario PPGR1'!#REF!)</f>
        <v/>
      </c>
      <c r="D1029" s="465" t="str">
        <f>IF(Tabla1[[#This Row],[Código_Actividad]]="","",'Formulario PPGR1'!#REF!)</f>
        <v/>
      </c>
      <c r="E1029" s="465" t="str">
        <f>IF(Tabla1[[#This Row],[Código_Actividad]]="","",'Formulario PPGR1'!#REF!)</f>
        <v/>
      </c>
      <c r="F1029" s="465" t="str">
        <f>IF(Tabla1[[#This Row],[Código_Actividad]]="","",'Formulario PPGR1'!#REF!)</f>
        <v/>
      </c>
      <c r="G1029" s="366"/>
      <c r="H1029" s="460" t="str">
        <f>IFERROR(VLOOKUP(Tabla1[[#This Row],[Código_Actividad]],'Formulario PPGR2'!$H$9:$I$1048576,2,FALSE),"")</f>
        <v/>
      </c>
      <c r="I1029" s="461" t="str">
        <f>IFERROR(VLOOKUP(Tabla1[[#This Row],[Código_Actividad]],Tabla2[[Código]:[Total de Acciones ]],15,FALSE),"")</f>
        <v/>
      </c>
      <c r="J1029" s="462"/>
      <c r="K1029" s="466" t="str">
        <f>IFERROR(VLOOKUP($J1029,[8]LSIns!$B$5:$C$45,2,FALSE),"")</f>
        <v/>
      </c>
      <c r="L1029" s="460"/>
      <c r="M1029" s="463" t="str">
        <f>IFERROR(VLOOKUP($L1029,[4]Insumos!$C$2:$F$517,2,FALSE),"")</f>
        <v/>
      </c>
      <c r="N1029" s="408"/>
      <c r="O1029" s="464" t="str">
        <f>IFERROR(VLOOKUP($L1029,[4]Insumos!$C$2:$F$517,3,FALSE),"")</f>
        <v/>
      </c>
      <c r="P1029" s="318" t="e">
        <f>+Tabla1[[#This Row],[Precio Unitario]]*Tabla1[[#This Row],[Cantidad de Insumos]]</f>
        <v>#VALUE!</v>
      </c>
      <c r="Q1029" s="464" t="str">
        <f>IFERROR(VLOOKUP($L1029,[4]Insumos!$C$2:$F$517,4,FALSE),"")</f>
        <v/>
      </c>
      <c r="R1029" s="463"/>
    </row>
    <row r="1030" spans="2:18" x14ac:dyDescent="0.25">
      <c r="B1030" s="465" t="str">
        <f>IF(Tabla1[[#This Row],[Código_Actividad]]="","",CONCATENATE(Tabla1[[#This Row],[POA]],".",Tabla1[[#This Row],[SRS]],".",Tabla1[[#This Row],[AREA]],".",Tabla1[[#This Row],[TIPO]]))</f>
        <v/>
      </c>
      <c r="C1030" s="465" t="str">
        <f>IF(Tabla1[[#This Row],[Código_Actividad]]="","",'Formulario PPGR1'!#REF!)</f>
        <v/>
      </c>
      <c r="D1030" s="465" t="str">
        <f>IF(Tabla1[[#This Row],[Código_Actividad]]="","",'Formulario PPGR1'!#REF!)</f>
        <v/>
      </c>
      <c r="E1030" s="465" t="str">
        <f>IF(Tabla1[[#This Row],[Código_Actividad]]="","",'Formulario PPGR1'!#REF!)</f>
        <v/>
      </c>
      <c r="F1030" s="465" t="str">
        <f>IF(Tabla1[[#This Row],[Código_Actividad]]="","",'Formulario PPGR1'!#REF!)</f>
        <v/>
      </c>
      <c r="G1030" s="366"/>
      <c r="H1030" s="460" t="str">
        <f>IFERROR(VLOOKUP(Tabla1[[#This Row],[Código_Actividad]],'Formulario PPGR2'!$H$9:$I$1048576,2,FALSE),"")</f>
        <v/>
      </c>
      <c r="I1030" s="461" t="str">
        <f>IFERROR(VLOOKUP(Tabla1[[#This Row],[Código_Actividad]],Tabla2[[Código]:[Total de Acciones ]],15,FALSE),"")</f>
        <v/>
      </c>
      <c r="J1030" s="462"/>
      <c r="K1030" s="466" t="str">
        <f>IFERROR(VLOOKUP($J1030,[8]LSIns!$B$5:$C$45,2,FALSE),"")</f>
        <v/>
      </c>
      <c r="L1030" s="460"/>
      <c r="M1030" s="463" t="str">
        <f>IFERROR(VLOOKUP($L1030,[4]Insumos!$C$2:$F$517,2,FALSE),"")</f>
        <v/>
      </c>
      <c r="N1030" s="408"/>
      <c r="O1030" s="464" t="str">
        <f>IFERROR(VLOOKUP($L1030,[4]Insumos!$C$2:$F$517,3,FALSE),"")</f>
        <v/>
      </c>
      <c r="P1030" s="318" t="e">
        <f>+Tabla1[[#This Row],[Precio Unitario]]*Tabla1[[#This Row],[Cantidad de Insumos]]</f>
        <v>#VALUE!</v>
      </c>
      <c r="Q1030" s="464" t="str">
        <f>IFERROR(VLOOKUP($L1030,[4]Insumos!$C$2:$F$517,4,FALSE),"")</f>
        <v/>
      </c>
      <c r="R1030" s="463"/>
    </row>
    <row r="1031" spans="2:18" x14ac:dyDescent="0.25">
      <c r="B1031" s="465" t="str">
        <f>IF(Tabla1[[#This Row],[Código_Actividad]]="","",CONCATENATE(Tabla1[[#This Row],[POA]],".",Tabla1[[#This Row],[SRS]],".",Tabla1[[#This Row],[AREA]],".",Tabla1[[#This Row],[TIPO]]))</f>
        <v/>
      </c>
      <c r="C1031" s="465" t="str">
        <f>IF(Tabla1[[#This Row],[Código_Actividad]]="","",'Formulario PPGR1'!#REF!)</f>
        <v/>
      </c>
      <c r="D1031" s="465" t="str">
        <f>IF(Tabla1[[#This Row],[Código_Actividad]]="","",'Formulario PPGR1'!#REF!)</f>
        <v/>
      </c>
      <c r="E1031" s="465" t="str">
        <f>IF(Tabla1[[#This Row],[Código_Actividad]]="","",'Formulario PPGR1'!#REF!)</f>
        <v/>
      </c>
      <c r="F1031" s="465" t="str">
        <f>IF(Tabla1[[#This Row],[Código_Actividad]]="","",'Formulario PPGR1'!#REF!)</f>
        <v/>
      </c>
      <c r="G1031" s="366"/>
      <c r="H1031" s="460" t="str">
        <f>IFERROR(VLOOKUP(Tabla1[[#This Row],[Código_Actividad]],'Formulario PPGR2'!$H$9:$I$1048576,2,FALSE),"")</f>
        <v/>
      </c>
      <c r="I1031" s="461" t="str">
        <f>IFERROR(VLOOKUP(Tabla1[[#This Row],[Código_Actividad]],Tabla2[[Código]:[Total de Acciones ]],15,FALSE),"")</f>
        <v/>
      </c>
      <c r="J1031" s="462"/>
      <c r="K1031" s="466" t="str">
        <f>IFERROR(VLOOKUP($J1031,[8]LSIns!$B$5:$C$45,2,FALSE),"")</f>
        <v/>
      </c>
      <c r="L1031" s="460"/>
      <c r="M1031" s="463" t="str">
        <f>IFERROR(VLOOKUP($L1031,[4]Insumos!$C$2:$F$517,2,FALSE),"")</f>
        <v/>
      </c>
      <c r="N1031" s="408"/>
      <c r="O1031" s="464" t="str">
        <f>IFERROR(VLOOKUP($L1031,[4]Insumos!$C$2:$F$517,3,FALSE),"")</f>
        <v/>
      </c>
      <c r="P1031" s="318" t="e">
        <f>+Tabla1[[#This Row],[Precio Unitario]]*Tabla1[[#This Row],[Cantidad de Insumos]]</f>
        <v>#VALUE!</v>
      </c>
      <c r="Q1031" s="464" t="str">
        <f>IFERROR(VLOOKUP($L1031,[4]Insumos!$C$2:$F$517,4,FALSE),"")</f>
        <v/>
      </c>
      <c r="R1031" s="463"/>
    </row>
    <row r="1032" spans="2:18" x14ac:dyDescent="0.25">
      <c r="B1032" s="465" t="str">
        <f>IF(Tabla1[[#This Row],[Código_Actividad]]="","",CONCATENATE(Tabla1[[#This Row],[POA]],".",Tabla1[[#This Row],[SRS]],".",Tabla1[[#This Row],[AREA]],".",Tabla1[[#This Row],[TIPO]]))</f>
        <v/>
      </c>
      <c r="C1032" s="465" t="str">
        <f>IF(Tabla1[[#This Row],[Código_Actividad]]="","",'Formulario PPGR1'!#REF!)</f>
        <v/>
      </c>
      <c r="D1032" s="465" t="str">
        <f>IF(Tabla1[[#This Row],[Código_Actividad]]="","",'Formulario PPGR1'!#REF!)</f>
        <v/>
      </c>
      <c r="E1032" s="465" t="str">
        <f>IF(Tabla1[[#This Row],[Código_Actividad]]="","",'Formulario PPGR1'!#REF!)</f>
        <v/>
      </c>
      <c r="F1032" s="465" t="str">
        <f>IF(Tabla1[[#This Row],[Código_Actividad]]="","",'Formulario PPGR1'!#REF!)</f>
        <v/>
      </c>
      <c r="G1032" s="366"/>
      <c r="H1032" s="460" t="str">
        <f>IFERROR(VLOOKUP(Tabla1[[#This Row],[Código_Actividad]],'Formulario PPGR2'!$H$9:$I$1048576,2,FALSE),"")</f>
        <v/>
      </c>
      <c r="I1032" s="461" t="str">
        <f>IFERROR(VLOOKUP(Tabla1[[#This Row],[Código_Actividad]],Tabla2[[Código]:[Total de Acciones ]],15,FALSE),"")</f>
        <v/>
      </c>
      <c r="J1032" s="462"/>
      <c r="K1032" s="466" t="str">
        <f>IFERROR(VLOOKUP($J1032,[8]LSIns!$B$5:$C$45,2,FALSE),"")</f>
        <v/>
      </c>
      <c r="L1032" s="460"/>
      <c r="M1032" s="463" t="str">
        <f>IFERROR(VLOOKUP($L1032,[4]Insumos!$C$2:$F$517,2,FALSE),"")</f>
        <v/>
      </c>
      <c r="N1032" s="408"/>
      <c r="O1032" s="464" t="str">
        <f>IFERROR(VLOOKUP($L1032,[4]Insumos!$C$2:$F$517,3,FALSE),"")</f>
        <v/>
      </c>
      <c r="P1032" s="318" t="e">
        <f>+Tabla1[[#This Row],[Precio Unitario]]*Tabla1[[#This Row],[Cantidad de Insumos]]</f>
        <v>#VALUE!</v>
      </c>
      <c r="Q1032" s="464" t="str">
        <f>IFERROR(VLOOKUP($L1032,[4]Insumos!$C$2:$F$517,4,FALSE),"")</f>
        <v/>
      </c>
      <c r="R1032" s="463"/>
    </row>
    <row r="1033" spans="2:18" x14ac:dyDescent="0.25">
      <c r="B1033" s="465" t="str">
        <f>IF(Tabla1[[#This Row],[Código_Actividad]]="","",CONCATENATE(Tabla1[[#This Row],[POA]],".",Tabla1[[#This Row],[SRS]],".",Tabla1[[#This Row],[AREA]],".",Tabla1[[#This Row],[TIPO]]))</f>
        <v/>
      </c>
      <c r="C1033" s="465" t="str">
        <f>IF(Tabla1[[#This Row],[Código_Actividad]]="","",'Formulario PPGR1'!#REF!)</f>
        <v/>
      </c>
      <c r="D1033" s="465" t="str">
        <f>IF(Tabla1[[#This Row],[Código_Actividad]]="","",'Formulario PPGR1'!#REF!)</f>
        <v/>
      </c>
      <c r="E1033" s="465" t="str">
        <f>IF(Tabla1[[#This Row],[Código_Actividad]]="","",'Formulario PPGR1'!#REF!)</f>
        <v/>
      </c>
      <c r="F1033" s="465" t="str">
        <f>IF(Tabla1[[#This Row],[Código_Actividad]]="","",'Formulario PPGR1'!#REF!)</f>
        <v/>
      </c>
      <c r="G1033" s="317"/>
      <c r="H1033" s="460" t="str">
        <f>IFERROR(VLOOKUP(Tabla1[[#This Row],[Código_Actividad]],'Formulario PPGR2'!$H$9:$I$1048576,2,FALSE),"")</f>
        <v/>
      </c>
      <c r="I1033" s="467" t="str">
        <f>IFERROR(VLOOKUP(Tabla1[[#This Row],[Código_Actividad]],Tabla2[[Código]:[Total de Acciones ]],15,FALSE),"")</f>
        <v/>
      </c>
      <c r="J1033" s="462"/>
      <c r="K1033" s="466" t="str">
        <f>IFERROR(VLOOKUP($J1033,[3]LSIns!$B$5:$C$45,2,FALSE),"")</f>
        <v/>
      </c>
      <c r="L1033" s="460"/>
      <c r="M1033" s="466" t="str">
        <f>IFERROR(VLOOKUP($L1033,[4]Insumos!$C$2:$F$517,2,FALSE),"")</f>
        <v/>
      </c>
      <c r="N1033" s="408"/>
      <c r="O1033" s="468" t="str">
        <f>IFERROR(VLOOKUP($L1033,[4]Insumos!$C$2:$F$517,3,FALSE),"")</f>
        <v/>
      </c>
      <c r="P1033" s="318" t="e">
        <f>+Tabla1[[#This Row],[Precio Unitario]]*Tabla1[[#This Row],[Cantidad de Insumos]]</f>
        <v>#VALUE!</v>
      </c>
      <c r="Q1033" s="469" t="str">
        <f>IFERROR(VLOOKUP($L1033,[4]Insumos!$C$2:$F$517,4,FALSE),"")</f>
        <v/>
      </c>
      <c r="R1033" s="462"/>
    </row>
    <row r="1034" spans="2:18" x14ac:dyDescent="0.25">
      <c r="B1034" s="465" t="str">
        <f>IF(Tabla1[[#This Row],[Código_Actividad]]="","",CONCATENATE(Tabla1[[#This Row],[POA]],".",Tabla1[[#This Row],[SRS]],".",Tabla1[[#This Row],[AREA]],".",Tabla1[[#This Row],[TIPO]]))</f>
        <v/>
      </c>
      <c r="C1034" s="465" t="str">
        <f>IF(Tabla1[[#This Row],[Código_Actividad]]="","",'Formulario PPGR1'!#REF!)</f>
        <v/>
      </c>
      <c r="D1034" s="465" t="str">
        <f>IF(Tabla1[[#This Row],[Código_Actividad]]="","",'Formulario PPGR1'!#REF!)</f>
        <v/>
      </c>
      <c r="E1034" s="465" t="str">
        <f>IF(Tabla1[[#This Row],[Código_Actividad]]="","",'Formulario PPGR1'!#REF!)</f>
        <v/>
      </c>
      <c r="F1034" s="465" t="str">
        <f>IF(Tabla1[[#This Row],[Código_Actividad]]="","",'Formulario PPGR1'!#REF!)</f>
        <v/>
      </c>
      <c r="G1034" s="317"/>
      <c r="H1034" s="460" t="str">
        <f>IFERROR(VLOOKUP(Tabla1[[#This Row],[Código_Actividad]],'Formulario PPGR2'!$H$9:$I$1048576,2,FALSE),"")</f>
        <v/>
      </c>
      <c r="I1034" s="467" t="str">
        <f>IFERROR(VLOOKUP(Tabla1[[#This Row],[Código_Actividad]],Tabla2[[Código]:[Total de Acciones ]],15,FALSE),"")</f>
        <v/>
      </c>
      <c r="J1034" s="462"/>
      <c r="K1034" s="466" t="str">
        <f>IFERROR(VLOOKUP($J1034,[3]LSIns!$B$5:$C$45,2,FALSE),"")</f>
        <v/>
      </c>
      <c r="L1034" s="460"/>
      <c r="M1034" s="466" t="str">
        <f>IFERROR(VLOOKUP($L1034,[4]Insumos!$C$2:$F$517,2,FALSE),"")</f>
        <v/>
      </c>
      <c r="N1034" s="408"/>
      <c r="O1034" s="468" t="str">
        <f>IFERROR(VLOOKUP($L1034,[4]Insumos!$C$2:$F$517,3,FALSE),"")</f>
        <v/>
      </c>
      <c r="P1034" s="318" t="e">
        <f>+Tabla1[[#This Row],[Precio Unitario]]*Tabla1[[#This Row],[Cantidad de Insumos]]</f>
        <v>#VALUE!</v>
      </c>
      <c r="Q1034" s="469" t="str">
        <f>IFERROR(VLOOKUP($L1034,[4]Insumos!$C$2:$F$517,4,FALSE),"")</f>
        <v/>
      </c>
      <c r="R1034" s="462"/>
    </row>
    <row r="1035" spans="2:18" x14ac:dyDescent="0.25">
      <c r="B1035" s="465" t="str">
        <f>IF(Tabla1[[#This Row],[Código_Actividad]]="","",CONCATENATE(Tabla1[[#This Row],[POA]],".",Tabla1[[#This Row],[SRS]],".",Tabla1[[#This Row],[AREA]],".",Tabla1[[#This Row],[TIPO]]))</f>
        <v/>
      </c>
      <c r="C1035" s="465" t="str">
        <f>IF(Tabla1[[#This Row],[Código_Actividad]]="","",'Formulario PPGR1'!#REF!)</f>
        <v/>
      </c>
      <c r="D1035" s="465" t="str">
        <f>IF(Tabla1[[#This Row],[Código_Actividad]]="","",'Formulario PPGR1'!#REF!)</f>
        <v/>
      </c>
      <c r="E1035" s="465" t="str">
        <f>IF(Tabla1[[#This Row],[Código_Actividad]]="","",'Formulario PPGR1'!#REF!)</f>
        <v/>
      </c>
      <c r="F1035" s="465" t="str">
        <f>IF(Tabla1[[#This Row],[Código_Actividad]]="","",'Formulario PPGR1'!#REF!)</f>
        <v/>
      </c>
      <c r="G1035" s="317"/>
      <c r="H1035" s="460" t="str">
        <f>IFERROR(VLOOKUP(Tabla1[[#This Row],[Código_Actividad]],'Formulario PPGR2'!$H$9:$I$1048576,2,FALSE),"")</f>
        <v/>
      </c>
      <c r="I1035" s="467" t="str">
        <f>IFERROR(VLOOKUP(Tabla1[[#This Row],[Código_Actividad]],Tabla2[[Código]:[Total de Acciones ]],15,FALSE),"")</f>
        <v/>
      </c>
      <c r="J1035" s="462"/>
      <c r="K1035" s="466" t="str">
        <f>IFERROR(VLOOKUP($J1035,[3]LSIns!$B$5:$C$45,2,FALSE),"")</f>
        <v/>
      </c>
      <c r="L1035" s="460"/>
      <c r="M1035" s="466" t="str">
        <f>IFERROR(VLOOKUP($L1035,[4]Insumos!$C$2:$F$517,2,FALSE),"")</f>
        <v/>
      </c>
      <c r="N1035" s="408"/>
      <c r="O1035" s="468" t="str">
        <f>IFERROR(VLOOKUP($L1035,[4]Insumos!$C$2:$F$517,3,FALSE),"")</f>
        <v/>
      </c>
      <c r="P1035" s="318" t="e">
        <f>+Tabla1[[#This Row],[Precio Unitario]]*Tabla1[[#This Row],[Cantidad de Insumos]]</f>
        <v>#VALUE!</v>
      </c>
      <c r="Q1035" s="469" t="str">
        <f>IFERROR(VLOOKUP($L1035,[4]Insumos!$C$2:$F$517,4,FALSE),"")</f>
        <v/>
      </c>
      <c r="R1035" s="462"/>
    </row>
    <row r="1036" spans="2:18" x14ac:dyDescent="0.25">
      <c r="B1036" s="465" t="str">
        <f>IF(Tabla1[[#This Row],[Código_Actividad]]="","",CONCATENATE(Tabla1[[#This Row],[POA]],".",Tabla1[[#This Row],[SRS]],".",Tabla1[[#This Row],[AREA]],".",Tabla1[[#This Row],[TIPO]]))</f>
        <v/>
      </c>
      <c r="C1036" s="465" t="str">
        <f>IF(Tabla1[[#This Row],[Código_Actividad]]="","",'Formulario PPGR1'!#REF!)</f>
        <v/>
      </c>
      <c r="D1036" s="465" t="str">
        <f>IF(Tabla1[[#This Row],[Código_Actividad]]="","",'Formulario PPGR1'!#REF!)</f>
        <v/>
      </c>
      <c r="E1036" s="465" t="str">
        <f>IF(Tabla1[[#This Row],[Código_Actividad]]="","",'Formulario PPGR1'!#REF!)</f>
        <v/>
      </c>
      <c r="F1036" s="465" t="str">
        <f>IF(Tabla1[[#This Row],[Código_Actividad]]="","",'Formulario PPGR1'!#REF!)</f>
        <v/>
      </c>
      <c r="G1036" s="317"/>
      <c r="H1036" s="460" t="str">
        <f>IFERROR(VLOOKUP(Tabla1[[#This Row],[Código_Actividad]],'Formulario PPGR2'!$H$9:$I$1048576,2,FALSE),"")</f>
        <v/>
      </c>
      <c r="I1036" s="467" t="str">
        <f>IFERROR(VLOOKUP(Tabla1[[#This Row],[Código_Actividad]],Tabla2[[Código]:[Total de Acciones ]],15,FALSE),"")</f>
        <v/>
      </c>
      <c r="J1036" s="462"/>
      <c r="K1036" s="466" t="str">
        <f>IFERROR(VLOOKUP($J1036,[3]LSIns!$B$5:$C$45,2,FALSE),"")</f>
        <v/>
      </c>
      <c r="L1036" s="460"/>
      <c r="M1036" s="466" t="str">
        <f>IFERROR(VLOOKUP($L1036,[4]Insumos!$C$2:$F$517,2,FALSE),"")</f>
        <v/>
      </c>
      <c r="N1036" s="408"/>
      <c r="O1036" s="468" t="str">
        <f>IFERROR(VLOOKUP($L1036,[4]Insumos!$C$2:$F$517,3,FALSE),"")</f>
        <v/>
      </c>
      <c r="P1036" s="318" t="e">
        <f>+Tabla1[[#This Row],[Precio Unitario]]*Tabla1[[#This Row],[Cantidad de Insumos]]</f>
        <v>#VALUE!</v>
      </c>
      <c r="Q1036" s="469" t="str">
        <f>IFERROR(VLOOKUP($L1036,[4]Insumos!$C$2:$F$517,4,FALSE),"")</f>
        <v/>
      </c>
      <c r="R1036" s="462"/>
    </row>
    <row r="1037" spans="2:18" x14ac:dyDescent="0.25">
      <c r="B1037" s="465" t="str">
        <f>IF(Tabla1[[#This Row],[Código_Actividad]]="","",CONCATENATE(Tabla1[[#This Row],[POA]],".",Tabla1[[#This Row],[SRS]],".",Tabla1[[#This Row],[AREA]],".",Tabla1[[#This Row],[TIPO]]))</f>
        <v/>
      </c>
      <c r="C1037" s="465" t="str">
        <f>IF(Tabla1[[#This Row],[Código_Actividad]]="","",'Formulario PPGR1'!#REF!)</f>
        <v/>
      </c>
      <c r="D1037" s="465" t="str">
        <f>IF(Tabla1[[#This Row],[Código_Actividad]]="","",'Formulario PPGR1'!#REF!)</f>
        <v/>
      </c>
      <c r="E1037" s="465" t="str">
        <f>IF(Tabla1[[#This Row],[Código_Actividad]]="","",'Formulario PPGR1'!#REF!)</f>
        <v/>
      </c>
      <c r="F1037" s="465" t="str">
        <f>IF(Tabla1[[#This Row],[Código_Actividad]]="","",'Formulario PPGR1'!#REF!)</f>
        <v/>
      </c>
      <c r="G1037" s="317"/>
      <c r="H1037" s="460" t="str">
        <f>IFERROR(VLOOKUP(Tabla1[[#This Row],[Código_Actividad]],'Formulario PPGR2'!$H$9:$I$1048576,2,FALSE),"")</f>
        <v/>
      </c>
      <c r="I1037" s="467" t="str">
        <f>IFERROR(VLOOKUP(Tabla1[[#This Row],[Código_Actividad]],Tabla2[[Código]:[Total de Acciones ]],15,FALSE),"")</f>
        <v/>
      </c>
      <c r="J1037" s="462"/>
      <c r="K1037" s="466" t="str">
        <f>IFERROR(VLOOKUP($J1037,[3]LSIns!$B$5:$C$45,2,FALSE),"")</f>
        <v/>
      </c>
      <c r="L1037" s="460"/>
      <c r="M1037" s="466" t="str">
        <f>IFERROR(VLOOKUP($L1037,[4]Insumos!$C$2:$F$517,2,FALSE),"")</f>
        <v/>
      </c>
      <c r="N1037" s="408"/>
      <c r="O1037" s="468" t="str">
        <f>IFERROR(VLOOKUP($L1037,[4]Insumos!$C$2:$F$517,3,FALSE),"")</f>
        <v/>
      </c>
      <c r="P1037" s="318" t="e">
        <f>+Tabla1[[#This Row],[Precio Unitario]]*Tabla1[[#This Row],[Cantidad de Insumos]]</f>
        <v>#VALUE!</v>
      </c>
      <c r="Q1037" s="469" t="str">
        <f>IFERROR(VLOOKUP($L1037,[4]Insumos!$C$2:$F$517,4,FALSE),"")</f>
        <v/>
      </c>
      <c r="R1037" s="462"/>
    </row>
    <row r="1038" spans="2:18" x14ac:dyDescent="0.25">
      <c r="B1038" s="465" t="str">
        <f>IF(Tabla1[[#This Row],[Código_Actividad]]="","",CONCATENATE(Tabla1[[#This Row],[POA]],".",Tabla1[[#This Row],[SRS]],".",Tabla1[[#This Row],[AREA]],".",Tabla1[[#This Row],[TIPO]]))</f>
        <v/>
      </c>
      <c r="C1038" s="465" t="str">
        <f>IF(Tabla1[[#This Row],[Código_Actividad]]="","",'Formulario PPGR1'!#REF!)</f>
        <v/>
      </c>
      <c r="D1038" s="465" t="str">
        <f>IF(Tabla1[[#This Row],[Código_Actividad]]="","",'Formulario PPGR1'!#REF!)</f>
        <v/>
      </c>
      <c r="E1038" s="465" t="str">
        <f>IF(Tabla1[[#This Row],[Código_Actividad]]="","",'Formulario PPGR1'!#REF!)</f>
        <v/>
      </c>
      <c r="F1038" s="465" t="str">
        <f>IF(Tabla1[[#This Row],[Código_Actividad]]="","",'Formulario PPGR1'!#REF!)</f>
        <v/>
      </c>
      <c r="G1038" s="317"/>
      <c r="H1038" s="460" t="str">
        <f>IFERROR(VLOOKUP(Tabla1[[#This Row],[Código_Actividad]],'Formulario PPGR2'!$H$9:$I$1048576,2,FALSE),"")</f>
        <v/>
      </c>
      <c r="I1038" s="467" t="str">
        <f>IFERROR(VLOOKUP(Tabla1[[#This Row],[Código_Actividad]],Tabla2[[Código]:[Total de Acciones ]],15,FALSE),"")</f>
        <v/>
      </c>
      <c r="J1038" s="462"/>
      <c r="K1038" s="466" t="str">
        <f>IFERROR(VLOOKUP($J1038,[3]LSIns!$B$5:$C$45,2,FALSE),"")</f>
        <v/>
      </c>
      <c r="L1038" s="460"/>
      <c r="M1038" s="466" t="str">
        <f>IFERROR(VLOOKUP($L1038,[4]Insumos!$C$2:$F$517,2,FALSE),"")</f>
        <v/>
      </c>
      <c r="N1038" s="408"/>
      <c r="O1038" s="468" t="str">
        <f>IFERROR(VLOOKUP($L1038,[4]Insumos!$C$2:$F$517,3,FALSE),"")</f>
        <v/>
      </c>
      <c r="P1038" s="318" t="e">
        <f>+Tabla1[[#This Row],[Precio Unitario]]*Tabla1[[#This Row],[Cantidad de Insumos]]</f>
        <v>#VALUE!</v>
      </c>
      <c r="Q1038" s="469" t="str">
        <f>IFERROR(VLOOKUP($L1038,[4]Insumos!$C$2:$F$517,4,FALSE),"")</f>
        <v/>
      </c>
      <c r="R1038" s="462"/>
    </row>
    <row r="1039" spans="2:18" x14ac:dyDescent="0.25">
      <c r="B1039" s="465" t="str">
        <f>IF(Tabla1[[#This Row],[Código_Actividad]]="","",CONCATENATE(Tabla1[[#This Row],[POA]],".",Tabla1[[#This Row],[SRS]],".",Tabla1[[#This Row],[AREA]],".",Tabla1[[#This Row],[TIPO]]))</f>
        <v/>
      </c>
      <c r="C1039" s="465" t="str">
        <f>IF(Tabla1[[#This Row],[Código_Actividad]]="","",'Formulario PPGR1'!#REF!)</f>
        <v/>
      </c>
      <c r="D1039" s="465" t="str">
        <f>IF(Tabla1[[#This Row],[Código_Actividad]]="","",'Formulario PPGR1'!#REF!)</f>
        <v/>
      </c>
      <c r="E1039" s="465" t="str">
        <f>IF(Tabla1[[#This Row],[Código_Actividad]]="","",'Formulario PPGR1'!#REF!)</f>
        <v/>
      </c>
      <c r="F1039" s="465" t="str">
        <f>IF(Tabla1[[#This Row],[Código_Actividad]]="","",'Formulario PPGR1'!#REF!)</f>
        <v/>
      </c>
      <c r="G1039" s="317"/>
      <c r="H1039" s="460" t="str">
        <f>IFERROR(VLOOKUP(Tabla1[[#This Row],[Código_Actividad]],'Formulario PPGR2'!$H$9:$I$1048576,2,FALSE),"")</f>
        <v/>
      </c>
      <c r="I1039" s="467" t="str">
        <f>IFERROR(VLOOKUP(Tabla1[[#This Row],[Código_Actividad]],Tabla2[[Código]:[Total de Acciones ]],15,FALSE),"")</f>
        <v/>
      </c>
      <c r="J1039" s="462"/>
      <c r="K1039" s="466" t="str">
        <f>IFERROR(VLOOKUP($J1039,[3]LSIns!$B$5:$C$45,2,FALSE),"")</f>
        <v/>
      </c>
      <c r="L1039" s="460"/>
      <c r="M1039" s="466" t="str">
        <f>IFERROR(VLOOKUP($L1039,[4]Insumos!$C$2:$F$517,2,FALSE),"")</f>
        <v/>
      </c>
      <c r="N1039" s="408"/>
      <c r="O1039" s="468" t="str">
        <f>IFERROR(VLOOKUP($L1039,[4]Insumos!$C$2:$F$517,3,FALSE),"")</f>
        <v/>
      </c>
      <c r="P1039" s="318" t="e">
        <f>+Tabla1[[#This Row],[Precio Unitario]]*Tabla1[[#This Row],[Cantidad de Insumos]]</f>
        <v>#VALUE!</v>
      </c>
      <c r="Q1039" s="469" t="str">
        <f>IFERROR(VLOOKUP($L1039,[4]Insumos!$C$2:$F$517,4,FALSE),"")</f>
        <v/>
      </c>
      <c r="R1039" s="462"/>
    </row>
    <row r="1040" spans="2:18" x14ac:dyDescent="0.25">
      <c r="B1040" s="465" t="str">
        <f>IF(Tabla1[[#This Row],[Código_Actividad]]="","",CONCATENATE(Tabla1[[#This Row],[POA]],".",Tabla1[[#This Row],[SRS]],".",Tabla1[[#This Row],[AREA]],".",Tabla1[[#This Row],[TIPO]]))</f>
        <v/>
      </c>
      <c r="C1040" s="465" t="str">
        <f>IF(Tabla1[[#This Row],[Código_Actividad]]="","",'Formulario PPGR1'!#REF!)</f>
        <v/>
      </c>
      <c r="D1040" s="465" t="str">
        <f>IF(Tabla1[[#This Row],[Código_Actividad]]="","",'Formulario PPGR1'!#REF!)</f>
        <v/>
      </c>
      <c r="E1040" s="465" t="str">
        <f>IF(Tabla1[[#This Row],[Código_Actividad]]="","",'Formulario PPGR1'!#REF!)</f>
        <v/>
      </c>
      <c r="F1040" s="465" t="str">
        <f>IF(Tabla1[[#This Row],[Código_Actividad]]="","",'Formulario PPGR1'!#REF!)</f>
        <v/>
      </c>
      <c r="G1040" s="317"/>
      <c r="H1040" s="460" t="str">
        <f>IFERROR(VLOOKUP(Tabla1[[#This Row],[Código_Actividad]],'Formulario PPGR2'!$H$9:$I$1048576,2,FALSE),"")</f>
        <v/>
      </c>
      <c r="I1040" s="467" t="str">
        <f>IFERROR(VLOOKUP(Tabla1[[#This Row],[Código_Actividad]],Tabla2[[Código]:[Total de Acciones ]],15,FALSE),"")</f>
        <v/>
      </c>
      <c r="J1040" s="462"/>
      <c r="K1040" s="466" t="str">
        <f>IFERROR(VLOOKUP($J1040,[3]LSIns!$B$5:$C$45,2,FALSE),"")</f>
        <v/>
      </c>
      <c r="L1040" s="460"/>
      <c r="M1040" s="466" t="str">
        <f>IFERROR(VLOOKUP($L1040,[4]Insumos!$C$2:$F$517,2,FALSE),"")</f>
        <v/>
      </c>
      <c r="N1040" s="408"/>
      <c r="O1040" s="468" t="str">
        <f>IFERROR(VLOOKUP($L1040,[4]Insumos!$C$2:$F$517,3,FALSE),"")</f>
        <v/>
      </c>
      <c r="P1040" s="318" t="e">
        <f>+Tabla1[[#This Row],[Precio Unitario]]*Tabla1[[#This Row],[Cantidad de Insumos]]</f>
        <v>#VALUE!</v>
      </c>
      <c r="Q1040" s="469" t="str">
        <f>IFERROR(VLOOKUP($L1040,[4]Insumos!$C$2:$F$517,4,FALSE),"")</f>
        <v/>
      </c>
      <c r="R1040" s="462"/>
    </row>
    <row r="1041" spans="2:18" x14ac:dyDescent="0.25">
      <c r="B1041" s="465" t="str">
        <f>IF(Tabla1[[#This Row],[Código_Actividad]]="","",CONCATENATE(Tabla1[[#This Row],[POA]],".",Tabla1[[#This Row],[SRS]],".",Tabla1[[#This Row],[AREA]],".",Tabla1[[#This Row],[TIPO]]))</f>
        <v/>
      </c>
      <c r="C1041" s="465" t="str">
        <f>IF(Tabla1[[#This Row],[Código_Actividad]]="","",'Formulario PPGR1'!#REF!)</f>
        <v/>
      </c>
      <c r="D1041" s="465" t="str">
        <f>IF(Tabla1[[#This Row],[Código_Actividad]]="","",'Formulario PPGR1'!#REF!)</f>
        <v/>
      </c>
      <c r="E1041" s="465" t="str">
        <f>IF(Tabla1[[#This Row],[Código_Actividad]]="","",'Formulario PPGR1'!#REF!)</f>
        <v/>
      </c>
      <c r="F1041" s="465" t="str">
        <f>IF(Tabla1[[#This Row],[Código_Actividad]]="","",'Formulario PPGR1'!#REF!)</f>
        <v/>
      </c>
      <c r="G1041" s="317"/>
      <c r="H1041" s="460" t="str">
        <f>IFERROR(VLOOKUP(Tabla1[[#This Row],[Código_Actividad]],'Formulario PPGR2'!$H$9:$I$1048576,2,FALSE),"")</f>
        <v/>
      </c>
      <c r="I1041" s="467" t="str">
        <f>IFERROR(VLOOKUP(Tabla1[[#This Row],[Código_Actividad]],Tabla2[[Código]:[Total de Acciones ]],15,FALSE),"")</f>
        <v/>
      </c>
      <c r="J1041" s="462"/>
      <c r="K1041" s="466" t="str">
        <f>IFERROR(VLOOKUP($J1041,[3]LSIns!$B$5:$C$45,2,FALSE),"")</f>
        <v/>
      </c>
      <c r="L1041" s="460"/>
      <c r="M1041" s="466" t="str">
        <f>IFERROR(VLOOKUP($L1041,[4]Insumos!$C$2:$F$517,2,FALSE),"")</f>
        <v/>
      </c>
      <c r="N1041" s="408"/>
      <c r="O1041" s="468" t="str">
        <f>IFERROR(VLOOKUP($L1041,[4]Insumos!$C$2:$F$517,3,FALSE),"")</f>
        <v/>
      </c>
      <c r="P1041" s="318" t="e">
        <f>+Tabla1[[#This Row],[Precio Unitario]]*Tabla1[[#This Row],[Cantidad de Insumos]]</f>
        <v>#VALUE!</v>
      </c>
      <c r="Q1041" s="469" t="str">
        <f>IFERROR(VLOOKUP($L1041,[4]Insumos!$C$2:$F$517,4,FALSE),"")</f>
        <v/>
      </c>
      <c r="R1041" s="462"/>
    </row>
    <row r="1042" spans="2:18" x14ac:dyDescent="0.25">
      <c r="B1042" s="465" t="str">
        <f>IF(Tabla1[[#This Row],[Código_Actividad]]="","",CONCATENATE(Tabla1[[#This Row],[POA]],".",Tabla1[[#This Row],[SRS]],".",Tabla1[[#This Row],[AREA]],".",Tabla1[[#This Row],[TIPO]]))</f>
        <v/>
      </c>
      <c r="C1042" s="465" t="str">
        <f>IF(Tabla1[[#This Row],[Código_Actividad]]="","",'Formulario PPGR1'!#REF!)</f>
        <v/>
      </c>
      <c r="D1042" s="465" t="str">
        <f>IF(Tabla1[[#This Row],[Código_Actividad]]="","",'Formulario PPGR1'!#REF!)</f>
        <v/>
      </c>
      <c r="E1042" s="465" t="str">
        <f>IF(Tabla1[[#This Row],[Código_Actividad]]="","",'Formulario PPGR1'!#REF!)</f>
        <v/>
      </c>
      <c r="F1042" s="465" t="str">
        <f>IF(Tabla1[[#This Row],[Código_Actividad]]="","",'Formulario PPGR1'!#REF!)</f>
        <v/>
      </c>
      <c r="G1042" s="317"/>
      <c r="H1042" s="460" t="str">
        <f>IFERROR(VLOOKUP(Tabla1[[#This Row],[Código_Actividad]],'Formulario PPGR2'!$H$9:$I$1048576,2,FALSE),"")</f>
        <v/>
      </c>
      <c r="I1042" s="467" t="str">
        <f>IFERROR(VLOOKUP(Tabla1[[#This Row],[Código_Actividad]],Tabla2[[Código]:[Total de Acciones ]],15,FALSE),"")</f>
        <v/>
      </c>
      <c r="J1042" s="462"/>
      <c r="K1042" s="466" t="str">
        <f>IFERROR(VLOOKUP($J1042,[3]LSIns!$B$5:$C$45,2,FALSE),"")</f>
        <v/>
      </c>
      <c r="L1042" s="460"/>
      <c r="M1042" s="466" t="str">
        <f>IFERROR(VLOOKUP($L1042,[4]Insumos!$C$2:$F$517,2,FALSE),"")</f>
        <v/>
      </c>
      <c r="N1042" s="408"/>
      <c r="O1042" s="468" t="str">
        <f>IFERROR(VLOOKUP($L1042,[4]Insumos!$C$2:$F$517,3,FALSE),"")</f>
        <v/>
      </c>
      <c r="P1042" s="318" t="e">
        <f>+Tabla1[[#This Row],[Precio Unitario]]*Tabla1[[#This Row],[Cantidad de Insumos]]</f>
        <v>#VALUE!</v>
      </c>
      <c r="Q1042" s="469" t="str">
        <f>IFERROR(VLOOKUP($L1042,[4]Insumos!$C$2:$F$517,4,FALSE),"")</f>
        <v/>
      </c>
      <c r="R1042" s="462"/>
    </row>
    <row r="1043" spans="2:18" x14ac:dyDescent="0.25">
      <c r="B1043" s="465" t="str">
        <f>IF(Tabla1[[#This Row],[Código_Actividad]]="","",CONCATENATE(Tabla1[[#This Row],[POA]],".",Tabla1[[#This Row],[SRS]],".",Tabla1[[#This Row],[AREA]],".",Tabla1[[#This Row],[TIPO]]))</f>
        <v/>
      </c>
      <c r="C1043" s="465" t="str">
        <f>IF(Tabla1[[#This Row],[Código_Actividad]]="","",'Formulario PPGR1'!#REF!)</f>
        <v/>
      </c>
      <c r="D1043" s="465" t="str">
        <f>IF(Tabla1[[#This Row],[Código_Actividad]]="","",'Formulario PPGR1'!#REF!)</f>
        <v/>
      </c>
      <c r="E1043" s="465" t="str">
        <f>IF(Tabla1[[#This Row],[Código_Actividad]]="","",'Formulario PPGR1'!#REF!)</f>
        <v/>
      </c>
      <c r="F1043" s="465" t="str">
        <f>IF(Tabla1[[#This Row],[Código_Actividad]]="","",'Formulario PPGR1'!#REF!)</f>
        <v/>
      </c>
      <c r="G1043" s="317"/>
      <c r="H1043" s="460" t="str">
        <f>IFERROR(VLOOKUP(Tabla1[[#This Row],[Código_Actividad]],'Formulario PPGR2'!$H$9:$I$1048576,2,FALSE),"")</f>
        <v/>
      </c>
      <c r="I1043" s="467" t="str">
        <f>IFERROR(VLOOKUP(Tabla1[[#This Row],[Código_Actividad]],Tabla2[[Código]:[Total de Acciones ]],15,FALSE),"")</f>
        <v/>
      </c>
      <c r="J1043" s="462"/>
      <c r="K1043" s="466" t="str">
        <f>IFERROR(VLOOKUP($J1043,[3]LSIns!$B$5:$C$45,2,FALSE),"")</f>
        <v/>
      </c>
      <c r="L1043" s="460"/>
      <c r="M1043" s="466" t="str">
        <f>IFERROR(VLOOKUP($L1043,[4]Insumos!$C$2:$F$517,2,FALSE),"")</f>
        <v/>
      </c>
      <c r="N1043" s="408"/>
      <c r="O1043" s="468" t="str">
        <f>IFERROR(VLOOKUP($L1043,[4]Insumos!$C$2:$F$517,3,FALSE),"")</f>
        <v/>
      </c>
      <c r="P1043" s="318" t="e">
        <f>+Tabla1[[#This Row],[Precio Unitario]]*Tabla1[[#This Row],[Cantidad de Insumos]]</f>
        <v>#VALUE!</v>
      </c>
      <c r="Q1043" s="469" t="str">
        <f>IFERROR(VLOOKUP($L1043,[4]Insumos!$C$2:$F$517,4,FALSE),"")</f>
        <v/>
      </c>
      <c r="R1043" s="462"/>
    </row>
    <row r="1044" spans="2:18" x14ac:dyDescent="0.25">
      <c r="B1044" s="465" t="str">
        <f>IF(Tabla1[[#This Row],[Código_Actividad]]="","",CONCATENATE(Tabla1[[#This Row],[POA]],".",Tabla1[[#This Row],[SRS]],".",Tabla1[[#This Row],[AREA]],".",Tabla1[[#This Row],[TIPO]]))</f>
        <v/>
      </c>
      <c r="C1044" s="465" t="str">
        <f>IF(Tabla1[[#This Row],[Código_Actividad]]="","",'Formulario PPGR1'!#REF!)</f>
        <v/>
      </c>
      <c r="D1044" s="465" t="str">
        <f>IF(Tabla1[[#This Row],[Código_Actividad]]="","",'Formulario PPGR1'!#REF!)</f>
        <v/>
      </c>
      <c r="E1044" s="465" t="str">
        <f>IF(Tabla1[[#This Row],[Código_Actividad]]="","",'Formulario PPGR1'!#REF!)</f>
        <v/>
      </c>
      <c r="F1044" s="465" t="str">
        <f>IF(Tabla1[[#This Row],[Código_Actividad]]="","",'Formulario PPGR1'!#REF!)</f>
        <v/>
      </c>
      <c r="G1044" s="317"/>
      <c r="H1044" s="460" t="str">
        <f>IFERROR(VLOOKUP(Tabla1[[#This Row],[Código_Actividad]],'Formulario PPGR2'!$H$9:$I$1048576,2,FALSE),"")</f>
        <v/>
      </c>
      <c r="I1044" s="467" t="str">
        <f>IFERROR(VLOOKUP(Tabla1[[#This Row],[Código_Actividad]],Tabla2[[Código]:[Total de Acciones ]],15,FALSE),"")</f>
        <v/>
      </c>
      <c r="J1044" s="462"/>
      <c r="K1044" s="466" t="str">
        <f>IFERROR(VLOOKUP($J1044,[3]LSIns!$B$5:$C$45,2,FALSE),"")</f>
        <v/>
      </c>
      <c r="L1044" s="460"/>
      <c r="M1044" s="466" t="str">
        <f>IFERROR(VLOOKUP($L1044,[4]Insumos!$C$2:$F$517,2,FALSE),"")</f>
        <v/>
      </c>
      <c r="N1044" s="408"/>
      <c r="O1044" s="468" t="str">
        <f>IFERROR(VLOOKUP($L1044,[4]Insumos!$C$2:$F$517,3,FALSE),"")</f>
        <v/>
      </c>
      <c r="P1044" s="318" t="e">
        <f>+Tabla1[[#This Row],[Precio Unitario]]*Tabla1[[#This Row],[Cantidad de Insumos]]</f>
        <v>#VALUE!</v>
      </c>
      <c r="Q1044" s="469" t="str">
        <f>IFERROR(VLOOKUP($L1044,[4]Insumos!$C$2:$F$517,4,FALSE),"")</f>
        <v/>
      </c>
      <c r="R1044" s="462"/>
    </row>
    <row r="1045" spans="2:18" x14ac:dyDescent="0.25">
      <c r="B1045" s="465" t="str">
        <f>IF(Tabla1[[#This Row],[Código_Actividad]]="","",CONCATENATE(Tabla1[[#This Row],[POA]],".",Tabla1[[#This Row],[SRS]],".",Tabla1[[#This Row],[AREA]],".",Tabla1[[#This Row],[TIPO]]))</f>
        <v/>
      </c>
      <c r="C1045" s="465" t="str">
        <f>IF(Tabla1[[#This Row],[Código_Actividad]]="","",'Formulario PPGR1'!#REF!)</f>
        <v/>
      </c>
      <c r="D1045" s="465" t="str">
        <f>IF(Tabla1[[#This Row],[Código_Actividad]]="","",'Formulario PPGR1'!#REF!)</f>
        <v/>
      </c>
      <c r="E1045" s="465" t="str">
        <f>IF(Tabla1[[#This Row],[Código_Actividad]]="","",'Formulario PPGR1'!#REF!)</f>
        <v/>
      </c>
      <c r="F1045" s="465" t="str">
        <f>IF(Tabla1[[#This Row],[Código_Actividad]]="","",'Formulario PPGR1'!#REF!)</f>
        <v/>
      </c>
      <c r="G1045" s="317"/>
      <c r="H1045" s="460" t="str">
        <f>IFERROR(VLOOKUP(Tabla1[[#This Row],[Código_Actividad]],'Formulario PPGR2'!$H$9:$I$1048576,2,FALSE),"")</f>
        <v/>
      </c>
      <c r="I1045" s="467" t="str">
        <f>IFERROR(VLOOKUP(Tabla1[[#This Row],[Código_Actividad]],Tabla2[[Código]:[Total de Acciones ]],15,FALSE),"")</f>
        <v/>
      </c>
      <c r="J1045" s="462"/>
      <c r="K1045" s="466" t="str">
        <f>IFERROR(VLOOKUP($J1045,[3]LSIns!$B$5:$C$45,2,FALSE),"")</f>
        <v/>
      </c>
      <c r="L1045" s="460"/>
      <c r="M1045" s="466" t="str">
        <f>IFERROR(VLOOKUP($L1045,[4]Insumos!$C$2:$F$517,2,FALSE),"")</f>
        <v/>
      </c>
      <c r="N1045" s="408"/>
      <c r="O1045" s="468" t="str">
        <f>IFERROR(VLOOKUP($L1045,[4]Insumos!$C$2:$F$517,3,FALSE),"")</f>
        <v/>
      </c>
      <c r="P1045" s="318" t="e">
        <f>+Tabla1[[#This Row],[Precio Unitario]]*Tabla1[[#This Row],[Cantidad de Insumos]]</f>
        <v>#VALUE!</v>
      </c>
      <c r="Q1045" s="469" t="str">
        <f>IFERROR(VLOOKUP($L1045,[4]Insumos!$C$2:$F$517,4,FALSE),"")</f>
        <v/>
      </c>
      <c r="R1045" s="462"/>
    </row>
    <row r="1046" spans="2:18" x14ac:dyDescent="0.25">
      <c r="B1046" s="465" t="str">
        <f>IF(Tabla1[[#This Row],[Código_Actividad]]="","",CONCATENATE(Tabla1[[#This Row],[POA]],".",Tabla1[[#This Row],[SRS]],".",Tabla1[[#This Row],[AREA]],".",Tabla1[[#This Row],[TIPO]]))</f>
        <v/>
      </c>
      <c r="C1046" s="465" t="str">
        <f>IF(Tabla1[[#This Row],[Código_Actividad]]="","",'Formulario PPGR1'!#REF!)</f>
        <v/>
      </c>
      <c r="D1046" s="465" t="str">
        <f>IF(Tabla1[[#This Row],[Código_Actividad]]="","",'Formulario PPGR1'!#REF!)</f>
        <v/>
      </c>
      <c r="E1046" s="465" t="str">
        <f>IF(Tabla1[[#This Row],[Código_Actividad]]="","",'Formulario PPGR1'!#REF!)</f>
        <v/>
      </c>
      <c r="F1046" s="465" t="str">
        <f>IF(Tabla1[[#This Row],[Código_Actividad]]="","",'Formulario PPGR1'!#REF!)</f>
        <v/>
      </c>
      <c r="G1046" s="317"/>
      <c r="H1046" s="460" t="str">
        <f>IFERROR(VLOOKUP(Tabla1[[#This Row],[Código_Actividad]],'Formulario PPGR2'!$H$9:$I$1048576,2,FALSE),"")</f>
        <v/>
      </c>
      <c r="I1046" s="467" t="str">
        <f>IFERROR(VLOOKUP(Tabla1[[#This Row],[Código_Actividad]],Tabla2[[Código]:[Total de Acciones ]],15,FALSE),"")</f>
        <v/>
      </c>
      <c r="J1046" s="462"/>
      <c r="K1046" s="466" t="str">
        <f>IFERROR(VLOOKUP($J1046,[3]LSIns!$B$5:$C$45,2,FALSE),"")</f>
        <v/>
      </c>
      <c r="L1046" s="460"/>
      <c r="M1046" s="466" t="str">
        <f>IFERROR(VLOOKUP($L1046,[4]Insumos!$C$2:$F$517,2,FALSE),"")</f>
        <v/>
      </c>
      <c r="N1046" s="408"/>
      <c r="O1046" s="468" t="str">
        <f>IFERROR(VLOOKUP($L1046,[4]Insumos!$C$2:$F$517,3,FALSE),"")</f>
        <v/>
      </c>
      <c r="P1046" s="318" t="e">
        <f>+Tabla1[[#This Row],[Precio Unitario]]*Tabla1[[#This Row],[Cantidad de Insumos]]</f>
        <v>#VALUE!</v>
      </c>
      <c r="Q1046" s="469" t="str">
        <f>IFERROR(VLOOKUP($L1046,[4]Insumos!$C$2:$F$517,4,FALSE),"")</f>
        <v/>
      </c>
      <c r="R1046" s="462"/>
    </row>
    <row r="1047" spans="2:18" x14ac:dyDescent="0.25">
      <c r="B1047" s="465" t="str">
        <f>IF(Tabla1[[#This Row],[Código_Actividad]]="","",CONCATENATE(Tabla1[[#This Row],[POA]],".",Tabla1[[#This Row],[SRS]],".",Tabla1[[#This Row],[AREA]],".",Tabla1[[#This Row],[TIPO]]))</f>
        <v/>
      </c>
      <c r="C1047" s="465" t="str">
        <f>IF(Tabla1[[#This Row],[Código_Actividad]]="","",'Formulario PPGR1'!#REF!)</f>
        <v/>
      </c>
      <c r="D1047" s="465" t="str">
        <f>IF(Tabla1[[#This Row],[Código_Actividad]]="","",'Formulario PPGR1'!#REF!)</f>
        <v/>
      </c>
      <c r="E1047" s="465" t="str">
        <f>IF(Tabla1[[#This Row],[Código_Actividad]]="","",'Formulario PPGR1'!#REF!)</f>
        <v/>
      </c>
      <c r="F1047" s="465" t="str">
        <f>IF(Tabla1[[#This Row],[Código_Actividad]]="","",'Formulario PPGR1'!#REF!)</f>
        <v/>
      </c>
      <c r="G1047" s="317"/>
      <c r="H1047" s="460" t="str">
        <f>IFERROR(VLOOKUP(Tabla1[[#This Row],[Código_Actividad]],'Formulario PPGR2'!$H$9:$I$1048576,2,FALSE),"")</f>
        <v/>
      </c>
      <c r="I1047" s="467" t="str">
        <f>IFERROR(VLOOKUP(Tabla1[[#This Row],[Código_Actividad]],Tabla2[[Código]:[Total de Acciones ]],15,FALSE),"")</f>
        <v/>
      </c>
      <c r="J1047" s="462"/>
      <c r="K1047" s="466" t="str">
        <f>IFERROR(VLOOKUP($J1047,[3]LSIns!$B$5:$C$45,2,FALSE),"")</f>
        <v/>
      </c>
      <c r="L1047" s="460"/>
      <c r="M1047" s="466" t="str">
        <f>IFERROR(VLOOKUP($L1047,[4]Insumos!$C$2:$F$517,2,FALSE),"")</f>
        <v/>
      </c>
      <c r="N1047" s="408"/>
      <c r="O1047" s="468" t="str">
        <f>IFERROR(VLOOKUP($L1047,[4]Insumos!$C$2:$F$517,3,FALSE),"")</f>
        <v/>
      </c>
      <c r="P1047" s="318" t="e">
        <f>+Tabla1[[#This Row],[Precio Unitario]]*Tabla1[[#This Row],[Cantidad de Insumos]]</f>
        <v>#VALUE!</v>
      </c>
      <c r="Q1047" s="469" t="str">
        <f>IFERROR(VLOOKUP($L1047,[4]Insumos!$C$2:$F$517,4,FALSE),"")</f>
        <v/>
      </c>
      <c r="R1047" s="462"/>
    </row>
    <row r="1048" spans="2:18" x14ac:dyDescent="0.25">
      <c r="B1048" s="465" t="str">
        <f>IF(Tabla1[[#This Row],[Código_Actividad]]="","",CONCATENATE(Tabla1[[#This Row],[POA]],".",Tabla1[[#This Row],[SRS]],".",Tabla1[[#This Row],[AREA]],".",Tabla1[[#This Row],[TIPO]]))</f>
        <v/>
      </c>
      <c r="C1048" s="465" t="str">
        <f>IF(Tabla1[[#This Row],[Código_Actividad]]="","",'Formulario PPGR1'!#REF!)</f>
        <v/>
      </c>
      <c r="D1048" s="465" t="str">
        <f>IF(Tabla1[[#This Row],[Código_Actividad]]="","",'Formulario PPGR1'!#REF!)</f>
        <v/>
      </c>
      <c r="E1048" s="465" t="str">
        <f>IF(Tabla1[[#This Row],[Código_Actividad]]="","",'Formulario PPGR1'!#REF!)</f>
        <v/>
      </c>
      <c r="F1048" s="465" t="str">
        <f>IF(Tabla1[[#This Row],[Código_Actividad]]="","",'Formulario PPGR1'!#REF!)</f>
        <v/>
      </c>
      <c r="G1048" s="317"/>
      <c r="H1048" s="460" t="str">
        <f>IFERROR(VLOOKUP(Tabla1[[#This Row],[Código_Actividad]],'Formulario PPGR2'!$H$9:$I$1048576,2,FALSE),"")</f>
        <v/>
      </c>
      <c r="I1048" s="467" t="str">
        <f>IFERROR(VLOOKUP(Tabla1[[#This Row],[Código_Actividad]],Tabla2[[Código]:[Total de Acciones ]],15,FALSE),"")</f>
        <v/>
      </c>
      <c r="J1048" s="462"/>
      <c r="K1048" s="466" t="str">
        <f>IFERROR(VLOOKUP($J1048,[3]LSIns!$B$5:$C$45,2,FALSE),"")</f>
        <v/>
      </c>
      <c r="L1048" s="460"/>
      <c r="M1048" s="466" t="str">
        <f>IFERROR(VLOOKUP($L1048,[4]Insumos!$C$2:$F$517,2,FALSE),"")</f>
        <v/>
      </c>
      <c r="N1048" s="408"/>
      <c r="O1048" s="468" t="str">
        <f>IFERROR(VLOOKUP($L1048,[4]Insumos!$C$2:$F$517,3,FALSE),"")</f>
        <v/>
      </c>
      <c r="P1048" s="318" t="e">
        <f>+Tabla1[[#This Row],[Precio Unitario]]*Tabla1[[#This Row],[Cantidad de Insumos]]</f>
        <v>#VALUE!</v>
      </c>
      <c r="Q1048" s="469" t="str">
        <f>IFERROR(VLOOKUP($L1048,[4]Insumos!$C$2:$F$517,4,FALSE),"")</f>
        <v/>
      </c>
      <c r="R1048" s="462"/>
    </row>
    <row r="1049" spans="2:18" x14ac:dyDescent="0.25">
      <c r="B1049" s="465" t="str">
        <f>IF(Tabla1[[#This Row],[Código_Actividad]]="","",CONCATENATE(Tabla1[[#This Row],[POA]],".",Tabla1[[#This Row],[SRS]],".",Tabla1[[#This Row],[AREA]],".",Tabla1[[#This Row],[TIPO]]))</f>
        <v/>
      </c>
      <c r="C1049" s="465" t="str">
        <f>IF(Tabla1[[#This Row],[Código_Actividad]]="","",'Formulario PPGR1'!#REF!)</f>
        <v/>
      </c>
      <c r="D1049" s="465" t="str">
        <f>IF(Tabla1[[#This Row],[Código_Actividad]]="","",'Formulario PPGR1'!#REF!)</f>
        <v/>
      </c>
      <c r="E1049" s="465" t="str">
        <f>IF(Tabla1[[#This Row],[Código_Actividad]]="","",'Formulario PPGR1'!#REF!)</f>
        <v/>
      </c>
      <c r="F1049" s="465" t="str">
        <f>IF(Tabla1[[#This Row],[Código_Actividad]]="","",'Formulario PPGR1'!#REF!)</f>
        <v/>
      </c>
      <c r="G1049" s="317"/>
      <c r="H1049" s="460" t="str">
        <f>IFERROR(VLOOKUP(Tabla1[[#This Row],[Código_Actividad]],'Formulario PPGR2'!$H$9:$I$1048576,2,FALSE),"")</f>
        <v/>
      </c>
      <c r="I1049" s="467" t="str">
        <f>IFERROR(VLOOKUP(Tabla1[[#This Row],[Código_Actividad]],Tabla2[[Código]:[Total de Acciones ]],15,FALSE),"")</f>
        <v/>
      </c>
      <c r="J1049" s="462"/>
      <c r="K1049" s="466" t="str">
        <f>IFERROR(VLOOKUP($J1049,[3]LSIns!$B$5:$C$45,2,FALSE),"")</f>
        <v/>
      </c>
      <c r="L1049" s="460"/>
      <c r="M1049" s="466" t="str">
        <f>IFERROR(VLOOKUP($L1049,[4]Insumos!$C$2:$F$517,2,FALSE),"")</f>
        <v/>
      </c>
      <c r="N1049" s="408"/>
      <c r="O1049" s="468" t="str">
        <f>IFERROR(VLOOKUP($L1049,[4]Insumos!$C$2:$F$517,3,FALSE),"")</f>
        <v/>
      </c>
      <c r="P1049" s="318" t="e">
        <f>+Tabla1[[#This Row],[Precio Unitario]]*Tabla1[[#This Row],[Cantidad de Insumos]]</f>
        <v>#VALUE!</v>
      </c>
      <c r="Q1049" s="469" t="str">
        <f>IFERROR(VLOOKUP($L1049,[4]Insumos!$C$2:$F$517,4,FALSE),"")</f>
        <v/>
      </c>
      <c r="R1049" s="462"/>
    </row>
    <row r="1050" spans="2:18" x14ac:dyDescent="0.25">
      <c r="B1050" s="465" t="str">
        <f>IF(Tabla1[[#This Row],[Código_Actividad]]="","",CONCATENATE(Tabla1[[#This Row],[POA]],".",Tabla1[[#This Row],[SRS]],".",Tabla1[[#This Row],[AREA]],".",Tabla1[[#This Row],[TIPO]]))</f>
        <v/>
      </c>
      <c r="C1050" s="465" t="str">
        <f>IF(Tabla1[[#This Row],[Código_Actividad]]="","",'Formulario PPGR1'!#REF!)</f>
        <v/>
      </c>
      <c r="D1050" s="465" t="str">
        <f>IF(Tabla1[[#This Row],[Código_Actividad]]="","",'Formulario PPGR1'!#REF!)</f>
        <v/>
      </c>
      <c r="E1050" s="465" t="str">
        <f>IF(Tabla1[[#This Row],[Código_Actividad]]="","",'Formulario PPGR1'!#REF!)</f>
        <v/>
      </c>
      <c r="F1050" s="465" t="str">
        <f>IF(Tabla1[[#This Row],[Código_Actividad]]="","",'Formulario PPGR1'!#REF!)</f>
        <v/>
      </c>
      <c r="G1050" s="317"/>
      <c r="H1050" s="460" t="str">
        <f>IFERROR(VLOOKUP(Tabla1[[#This Row],[Código_Actividad]],'Formulario PPGR2'!$H$9:$I$1048576,2,FALSE),"")</f>
        <v/>
      </c>
      <c r="I1050" s="467" t="str">
        <f>IFERROR(VLOOKUP(Tabla1[[#This Row],[Código_Actividad]],Tabla2[[Código]:[Total de Acciones ]],15,FALSE),"")</f>
        <v/>
      </c>
      <c r="J1050" s="462"/>
      <c r="K1050" s="466" t="str">
        <f>IFERROR(VLOOKUP($J1050,[3]LSIns!$B$5:$C$45,2,FALSE),"")</f>
        <v/>
      </c>
      <c r="L1050" s="460"/>
      <c r="M1050" s="466" t="str">
        <f>IFERROR(VLOOKUP($L1050,[4]Insumos!$C$2:$F$517,2,FALSE),"")</f>
        <v/>
      </c>
      <c r="N1050" s="408"/>
      <c r="O1050" s="468" t="str">
        <f>IFERROR(VLOOKUP($L1050,[4]Insumos!$C$2:$F$517,3,FALSE),"")</f>
        <v/>
      </c>
      <c r="P1050" s="318" t="e">
        <f>+Tabla1[[#This Row],[Precio Unitario]]*Tabla1[[#This Row],[Cantidad de Insumos]]</f>
        <v>#VALUE!</v>
      </c>
      <c r="Q1050" s="469" t="str">
        <f>IFERROR(VLOOKUP($L1050,[4]Insumos!$C$2:$F$517,4,FALSE),"")</f>
        <v/>
      </c>
      <c r="R1050" s="462"/>
    </row>
    <row r="1051" spans="2:18" x14ac:dyDescent="0.25">
      <c r="B1051" s="465" t="str">
        <f>IF(Tabla1[[#This Row],[Código_Actividad]]="","",CONCATENATE(Tabla1[[#This Row],[POA]],".",Tabla1[[#This Row],[SRS]],".",Tabla1[[#This Row],[AREA]],".",Tabla1[[#This Row],[TIPO]]))</f>
        <v/>
      </c>
      <c r="C1051" s="465" t="str">
        <f>IF(Tabla1[[#This Row],[Código_Actividad]]="","",'Formulario PPGR1'!#REF!)</f>
        <v/>
      </c>
      <c r="D1051" s="465" t="str">
        <f>IF(Tabla1[[#This Row],[Código_Actividad]]="","",'Formulario PPGR1'!#REF!)</f>
        <v/>
      </c>
      <c r="E1051" s="465" t="str">
        <f>IF(Tabla1[[#This Row],[Código_Actividad]]="","",'Formulario PPGR1'!#REF!)</f>
        <v/>
      </c>
      <c r="F1051" s="465" t="str">
        <f>IF(Tabla1[[#This Row],[Código_Actividad]]="","",'Formulario PPGR1'!#REF!)</f>
        <v/>
      </c>
      <c r="G1051" s="317"/>
      <c r="H1051" s="460" t="str">
        <f>IFERROR(VLOOKUP(Tabla1[[#This Row],[Código_Actividad]],'Formulario PPGR2'!$H$9:$I$1048576,2,FALSE),"")</f>
        <v/>
      </c>
      <c r="I1051" s="467" t="str">
        <f>IFERROR(VLOOKUP(Tabla1[[#This Row],[Código_Actividad]],Tabla2[[Código]:[Total de Acciones ]],15,FALSE),"")</f>
        <v/>
      </c>
      <c r="J1051" s="462"/>
      <c r="K1051" s="466" t="str">
        <f>IFERROR(VLOOKUP($J1051,[3]LSIns!$B$5:$C$45,2,FALSE),"")</f>
        <v/>
      </c>
      <c r="L1051" s="460"/>
      <c r="M1051" s="466" t="str">
        <f>IFERROR(VLOOKUP($L1051,[4]Insumos!$C$2:$F$517,2,FALSE),"")</f>
        <v/>
      </c>
      <c r="N1051" s="408"/>
      <c r="O1051" s="468" t="str">
        <f>IFERROR(VLOOKUP($L1051,[4]Insumos!$C$2:$F$517,3,FALSE),"")</f>
        <v/>
      </c>
      <c r="P1051" s="318" t="e">
        <f>+Tabla1[[#This Row],[Precio Unitario]]*Tabla1[[#This Row],[Cantidad de Insumos]]</f>
        <v>#VALUE!</v>
      </c>
      <c r="Q1051" s="469" t="str">
        <f>IFERROR(VLOOKUP($L1051,[4]Insumos!$C$2:$F$517,4,FALSE),"")</f>
        <v/>
      </c>
      <c r="R1051" s="462"/>
    </row>
    <row r="1052" spans="2:18" x14ac:dyDescent="0.25">
      <c r="B1052" s="465" t="str">
        <f>IF(Tabla1[[#This Row],[Código_Actividad]]="","",CONCATENATE(Tabla1[[#This Row],[POA]],".",Tabla1[[#This Row],[SRS]],".",Tabla1[[#This Row],[AREA]],".",Tabla1[[#This Row],[TIPO]]))</f>
        <v/>
      </c>
      <c r="C1052" s="465" t="str">
        <f>IF(Tabla1[[#This Row],[Código_Actividad]]="","",'Formulario PPGR1'!#REF!)</f>
        <v/>
      </c>
      <c r="D1052" s="465" t="str">
        <f>IF(Tabla1[[#This Row],[Código_Actividad]]="","",'Formulario PPGR1'!#REF!)</f>
        <v/>
      </c>
      <c r="E1052" s="465" t="str">
        <f>IF(Tabla1[[#This Row],[Código_Actividad]]="","",'Formulario PPGR1'!#REF!)</f>
        <v/>
      </c>
      <c r="F1052" s="465" t="str">
        <f>IF(Tabla1[[#This Row],[Código_Actividad]]="","",'Formulario PPGR1'!#REF!)</f>
        <v/>
      </c>
      <c r="G1052" s="317"/>
      <c r="H1052" s="460" t="str">
        <f>IFERROR(VLOOKUP(Tabla1[[#This Row],[Código_Actividad]],'Formulario PPGR2'!$H$9:$I$1048576,2,FALSE),"")</f>
        <v/>
      </c>
      <c r="I1052" s="467" t="str">
        <f>IFERROR(VLOOKUP(Tabla1[[#This Row],[Código_Actividad]],Tabla2[[Código]:[Total de Acciones ]],15,FALSE),"")</f>
        <v/>
      </c>
      <c r="J1052" s="462"/>
      <c r="K1052" s="466" t="str">
        <f>IFERROR(VLOOKUP($J1052,[3]LSIns!$B$5:$C$45,2,FALSE),"")</f>
        <v/>
      </c>
      <c r="L1052" s="460"/>
      <c r="M1052" s="466" t="str">
        <f>IFERROR(VLOOKUP($L1052,[4]Insumos!$C$2:$F$517,2,FALSE),"")</f>
        <v/>
      </c>
      <c r="N1052" s="408"/>
      <c r="O1052" s="468" t="str">
        <f>IFERROR(VLOOKUP($L1052,[4]Insumos!$C$2:$F$517,3,FALSE),"")</f>
        <v/>
      </c>
      <c r="P1052" s="318" t="e">
        <f>+Tabla1[[#This Row],[Precio Unitario]]*Tabla1[[#This Row],[Cantidad de Insumos]]</f>
        <v>#VALUE!</v>
      </c>
      <c r="Q1052" s="469" t="str">
        <f>IFERROR(VLOOKUP($L1052,[4]Insumos!$C$2:$F$517,4,FALSE),"")</f>
        <v/>
      </c>
      <c r="R1052" s="462"/>
    </row>
    <row r="1053" spans="2:18" x14ac:dyDescent="0.25">
      <c r="B1053" s="465" t="str">
        <f>IF(Tabla1[[#This Row],[Código_Actividad]]="","",CONCATENATE(Tabla1[[#This Row],[POA]],".",Tabla1[[#This Row],[SRS]],".",Tabla1[[#This Row],[AREA]],".",Tabla1[[#This Row],[TIPO]]))</f>
        <v/>
      </c>
      <c r="C1053" s="465" t="str">
        <f>IF(Tabla1[[#This Row],[Código_Actividad]]="","",'Formulario PPGR1'!#REF!)</f>
        <v/>
      </c>
      <c r="D1053" s="465" t="str">
        <f>IF(Tabla1[[#This Row],[Código_Actividad]]="","",'Formulario PPGR1'!#REF!)</f>
        <v/>
      </c>
      <c r="E1053" s="465" t="str">
        <f>IF(Tabla1[[#This Row],[Código_Actividad]]="","",'Formulario PPGR1'!#REF!)</f>
        <v/>
      </c>
      <c r="F1053" s="465" t="str">
        <f>IF(Tabla1[[#This Row],[Código_Actividad]]="","",'Formulario PPGR1'!#REF!)</f>
        <v/>
      </c>
      <c r="G1053" s="317"/>
      <c r="H1053" s="460" t="str">
        <f>IFERROR(VLOOKUP(Tabla1[[#This Row],[Código_Actividad]],'Formulario PPGR2'!$H$9:$I$1048576,2,FALSE),"")</f>
        <v/>
      </c>
      <c r="I1053" s="467" t="str">
        <f>IFERROR(VLOOKUP(Tabla1[[#This Row],[Código_Actividad]],Tabla2[[Código]:[Total de Acciones ]],15,FALSE),"")</f>
        <v/>
      </c>
      <c r="J1053" s="462"/>
      <c r="K1053" s="466" t="str">
        <f>IFERROR(VLOOKUP($J1053,[3]LSIns!$B$5:$C$45,2,FALSE),"")</f>
        <v/>
      </c>
      <c r="L1053" s="460"/>
      <c r="M1053" s="466" t="str">
        <f>IFERROR(VLOOKUP($L1053,[4]Insumos!$C$2:$F$517,2,FALSE),"")</f>
        <v/>
      </c>
      <c r="N1053" s="408"/>
      <c r="O1053" s="468" t="str">
        <f>IFERROR(VLOOKUP($L1053,[4]Insumos!$C$2:$F$517,3,FALSE),"")</f>
        <v/>
      </c>
      <c r="P1053" s="318" t="e">
        <f>+Tabla1[[#This Row],[Precio Unitario]]*Tabla1[[#This Row],[Cantidad de Insumos]]</f>
        <v>#VALUE!</v>
      </c>
      <c r="Q1053" s="469" t="str">
        <f>IFERROR(VLOOKUP($L1053,[4]Insumos!$C$2:$F$517,4,FALSE),"")</f>
        <v/>
      </c>
      <c r="R1053" s="462"/>
    </row>
    <row r="1054" spans="2:18" x14ac:dyDescent="0.25">
      <c r="B1054" s="465" t="str">
        <f>IF(Tabla1[[#This Row],[Código_Actividad]]="","",CONCATENATE(Tabla1[[#This Row],[POA]],".",Tabla1[[#This Row],[SRS]],".",Tabla1[[#This Row],[AREA]],".",Tabla1[[#This Row],[TIPO]]))</f>
        <v/>
      </c>
      <c r="C1054" s="465" t="str">
        <f>IF(Tabla1[[#This Row],[Código_Actividad]]="","",'Formulario PPGR1'!#REF!)</f>
        <v/>
      </c>
      <c r="D1054" s="465" t="str">
        <f>IF(Tabla1[[#This Row],[Código_Actividad]]="","",'Formulario PPGR1'!#REF!)</f>
        <v/>
      </c>
      <c r="E1054" s="465" t="str">
        <f>IF(Tabla1[[#This Row],[Código_Actividad]]="","",'Formulario PPGR1'!#REF!)</f>
        <v/>
      </c>
      <c r="F1054" s="465" t="str">
        <f>IF(Tabla1[[#This Row],[Código_Actividad]]="","",'Formulario PPGR1'!#REF!)</f>
        <v/>
      </c>
      <c r="G1054" s="317"/>
      <c r="H1054" s="460" t="str">
        <f>IFERROR(VLOOKUP(Tabla1[[#This Row],[Código_Actividad]],'Formulario PPGR2'!$H$9:$I$1048576,2,FALSE),"")</f>
        <v/>
      </c>
      <c r="I1054" s="467" t="str">
        <f>IFERROR(VLOOKUP(Tabla1[[#This Row],[Código_Actividad]],Tabla2[[Código]:[Total de Acciones ]],15,FALSE),"")</f>
        <v/>
      </c>
      <c r="J1054" s="462"/>
      <c r="K1054" s="466" t="str">
        <f>IFERROR(VLOOKUP($J1054,[3]LSIns!$B$5:$C$45,2,FALSE),"")</f>
        <v/>
      </c>
      <c r="L1054" s="460"/>
      <c r="M1054" s="466" t="str">
        <f>IFERROR(VLOOKUP($L1054,[4]Insumos!$C$2:$F$517,2,FALSE),"")</f>
        <v/>
      </c>
      <c r="N1054" s="408"/>
      <c r="O1054" s="468" t="str">
        <f>IFERROR(VLOOKUP($L1054,[4]Insumos!$C$2:$F$517,3,FALSE),"")</f>
        <v/>
      </c>
      <c r="P1054" s="318" t="e">
        <f>+Tabla1[[#This Row],[Precio Unitario]]*Tabla1[[#This Row],[Cantidad de Insumos]]</f>
        <v>#VALUE!</v>
      </c>
      <c r="Q1054" s="469" t="str">
        <f>IFERROR(VLOOKUP($L1054,[4]Insumos!$C$2:$F$517,4,FALSE),"")</f>
        <v/>
      </c>
      <c r="R1054" s="462"/>
    </row>
    <row r="1055" spans="2:18" x14ac:dyDescent="0.25">
      <c r="B1055" s="465" t="str">
        <f>IF(Tabla1[[#This Row],[Código_Actividad]]="","",CONCATENATE(Tabla1[[#This Row],[POA]],".",Tabla1[[#This Row],[SRS]],".",Tabla1[[#This Row],[AREA]],".",Tabla1[[#This Row],[TIPO]]))</f>
        <v/>
      </c>
      <c r="C1055" s="465" t="str">
        <f>IF(Tabla1[[#This Row],[Código_Actividad]]="","",'Formulario PPGR1'!#REF!)</f>
        <v/>
      </c>
      <c r="D1055" s="465" t="str">
        <f>IF(Tabla1[[#This Row],[Código_Actividad]]="","",'Formulario PPGR1'!#REF!)</f>
        <v/>
      </c>
      <c r="E1055" s="465" t="str">
        <f>IF(Tabla1[[#This Row],[Código_Actividad]]="","",'Formulario PPGR1'!#REF!)</f>
        <v/>
      </c>
      <c r="F1055" s="465" t="str">
        <f>IF(Tabla1[[#This Row],[Código_Actividad]]="","",'Formulario PPGR1'!#REF!)</f>
        <v/>
      </c>
      <c r="G1055" s="317"/>
      <c r="H1055" s="460" t="str">
        <f>IFERROR(VLOOKUP(Tabla1[[#This Row],[Código_Actividad]],'Formulario PPGR2'!$H$9:$I$1048576,2,FALSE),"")</f>
        <v/>
      </c>
      <c r="I1055" s="467" t="str">
        <f>IFERROR(VLOOKUP(Tabla1[[#This Row],[Código_Actividad]],Tabla2[[Código]:[Total de Acciones ]],15,FALSE),"")</f>
        <v/>
      </c>
      <c r="J1055" s="462"/>
      <c r="K1055" s="466" t="str">
        <f>IFERROR(VLOOKUP($J1055,[3]LSIns!$B$5:$C$45,2,FALSE),"")</f>
        <v/>
      </c>
      <c r="L1055" s="460"/>
      <c r="M1055" s="466" t="str">
        <f>IFERROR(VLOOKUP($L1055,[4]Insumos!$C$2:$F$517,2,FALSE),"")</f>
        <v/>
      </c>
      <c r="N1055" s="408"/>
      <c r="O1055" s="468" t="str">
        <f>IFERROR(VLOOKUP($L1055,[4]Insumos!$C$2:$F$517,3,FALSE),"")</f>
        <v/>
      </c>
      <c r="P1055" s="318" t="e">
        <f>+Tabla1[[#This Row],[Precio Unitario]]*Tabla1[[#This Row],[Cantidad de Insumos]]</f>
        <v>#VALUE!</v>
      </c>
      <c r="Q1055" s="469" t="str">
        <f>IFERROR(VLOOKUP($L1055,[4]Insumos!$C$2:$F$517,4,FALSE),"")</f>
        <v/>
      </c>
      <c r="R1055" s="462"/>
    </row>
    <row r="1056" spans="2:18" x14ac:dyDescent="0.25">
      <c r="B1056" s="465" t="str">
        <f>IF(Tabla1[[#This Row],[Código_Actividad]]="","",CONCATENATE(Tabla1[[#This Row],[POA]],".",Tabla1[[#This Row],[SRS]],".",Tabla1[[#This Row],[AREA]],".",Tabla1[[#This Row],[TIPO]]))</f>
        <v/>
      </c>
      <c r="C1056" s="465" t="str">
        <f>IF(Tabla1[[#This Row],[Código_Actividad]]="","",'Formulario PPGR1'!#REF!)</f>
        <v/>
      </c>
      <c r="D1056" s="465" t="str">
        <f>IF(Tabla1[[#This Row],[Código_Actividad]]="","",'Formulario PPGR1'!#REF!)</f>
        <v/>
      </c>
      <c r="E1056" s="465" t="str">
        <f>IF(Tabla1[[#This Row],[Código_Actividad]]="","",'Formulario PPGR1'!#REF!)</f>
        <v/>
      </c>
      <c r="F1056" s="465" t="str">
        <f>IF(Tabla1[[#This Row],[Código_Actividad]]="","",'Formulario PPGR1'!#REF!)</f>
        <v/>
      </c>
      <c r="G1056" s="317"/>
      <c r="H1056" s="460" t="str">
        <f>IFERROR(VLOOKUP(Tabla1[[#This Row],[Código_Actividad]],'Formulario PPGR2'!$H$9:$I$1048576,2,FALSE),"")</f>
        <v/>
      </c>
      <c r="I1056" s="467" t="str">
        <f>IFERROR(VLOOKUP(Tabla1[[#This Row],[Código_Actividad]],Tabla2[[Código]:[Total de Acciones ]],15,FALSE),"")</f>
        <v/>
      </c>
      <c r="J1056" s="462"/>
      <c r="K1056" s="466" t="str">
        <f>IFERROR(VLOOKUP($J1056,[3]LSIns!$B$5:$C$45,2,FALSE),"")</f>
        <v/>
      </c>
      <c r="L1056" s="460"/>
      <c r="M1056" s="466" t="str">
        <f>IFERROR(VLOOKUP($L1056,[4]Insumos!$C$2:$F$517,2,FALSE),"")</f>
        <v/>
      </c>
      <c r="N1056" s="408"/>
      <c r="O1056" s="468" t="str">
        <f>IFERROR(VLOOKUP($L1056,[4]Insumos!$C$2:$F$517,3,FALSE),"")</f>
        <v/>
      </c>
      <c r="P1056" s="318" t="e">
        <f>+Tabla1[[#This Row],[Precio Unitario]]*Tabla1[[#This Row],[Cantidad de Insumos]]</f>
        <v>#VALUE!</v>
      </c>
      <c r="Q1056" s="469" t="str">
        <f>IFERROR(VLOOKUP($L1056,[4]Insumos!$C$2:$F$517,4,FALSE),"")</f>
        <v/>
      </c>
      <c r="R1056" s="462"/>
    </row>
    <row r="1057" spans="2:18" x14ac:dyDescent="0.25">
      <c r="B1057" s="465" t="str">
        <f>IF(Tabla1[[#This Row],[Código_Actividad]]="","",CONCATENATE(Tabla1[[#This Row],[POA]],".",Tabla1[[#This Row],[SRS]],".",Tabla1[[#This Row],[AREA]],".",Tabla1[[#This Row],[TIPO]]))</f>
        <v/>
      </c>
      <c r="C1057" s="465" t="str">
        <f>IF(Tabla1[[#This Row],[Código_Actividad]]="","",'Formulario PPGR1'!#REF!)</f>
        <v/>
      </c>
      <c r="D1057" s="465" t="str">
        <f>IF(Tabla1[[#This Row],[Código_Actividad]]="","",'Formulario PPGR1'!#REF!)</f>
        <v/>
      </c>
      <c r="E1057" s="465" t="str">
        <f>IF(Tabla1[[#This Row],[Código_Actividad]]="","",'Formulario PPGR1'!#REF!)</f>
        <v/>
      </c>
      <c r="F1057" s="465" t="str">
        <f>IF(Tabla1[[#This Row],[Código_Actividad]]="","",'Formulario PPGR1'!#REF!)</f>
        <v/>
      </c>
      <c r="G1057" s="317"/>
      <c r="H1057" s="460" t="str">
        <f>IFERROR(VLOOKUP(Tabla1[[#This Row],[Código_Actividad]],'Formulario PPGR2'!$H$9:$I$1048576,2,FALSE),"")</f>
        <v/>
      </c>
      <c r="I1057" s="467" t="str">
        <f>IFERROR(VLOOKUP(Tabla1[[#This Row],[Código_Actividad]],Tabla2[[Código]:[Total de Acciones ]],15,FALSE),"")</f>
        <v/>
      </c>
      <c r="J1057" s="462"/>
      <c r="K1057" s="466" t="str">
        <f>IFERROR(VLOOKUP($J1057,[3]LSIns!$B$5:$C$45,2,FALSE),"")</f>
        <v/>
      </c>
      <c r="L1057" s="460"/>
      <c r="M1057" s="466" t="str">
        <f>IFERROR(VLOOKUP($L1057,[4]Insumos!$C$2:$F$517,2,FALSE),"")</f>
        <v/>
      </c>
      <c r="N1057" s="408"/>
      <c r="O1057" s="468" t="str">
        <f>IFERROR(VLOOKUP($L1057,[4]Insumos!$C$2:$F$517,3,FALSE),"")</f>
        <v/>
      </c>
      <c r="P1057" s="318" t="e">
        <f>+Tabla1[[#This Row],[Precio Unitario]]*Tabla1[[#This Row],[Cantidad de Insumos]]</f>
        <v>#VALUE!</v>
      </c>
      <c r="Q1057" s="469" t="str">
        <f>IFERROR(VLOOKUP($L1057,[4]Insumos!$C$2:$F$517,4,FALSE),"")</f>
        <v/>
      </c>
      <c r="R1057" s="462"/>
    </row>
    <row r="1058" spans="2:18" x14ac:dyDescent="0.25">
      <c r="B1058" s="465" t="str">
        <f>IF(Tabla1[[#This Row],[Código_Actividad]]="","",CONCATENATE(Tabla1[[#This Row],[POA]],".",Tabla1[[#This Row],[SRS]],".",Tabla1[[#This Row],[AREA]],".",Tabla1[[#This Row],[TIPO]]))</f>
        <v/>
      </c>
      <c r="C1058" s="465" t="str">
        <f>IF(Tabla1[[#This Row],[Código_Actividad]]="","",'Formulario PPGR1'!#REF!)</f>
        <v/>
      </c>
      <c r="D1058" s="465" t="str">
        <f>IF(Tabla1[[#This Row],[Código_Actividad]]="","",'Formulario PPGR1'!#REF!)</f>
        <v/>
      </c>
      <c r="E1058" s="465" t="str">
        <f>IF(Tabla1[[#This Row],[Código_Actividad]]="","",'Formulario PPGR1'!#REF!)</f>
        <v/>
      </c>
      <c r="F1058" s="465" t="str">
        <f>IF(Tabla1[[#This Row],[Código_Actividad]]="","",'Formulario PPGR1'!#REF!)</f>
        <v/>
      </c>
      <c r="G1058" s="317"/>
      <c r="H1058" s="460" t="str">
        <f>IFERROR(VLOOKUP(Tabla1[[#This Row],[Código_Actividad]],'Formulario PPGR2'!$H$9:$I$1048576,2,FALSE),"")</f>
        <v/>
      </c>
      <c r="I1058" s="467" t="str">
        <f>IFERROR(VLOOKUP(Tabla1[[#This Row],[Código_Actividad]],Tabla2[[Código]:[Total de Acciones ]],15,FALSE),"")</f>
        <v/>
      </c>
      <c r="J1058" s="462"/>
      <c r="K1058" s="466" t="str">
        <f>IFERROR(VLOOKUP($J1058,[3]LSIns!$B$5:$C$45,2,FALSE),"")</f>
        <v/>
      </c>
      <c r="L1058" s="460"/>
      <c r="M1058" s="466" t="str">
        <f>IFERROR(VLOOKUP($L1058,[4]Insumos!$C$2:$F$517,2,FALSE),"")</f>
        <v/>
      </c>
      <c r="N1058" s="408"/>
      <c r="O1058" s="468" t="str">
        <f>IFERROR(VLOOKUP($L1058,[4]Insumos!$C$2:$F$517,3,FALSE),"")</f>
        <v/>
      </c>
      <c r="P1058" s="318" t="e">
        <f>+Tabla1[[#This Row],[Precio Unitario]]*Tabla1[[#This Row],[Cantidad de Insumos]]</f>
        <v>#VALUE!</v>
      </c>
      <c r="Q1058" s="469" t="str">
        <f>IFERROR(VLOOKUP($L1058,[4]Insumos!$C$2:$F$517,4,FALSE),"")</f>
        <v/>
      </c>
      <c r="R1058" s="462"/>
    </row>
    <row r="1059" spans="2:18" x14ac:dyDescent="0.25">
      <c r="B1059" s="465" t="str">
        <f>IF(Tabla1[[#This Row],[Código_Actividad]]="","",CONCATENATE(Tabla1[[#This Row],[POA]],".",Tabla1[[#This Row],[SRS]],".",Tabla1[[#This Row],[AREA]],".",Tabla1[[#This Row],[TIPO]]))</f>
        <v/>
      </c>
      <c r="C1059" s="465" t="str">
        <f>IF(Tabla1[[#This Row],[Código_Actividad]]="","",'Formulario PPGR1'!#REF!)</f>
        <v/>
      </c>
      <c r="D1059" s="465" t="str">
        <f>IF(Tabla1[[#This Row],[Código_Actividad]]="","",'Formulario PPGR1'!#REF!)</f>
        <v/>
      </c>
      <c r="E1059" s="465" t="str">
        <f>IF(Tabla1[[#This Row],[Código_Actividad]]="","",'Formulario PPGR1'!#REF!)</f>
        <v/>
      </c>
      <c r="F1059" s="465" t="str">
        <f>IF(Tabla1[[#This Row],[Código_Actividad]]="","",'Formulario PPGR1'!#REF!)</f>
        <v/>
      </c>
      <c r="G1059" s="317"/>
      <c r="H1059" s="460" t="str">
        <f>IFERROR(VLOOKUP(Tabla1[[#This Row],[Código_Actividad]],'Formulario PPGR2'!$H$9:$I$1048576,2,FALSE),"")</f>
        <v/>
      </c>
      <c r="I1059" s="467" t="str">
        <f>IFERROR(VLOOKUP(Tabla1[[#This Row],[Código_Actividad]],Tabla2[[Código]:[Total de Acciones ]],15,FALSE),"")</f>
        <v/>
      </c>
      <c r="J1059" s="462"/>
      <c r="K1059" s="466" t="str">
        <f>IFERROR(VLOOKUP($J1059,[3]LSIns!$B$5:$C$45,2,FALSE),"")</f>
        <v/>
      </c>
      <c r="L1059" s="460"/>
      <c r="M1059" s="466" t="str">
        <f>IFERROR(VLOOKUP($L1059,[4]Insumos!$C$2:$F$517,2,FALSE),"")</f>
        <v/>
      </c>
      <c r="N1059" s="408"/>
      <c r="O1059" s="468" t="str">
        <f>IFERROR(VLOOKUP($L1059,[4]Insumos!$C$2:$F$517,3,FALSE),"")</f>
        <v/>
      </c>
      <c r="P1059" s="318" t="e">
        <f>+Tabla1[[#This Row],[Precio Unitario]]*Tabla1[[#This Row],[Cantidad de Insumos]]</f>
        <v>#VALUE!</v>
      </c>
      <c r="Q1059" s="469" t="str">
        <f>IFERROR(VLOOKUP($L1059,[4]Insumos!$C$2:$F$517,4,FALSE),"")</f>
        <v/>
      </c>
      <c r="R1059" s="462"/>
    </row>
    <row r="1060" spans="2:18" x14ac:dyDescent="0.25">
      <c r="B1060" s="465" t="str">
        <f>IF(Tabla1[[#This Row],[Código_Actividad]]="","",CONCATENATE(Tabla1[[#This Row],[POA]],".",Tabla1[[#This Row],[SRS]],".",Tabla1[[#This Row],[AREA]],".",Tabla1[[#This Row],[TIPO]]))</f>
        <v/>
      </c>
      <c r="C1060" s="465" t="str">
        <f>IF(Tabla1[[#This Row],[Código_Actividad]]="","",'Formulario PPGR1'!#REF!)</f>
        <v/>
      </c>
      <c r="D1060" s="465" t="str">
        <f>IF(Tabla1[[#This Row],[Código_Actividad]]="","",'Formulario PPGR1'!#REF!)</f>
        <v/>
      </c>
      <c r="E1060" s="465" t="str">
        <f>IF(Tabla1[[#This Row],[Código_Actividad]]="","",'Formulario PPGR1'!#REF!)</f>
        <v/>
      </c>
      <c r="F1060" s="465" t="str">
        <f>IF(Tabla1[[#This Row],[Código_Actividad]]="","",'Formulario PPGR1'!#REF!)</f>
        <v/>
      </c>
      <c r="G1060" s="317"/>
      <c r="H1060" s="460" t="str">
        <f>IFERROR(VLOOKUP(Tabla1[[#This Row],[Código_Actividad]],'Formulario PPGR2'!$H$9:$I$1048576,2,FALSE),"")</f>
        <v/>
      </c>
      <c r="I1060" s="467" t="str">
        <f>IFERROR(VLOOKUP(Tabla1[[#This Row],[Código_Actividad]],Tabla2[[Código]:[Total de Acciones ]],15,FALSE),"")</f>
        <v/>
      </c>
      <c r="J1060" s="462"/>
      <c r="K1060" s="466" t="str">
        <f>IFERROR(VLOOKUP($J1060,[3]LSIns!$B$5:$C$45,2,FALSE),"")</f>
        <v/>
      </c>
      <c r="L1060" s="460"/>
      <c r="M1060" s="466" t="str">
        <f>IFERROR(VLOOKUP($L1060,[4]Insumos!$C$2:$F$517,2,FALSE),"")</f>
        <v/>
      </c>
      <c r="N1060" s="408"/>
      <c r="O1060" s="468" t="str">
        <f>IFERROR(VLOOKUP($L1060,[4]Insumos!$C$2:$F$517,3,FALSE),"")</f>
        <v/>
      </c>
      <c r="P1060" s="318" t="e">
        <f>+Tabla1[[#This Row],[Precio Unitario]]*Tabla1[[#This Row],[Cantidad de Insumos]]</f>
        <v>#VALUE!</v>
      </c>
      <c r="Q1060" s="469" t="str">
        <f>IFERROR(VLOOKUP($L1060,[4]Insumos!$C$2:$F$517,4,FALSE),"")</f>
        <v/>
      </c>
      <c r="R1060" s="462"/>
    </row>
    <row r="1061" spans="2:18" x14ac:dyDescent="0.25">
      <c r="B1061" s="465" t="str">
        <f>IF(Tabla1[[#This Row],[Código_Actividad]]="","",CONCATENATE(Tabla1[[#This Row],[POA]],".",Tabla1[[#This Row],[SRS]],".",Tabla1[[#This Row],[AREA]],".",Tabla1[[#This Row],[TIPO]]))</f>
        <v/>
      </c>
      <c r="C1061" s="465" t="str">
        <f>IF(Tabla1[[#This Row],[Código_Actividad]]="","",'Formulario PPGR1'!#REF!)</f>
        <v/>
      </c>
      <c r="D1061" s="465" t="str">
        <f>IF(Tabla1[[#This Row],[Código_Actividad]]="","",'Formulario PPGR1'!#REF!)</f>
        <v/>
      </c>
      <c r="E1061" s="465" t="str">
        <f>IF(Tabla1[[#This Row],[Código_Actividad]]="","",'Formulario PPGR1'!#REF!)</f>
        <v/>
      </c>
      <c r="F1061" s="465" t="str">
        <f>IF(Tabla1[[#This Row],[Código_Actividad]]="","",'Formulario PPGR1'!#REF!)</f>
        <v/>
      </c>
      <c r="G1061" s="317"/>
      <c r="H1061" s="460" t="str">
        <f>IFERROR(VLOOKUP(Tabla1[[#This Row],[Código_Actividad]],'Formulario PPGR2'!$H$9:$I$1048576,2,FALSE),"")</f>
        <v/>
      </c>
      <c r="I1061" s="467" t="str">
        <f>IFERROR(VLOOKUP(Tabla1[[#This Row],[Código_Actividad]],Tabla2[[Código]:[Total de Acciones ]],15,FALSE),"")</f>
        <v/>
      </c>
      <c r="J1061" s="462"/>
      <c r="K1061" s="466" t="str">
        <f>IFERROR(VLOOKUP($J1061,[3]LSIns!$B$5:$C$45,2,FALSE),"")</f>
        <v/>
      </c>
      <c r="L1061" s="460"/>
      <c r="M1061" s="466" t="str">
        <f>IFERROR(VLOOKUP($L1061,[4]Insumos!$C$2:$F$517,2,FALSE),"")</f>
        <v/>
      </c>
      <c r="N1061" s="408"/>
      <c r="O1061" s="468" t="str">
        <f>IFERROR(VLOOKUP($L1061,[4]Insumos!$C$2:$F$517,3,FALSE),"")</f>
        <v/>
      </c>
      <c r="P1061" s="318" t="e">
        <f>+Tabla1[[#This Row],[Precio Unitario]]*Tabla1[[#This Row],[Cantidad de Insumos]]</f>
        <v>#VALUE!</v>
      </c>
      <c r="Q1061" s="469" t="str">
        <f>IFERROR(VLOOKUP($L1061,[4]Insumos!$C$2:$F$517,4,FALSE),"")</f>
        <v/>
      </c>
      <c r="R1061" s="462"/>
    </row>
    <row r="1062" spans="2:18" x14ac:dyDescent="0.25">
      <c r="B1062" s="465" t="str">
        <f>IF(Tabla1[[#This Row],[Código_Actividad]]="","",CONCATENATE(Tabla1[[#This Row],[POA]],".",Tabla1[[#This Row],[SRS]],".",Tabla1[[#This Row],[AREA]],".",Tabla1[[#This Row],[TIPO]]))</f>
        <v/>
      </c>
      <c r="C1062" s="465" t="str">
        <f>IF(Tabla1[[#This Row],[Código_Actividad]]="","",'Formulario PPGR1'!#REF!)</f>
        <v/>
      </c>
      <c r="D1062" s="465" t="str">
        <f>IF(Tabla1[[#This Row],[Código_Actividad]]="","",'Formulario PPGR1'!#REF!)</f>
        <v/>
      </c>
      <c r="E1062" s="465" t="str">
        <f>IF(Tabla1[[#This Row],[Código_Actividad]]="","",'Formulario PPGR1'!#REF!)</f>
        <v/>
      </c>
      <c r="F1062" s="465" t="str">
        <f>IF(Tabla1[[#This Row],[Código_Actividad]]="","",'Formulario PPGR1'!#REF!)</f>
        <v/>
      </c>
      <c r="G1062" s="317"/>
      <c r="H1062" s="460" t="str">
        <f>IFERROR(VLOOKUP(Tabla1[[#This Row],[Código_Actividad]],'Formulario PPGR2'!$H$9:$I$1048576,2,FALSE),"")</f>
        <v/>
      </c>
      <c r="I1062" s="467" t="str">
        <f>IFERROR(VLOOKUP(Tabla1[[#This Row],[Código_Actividad]],Tabla2[[Código]:[Total de Acciones ]],15,FALSE),"")</f>
        <v/>
      </c>
      <c r="J1062" s="462"/>
      <c r="K1062" s="466" t="str">
        <f>IFERROR(VLOOKUP($J1062,[3]LSIns!$B$5:$C$45,2,FALSE),"")</f>
        <v/>
      </c>
      <c r="L1062" s="460"/>
      <c r="M1062" s="466" t="str">
        <f>IFERROR(VLOOKUP($L1062,[4]Insumos!$C$2:$F$517,2,FALSE),"")</f>
        <v/>
      </c>
      <c r="N1062" s="408"/>
      <c r="O1062" s="468" t="str">
        <f>IFERROR(VLOOKUP($L1062,[4]Insumos!$C$2:$F$517,3,FALSE),"")</f>
        <v/>
      </c>
      <c r="P1062" s="318" t="e">
        <f>+Tabla1[[#This Row],[Precio Unitario]]*Tabla1[[#This Row],[Cantidad de Insumos]]</f>
        <v>#VALUE!</v>
      </c>
      <c r="Q1062" s="469" t="str">
        <f>IFERROR(VLOOKUP($L1062,[4]Insumos!$C$2:$F$517,4,FALSE),"")</f>
        <v/>
      </c>
      <c r="R1062" s="462"/>
    </row>
    <row r="1063" spans="2:18" x14ac:dyDescent="0.25">
      <c r="B1063" s="465" t="str">
        <f>IF(Tabla1[[#This Row],[Código_Actividad]]="","",CONCATENATE(Tabla1[[#This Row],[POA]],".",Tabla1[[#This Row],[SRS]],".",Tabla1[[#This Row],[AREA]],".",Tabla1[[#This Row],[TIPO]]))</f>
        <v/>
      </c>
      <c r="C1063" s="465" t="str">
        <f>IF(Tabla1[[#This Row],[Código_Actividad]]="","",'Formulario PPGR1'!#REF!)</f>
        <v/>
      </c>
      <c r="D1063" s="465" t="str">
        <f>IF(Tabla1[[#This Row],[Código_Actividad]]="","",'Formulario PPGR1'!#REF!)</f>
        <v/>
      </c>
      <c r="E1063" s="465" t="str">
        <f>IF(Tabla1[[#This Row],[Código_Actividad]]="","",'Formulario PPGR1'!#REF!)</f>
        <v/>
      </c>
      <c r="F1063" s="465" t="str">
        <f>IF(Tabla1[[#This Row],[Código_Actividad]]="","",'Formulario PPGR1'!#REF!)</f>
        <v/>
      </c>
      <c r="G1063" s="317"/>
      <c r="H1063" s="460" t="str">
        <f>IFERROR(VLOOKUP(Tabla1[[#This Row],[Código_Actividad]],'Formulario PPGR2'!$H$9:$I$1048576,2,FALSE),"")</f>
        <v/>
      </c>
      <c r="I1063" s="467" t="str">
        <f>IFERROR(VLOOKUP(Tabla1[[#This Row],[Código_Actividad]],Tabla2[[Código]:[Total de Acciones ]],15,FALSE),"")</f>
        <v/>
      </c>
      <c r="J1063" s="462"/>
      <c r="K1063" s="466" t="str">
        <f>IFERROR(VLOOKUP($J1063,[3]LSIns!$B$5:$C$45,2,FALSE),"")</f>
        <v/>
      </c>
      <c r="L1063" s="460"/>
      <c r="M1063" s="466" t="str">
        <f>IFERROR(VLOOKUP($L1063,[4]Insumos!$C$2:$F$517,2,FALSE),"")</f>
        <v/>
      </c>
      <c r="N1063" s="408"/>
      <c r="O1063" s="468" t="str">
        <f>IFERROR(VLOOKUP($L1063,[4]Insumos!$C$2:$F$517,3,FALSE),"")</f>
        <v/>
      </c>
      <c r="P1063" s="318" t="e">
        <f>+Tabla1[[#This Row],[Precio Unitario]]*Tabla1[[#This Row],[Cantidad de Insumos]]</f>
        <v>#VALUE!</v>
      </c>
      <c r="Q1063" s="469" t="str">
        <f>IFERROR(VLOOKUP($L1063,[4]Insumos!$C$2:$F$517,4,FALSE),"")</f>
        <v/>
      </c>
      <c r="R1063" s="462"/>
    </row>
    <row r="1064" spans="2:18" x14ac:dyDescent="0.25">
      <c r="B1064" s="465" t="str">
        <f>IF(Tabla1[[#This Row],[Código_Actividad]]="","",CONCATENATE(Tabla1[[#This Row],[POA]],".",Tabla1[[#This Row],[SRS]],".",Tabla1[[#This Row],[AREA]],".",Tabla1[[#This Row],[TIPO]]))</f>
        <v/>
      </c>
      <c r="C1064" s="465" t="str">
        <f>IF(Tabla1[[#This Row],[Código_Actividad]]="","",'Formulario PPGR1'!#REF!)</f>
        <v/>
      </c>
      <c r="D1064" s="465" t="str">
        <f>IF(Tabla1[[#This Row],[Código_Actividad]]="","",'Formulario PPGR1'!#REF!)</f>
        <v/>
      </c>
      <c r="E1064" s="465" t="str">
        <f>IF(Tabla1[[#This Row],[Código_Actividad]]="","",'Formulario PPGR1'!#REF!)</f>
        <v/>
      </c>
      <c r="F1064" s="465" t="str">
        <f>IF(Tabla1[[#This Row],[Código_Actividad]]="","",'Formulario PPGR1'!#REF!)</f>
        <v/>
      </c>
      <c r="G1064" s="317"/>
      <c r="H1064" s="460" t="str">
        <f>IFERROR(VLOOKUP(Tabla1[[#This Row],[Código_Actividad]],'Formulario PPGR2'!$H$9:$I$1048576,2,FALSE),"")</f>
        <v/>
      </c>
      <c r="I1064" s="467" t="str">
        <f>IFERROR(VLOOKUP(Tabla1[[#This Row],[Código_Actividad]],Tabla2[[Código]:[Total de Acciones ]],15,FALSE),"")</f>
        <v/>
      </c>
      <c r="J1064" s="462"/>
      <c r="K1064" s="466" t="str">
        <f>IFERROR(VLOOKUP($J1064,[3]LSIns!$B$5:$C$45,2,FALSE),"")</f>
        <v/>
      </c>
      <c r="L1064" s="460"/>
      <c r="M1064" s="466" t="str">
        <f>IFERROR(VLOOKUP($L1064,[4]Insumos!$C$2:$F$517,2,FALSE),"")</f>
        <v/>
      </c>
      <c r="N1064" s="408"/>
      <c r="O1064" s="468" t="str">
        <f>IFERROR(VLOOKUP($L1064,[4]Insumos!$C$2:$F$517,3,FALSE),"")</f>
        <v/>
      </c>
      <c r="P1064" s="318" t="e">
        <f>+Tabla1[[#This Row],[Precio Unitario]]*Tabla1[[#This Row],[Cantidad de Insumos]]</f>
        <v>#VALUE!</v>
      </c>
      <c r="Q1064" s="469" t="str">
        <f>IFERROR(VLOOKUP($L1064,[4]Insumos!$C$2:$F$517,4,FALSE),"")</f>
        <v/>
      </c>
      <c r="R1064" s="462"/>
    </row>
    <row r="1065" spans="2:18" x14ac:dyDescent="0.25">
      <c r="B1065" s="465" t="str">
        <f>IF(Tabla1[[#This Row],[Código_Actividad]]="","",CONCATENATE(Tabla1[[#This Row],[POA]],".",Tabla1[[#This Row],[SRS]],".",Tabla1[[#This Row],[AREA]],".",Tabla1[[#This Row],[TIPO]]))</f>
        <v/>
      </c>
      <c r="C1065" s="465" t="str">
        <f>IF(Tabla1[[#This Row],[Código_Actividad]]="","",'Formulario PPGR1'!#REF!)</f>
        <v/>
      </c>
      <c r="D1065" s="465" t="str">
        <f>IF(Tabla1[[#This Row],[Código_Actividad]]="","",'Formulario PPGR1'!#REF!)</f>
        <v/>
      </c>
      <c r="E1065" s="465" t="str">
        <f>IF(Tabla1[[#This Row],[Código_Actividad]]="","",'Formulario PPGR1'!#REF!)</f>
        <v/>
      </c>
      <c r="F1065" s="465" t="str">
        <f>IF(Tabla1[[#This Row],[Código_Actividad]]="","",'Formulario PPGR1'!#REF!)</f>
        <v/>
      </c>
      <c r="G1065" s="317"/>
      <c r="H1065" s="460" t="str">
        <f>IFERROR(VLOOKUP(Tabla1[[#This Row],[Código_Actividad]],'Formulario PPGR2'!$H$9:$I$1048576,2,FALSE),"")</f>
        <v/>
      </c>
      <c r="I1065" s="467" t="str">
        <f>IFERROR(VLOOKUP(Tabla1[[#This Row],[Código_Actividad]],Tabla2[[Código]:[Total de Acciones ]],15,FALSE),"")</f>
        <v/>
      </c>
      <c r="J1065" s="462"/>
      <c r="K1065" s="466" t="str">
        <f>IFERROR(VLOOKUP($J1065,[3]LSIns!$B$5:$C$45,2,FALSE),"")</f>
        <v/>
      </c>
      <c r="L1065" s="460"/>
      <c r="M1065" s="466" t="str">
        <f>IFERROR(VLOOKUP($L1065,[4]Insumos!$C$2:$F$517,2,FALSE),"")</f>
        <v/>
      </c>
      <c r="N1065" s="408"/>
      <c r="O1065" s="468" t="str">
        <f>IFERROR(VLOOKUP($L1065,[4]Insumos!$C$2:$F$517,3,FALSE),"")</f>
        <v/>
      </c>
      <c r="P1065" s="318" t="e">
        <f>+Tabla1[[#This Row],[Precio Unitario]]*Tabla1[[#This Row],[Cantidad de Insumos]]</f>
        <v>#VALUE!</v>
      </c>
      <c r="Q1065" s="469" t="str">
        <f>IFERROR(VLOOKUP($L1065,[4]Insumos!$C$2:$F$517,4,FALSE),"")</f>
        <v/>
      </c>
      <c r="R1065" s="462"/>
    </row>
    <row r="1066" spans="2:18" x14ac:dyDescent="0.25">
      <c r="B1066" s="465" t="str">
        <f>IF(Tabla1[[#This Row],[Código_Actividad]]="","",CONCATENATE(Tabla1[[#This Row],[POA]],".",Tabla1[[#This Row],[SRS]],".",Tabla1[[#This Row],[AREA]],".",Tabla1[[#This Row],[TIPO]]))</f>
        <v/>
      </c>
      <c r="C1066" s="465" t="str">
        <f>IF(Tabla1[[#This Row],[Código_Actividad]]="","",'Formulario PPGR1'!#REF!)</f>
        <v/>
      </c>
      <c r="D1066" s="465" t="str">
        <f>IF(Tabla1[[#This Row],[Código_Actividad]]="","",'Formulario PPGR1'!#REF!)</f>
        <v/>
      </c>
      <c r="E1066" s="465" t="str">
        <f>IF(Tabla1[[#This Row],[Código_Actividad]]="","",'Formulario PPGR1'!#REF!)</f>
        <v/>
      </c>
      <c r="F1066" s="465" t="str">
        <f>IF(Tabla1[[#This Row],[Código_Actividad]]="","",'Formulario PPGR1'!#REF!)</f>
        <v/>
      </c>
      <c r="G1066" s="317"/>
      <c r="H1066" s="460" t="str">
        <f>IFERROR(VLOOKUP(Tabla1[[#This Row],[Código_Actividad]],'Formulario PPGR2'!$H$9:$I$1048576,2,FALSE),"")</f>
        <v/>
      </c>
      <c r="I1066" s="467" t="str">
        <f>IFERROR(VLOOKUP(Tabla1[[#This Row],[Código_Actividad]],Tabla2[[Código]:[Total de Acciones ]],15,FALSE),"")</f>
        <v/>
      </c>
      <c r="J1066" s="462"/>
      <c r="K1066" s="466" t="str">
        <f>IFERROR(VLOOKUP($J1066,[3]LSIns!$B$5:$C$45,2,FALSE),"")</f>
        <v/>
      </c>
      <c r="L1066" s="460"/>
      <c r="M1066" s="466" t="str">
        <f>IFERROR(VLOOKUP($L1066,[4]Insumos!$C$2:$F$517,2,FALSE),"")</f>
        <v/>
      </c>
      <c r="N1066" s="408"/>
      <c r="O1066" s="468" t="str">
        <f>IFERROR(VLOOKUP($L1066,[4]Insumos!$C$2:$F$517,3,FALSE),"")</f>
        <v/>
      </c>
      <c r="P1066" s="318" t="e">
        <f>+Tabla1[[#This Row],[Precio Unitario]]*Tabla1[[#This Row],[Cantidad de Insumos]]</f>
        <v>#VALUE!</v>
      </c>
      <c r="Q1066" s="469" t="str">
        <f>IFERROR(VLOOKUP($L1066,[4]Insumos!$C$2:$F$517,4,FALSE),"")</f>
        <v/>
      </c>
      <c r="R1066" s="462"/>
    </row>
    <row r="1067" spans="2:18" x14ac:dyDescent="0.25">
      <c r="B1067" s="465" t="str">
        <f>IF(Tabla1[[#This Row],[Código_Actividad]]="","",CONCATENATE(Tabla1[[#This Row],[POA]],".",Tabla1[[#This Row],[SRS]],".",Tabla1[[#This Row],[AREA]],".",Tabla1[[#This Row],[TIPO]]))</f>
        <v/>
      </c>
      <c r="C1067" s="465" t="str">
        <f>IF(Tabla1[[#This Row],[Código_Actividad]]="","",'Formulario PPGR1'!#REF!)</f>
        <v/>
      </c>
      <c r="D1067" s="465" t="str">
        <f>IF(Tabla1[[#This Row],[Código_Actividad]]="","",'Formulario PPGR1'!#REF!)</f>
        <v/>
      </c>
      <c r="E1067" s="465" t="str">
        <f>IF(Tabla1[[#This Row],[Código_Actividad]]="","",'Formulario PPGR1'!#REF!)</f>
        <v/>
      </c>
      <c r="F1067" s="465" t="str">
        <f>IF(Tabla1[[#This Row],[Código_Actividad]]="","",'Formulario PPGR1'!#REF!)</f>
        <v/>
      </c>
      <c r="G1067" s="317"/>
      <c r="H1067" s="460" t="str">
        <f>IFERROR(VLOOKUP(Tabla1[[#This Row],[Código_Actividad]],'Formulario PPGR2'!$H$9:$I$1048576,2,FALSE),"")</f>
        <v/>
      </c>
      <c r="I1067" s="467" t="str">
        <f>IFERROR(VLOOKUP(Tabla1[[#This Row],[Código_Actividad]],Tabla2[[Código]:[Total de Acciones ]],15,FALSE),"")</f>
        <v/>
      </c>
      <c r="J1067" s="462"/>
      <c r="K1067" s="466" t="str">
        <f>IFERROR(VLOOKUP($J1067,[3]LSIns!$B$5:$C$45,2,FALSE),"")</f>
        <v/>
      </c>
      <c r="L1067" s="460"/>
      <c r="M1067" s="466" t="str">
        <f>IFERROR(VLOOKUP($L1067,[4]Insumos!$C$2:$F$517,2,FALSE),"")</f>
        <v/>
      </c>
      <c r="N1067" s="408"/>
      <c r="O1067" s="468" t="str">
        <f>IFERROR(VLOOKUP($L1067,[4]Insumos!$C$2:$F$517,3,FALSE),"")</f>
        <v/>
      </c>
      <c r="P1067" s="318" t="e">
        <f>+Tabla1[[#This Row],[Precio Unitario]]*Tabla1[[#This Row],[Cantidad de Insumos]]</f>
        <v>#VALUE!</v>
      </c>
      <c r="Q1067" s="469" t="str">
        <f>IFERROR(VLOOKUP($L1067,[4]Insumos!$C$2:$F$517,4,FALSE),"")</f>
        <v/>
      </c>
      <c r="R1067" s="462"/>
    </row>
    <row r="1068" spans="2:18" x14ac:dyDescent="0.25">
      <c r="B1068" s="465" t="str">
        <f>IF(Tabla1[[#This Row],[Código_Actividad]]="","",CONCATENATE(Tabla1[[#This Row],[POA]],".",Tabla1[[#This Row],[SRS]],".",Tabla1[[#This Row],[AREA]],".",Tabla1[[#This Row],[TIPO]]))</f>
        <v/>
      </c>
      <c r="C1068" s="465" t="str">
        <f>IF(Tabla1[[#This Row],[Código_Actividad]]="","",'Formulario PPGR1'!#REF!)</f>
        <v/>
      </c>
      <c r="D1068" s="465" t="str">
        <f>IF(Tabla1[[#This Row],[Código_Actividad]]="","",'Formulario PPGR1'!#REF!)</f>
        <v/>
      </c>
      <c r="E1068" s="465" t="str">
        <f>IF(Tabla1[[#This Row],[Código_Actividad]]="","",'Formulario PPGR1'!#REF!)</f>
        <v/>
      </c>
      <c r="F1068" s="465" t="str">
        <f>IF(Tabla1[[#This Row],[Código_Actividad]]="","",'Formulario PPGR1'!#REF!)</f>
        <v/>
      </c>
      <c r="G1068" s="317"/>
      <c r="H1068" s="460" t="str">
        <f>IFERROR(VLOOKUP(Tabla1[[#This Row],[Código_Actividad]],'Formulario PPGR2'!$H$9:$I$1048576,2,FALSE),"")</f>
        <v/>
      </c>
      <c r="I1068" s="467" t="str">
        <f>IFERROR(VLOOKUP(Tabla1[[#This Row],[Código_Actividad]],Tabla2[[Código]:[Total de Acciones ]],15,FALSE),"")</f>
        <v/>
      </c>
      <c r="J1068" s="462"/>
      <c r="K1068" s="466" t="str">
        <f>IFERROR(VLOOKUP($J1068,[3]LSIns!$B$5:$C$45,2,FALSE),"")</f>
        <v/>
      </c>
      <c r="L1068" s="460"/>
      <c r="M1068" s="466" t="str">
        <f>IFERROR(VLOOKUP($L1068,[4]Insumos!$C$2:$F$517,2,FALSE),"")</f>
        <v/>
      </c>
      <c r="N1068" s="408"/>
      <c r="O1068" s="468" t="str">
        <f>IFERROR(VLOOKUP($L1068,[4]Insumos!$C$2:$F$517,3,FALSE),"")</f>
        <v/>
      </c>
      <c r="P1068" s="318" t="e">
        <f>+Tabla1[[#This Row],[Precio Unitario]]*Tabla1[[#This Row],[Cantidad de Insumos]]</f>
        <v>#VALUE!</v>
      </c>
      <c r="Q1068" s="469" t="str">
        <f>IFERROR(VLOOKUP($L1068,[4]Insumos!$C$2:$F$517,4,FALSE),"")</f>
        <v/>
      </c>
      <c r="R1068" s="462"/>
    </row>
    <row r="1069" spans="2:18" x14ac:dyDescent="0.25">
      <c r="B1069" s="465" t="str">
        <f>IF(Tabla1[[#This Row],[Código_Actividad]]="","",CONCATENATE(Tabla1[[#This Row],[POA]],".",Tabla1[[#This Row],[SRS]],".",Tabla1[[#This Row],[AREA]],".",Tabla1[[#This Row],[TIPO]]))</f>
        <v/>
      </c>
      <c r="C1069" s="465" t="str">
        <f>IF(Tabla1[[#This Row],[Código_Actividad]]="","",'Formulario PPGR1'!#REF!)</f>
        <v/>
      </c>
      <c r="D1069" s="465" t="str">
        <f>IF(Tabla1[[#This Row],[Código_Actividad]]="","",'Formulario PPGR1'!#REF!)</f>
        <v/>
      </c>
      <c r="E1069" s="465" t="str">
        <f>IF(Tabla1[[#This Row],[Código_Actividad]]="","",'Formulario PPGR1'!#REF!)</f>
        <v/>
      </c>
      <c r="F1069" s="465" t="str">
        <f>IF(Tabla1[[#This Row],[Código_Actividad]]="","",'Formulario PPGR1'!#REF!)</f>
        <v/>
      </c>
      <c r="G1069" s="317"/>
      <c r="H1069" s="460" t="str">
        <f>IFERROR(VLOOKUP(Tabla1[[#This Row],[Código_Actividad]],'Formulario PPGR2'!$H$9:$I$1048576,2,FALSE),"")</f>
        <v/>
      </c>
      <c r="I1069" s="467" t="str">
        <f>IFERROR(VLOOKUP(Tabla1[[#This Row],[Código_Actividad]],Tabla2[[Código]:[Total de Acciones ]],15,FALSE),"")</f>
        <v/>
      </c>
      <c r="J1069" s="462"/>
      <c r="K1069" s="466" t="str">
        <f>IFERROR(VLOOKUP($J1069,[3]LSIns!$B$5:$C$45,2,FALSE),"")</f>
        <v/>
      </c>
      <c r="L1069" s="460"/>
      <c r="M1069" s="466" t="str">
        <f>IFERROR(VLOOKUP($L1069,[4]Insumos!$C$2:$F$517,2,FALSE),"")</f>
        <v/>
      </c>
      <c r="N1069" s="408"/>
      <c r="O1069" s="468" t="str">
        <f>IFERROR(VLOOKUP($L1069,[4]Insumos!$C$2:$F$517,3,FALSE),"")</f>
        <v/>
      </c>
      <c r="P1069" s="318" t="e">
        <f>+Tabla1[[#This Row],[Precio Unitario]]*Tabla1[[#This Row],[Cantidad de Insumos]]</f>
        <v>#VALUE!</v>
      </c>
      <c r="Q1069" s="469" t="str">
        <f>IFERROR(VLOOKUP($L1069,[4]Insumos!$C$2:$F$517,4,FALSE),"")</f>
        <v/>
      </c>
      <c r="R1069" s="462"/>
    </row>
    <row r="1070" spans="2:18" x14ac:dyDescent="0.25">
      <c r="B1070" s="465" t="str">
        <f>IF(Tabla1[[#This Row],[Código_Actividad]]="","",CONCATENATE(Tabla1[[#This Row],[POA]],".",Tabla1[[#This Row],[SRS]],".",Tabla1[[#This Row],[AREA]],".",Tabla1[[#This Row],[TIPO]]))</f>
        <v/>
      </c>
      <c r="C1070" s="465" t="str">
        <f>IF(Tabla1[[#This Row],[Código_Actividad]]="","",'Formulario PPGR1'!#REF!)</f>
        <v/>
      </c>
      <c r="D1070" s="465" t="str">
        <f>IF(Tabla1[[#This Row],[Código_Actividad]]="","",'Formulario PPGR1'!#REF!)</f>
        <v/>
      </c>
      <c r="E1070" s="465" t="str">
        <f>IF(Tabla1[[#This Row],[Código_Actividad]]="","",'Formulario PPGR1'!#REF!)</f>
        <v/>
      </c>
      <c r="F1070" s="465" t="str">
        <f>IF(Tabla1[[#This Row],[Código_Actividad]]="","",'Formulario PPGR1'!#REF!)</f>
        <v/>
      </c>
      <c r="G1070" s="317"/>
      <c r="H1070" s="460" t="str">
        <f>IFERROR(VLOOKUP(Tabla1[[#This Row],[Código_Actividad]],'Formulario PPGR2'!$H$9:$I$1048576,2,FALSE),"")</f>
        <v/>
      </c>
      <c r="I1070" s="467" t="str">
        <f>IFERROR(VLOOKUP(Tabla1[[#This Row],[Código_Actividad]],Tabla2[[Código]:[Total de Acciones ]],15,FALSE),"")</f>
        <v/>
      </c>
      <c r="J1070" s="462"/>
      <c r="K1070" s="466" t="str">
        <f>IFERROR(VLOOKUP($J1070,[3]LSIns!$B$5:$C$45,2,FALSE),"")</f>
        <v/>
      </c>
      <c r="L1070" s="460"/>
      <c r="M1070" s="466" t="str">
        <f>IFERROR(VLOOKUP($L1070,[4]Insumos!$C$2:$F$517,2,FALSE),"")</f>
        <v/>
      </c>
      <c r="N1070" s="408"/>
      <c r="O1070" s="468" t="str">
        <f>IFERROR(VLOOKUP($L1070,[4]Insumos!$C$2:$F$517,3,FALSE),"")</f>
        <v/>
      </c>
      <c r="P1070" s="318" t="e">
        <f>+Tabla1[[#This Row],[Precio Unitario]]*Tabla1[[#This Row],[Cantidad de Insumos]]</f>
        <v>#VALUE!</v>
      </c>
      <c r="Q1070" s="469" t="str">
        <f>IFERROR(VLOOKUP($L1070,[4]Insumos!$C$2:$F$517,4,FALSE),"")</f>
        <v/>
      </c>
      <c r="R1070" s="462"/>
    </row>
    <row r="1071" spans="2:18" x14ac:dyDescent="0.25">
      <c r="B1071" s="465" t="str">
        <f>IF(Tabla1[[#This Row],[Código_Actividad]]="","",CONCATENATE(Tabla1[[#This Row],[POA]],".",Tabla1[[#This Row],[SRS]],".",Tabla1[[#This Row],[AREA]],".",Tabla1[[#This Row],[TIPO]]))</f>
        <v/>
      </c>
      <c r="C1071" s="465" t="str">
        <f>IF(Tabla1[[#This Row],[Código_Actividad]]="","",'Formulario PPGR1'!#REF!)</f>
        <v/>
      </c>
      <c r="D1071" s="465" t="str">
        <f>IF(Tabla1[[#This Row],[Código_Actividad]]="","",'Formulario PPGR1'!#REF!)</f>
        <v/>
      </c>
      <c r="E1071" s="465" t="str">
        <f>IF(Tabla1[[#This Row],[Código_Actividad]]="","",'Formulario PPGR1'!#REF!)</f>
        <v/>
      </c>
      <c r="F1071" s="465" t="str">
        <f>IF(Tabla1[[#This Row],[Código_Actividad]]="","",'Formulario PPGR1'!#REF!)</f>
        <v/>
      </c>
      <c r="G1071" s="317"/>
      <c r="H1071" s="460" t="str">
        <f>IFERROR(VLOOKUP(Tabla1[[#This Row],[Código_Actividad]],'Formulario PPGR2'!$H$9:$I$1048576,2,FALSE),"")</f>
        <v/>
      </c>
      <c r="I1071" s="467" t="str">
        <f>IFERROR(VLOOKUP(Tabla1[[#This Row],[Código_Actividad]],Tabla2[[Código]:[Total de Acciones ]],15,FALSE),"")</f>
        <v/>
      </c>
      <c r="J1071" s="462"/>
      <c r="K1071" s="466" t="str">
        <f>IFERROR(VLOOKUP($J1071,[3]LSIns!$B$5:$C$45,2,FALSE),"")</f>
        <v/>
      </c>
      <c r="L1071" s="460"/>
      <c r="M1071" s="466" t="str">
        <f>IFERROR(VLOOKUP($L1071,[4]Insumos!$C$2:$F$517,2,FALSE),"")</f>
        <v/>
      </c>
      <c r="N1071" s="408"/>
      <c r="O1071" s="468" t="str">
        <f>IFERROR(VLOOKUP($L1071,[4]Insumos!$C$2:$F$517,3,FALSE),"")</f>
        <v/>
      </c>
      <c r="P1071" s="318" t="e">
        <f>+Tabla1[[#This Row],[Precio Unitario]]*Tabla1[[#This Row],[Cantidad de Insumos]]</f>
        <v>#VALUE!</v>
      </c>
      <c r="Q1071" s="469" t="str">
        <f>IFERROR(VLOOKUP($L1071,[4]Insumos!$C$2:$F$517,4,FALSE),"")</f>
        <v/>
      </c>
      <c r="R1071" s="462"/>
    </row>
    <row r="1072" spans="2:18" x14ac:dyDescent="0.25">
      <c r="B1072" s="465" t="str">
        <f>IF(Tabla1[[#This Row],[Código_Actividad]]="","",CONCATENATE(Tabla1[[#This Row],[POA]],".",Tabla1[[#This Row],[SRS]],".",Tabla1[[#This Row],[AREA]],".",Tabla1[[#This Row],[TIPO]]))</f>
        <v/>
      </c>
      <c r="C1072" s="465" t="str">
        <f>IF(Tabla1[[#This Row],[Código_Actividad]]="","",'Formulario PPGR1'!#REF!)</f>
        <v/>
      </c>
      <c r="D1072" s="465" t="str">
        <f>IF(Tabla1[[#This Row],[Código_Actividad]]="","",'Formulario PPGR1'!#REF!)</f>
        <v/>
      </c>
      <c r="E1072" s="465" t="str">
        <f>IF(Tabla1[[#This Row],[Código_Actividad]]="","",'Formulario PPGR1'!#REF!)</f>
        <v/>
      </c>
      <c r="F1072" s="465" t="str">
        <f>IF(Tabla1[[#This Row],[Código_Actividad]]="","",'Formulario PPGR1'!#REF!)</f>
        <v/>
      </c>
      <c r="G1072" s="317"/>
      <c r="H1072" s="460" t="str">
        <f>IFERROR(VLOOKUP(Tabla1[[#This Row],[Código_Actividad]],'Formulario PPGR2'!$H$9:$I$1048576,2,FALSE),"")</f>
        <v/>
      </c>
      <c r="I1072" s="467" t="str">
        <f>IFERROR(VLOOKUP(Tabla1[[#This Row],[Código_Actividad]],Tabla2[[Código]:[Total de Acciones ]],15,FALSE),"")</f>
        <v/>
      </c>
      <c r="J1072" s="462"/>
      <c r="K1072" s="466" t="str">
        <f>IFERROR(VLOOKUP($J1072,[3]LSIns!$B$5:$C$45,2,FALSE),"")</f>
        <v/>
      </c>
      <c r="L1072" s="460"/>
      <c r="M1072" s="466" t="str">
        <f>IFERROR(VLOOKUP($L1072,[4]Insumos!$C$2:$F$517,2,FALSE),"")</f>
        <v/>
      </c>
      <c r="N1072" s="408"/>
      <c r="O1072" s="468" t="str">
        <f>IFERROR(VLOOKUP($L1072,[4]Insumos!$C$2:$F$517,3,FALSE),"")</f>
        <v/>
      </c>
      <c r="P1072" s="318" t="e">
        <f>+Tabla1[[#This Row],[Precio Unitario]]*Tabla1[[#This Row],[Cantidad de Insumos]]</f>
        <v>#VALUE!</v>
      </c>
      <c r="Q1072" s="469" t="str">
        <f>IFERROR(VLOOKUP($L1072,[4]Insumos!$C$2:$F$517,4,FALSE),"")</f>
        <v/>
      </c>
      <c r="R1072" s="462"/>
    </row>
    <row r="1073" spans="2:18" x14ac:dyDescent="0.25">
      <c r="B1073" s="465" t="str">
        <f>IF(Tabla1[[#This Row],[Código_Actividad]]="","",CONCATENATE(Tabla1[[#This Row],[POA]],".",Tabla1[[#This Row],[SRS]],".",Tabla1[[#This Row],[AREA]],".",Tabla1[[#This Row],[TIPO]]))</f>
        <v/>
      </c>
      <c r="C1073" s="465" t="str">
        <f>IF(Tabla1[[#This Row],[Código_Actividad]]="","",'Formulario PPGR1'!#REF!)</f>
        <v/>
      </c>
      <c r="D1073" s="465" t="str">
        <f>IF(Tabla1[[#This Row],[Código_Actividad]]="","",'Formulario PPGR1'!#REF!)</f>
        <v/>
      </c>
      <c r="E1073" s="465" t="str">
        <f>IF(Tabla1[[#This Row],[Código_Actividad]]="","",'Formulario PPGR1'!#REF!)</f>
        <v/>
      </c>
      <c r="F1073" s="465" t="str">
        <f>IF(Tabla1[[#This Row],[Código_Actividad]]="","",'Formulario PPGR1'!#REF!)</f>
        <v/>
      </c>
      <c r="G1073" s="317"/>
      <c r="H1073" s="460" t="str">
        <f>IFERROR(VLOOKUP(Tabla1[[#This Row],[Código_Actividad]],'Formulario PPGR2'!$H$9:$I$1048576,2,FALSE),"")</f>
        <v/>
      </c>
      <c r="I1073" s="467" t="str">
        <f>IFERROR(VLOOKUP(Tabla1[[#This Row],[Código_Actividad]],Tabla2[[Código]:[Total de Acciones ]],15,FALSE),"")</f>
        <v/>
      </c>
      <c r="J1073" s="462"/>
      <c r="K1073" s="466" t="str">
        <f>IFERROR(VLOOKUP($J1073,[3]LSIns!$B$5:$C$45,2,FALSE),"")</f>
        <v/>
      </c>
      <c r="L1073" s="460"/>
      <c r="M1073" s="466" t="str">
        <f>IFERROR(VLOOKUP($L1073,[4]Insumos!$C$2:$F$517,2,FALSE),"")</f>
        <v/>
      </c>
      <c r="N1073" s="408"/>
      <c r="O1073" s="468" t="str">
        <f>IFERROR(VLOOKUP($L1073,[4]Insumos!$C$2:$F$517,3,FALSE),"")</f>
        <v/>
      </c>
      <c r="P1073" s="318" t="e">
        <f>+Tabla1[[#This Row],[Precio Unitario]]*Tabla1[[#This Row],[Cantidad de Insumos]]</f>
        <v>#VALUE!</v>
      </c>
      <c r="Q1073" s="469" t="str">
        <f>IFERROR(VLOOKUP($L1073,[4]Insumos!$C$2:$F$517,4,FALSE),"")</f>
        <v/>
      </c>
      <c r="R1073" s="462"/>
    </row>
    <row r="1074" spans="2:18" x14ac:dyDescent="0.25">
      <c r="B1074" s="465" t="str">
        <f>IF(Tabla1[[#This Row],[Código_Actividad]]="","",CONCATENATE(Tabla1[[#This Row],[POA]],".",Tabla1[[#This Row],[SRS]],".",Tabla1[[#This Row],[AREA]],".",Tabla1[[#This Row],[TIPO]]))</f>
        <v/>
      </c>
      <c r="C1074" s="465" t="str">
        <f>IF(Tabla1[[#This Row],[Código_Actividad]]="","",'Formulario PPGR1'!#REF!)</f>
        <v/>
      </c>
      <c r="D1074" s="465" t="str">
        <f>IF(Tabla1[[#This Row],[Código_Actividad]]="","",'Formulario PPGR1'!#REF!)</f>
        <v/>
      </c>
      <c r="E1074" s="465" t="str">
        <f>IF(Tabla1[[#This Row],[Código_Actividad]]="","",'Formulario PPGR1'!#REF!)</f>
        <v/>
      </c>
      <c r="F1074" s="465" t="str">
        <f>IF(Tabla1[[#This Row],[Código_Actividad]]="","",'Formulario PPGR1'!#REF!)</f>
        <v/>
      </c>
      <c r="G1074" s="317"/>
      <c r="H1074" s="460" t="str">
        <f>IFERROR(VLOOKUP(Tabla1[[#This Row],[Código_Actividad]],'Formulario PPGR2'!$H$9:$I$1048576,2,FALSE),"")</f>
        <v/>
      </c>
      <c r="I1074" s="467" t="str">
        <f>IFERROR(VLOOKUP(Tabla1[[#This Row],[Código_Actividad]],Tabla2[[Código]:[Total de Acciones ]],15,FALSE),"")</f>
        <v/>
      </c>
      <c r="J1074" s="462"/>
      <c r="K1074" s="466" t="str">
        <f>IFERROR(VLOOKUP($J1074,[3]LSIns!$B$5:$C$45,2,FALSE),"")</f>
        <v/>
      </c>
      <c r="L1074" s="460"/>
      <c r="M1074" s="466" t="str">
        <f>IFERROR(VLOOKUP($L1074,[4]Insumos!$C$2:$F$517,2,FALSE),"")</f>
        <v/>
      </c>
      <c r="N1074" s="408"/>
      <c r="O1074" s="468" t="str">
        <f>IFERROR(VLOOKUP($L1074,[4]Insumos!$C$2:$F$517,3,FALSE),"")</f>
        <v/>
      </c>
      <c r="P1074" s="318" t="e">
        <f>+Tabla1[[#This Row],[Precio Unitario]]*Tabla1[[#This Row],[Cantidad de Insumos]]</f>
        <v>#VALUE!</v>
      </c>
      <c r="Q1074" s="469" t="str">
        <f>IFERROR(VLOOKUP($L1074,[4]Insumos!$C$2:$F$517,4,FALSE),"")</f>
        <v/>
      </c>
      <c r="R1074" s="462"/>
    </row>
    <row r="1075" spans="2:18" x14ac:dyDescent="0.25">
      <c r="B1075" s="465" t="str">
        <f>IF(Tabla1[[#This Row],[Código_Actividad]]="","",CONCATENATE(Tabla1[[#This Row],[POA]],".",Tabla1[[#This Row],[SRS]],".",Tabla1[[#This Row],[AREA]],".",Tabla1[[#This Row],[TIPO]]))</f>
        <v/>
      </c>
      <c r="C1075" s="465" t="str">
        <f>IF(Tabla1[[#This Row],[Código_Actividad]]="","",'Formulario PPGR1'!#REF!)</f>
        <v/>
      </c>
      <c r="D1075" s="465" t="str">
        <f>IF(Tabla1[[#This Row],[Código_Actividad]]="","",'Formulario PPGR1'!#REF!)</f>
        <v/>
      </c>
      <c r="E1075" s="465" t="str">
        <f>IF(Tabla1[[#This Row],[Código_Actividad]]="","",'Formulario PPGR1'!#REF!)</f>
        <v/>
      </c>
      <c r="F1075" s="465" t="str">
        <f>IF(Tabla1[[#This Row],[Código_Actividad]]="","",'Formulario PPGR1'!#REF!)</f>
        <v/>
      </c>
      <c r="G1075" s="317"/>
      <c r="H1075" s="460" t="str">
        <f>IFERROR(VLOOKUP(Tabla1[[#This Row],[Código_Actividad]],'Formulario PPGR2'!$H$9:$I$1048576,2,FALSE),"")</f>
        <v/>
      </c>
      <c r="I1075" s="467" t="str">
        <f>IFERROR(VLOOKUP(Tabla1[[#This Row],[Código_Actividad]],Tabla2[[Código]:[Total de Acciones ]],15,FALSE),"")</f>
        <v/>
      </c>
      <c r="J1075" s="462"/>
      <c r="K1075" s="466" t="str">
        <f>IFERROR(VLOOKUP($J1075,[3]LSIns!$B$5:$C$45,2,FALSE),"")</f>
        <v/>
      </c>
      <c r="L1075" s="460"/>
      <c r="M1075" s="466" t="str">
        <f>IFERROR(VLOOKUP($L1075,[4]Insumos!$C$2:$F$517,2,FALSE),"")</f>
        <v/>
      </c>
      <c r="N1075" s="408"/>
      <c r="O1075" s="468" t="str">
        <f>IFERROR(VLOOKUP($L1075,[4]Insumos!$C$2:$F$517,3,FALSE),"")</f>
        <v/>
      </c>
      <c r="P1075" s="318" t="e">
        <f>+Tabla1[[#This Row],[Precio Unitario]]*Tabla1[[#This Row],[Cantidad de Insumos]]</f>
        <v>#VALUE!</v>
      </c>
      <c r="Q1075" s="469" t="str">
        <f>IFERROR(VLOOKUP($L1075,[4]Insumos!$C$2:$F$517,4,FALSE),"")</f>
        <v/>
      </c>
      <c r="R1075" s="462"/>
    </row>
    <row r="1076" spans="2:18" x14ac:dyDescent="0.25">
      <c r="B1076" s="465" t="str">
        <f>IF(Tabla1[[#This Row],[Código_Actividad]]="","",CONCATENATE(Tabla1[[#This Row],[POA]],".",Tabla1[[#This Row],[SRS]],".",Tabla1[[#This Row],[AREA]],".",Tabla1[[#This Row],[TIPO]]))</f>
        <v/>
      </c>
      <c r="C1076" s="465" t="str">
        <f>IF(Tabla1[[#This Row],[Código_Actividad]]="","",'Formulario PPGR1'!#REF!)</f>
        <v/>
      </c>
      <c r="D1076" s="465" t="str">
        <f>IF(Tabla1[[#This Row],[Código_Actividad]]="","",'Formulario PPGR1'!#REF!)</f>
        <v/>
      </c>
      <c r="E1076" s="465" t="str">
        <f>IF(Tabla1[[#This Row],[Código_Actividad]]="","",'Formulario PPGR1'!#REF!)</f>
        <v/>
      </c>
      <c r="F1076" s="465" t="str">
        <f>IF(Tabla1[[#This Row],[Código_Actividad]]="","",'Formulario PPGR1'!#REF!)</f>
        <v/>
      </c>
      <c r="G1076" s="317"/>
      <c r="H1076" s="460" t="str">
        <f>IFERROR(VLOOKUP(Tabla1[[#This Row],[Código_Actividad]],'Formulario PPGR2'!$H$9:$I$1048576,2,FALSE),"")</f>
        <v/>
      </c>
      <c r="I1076" s="467" t="str">
        <f>IFERROR(VLOOKUP(Tabla1[[#This Row],[Código_Actividad]],Tabla2[[Código]:[Total de Acciones ]],15,FALSE),"")</f>
        <v/>
      </c>
      <c r="J1076" s="462"/>
      <c r="K1076" s="466" t="str">
        <f>IFERROR(VLOOKUP($J1076,[3]LSIns!$B$5:$C$45,2,FALSE),"")</f>
        <v/>
      </c>
      <c r="L1076" s="460"/>
      <c r="M1076" s="466" t="str">
        <f>IFERROR(VLOOKUP($L1076,[4]Insumos!$C$2:$F$517,2,FALSE),"")</f>
        <v/>
      </c>
      <c r="N1076" s="408"/>
      <c r="O1076" s="468" t="str">
        <f>IFERROR(VLOOKUP($L1076,[4]Insumos!$C$2:$F$517,3,FALSE),"")</f>
        <v/>
      </c>
      <c r="P1076" s="318" t="e">
        <f>+Tabla1[[#This Row],[Precio Unitario]]*Tabla1[[#This Row],[Cantidad de Insumos]]</f>
        <v>#VALUE!</v>
      </c>
      <c r="Q1076" s="469" t="str">
        <f>IFERROR(VLOOKUP($L1076,[4]Insumos!$C$2:$F$517,4,FALSE),"")</f>
        <v/>
      </c>
      <c r="R1076" s="462"/>
    </row>
    <row r="1077" spans="2:18" x14ac:dyDescent="0.25">
      <c r="B1077" s="465" t="str">
        <f>IF(Tabla1[[#This Row],[Código_Actividad]]="","",CONCATENATE(Tabla1[[#This Row],[POA]],".",Tabla1[[#This Row],[SRS]],".",Tabla1[[#This Row],[AREA]],".",Tabla1[[#This Row],[TIPO]]))</f>
        <v/>
      </c>
      <c r="C1077" s="465" t="str">
        <f>IF(Tabla1[[#This Row],[Código_Actividad]]="","",'Formulario PPGR1'!#REF!)</f>
        <v/>
      </c>
      <c r="D1077" s="465" t="str">
        <f>IF(Tabla1[[#This Row],[Código_Actividad]]="","",'Formulario PPGR1'!#REF!)</f>
        <v/>
      </c>
      <c r="E1077" s="465" t="str">
        <f>IF(Tabla1[[#This Row],[Código_Actividad]]="","",'Formulario PPGR1'!#REF!)</f>
        <v/>
      </c>
      <c r="F1077" s="465" t="str">
        <f>IF(Tabla1[[#This Row],[Código_Actividad]]="","",'Formulario PPGR1'!#REF!)</f>
        <v/>
      </c>
      <c r="G1077" s="317"/>
      <c r="H1077" s="460" t="str">
        <f>IFERROR(VLOOKUP(Tabla1[[#This Row],[Código_Actividad]],'Formulario PPGR2'!$H$9:$I$1048576,2,FALSE),"")</f>
        <v/>
      </c>
      <c r="I1077" s="467" t="str">
        <f>IFERROR(VLOOKUP(Tabla1[[#This Row],[Código_Actividad]],Tabla2[[Código]:[Total de Acciones ]],15,FALSE),"")</f>
        <v/>
      </c>
      <c r="J1077" s="462"/>
      <c r="K1077" s="466" t="str">
        <f>IFERROR(VLOOKUP($J1077,[3]LSIns!$B$5:$C$45,2,FALSE),"")</f>
        <v/>
      </c>
      <c r="L1077" s="460"/>
      <c r="M1077" s="466" t="str">
        <f>IFERROR(VLOOKUP($L1077,[4]Insumos!$C$2:$F$517,2,FALSE),"")</f>
        <v/>
      </c>
      <c r="N1077" s="408"/>
      <c r="O1077" s="468" t="str">
        <f>IFERROR(VLOOKUP($L1077,[4]Insumos!$C$2:$F$517,3,FALSE),"")</f>
        <v/>
      </c>
      <c r="P1077" s="318" t="e">
        <f>+Tabla1[[#This Row],[Precio Unitario]]*Tabla1[[#This Row],[Cantidad de Insumos]]</f>
        <v>#VALUE!</v>
      </c>
      <c r="Q1077" s="469" t="str">
        <f>IFERROR(VLOOKUP($L1077,[4]Insumos!$C$2:$F$517,4,FALSE),"")</f>
        <v/>
      </c>
      <c r="R1077" s="462"/>
    </row>
    <row r="1078" spans="2:18" x14ac:dyDescent="0.25">
      <c r="B1078" s="465" t="str">
        <f>IF(Tabla1[[#This Row],[Código_Actividad]]="","",CONCATENATE(Tabla1[[#This Row],[POA]],".",Tabla1[[#This Row],[SRS]],".",Tabla1[[#This Row],[AREA]],".",Tabla1[[#This Row],[TIPO]]))</f>
        <v/>
      </c>
      <c r="C1078" s="465" t="str">
        <f>IF(Tabla1[[#This Row],[Código_Actividad]]="","",'Formulario PPGR1'!#REF!)</f>
        <v/>
      </c>
      <c r="D1078" s="465" t="str">
        <f>IF(Tabla1[[#This Row],[Código_Actividad]]="","",'Formulario PPGR1'!#REF!)</f>
        <v/>
      </c>
      <c r="E1078" s="465" t="str">
        <f>IF(Tabla1[[#This Row],[Código_Actividad]]="","",'Formulario PPGR1'!#REF!)</f>
        <v/>
      </c>
      <c r="F1078" s="465" t="str">
        <f>IF(Tabla1[[#This Row],[Código_Actividad]]="","",'Formulario PPGR1'!#REF!)</f>
        <v/>
      </c>
      <c r="G1078" s="317"/>
      <c r="H1078" s="460" t="str">
        <f>IFERROR(VLOOKUP(Tabla1[[#This Row],[Código_Actividad]],'Formulario PPGR2'!$H$9:$I$1048576,2,FALSE),"")</f>
        <v/>
      </c>
      <c r="I1078" s="467" t="str">
        <f>IFERROR(VLOOKUP(Tabla1[[#This Row],[Código_Actividad]],Tabla2[[Código]:[Total de Acciones ]],15,FALSE),"")</f>
        <v/>
      </c>
      <c r="J1078" s="462"/>
      <c r="K1078" s="466" t="str">
        <f>IFERROR(VLOOKUP($J1078,[3]LSIns!$B$5:$C$45,2,FALSE),"")</f>
        <v/>
      </c>
      <c r="L1078" s="460"/>
      <c r="M1078" s="466" t="str">
        <f>IFERROR(VLOOKUP($L1078,[4]Insumos!$C$2:$F$517,2,FALSE),"")</f>
        <v/>
      </c>
      <c r="N1078" s="408"/>
      <c r="O1078" s="468" t="str">
        <f>IFERROR(VLOOKUP($L1078,[4]Insumos!$C$2:$F$517,3,FALSE),"")</f>
        <v/>
      </c>
      <c r="P1078" s="318" t="e">
        <f>+Tabla1[[#This Row],[Precio Unitario]]*Tabla1[[#This Row],[Cantidad de Insumos]]</f>
        <v>#VALUE!</v>
      </c>
      <c r="Q1078" s="469" t="str">
        <f>IFERROR(VLOOKUP($L1078,[4]Insumos!$C$2:$F$517,4,FALSE),"")</f>
        <v/>
      </c>
      <c r="R1078" s="462"/>
    </row>
    <row r="1079" spans="2:18" x14ac:dyDescent="0.25">
      <c r="B1079" s="465" t="str">
        <f>IF(Tabla1[[#This Row],[Código_Actividad]]="","",CONCATENATE(Tabla1[[#This Row],[POA]],".",Tabla1[[#This Row],[SRS]],".",Tabla1[[#This Row],[AREA]],".",Tabla1[[#This Row],[TIPO]]))</f>
        <v/>
      </c>
      <c r="C1079" s="465" t="str">
        <f>IF(Tabla1[[#This Row],[Código_Actividad]]="","",'Formulario PPGR1'!#REF!)</f>
        <v/>
      </c>
      <c r="D1079" s="465" t="str">
        <f>IF(Tabla1[[#This Row],[Código_Actividad]]="","",'Formulario PPGR1'!#REF!)</f>
        <v/>
      </c>
      <c r="E1079" s="465" t="str">
        <f>IF(Tabla1[[#This Row],[Código_Actividad]]="","",'Formulario PPGR1'!#REF!)</f>
        <v/>
      </c>
      <c r="F1079" s="465" t="str">
        <f>IF(Tabla1[[#This Row],[Código_Actividad]]="","",'Formulario PPGR1'!#REF!)</f>
        <v/>
      </c>
      <c r="G1079" s="317"/>
      <c r="H1079" s="460" t="str">
        <f>IFERROR(VLOOKUP(Tabla1[[#This Row],[Código_Actividad]],'Formulario PPGR2'!$H$9:$I$1048576,2,FALSE),"")</f>
        <v/>
      </c>
      <c r="I1079" s="467" t="str">
        <f>IFERROR(VLOOKUP(Tabla1[[#This Row],[Código_Actividad]],Tabla2[[Código]:[Total de Acciones ]],15,FALSE),"")</f>
        <v/>
      </c>
      <c r="J1079" s="462"/>
      <c r="K1079" s="466" t="str">
        <f>IFERROR(VLOOKUP($J1079,[3]LSIns!$B$5:$C$45,2,FALSE),"")</f>
        <v/>
      </c>
      <c r="L1079" s="460"/>
      <c r="M1079" s="466" t="str">
        <f>IFERROR(VLOOKUP($L1079,[4]Insumos!$C$2:$F$517,2,FALSE),"")</f>
        <v/>
      </c>
      <c r="N1079" s="408"/>
      <c r="O1079" s="468" t="str">
        <f>IFERROR(VLOOKUP($L1079,[4]Insumos!$C$2:$F$517,3,FALSE),"")</f>
        <v/>
      </c>
      <c r="P1079" s="318" t="e">
        <f>+Tabla1[[#This Row],[Precio Unitario]]*Tabla1[[#This Row],[Cantidad de Insumos]]</f>
        <v>#VALUE!</v>
      </c>
      <c r="Q1079" s="469" t="str">
        <f>IFERROR(VLOOKUP($L1079,[4]Insumos!$C$2:$F$517,4,FALSE),"")</f>
        <v/>
      </c>
      <c r="R1079" s="462"/>
    </row>
    <row r="1080" spans="2:18" x14ac:dyDescent="0.25">
      <c r="B1080" s="465" t="str">
        <f>IF(Tabla1[[#This Row],[Código_Actividad]]="","",CONCATENATE(Tabla1[[#This Row],[POA]],".",Tabla1[[#This Row],[SRS]],".",Tabla1[[#This Row],[AREA]],".",Tabla1[[#This Row],[TIPO]]))</f>
        <v/>
      </c>
      <c r="C1080" s="465" t="str">
        <f>IF(Tabla1[[#This Row],[Código_Actividad]]="","",'Formulario PPGR1'!#REF!)</f>
        <v/>
      </c>
      <c r="D1080" s="465" t="str">
        <f>IF(Tabla1[[#This Row],[Código_Actividad]]="","",'Formulario PPGR1'!#REF!)</f>
        <v/>
      </c>
      <c r="E1080" s="465" t="str">
        <f>IF(Tabla1[[#This Row],[Código_Actividad]]="","",'Formulario PPGR1'!#REF!)</f>
        <v/>
      </c>
      <c r="F1080" s="465" t="str">
        <f>IF(Tabla1[[#This Row],[Código_Actividad]]="","",'Formulario PPGR1'!#REF!)</f>
        <v/>
      </c>
      <c r="G1080" s="317"/>
      <c r="H1080" s="460" t="str">
        <f>IFERROR(VLOOKUP(Tabla1[[#This Row],[Código_Actividad]],'Formulario PPGR2'!$H$9:$I$1048576,2,FALSE),"")</f>
        <v/>
      </c>
      <c r="I1080" s="467" t="str">
        <f>IFERROR(VLOOKUP(Tabla1[[#This Row],[Código_Actividad]],Tabla2[[Código]:[Total de Acciones ]],15,FALSE),"")</f>
        <v/>
      </c>
      <c r="J1080" s="462"/>
      <c r="K1080" s="466" t="str">
        <f>IFERROR(VLOOKUP($J1080,[3]LSIns!$B$5:$C$45,2,FALSE),"")</f>
        <v/>
      </c>
      <c r="L1080" s="460"/>
      <c r="M1080" s="466" t="str">
        <f>IFERROR(VLOOKUP($L1080,[4]Insumos!$C$2:$F$517,2,FALSE),"")</f>
        <v/>
      </c>
      <c r="N1080" s="408"/>
      <c r="O1080" s="468" t="str">
        <f>IFERROR(VLOOKUP($L1080,[4]Insumos!$C$2:$F$517,3,FALSE),"")</f>
        <v/>
      </c>
      <c r="P1080" s="318" t="e">
        <f>+Tabla1[[#This Row],[Precio Unitario]]*Tabla1[[#This Row],[Cantidad de Insumos]]</f>
        <v>#VALUE!</v>
      </c>
      <c r="Q1080" s="469" t="str">
        <f>IFERROR(VLOOKUP($L1080,[4]Insumos!$C$2:$F$517,4,FALSE),"")</f>
        <v/>
      </c>
      <c r="R1080" s="462"/>
    </row>
    <row r="1081" spans="2:18" x14ac:dyDescent="0.25">
      <c r="B1081" s="465" t="str">
        <f>IF(Tabla1[[#This Row],[Código_Actividad]]="","",CONCATENATE(Tabla1[[#This Row],[POA]],".",Tabla1[[#This Row],[SRS]],".",Tabla1[[#This Row],[AREA]],".",Tabla1[[#This Row],[TIPO]]))</f>
        <v/>
      </c>
      <c r="C1081" s="465" t="str">
        <f>IF(Tabla1[[#This Row],[Código_Actividad]]="","",'Formulario PPGR1'!#REF!)</f>
        <v/>
      </c>
      <c r="D1081" s="465" t="str">
        <f>IF(Tabla1[[#This Row],[Código_Actividad]]="","",'Formulario PPGR1'!#REF!)</f>
        <v/>
      </c>
      <c r="E1081" s="465" t="str">
        <f>IF(Tabla1[[#This Row],[Código_Actividad]]="","",'Formulario PPGR1'!#REF!)</f>
        <v/>
      </c>
      <c r="F1081" s="465" t="str">
        <f>IF(Tabla1[[#This Row],[Código_Actividad]]="","",'Formulario PPGR1'!#REF!)</f>
        <v/>
      </c>
      <c r="G1081" s="317"/>
      <c r="H1081" s="460" t="str">
        <f>IFERROR(VLOOKUP(Tabla1[[#This Row],[Código_Actividad]],'Formulario PPGR2'!$H$9:$I$1048576,2,FALSE),"")</f>
        <v/>
      </c>
      <c r="I1081" s="467" t="str">
        <f>IFERROR(VLOOKUP(Tabla1[[#This Row],[Código_Actividad]],Tabla2[[Código]:[Total de Acciones ]],15,FALSE),"")</f>
        <v/>
      </c>
      <c r="J1081" s="462"/>
      <c r="K1081" s="466" t="str">
        <f>IFERROR(VLOOKUP($J1081,[3]LSIns!$B$5:$C$45,2,FALSE),"")</f>
        <v/>
      </c>
      <c r="L1081" s="460"/>
      <c r="M1081" s="466" t="str">
        <f>IFERROR(VLOOKUP($L1081,[4]Insumos!$C$2:$F$517,2,FALSE),"")</f>
        <v/>
      </c>
      <c r="N1081" s="408"/>
      <c r="O1081" s="468" t="str">
        <f>IFERROR(VLOOKUP($L1081,[4]Insumos!$C$2:$F$517,3,FALSE),"")</f>
        <v/>
      </c>
      <c r="P1081" s="318" t="e">
        <f>+Tabla1[[#This Row],[Precio Unitario]]*Tabla1[[#This Row],[Cantidad de Insumos]]</f>
        <v>#VALUE!</v>
      </c>
      <c r="Q1081" s="469" t="str">
        <f>IFERROR(VLOOKUP($L1081,[4]Insumos!$C$2:$F$517,4,FALSE),"")</f>
        <v/>
      </c>
      <c r="R1081" s="462"/>
    </row>
    <row r="1082" spans="2:18" x14ac:dyDescent="0.25">
      <c r="B1082" s="465" t="str">
        <f>IF(Tabla1[[#This Row],[Código_Actividad]]="","",CONCATENATE(Tabla1[[#This Row],[POA]],".",Tabla1[[#This Row],[SRS]],".",Tabla1[[#This Row],[AREA]],".",Tabla1[[#This Row],[TIPO]]))</f>
        <v/>
      </c>
      <c r="C1082" s="465" t="str">
        <f>IF(Tabla1[[#This Row],[Código_Actividad]]="","",'Formulario PPGR1'!#REF!)</f>
        <v/>
      </c>
      <c r="D1082" s="465" t="str">
        <f>IF(Tabla1[[#This Row],[Código_Actividad]]="","",'Formulario PPGR1'!#REF!)</f>
        <v/>
      </c>
      <c r="E1082" s="465" t="str">
        <f>IF(Tabla1[[#This Row],[Código_Actividad]]="","",'Formulario PPGR1'!#REF!)</f>
        <v/>
      </c>
      <c r="F1082" s="465" t="str">
        <f>IF(Tabla1[[#This Row],[Código_Actividad]]="","",'Formulario PPGR1'!#REF!)</f>
        <v/>
      </c>
      <c r="G1082" s="317"/>
      <c r="H1082" s="460" t="str">
        <f>IFERROR(VLOOKUP(Tabla1[[#This Row],[Código_Actividad]],'Formulario PPGR2'!$H$9:$I$1048576,2,FALSE),"")</f>
        <v/>
      </c>
      <c r="I1082" s="467" t="str">
        <f>IFERROR(VLOOKUP(Tabla1[[#This Row],[Código_Actividad]],Tabla2[[Código]:[Total de Acciones ]],15,FALSE),"")</f>
        <v/>
      </c>
      <c r="J1082" s="462"/>
      <c r="K1082" s="466" t="str">
        <f>IFERROR(VLOOKUP($J1082,[3]LSIns!$B$5:$C$45,2,FALSE),"")</f>
        <v/>
      </c>
      <c r="L1082" s="460"/>
      <c r="M1082" s="466" t="str">
        <f>IFERROR(VLOOKUP($L1082,[4]Insumos!$C$2:$F$517,2,FALSE),"")</f>
        <v/>
      </c>
      <c r="N1082" s="408"/>
      <c r="O1082" s="468" t="str">
        <f>IFERROR(VLOOKUP($L1082,[4]Insumos!$C$2:$F$517,3,FALSE),"")</f>
        <v/>
      </c>
      <c r="P1082" s="318" t="e">
        <f>+Tabla1[[#This Row],[Precio Unitario]]*Tabla1[[#This Row],[Cantidad de Insumos]]</f>
        <v>#VALUE!</v>
      </c>
      <c r="Q1082" s="469" t="str">
        <f>IFERROR(VLOOKUP($L1082,[4]Insumos!$C$2:$F$517,4,FALSE),"")</f>
        <v/>
      </c>
      <c r="R1082" s="462"/>
    </row>
    <row r="1083" spans="2:18" x14ac:dyDescent="0.25">
      <c r="B1083" s="465" t="str">
        <f>IF(Tabla1[[#This Row],[Código_Actividad]]="","",CONCATENATE(Tabla1[[#This Row],[POA]],".",Tabla1[[#This Row],[SRS]],".",Tabla1[[#This Row],[AREA]],".",Tabla1[[#This Row],[TIPO]]))</f>
        <v/>
      </c>
      <c r="C1083" s="465" t="str">
        <f>IF(Tabla1[[#This Row],[Código_Actividad]]="","",'Formulario PPGR1'!#REF!)</f>
        <v/>
      </c>
      <c r="D1083" s="465" t="str">
        <f>IF(Tabla1[[#This Row],[Código_Actividad]]="","",'Formulario PPGR1'!#REF!)</f>
        <v/>
      </c>
      <c r="E1083" s="465" t="str">
        <f>IF(Tabla1[[#This Row],[Código_Actividad]]="","",'Formulario PPGR1'!#REF!)</f>
        <v/>
      </c>
      <c r="F1083" s="465" t="str">
        <f>IF(Tabla1[[#This Row],[Código_Actividad]]="","",'Formulario PPGR1'!#REF!)</f>
        <v/>
      </c>
      <c r="G1083" s="317"/>
      <c r="H1083" s="460" t="str">
        <f>IFERROR(VLOOKUP(Tabla1[[#This Row],[Código_Actividad]],'Formulario PPGR2'!$H$9:$I$1048576,2,FALSE),"")</f>
        <v/>
      </c>
      <c r="I1083" s="467" t="str">
        <f>IFERROR(VLOOKUP(Tabla1[[#This Row],[Código_Actividad]],Tabla2[[Código]:[Total de Acciones ]],15,FALSE),"")</f>
        <v/>
      </c>
      <c r="J1083" s="462"/>
      <c r="K1083" s="466" t="str">
        <f>IFERROR(VLOOKUP($J1083,[3]LSIns!$B$5:$C$45,2,FALSE),"")</f>
        <v/>
      </c>
      <c r="L1083" s="460"/>
      <c r="M1083" s="466" t="str">
        <f>IFERROR(VLOOKUP($L1083,[4]Insumos!$C$2:$F$517,2,FALSE),"")</f>
        <v/>
      </c>
      <c r="N1083" s="408"/>
      <c r="O1083" s="468" t="str">
        <f>IFERROR(VLOOKUP($L1083,[4]Insumos!$C$2:$F$517,3,FALSE),"")</f>
        <v/>
      </c>
      <c r="P1083" s="318" t="e">
        <f>+Tabla1[[#This Row],[Precio Unitario]]*Tabla1[[#This Row],[Cantidad de Insumos]]</f>
        <v>#VALUE!</v>
      </c>
      <c r="Q1083" s="469" t="str">
        <f>IFERROR(VLOOKUP($L1083,[4]Insumos!$C$2:$F$517,4,FALSE),"")</f>
        <v/>
      </c>
      <c r="R1083" s="462"/>
    </row>
    <row r="1084" spans="2:18" x14ac:dyDescent="0.25">
      <c r="B1084" s="465" t="str">
        <f>IF(Tabla1[[#This Row],[Código_Actividad]]="","",CONCATENATE(Tabla1[[#This Row],[POA]],".",Tabla1[[#This Row],[SRS]],".",Tabla1[[#This Row],[AREA]],".",Tabla1[[#This Row],[TIPO]]))</f>
        <v/>
      </c>
      <c r="C1084" s="465" t="str">
        <f>IF(Tabla1[[#This Row],[Código_Actividad]]="","",'Formulario PPGR1'!#REF!)</f>
        <v/>
      </c>
      <c r="D1084" s="465" t="str">
        <f>IF(Tabla1[[#This Row],[Código_Actividad]]="","",'Formulario PPGR1'!#REF!)</f>
        <v/>
      </c>
      <c r="E1084" s="465" t="str">
        <f>IF(Tabla1[[#This Row],[Código_Actividad]]="","",'Formulario PPGR1'!#REF!)</f>
        <v/>
      </c>
      <c r="F1084" s="465" t="str">
        <f>IF(Tabla1[[#This Row],[Código_Actividad]]="","",'Formulario PPGR1'!#REF!)</f>
        <v/>
      </c>
      <c r="G1084" s="317"/>
      <c r="H1084" s="460" t="str">
        <f>IFERROR(VLOOKUP(Tabla1[[#This Row],[Código_Actividad]],'Formulario PPGR2'!$H$9:$I$1048576,2,FALSE),"")</f>
        <v/>
      </c>
      <c r="I1084" s="467" t="str">
        <f>IFERROR(VLOOKUP(Tabla1[[#This Row],[Código_Actividad]],Tabla2[[Código]:[Total de Acciones ]],15,FALSE),"")</f>
        <v/>
      </c>
      <c r="J1084" s="462"/>
      <c r="K1084" s="466" t="str">
        <f>IFERROR(VLOOKUP($J1084,[3]LSIns!$B$5:$C$45,2,FALSE),"")</f>
        <v/>
      </c>
      <c r="L1084" s="460"/>
      <c r="M1084" s="466" t="str">
        <f>IFERROR(VLOOKUP($L1084,[4]Insumos!$C$2:$F$517,2,FALSE),"")</f>
        <v/>
      </c>
      <c r="N1084" s="408"/>
      <c r="O1084" s="468" t="str">
        <f>IFERROR(VLOOKUP($L1084,[4]Insumos!$C$2:$F$517,3,FALSE),"")</f>
        <v/>
      </c>
      <c r="P1084" s="318" t="e">
        <f>+Tabla1[[#This Row],[Precio Unitario]]*Tabla1[[#This Row],[Cantidad de Insumos]]</f>
        <v>#VALUE!</v>
      </c>
      <c r="Q1084" s="469" t="str">
        <f>IFERROR(VLOOKUP($L1084,[4]Insumos!$C$2:$F$517,4,FALSE),"")</f>
        <v/>
      </c>
      <c r="R1084" s="462"/>
    </row>
    <row r="1085" spans="2:18" x14ac:dyDescent="0.25">
      <c r="B1085" s="465" t="str">
        <f>IF(Tabla1[[#This Row],[Código_Actividad]]="","",CONCATENATE(Tabla1[[#This Row],[POA]],".",Tabla1[[#This Row],[SRS]],".",Tabla1[[#This Row],[AREA]],".",Tabla1[[#This Row],[TIPO]]))</f>
        <v/>
      </c>
      <c r="C1085" s="465" t="str">
        <f>IF(Tabla1[[#This Row],[Código_Actividad]]="","",'Formulario PPGR1'!#REF!)</f>
        <v/>
      </c>
      <c r="D1085" s="465" t="str">
        <f>IF(Tabla1[[#This Row],[Código_Actividad]]="","",'Formulario PPGR1'!#REF!)</f>
        <v/>
      </c>
      <c r="E1085" s="465" t="str">
        <f>IF(Tabla1[[#This Row],[Código_Actividad]]="","",'Formulario PPGR1'!#REF!)</f>
        <v/>
      </c>
      <c r="F1085" s="465" t="str">
        <f>IF(Tabla1[[#This Row],[Código_Actividad]]="","",'Formulario PPGR1'!#REF!)</f>
        <v/>
      </c>
      <c r="G1085" s="317"/>
      <c r="H1085" s="460" t="str">
        <f>IFERROR(VLOOKUP(Tabla1[[#This Row],[Código_Actividad]],'Formulario PPGR2'!$H$9:$I$1048576,2,FALSE),"")</f>
        <v/>
      </c>
      <c r="I1085" s="467" t="str">
        <f>IFERROR(VLOOKUP(Tabla1[[#This Row],[Código_Actividad]],Tabla2[[Código]:[Total de Acciones ]],15,FALSE),"")</f>
        <v/>
      </c>
      <c r="J1085" s="462"/>
      <c r="K1085" s="466" t="str">
        <f>IFERROR(VLOOKUP($J1085,[3]LSIns!$B$5:$C$45,2,FALSE),"")</f>
        <v/>
      </c>
      <c r="L1085" s="460"/>
      <c r="M1085" s="466" t="str">
        <f>IFERROR(VLOOKUP($L1085,[4]Insumos!$C$2:$F$517,2,FALSE),"")</f>
        <v/>
      </c>
      <c r="N1085" s="408"/>
      <c r="O1085" s="468" t="str">
        <f>IFERROR(VLOOKUP($L1085,[4]Insumos!$C$2:$F$517,3,FALSE),"")</f>
        <v/>
      </c>
      <c r="P1085" s="318" t="e">
        <f>+Tabla1[[#This Row],[Precio Unitario]]*Tabla1[[#This Row],[Cantidad de Insumos]]</f>
        <v>#VALUE!</v>
      </c>
      <c r="Q1085" s="469" t="str">
        <f>IFERROR(VLOOKUP($L1085,[4]Insumos!$C$2:$F$517,4,FALSE),"")</f>
        <v/>
      </c>
      <c r="R1085" s="462"/>
    </row>
    <row r="1086" spans="2:18" x14ac:dyDescent="0.25">
      <c r="B1086" s="465" t="str">
        <f>IF(Tabla1[[#This Row],[Código_Actividad]]="","",CONCATENATE(Tabla1[[#This Row],[POA]],".",Tabla1[[#This Row],[SRS]],".",Tabla1[[#This Row],[AREA]],".",Tabla1[[#This Row],[TIPO]]))</f>
        <v/>
      </c>
      <c r="C1086" s="465" t="str">
        <f>IF(Tabla1[[#This Row],[Código_Actividad]]="","",'Formulario PPGR1'!#REF!)</f>
        <v/>
      </c>
      <c r="D1086" s="465" t="str">
        <f>IF(Tabla1[[#This Row],[Código_Actividad]]="","",'Formulario PPGR1'!#REF!)</f>
        <v/>
      </c>
      <c r="E1086" s="465" t="str">
        <f>IF(Tabla1[[#This Row],[Código_Actividad]]="","",'Formulario PPGR1'!#REF!)</f>
        <v/>
      </c>
      <c r="F1086" s="465" t="str">
        <f>IF(Tabla1[[#This Row],[Código_Actividad]]="","",'Formulario PPGR1'!#REF!)</f>
        <v/>
      </c>
      <c r="G1086" s="317"/>
      <c r="H1086" s="460" t="str">
        <f>IFERROR(VLOOKUP(Tabla1[[#This Row],[Código_Actividad]],'Formulario PPGR2'!$H$9:$I$1048576,2,FALSE),"")</f>
        <v/>
      </c>
      <c r="I1086" s="467" t="str">
        <f>IFERROR(VLOOKUP(Tabla1[[#This Row],[Código_Actividad]],Tabla2[[Código]:[Total de Acciones ]],15,FALSE),"")</f>
        <v/>
      </c>
      <c r="J1086" s="462"/>
      <c r="K1086" s="466" t="str">
        <f>IFERROR(VLOOKUP($J1086,[3]LSIns!$B$5:$C$45,2,FALSE),"")</f>
        <v/>
      </c>
      <c r="L1086" s="460"/>
      <c r="M1086" s="466" t="str">
        <f>IFERROR(VLOOKUP($L1086,[4]Insumos!$C$2:$F$517,2,FALSE),"")</f>
        <v/>
      </c>
      <c r="N1086" s="408"/>
      <c r="O1086" s="468" t="str">
        <f>IFERROR(VLOOKUP($L1086,[4]Insumos!$C$2:$F$517,3,FALSE),"")</f>
        <v/>
      </c>
      <c r="P1086" s="318" t="e">
        <f>+Tabla1[[#This Row],[Precio Unitario]]*Tabla1[[#This Row],[Cantidad de Insumos]]</f>
        <v>#VALUE!</v>
      </c>
      <c r="Q1086" s="469" t="str">
        <f>IFERROR(VLOOKUP($L1086,[4]Insumos!$C$2:$F$517,4,FALSE),"")</f>
        <v/>
      </c>
      <c r="R1086" s="462"/>
    </row>
    <row r="1087" spans="2:18" x14ac:dyDescent="0.25">
      <c r="B1087" s="465" t="str">
        <f>IF(Tabla1[[#This Row],[Código_Actividad]]="","",CONCATENATE(Tabla1[[#This Row],[POA]],".",Tabla1[[#This Row],[SRS]],".",Tabla1[[#This Row],[AREA]],".",Tabla1[[#This Row],[TIPO]]))</f>
        <v/>
      </c>
      <c r="C1087" s="465" t="str">
        <f>IF(Tabla1[[#This Row],[Código_Actividad]]="","",'Formulario PPGR1'!#REF!)</f>
        <v/>
      </c>
      <c r="D1087" s="465" t="str">
        <f>IF(Tabla1[[#This Row],[Código_Actividad]]="","",'Formulario PPGR1'!#REF!)</f>
        <v/>
      </c>
      <c r="E1087" s="465" t="str">
        <f>IF(Tabla1[[#This Row],[Código_Actividad]]="","",'Formulario PPGR1'!#REF!)</f>
        <v/>
      </c>
      <c r="F1087" s="465" t="str">
        <f>IF(Tabla1[[#This Row],[Código_Actividad]]="","",'Formulario PPGR1'!#REF!)</f>
        <v/>
      </c>
      <c r="G1087" s="317"/>
      <c r="H1087" s="460" t="str">
        <f>IFERROR(VLOOKUP(Tabla1[[#This Row],[Código_Actividad]],'Formulario PPGR2'!$H$9:$I$1048576,2,FALSE),"")</f>
        <v/>
      </c>
      <c r="I1087" s="467" t="str">
        <f>IFERROR(VLOOKUP(Tabla1[[#This Row],[Código_Actividad]],Tabla2[[Código]:[Total de Acciones ]],15,FALSE),"")</f>
        <v/>
      </c>
      <c r="J1087" s="462"/>
      <c r="K1087" s="466" t="str">
        <f>IFERROR(VLOOKUP($J1087,[3]LSIns!$B$5:$C$45,2,FALSE),"")</f>
        <v/>
      </c>
      <c r="L1087" s="460"/>
      <c r="M1087" s="466" t="str">
        <f>IFERROR(VLOOKUP($L1087,[4]Insumos!$C$2:$F$517,2,FALSE),"")</f>
        <v/>
      </c>
      <c r="N1087" s="408"/>
      <c r="O1087" s="468" t="str">
        <f>IFERROR(VLOOKUP($L1087,[4]Insumos!$C$2:$F$517,3,FALSE),"")</f>
        <v/>
      </c>
      <c r="P1087" s="318" t="e">
        <f>+Tabla1[[#This Row],[Precio Unitario]]*Tabla1[[#This Row],[Cantidad de Insumos]]</f>
        <v>#VALUE!</v>
      </c>
      <c r="Q1087" s="469" t="str">
        <f>IFERROR(VLOOKUP($L1087,[4]Insumos!$C$2:$F$517,4,FALSE),"")</f>
        <v/>
      </c>
      <c r="R1087" s="462"/>
    </row>
    <row r="1088" spans="2:18" x14ac:dyDescent="0.25">
      <c r="B1088" s="465" t="str">
        <f>IF(Tabla1[[#This Row],[Código_Actividad]]="","",CONCATENATE(Tabla1[[#This Row],[POA]],".",Tabla1[[#This Row],[SRS]],".",Tabla1[[#This Row],[AREA]],".",Tabla1[[#This Row],[TIPO]]))</f>
        <v/>
      </c>
      <c r="C1088" s="465" t="str">
        <f>IF(Tabla1[[#This Row],[Código_Actividad]]="","",'Formulario PPGR1'!#REF!)</f>
        <v/>
      </c>
      <c r="D1088" s="465" t="str">
        <f>IF(Tabla1[[#This Row],[Código_Actividad]]="","",'Formulario PPGR1'!#REF!)</f>
        <v/>
      </c>
      <c r="E1088" s="465" t="str">
        <f>IF(Tabla1[[#This Row],[Código_Actividad]]="","",'Formulario PPGR1'!#REF!)</f>
        <v/>
      </c>
      <c r="F1088" s="465" t="str">
        <f>IF(Tabla1[[#This Row],[Código_Actividad]]="","",'Formulario PPGR1'!#REF!)</f>
        <v/>
      </c>
      <c r="G1088" s="317"/>
      <c r="H1088" s="460" t="str">
        <f>IFERROR(VLOOKUP(Tabla1[[#This Row],[Código_Actividad]],'Formulario PPGR2'!$H$9:$I$1048576,2,FALSE),"")</f>
        <v/>
      </c>
      <c r="I1088" s="467" t="str">
        <f>IFERROR(VLOOKUP(Tabla1[[#This Row],[Código_Actividad]],Tabla2[[Código]:[Total de Acciones ]],15,FALSE),"")</f>
        <v/>
      </c>
      <c r="J1088" s="462"/>
      <c r="K1088" s="466" t="str">
        <f>IFERROR(VLOOKUP($J1088,[3]LSIns!$B$5:$C$45,2,FALSE),"")</f>
        <v/>
      </c>
      <c r="L1088" s="460"/>
      <c r="M1088" s="466" t="str">
        <f>IFERROR(VLOOKUP($L1088,[4]Insumos!$C$2:$F$517,2,FALSE),"")</f>
        <v/>
      </c>
      <c r="N1088" s="408"/>
      <c r="O1088" s="468" t="str">
        <f>IFERROR(VLOOKUP($L1088,[4]Insumos!$C$2:$F$517,3,FALSE),"")</f>
        <v/>
      </c>
      <c r="P1088" s="318" t="e">
        <f>+Tabla1[[#This Row],[Precio Unitario]]*Tabla1[[#This Row],[Cantidad de Insumos]]</f>
        <v>#VALUE!</v>
      </c>
      <c r="Q1088" s="469" t="str">
        <f>IFERROR(VLOOKUP($L1088,[4]Insumos!$C$2:$F$517,4,FALSE),"")</f>
        <v/>
      </c>
      <c r="R1088" s="462"/>
    </row>
    <row r="1089" spans="2:18" x14ac:dyDescent="0.25">
      <c r="B1089" s="465" t="str">
        <f>IF(Tabla1[[#This Row],[Código_Actividad]]="","",CONCATENATE(Tabla1[[#This Row],[POA]],".",Tabla1[[#This Row],[SRS]],".",Tabla1[[#This Row],[AREA]],".",Tabla1[[#This Row],[TIPO]]))</f>
        <v/>
      </c>
      <c r="C1089" s="465" t="str">
        <f>IF(Tabla1[[#This Row],[Código_Actividad]]="","",'Formulario PPGR1'!#REF!)</f>
        <v/>
      </c>
      <c r="D1089" s="465" t="str">
        <f>IF(Tabla1[[#This Row],[Código_Actividad]]="","",'Formulario PPGR1'!#REF!)</f>
        <v/>
      </c>
      <c r="E1089" s="465" t="str">
        <f>IF(Tabla1[[#This Row],[Código_Actividad]]="","",'Formulario PPGR1'!#REF!)</f>
        <v/>
      </c>
      <c r="F1089" s="465" t="str">
        <f>IF(Tabla1[[#This Row],[Código_Actividad]]="","",'Formulario PPGR1'!#REF!)</f>
        <v/>
      </c>
      <c r="G1089" s="317"/>
      <c r="H1089" s="460" t="str">
        <f>IFERROR(VLOOKUP(Tabla1[[#This Row],[Código_Actividad]],'Formulario PPGR2'!$H$9:$I$1048576,2,FALSE),"")</f>
        <v/>
      </c>
      <c r="I1089" s="467" t="str">
        <f>IFERROR(VLOOKUP(Tabla1[[#This Row],[Código_Actividad]],Tabla2[[Código]:[Total de Acciones ]],15,FALSE),"")</f>
        <v/>
      </c>
      <c r="J1089" s="462"/>
      <c r="K1089" s="466" t="str">
        <f>IFERROR(VLOOKUP($J1089,[3]LSIns!$B$5:$C$45,2,FALSE),"")</f>
        <v/>
      </c>
      <c r="L1089" s="460"/>
      <c r="M1089" s="466" t="str">
        <f>IFERROR(VLOOKUP($L1089,[4]Insumos!$C$2:$F$517,2,FALSE),"")</f>
        <v/>
      </c>
      <c r="N1089" s="408"/>
      <c r="O1089" s="468" t="str">
        <f>IFERROR(VLOOKUP($L1089,[4]Insumos!$C$2:$F$517,3,FALSE),"")</f>
        <v/>
      </c>
      <c r="P1089" s="318" t="e">
        <f>+Tabla1[[#This Row],[Precio Unitario]]*Tabla1[[#This Row],[Cantidad de Insumos]]</f>
        <v>#VALUE!</v>
      </c>
      <c r="Q1089" s="469" t="str">
        <f>IFERROR(VLOOKUP($L1089,[4]Insumos!$C$2:$F$517,4,FALSE),"")</f>
        <v/>
      </c>
      <c r="R1089" s="462"/>
    </row>
    <row r="1090" spans="2:18" x14ac:dyDescent="0.25">
      <c r="B1090" s="465" t="str">
        <f>IF(Tabla1[[#This Row],[Código_Actividad]]="","",CONCATENATE(Tabla1[[#This Row],[POA]],".",Tabla1[[#This Row],[SRS]],".",Tabla1[[#This Row],[AREA]],".",Tabla1[[#This Row],[TIPO]]))</f>
        <v/>
      </c>
      <c r="C1090" s="465" t="str">
        <f>IF(Tabla1[[#This Row],[Código_Actividad]]="","",'Formulario PPGR1'!#REF!)</f>
        <v/>
      </c>
      <c r="D1090" s="465" t="str">
        <f>IF(Tabla1[[#This Row],[Código_Actividad]]="","",'Formulario PPGR1'!#REF!)</f>
        <v/>
      </c>
      <c r="E1090" s="465" t="str">
        <f>IF(Tabla1[[#This Row],[Código_Actividad]]="","",'Formulario PPGR1'!#REF!)</f>
        <v/>
      </c>
      <c r="F1090" s="465" t="str">
        <f>IF(Tabla1[[#This Row],[Código_Actividad]]="","",'Formulario PPGR1'!#REF!)</f>
        <v/>
      </c>
      <c r="G1090" s="317"/>
      <c r="H1090" s="460" t="str">
        <f>IFERROR(VLOOKUP(Tabla1[[#This Row],[Código_Actividad]],'Formulario PPGR2'!$H$9:$I$1048576,2,FALSE),"")</f>
        <v/>
      </c>
      <c r="I1090" s="467" t="str">
        <f>IFERROR(VLOOKUP(Tabla1[[#This Row],[Código_Actividad]],Tabla2[[Código]:[Total de Acciones ]],15,FALSE),"")</f>
        <v/>
      </c>
      <c r="J1090" s="462"/>
      <c r="K1090" s="466" t="str">
        <f>IFERROR(VLOOKUP($J1090,[3]LSIns!$B$5:$C$45,2,FALSE),"")</f>
        <v/>
      </c>
      <c r="L1090" s="460"/>
      <c r="M1090" s="466" t="str">
        <f>IFERROR(VLOOKUP($L1090,[4]Insumos!$C$2:$F$517,2,FALSE),"")</f>
        <v/>
      </c>
      <c r="N1090" s="408"/>
      <c r="O1090" s="468" t="str">
        <f>IFERROR(VLOOKUP($L1090,[4]Insumos!$C$2:$F$517,3,FALSE),"")</f>
        <v/>
      </c>
      <c r="P1090" s="318" t="e">
        <f>+Tabla1[[#This Row],[Precio Unitario]]*Tabla1[[#This Row],[Cantidad de Insumos]]</f>
        <v>#VALUE!</v>
      </c>
      <c r="Q1090" s="469" t="str">
        <f>IFERROR(VLOOKUP($L1090,[4]Insumos!$C$2:$F$517,4,FALSE),"")</f>
        <v/>
      </c>
      <c r="R1090" s="462"/>
    </row>
    <row r="1091" spans="2:18" x14ac:dyDescent="0.25">
      <c r="B1091" s="465" t="str">
        <f>IF(Tabla1[[#This Row],[Código_Actividad]]="","",CONCATENATE(Tabla1[[#This Row],[POA]],".",Tabla1[[#This Row],[SRS]],".",Tabla1[[#This Row],[AREA]],".",Tabla1[[#This Row],[TIPO]]))</f>
        <v/>
      </c>
      <c r="C1091" s="465" t="str">
        <f>IF(Tabla1[[#This Row],[Código_Actividad]]="","",'Formulario PPGR1'!#REF!)</f>
        <v/>
      </c>
      <c r="D1091" s="465" t="str">
        <f>IF(Tabla1[[#This Row],[Código_Actividad]]="","",'Formulario PPGR1'!#REF!)</f>
        <v/>
      </c>
      <c r="E1091" s="465" t="str">
        <f>IF(Tabla1[[#This Row],[Código_Actividad]]="","",'Formulario PPGR1'!#REF!)</f>
        <v/>
      </c>
      <c r="F1091" s="465" t="str">
        <f>IF(Tabla1[[#This Row],[Código_Actividad]]="","",'Formulario PPGR1'!#REF!)</f>
        <v/>
      </c>
      <c r="G1091" s="317"/>
      <c r="H1091" s="460" t="str">
        <f>IFERROR(VLOOKUP(Tabla1[[#This Row],[Código_Actividad]],'Formulario PPGR2'!$H$9:$I$1048576,2,FALSE),"")</f>
        <v/>
      </c>
      <c r="I1091" s="467" t="str">
        <f>IFERROR(VLOOKUP(Tabla1[[#This Row],[Código_Actividad]],Tabla2[[Código]:[Total de Acciones ]],15,FALSE),"")</f>
        <v/>
      </c>
      <c r="J1091" s="462"/>
      <c r="K1091" s="466" t="str">
        <f>IFERROR(VLOOKUP($J1091,[3]LSIns!$B$5:$C$45,2,FALSE),"")</f>
        <v/>
      </c>
      <c r="L1091" s="460"/>
      <c r="M1091" s="466" t="str">
        <f>IFERROR(VLOOKUP($L1091,[4]Insumos!$C$2:$F$517,2,FALSE),"")</f>
        <v/>
      </c>
      <c r="N1091" s="408"/>
      <c r="O1091" s="468" t="str">
        <f>IFERROR(VLOOKUP($L1091,[4]Insumos!$C$2:$F$517,3,FALSE),"")</f>
        <v/>
      </c>
      <c r="P1091" s="318" t="e">
        <f>+Tabla1[[#This Row],[Precio Unitario]]*Tabla1[[#This Row],[Cantidad de Insumos]]</f>
        <v>#VALUE!</v>
      </c>
      <c r="Q1091" s="469" t="str">
        <f>IFERROR(VLOOKUP($L1091,[4]Insumos!$C$2:$F$517,4,FALSE),"")</f>
        <v/>
      </c>
      <c r="R1091" s="462"/>
    </row>
    <row r="1092" spans="2:18" x14ac:dyDescent="0.25">
      <c r="B1092" s="465" t="str">
        <f>IF(Tabla1[[#This Row],[Código_Actividad]]="","",CONCATENATE(Tabla1[[#This Row],[POA]],".",Tabla1[[#This Row],[SRS]],".",Tabla1[[#This Row],[AREA]],".",Tabla1[[#This Row],[TIPO]]))</f>
        <v/>
      </c>
      <c r="C1092" s="465" t="str">
        <f>IF(Tabla1[[#This Row],[Código_Actividad]]="","",'Formulario PPGR1'!#REF!)</f>
        <v/>
      </c>
      <c r="D1092" s="465" t="str">
        <f>IF(Tabla1[[#This Row],[Código_Actividad]]="","",'Formulario PPGR1'!#REF!)</f>
        <v/>
      </c>
      <c r="E1092" s="465" t="str">
        <f>IF(Tabla1[[#This Row],[Código_Actividad]]="","",'Formulario PPGR1'!#REF!)</f>
        <v/>
      </c>
      <c r="F1092" s="465" t="str">
        <f>IF(Tabla1[[#This Row],[Código_Actividad]]="","",'Formulario PPGR1'!#REF!)</f>
        <v/>
      </c>
      <c r="G1092" s="317"/>
      <c r="H1092" s="460" t="str">
        <f>IFERROR(VLOOKUP(Tabla1[[#This Row],[Código_Actividad]],'Formulario PPGR2'!$H$9:$I$1048576,2,FALSE),"")</f>
        <v/>
      </c>
      <c r="I1092" s="467" t="str">
        <f>IFERROR(VLOOKUP(Tabla1[[#This Row],[Código_Actividad]],Tabla2[[Código]:[Total de Acciones ]],15,FALSE),"")</f>
        <v/>
      </c>
      <c r="J1092" s="462"/>
      <c r="K1092" s="466" t="str">
        <f>IFERROR(VLOOKUP($J1092,[3]LSIns!$B$5:$C$45,2,FALSE),"")</f>
        <v/>
      </c>
      <c r="L1092" s="460"/>
      <c r="M1092" s="466" t="str">
        <f>IFERROR(VLOOKUP($L1092,[4]Insumos!$C$2:$F$517,2,FALSE),"")</f>
        <v/>
      </c>
      <c r="N1092" s="408"/>
      <c r="O1092" s="468" t="str">
        <f>IFERROR(VLOOKUP($L1092,[4]Insumos!$C$2:$F$517,3,FALSE),"")</f>
        <v/>
      </c>
      <c r="P1092" s="318" t="e">
        <f>+Tabla1[[#This Row],[Precio Unitario]]*Tabla1[[#This Row],[Cantidad de Insumos]]</f>
        <v>#VALUE!</v>
      </c>
      <c r="Q1092" s="469" t="str">
        <f>IFERROR(VLOOKUP($L1092,[4]Insumos!$C$2:$F$517,4,FALSE),"")</f>
        <v/>
      </c>
      <c r="R1092" s="462"/>
    </row>
    <row r="1093" spans="2:18" x14ac:dyDescent="0.25">
      <c r="B1093" s="465" t="str">
        <f>IF(Tabla1[[#This Row],[Código_Actividad]]="","",CONCATENATE(Tabla1[[#This Row],[POA]],".",Tabla1[[#This Row],[SRS]],".",Tabla1[[#This Row],[AREA]],".",Tabla1[[#This Row],[TIPO]]))</f>
        <v/>
      </c>
      <c r="C1093" s="465" t="str">
        <f>IF(Tabla1[[#This Row],[Código_Actividad]]="","",'Formulario PPGR1'!#REF!)</f>
        <v/>
      </c>
      <c r="D1093" s="465" t="str">
        <f>IF(Tabla1[[#This Row],[Código_Actividad]]="","",'Formulario PPGR1'!#REF!)</f>
        <v/>
      </c>
      <c r="E1093" s="465" t="str">
        <f>IF(Tabla1[[#This Row],[Código_Actividad]]="","",'Formulario PPGR1'!#REF!)</f>
        <v/>
      </c>
      <c r="F1093" s="465" t="str">
        <f>IF(Tabla1[[#This Row],[Código_Actividad]]="","",'Formulario PPGR1'!#REF!)</f>
        <v/>
      </c>
      <c r="G1093" s="317"/>
      <c r="H1093" s="460" t="str">
        <f>IFERROR(VLOOKUP(Tabla1[[#This Row],[Código_Actividad]],'Formulario PPGR2'!$H$9:$I$1048576,2,FALSE),"")</f>
        <v/>
      </c>
      <c r="I1093" s="467" t="str">
        <f>IFERROR(VLOOKUP(Tabla1[[#This Row],[Código_Actividad]],Tabla2[[Código]:[Total de Acciones ]],15,FALSE),"")</f>
        <v/>
      </c>
      <c r="J1093" s="462"/>
      <c r="K1093" s="466" t="str">
        <f>IFERROR(VLOOKUP($J1093,[3]LSIns!$B$5:$C$45,2,FALSE),"")</f>
        <v/>
      </c>
      <c r="L1093" s="460"/>
      <c r="M1093" s="466" t="str">
        <f>IFERROR(VLOOKUP($L1093,[4]Insumos!$C$2:$F$517,2,FALSE),"")</f>
        <v/>
      </c>
      <c r="N1093" s="408"/>
      <c r="O1093" s="468" t="str">
        <f>IFERROR(VLOOKUP($L1093,[4]Insumos!$C$2:$F$517,3,FALSE),"")</f>
        <v/>
      </c>
      <c r="P1093" s="318" t="e">
        <f>+Tabla1[[#This Row],[Precio Unitario]]*Tabla1[[#This Row],[Cantidad de Insumos]]</f>
        <v>#VALUE!</v>
      </c>
      <c r="Q1093" s="469" t="str">
        <f>IFERROR(VLOOKUP($L1093,[4]Insumos!$C$2:$F$517,4,FALSE),"")</f>
        <v/>
      </c>
      <c r="R1093" s="462"/>
    </row>
    <row r="1094" spans="2:18" x14ac:dyDescent="0.25">
      <c r="B1094" s="465" t="str">
        <f>IF(Tabla1[[#This Row],[Código_Actividad]]="","",CONCATENATE(Tabla1[[#This Row],[POA]],".",Tabla1[[#This Row],[SRS]],".",Tabla1[[#This Row],[AREA]],".",Tabla1[[#This Row],[TIPO]]))</f>
        <v/>
      </c>
      <c r="C1094" s="465" t="str">
        <f>IF(Tabla1[[#This Row],[Código_Actividad]]="","",'Formulario PPGR1'!#REF!)</f>
        <v/>
      </c>
      <c r="D1094" s="465" t="str">
        <f>IF(Tabla1[[#This Row],[Código_Actividad]]="","",'Formulario PPGR1'!#REF!)</f>
        <v/>
      </c>
      <c r="E1094" s="465" t="str">
        <f>IF(Tabla1[[#This Row],[Código_Actividad]]="","",'Formulario PPGR1'!#REF!)</f>
        <v/>
      </c>
      <c r="F1094" s="465" t="str">
        <f>IF(Tabla1[[#This Row],[Código_Actividad]]="","",'Formulario PPGR1'!#REF!)</f>
        <v/>
      </c>
      <c r="G1094" s="317"/>
      <c r="H1094" s="460" t="str">
        <f>IFERROR(VLOOKUP(Tabla1[[#This Row],[Código_Actividad]],'Formulario PPGR2'!$H$9:$I$1048576,2,FALSE),"")</f>
        <v/>
      </c>
      <c r="I1094" s="467" t="str">
        <f>IFERROR(VLOOKUP(Tabla1[[#This Row],[Código_Actividad]],Tabla2[[Código]:[Total de Acciones ]],15,FALSE),"")</f>
        <v/>
      </c>
      <c r="J1094" s="462"/>
      <c r="K1094" s="466" t="str">
        <f>IFERROR(VLOOKUP($J1094,[3]LSIns!$B$5:$C$45,2,FALSE),"")</f>
        <v/>
      </c>
      <c r="L1094" s="460"/>
      <c r="M1094" s="466" t="str">
        <f>IFERROR(VLOOKUP($L1094,[4]Insumos!$C$2:$F$517,2,FALSE),"")</f>
        <v/>
      </c>
      <c r="N1094" s="408"/>
      <c r="O1094" s="468" t="str">
        <f>IFERROR(VLOOKUP($L1094,[4]Insumos!$C$2:$F$517,3,FALSE),"")</f>
        <v/>
      </c>
      <c r="P1094" s="318" t="e">
        <f>+Tabla1[[#This Row],[Precio Unitario]]*Tabla1[[#This Row],[Cantidad de Insumos]]</f>
        <v>#VALUE!</v>
      </c>
      <c r="Q1094" s="469" t="str">
        <f>IFERROR(VLOOKUP($L1094,[4]Insumos!$C$2:$F$517,4,FALSE),"")</f>
        <v/>
      </c>
      <c r="R1094" s="462"/>
    </row>
    <row r="1095" spans="2:18" x14ac:dyDescent="0.25">
      <c r="B1095" s="465" t="str">
        <f>IF(Tabla1[[#This Row],[Código_Actividad]]="","",CONCATENATE(Tabla1[[#This Row],[POA]],".",Tabla1[[#This Row],[SRS]],".",Tabla1[[#This Row],[AREA]],".",Tabla1[[#This Row],[TIPO]]))</f>
        <v/>
      </c>
      <c r="C1095" s="465" t="str">
        <f>IF(Tabla1[[#This Row],[Código_Actividad]]="","",'Formulario PPGR1'!#REF!)</f>
        <v/>
      </c>
      <c r="D1095" s="465" t="str">
        <f>IF(Tabla1[[#This Row],[Código_Actividad]]="","",'Formulario PPGR1'!#REF!)</f>
        <v/>
      </c>
      <c r="E1095" s="465" t="str">
        <f>IF(Tabla1[[#This Row],[Código_Actividad]]="","",'Formulario PPGR1'!#REF!)</f>
        <v/>
      </c>
      <c r="F1095" s="465" t="str">
        <f>IF(Tabla1[[#This Row],[Código_Actividad]]="","",'Formulario PPGR1'!#REF!)</f>
        <v/>
      </c>
      <c r="G1095" s="317"/>
      <c r="H1095" s="460" t="str">
        <f>IFERROR(VLOOKUP(Tabla1[[#This Row],[Código_Actividad]],'Formulario PPGR2'!$H$9:$I$1048576,2,FALSE),"")</f>
        <v/>
      </c>
      <c r="I1095" s="467" t="str">
        <f>IFERROR(VLOOKUP(Tabla1[[#This Row],[Código_Actividad]],Tabla2[[Código]:[Total de Acciones ]],15,FALSE),"")</f>
        <v/>
      </c>
      <c r="J1095" s="462"/>
      <c r="K1095" s="466" t="str">
        <f>IFERROR(VLOOKUP($J1095,[3]LSIns!$B$5:$C$45,2,FALSE),"")</f>
        <v/>
      </c>
      <c r="L1095" s="460"/>
      <c r="M1095" s="466" t="str">
        <f>IFERROR(VLOOKUP($L1095,[4]Insumos!$C$2:$F$517,2,FALSE),"")</f>
        <v/>
      </c>
      <c r="N1095" s="408"/>
      <c r="O1095" s="468" t="str">
        <f>IFERROR(VLOOKUP($L1095,[4]Insumos!$C$2:$F$517,3,FALSE),"")</f>
        <v/>
      </c>
      <c r="P1095" s="318" t="e">
        <f>+Tabla1[[#This Row],[Precio Unitario]]*Tabla1[[#This Row],[Cantidad de Insumos]]</f>
        <v>#VALUE!</v>
      </c>
      <c r="Q1095" s="469" t="str">
        <f>IFERROR(VLOOKUP($L1095,[4]Insumos!$C$2:$F$517,4,FALSE),"")</f>
        <v/>
      </c>
      <c r="R1095" s="462"/>
    </row>
    <row r="1096" spans="2:18" x14ac:dyDescent="0.25">
      <c r="B1096" s="465" t="str">
        <f>IF(Tabla1[[#This Row],[Código_Actividad]]="","",CONCATENATE(Tabla1[[#This Row],[POA]],".",Tabla1[[#This Row],[SRS]],".",Tabla1[[#This Row],[AREA]],".",Tabla1[[#This Row],[TIPO]]))</f>
        <v/>
      </c>
      <c r="C1096" s="465" t="str">
        <f>IF(Tabla1[[#This Row],[Código_Actividad]]="","",'Formulario PPGR1'!#REF!)</f>
        <v/>
      </c>
      <c r="D1096" s="465" t="str">
        <f>IF(Tabla1[[#This Row],[Código_Actividad]]="","",'Formulario PPGR1'!#REF!)</f>
        <v/>
      </c>
      <c r="E1096" s="465" t="str">
        <f>IF(Tabla1[[#This Row],[Código_Actividad]]="","",'Formulario PPGR1'!#REF!)</f>
        <v/>
      </c>
      <c r="F1096" s="465" t="str">
        <f>IF(Tabla1[[#This Row],[Código_Actividad]]="","",'Formulario PPGR1'!#REF!)</f>
        <v/>
      </c>
      <c r="G1096" s="317"/>
      <c r="H1096" s="460" t="str">
        <f>IFERROR(VLOOKUP(Tabla1[[#This Row],[Código_Actividad]],'Formulario PPGR2'!$H$9:$I$1048576,2,FALSE),"")</f>
        <v/>
      </c>
      <c r="I1096" s="467" t="str">
        <f>IFERROR(VLOOKUP(Tabla1[[#This Row],[Código_Actividad]],Tabla2[[Código]:[Total de Acciones ]],15,FALSE),"")</f>
        <v/>
      </c>
      <c r="J1096" s="462"/>
      <c r="K1096" s="466" t="str">
        <f>IFERROR(VLOOKUP($J1096,[3]LSIns!$B$5:$C$45,2,FALSE),"")</f>
        <v/>
      </c>
      <c r="L1096" s="460"/>
      <c r="M1096" s="466" t="str">
        <f>IFERROR(VLOOKUP($L1096,[4]Insumos!$C$2:$F$517,2,FALSE),"")</f>
        <v/>
      </c>
      <c r="N1096" s="408"/>
      <c r="O1096" s="468" t="str">
        <f>IFERROR(VLOOKUP($L1096,[4]Insumos!$C$2:$F$517,3,FALSE),"")</f>
        <v/>
      </c>
      <c r="P1096" s="318" t="e">
        <f>+Tabla1[[#This Row],[Precio Unitario]]*Tabla1[[#This Row],[Cantidad de Insumos]]</f>
        <v>#VALUE!</v>
      </c>
      <c r="Q1096" s="469" t="str">
        <f>IFERROR(VLOOKUP($L1096,[4]Insumos!$C$2:$F$517,4,FALSE),"")</f>
        <v/>
      </c>
      <c r="R1096" s="462"/>
    </row>
    <row r="1097" spans="2:18" x14ac:dyDescent="0.25">
      <c r="B1097" s="465" t="str">
        <f>IF(Tabla1[[#This Row],[Código_Actividad]]="","",CONCATENATE(Tabla1[[#This Row],[POA]],".",Tabla1[[#This Row],[SRS]],".",Tabla1[[#This Row],[AREA]],".",Tabla1[[#This Row],[TIPO]]))</f>
        <v/>
      </c>
      <c r="C1097" s="465" t="str">
        <f>IF(Tabla1[[#This Row],[Código_Actividad]]="","",'Formulario PPGR1'!#REF!)</f>
        <v/>
      </c>
      <c r="D1097" s="465" t="str">
        <f>IF(Tabla1[[#This Row],[Código_Actividad]]="","",'Formulario PPGR1'!#REF!)</f>
        <v/>
      </c>
      <c r="E1097" s="465" t="str">
        <f>IF(Tabla1[[#This Row],[Código_Actividad]]="","",'Formulario PPGR1'!#REF!)</f>
        <v/>
      </c>
      <c r="F1097" s="465" t="str">
        <f>IF(Tabla1[[#This Row],[Código_Actividad]]="","",'Formulario PPGR1'!#REF!)</f>
        <v/>
      </c>
      <c r="G1097" s="317"/>
      <c r="H1097" s="460" t="str">
        <f>IFERROR(VLOOKUP(Tabla1[[#This Row],[Código_Actividad]],'Formulario PPGR2'!$H$9:$I$1048576,2,FALSE),"")</f>
        <v/>
      </c>
      <c r="I1097" s="467" t="str">
        <f>IFERROR(VLOOKUP(Tabla1[[#This Row],[Código_Actividad]],Tabla2[[Código]:[Total de Acciones ]],15,FALSE),"")</f>
        <v/>
      </c>
      <c r="J1097" s="462"/>
      <c r="K1097" s="466" t="str">
        <f>IFERROR(VLOOKUP($J1097,[3]LSIns!$B$5:$C$45,2,FALSE),"")</f>
        <v/>
      </c>
      <c r="L1097" s="460"/>
      <c r="M1097" s="466" t="str">
        <f>IFERROR(VLOOKUP($L1097,[4]Insumos!$C$2:$F$517,2,FALSE),"")</f>
        <v/>
      </c>
      <c r="N1097" s="408"/>
      <c r="O1097" s="468" t="str">
        <f>IFERROR(VLOOKUP($L1097,[4]Insumos!$C$2:$F$517,3,FALSE),"")</f>
        <v/>
      </c>
      <c r="P1097" s="318" t="e">
        <f>+Tabla1[[#This Row],[Precio Unitario]]*Tabla1[[#This Row],[Cantidad de Insumos]]</f>
        <v>#VALUE!</v>
      </c>
      <c r="Q1097" s="469" t="str">
        <f>IFERROR(VLOOKUP($L1097,[4]Insumos!$C$2:$F$517,4,FALSE),"")</f>
        <v/>
      </c>
      <c r="R1097" s="462"/>
    </row>
    <row r="1098" spans="2:18" x14ac:dyDescent="0.25">
      <c r="B1098" s="465" t="str">
        <f>IF(Tabla1[[#This Row],[Código_Actividad]]="","",CONCATENATE(Tabla1[[#This Row],[POA]],".",Tabla1[[#This Row],[SRS]],".",Tabla1[[#This Row],[AREA]],".",Tabla1[[#This Row],[TIPO]]))</f>
        <v/>
      </c>
      <c r="C1098" s="465" t="str">
        <f>IF(Tabla1[[#This Row],[Código_Actividad]]="","",'Formulario PPGR1'!#REF!)</f>
        <v/>
      </c>
      <c r="D1098" s="465" t="str">
        <f>IF(Tabla1[[#This Row],[Código_Actividad]]="","",'Formulario PPGR1'!#REF!)</f>
        <v/>
      </c>
      <c r="E1098" s="465" t="str">
        <f>IF(Tabla1[[#This Row],[Código_Actividad]]="","",'Formulario PPGR1'!#REF!)</f>
        <v/>
      </c>
      <c r="F1098" s="465" t="str">
        <f>IF(Tabla1[[#This Row],[Código_Actividad]]="","",'Formulario PPGR1'!#REF!)</f>
        <v/>
      </c>
      <c r="G1098" s="317"/>
      <c r="H1098" s="460" t="str">
        <f>IFERROR(VLOOKUP(Tabla1[[#This Row],[Código_Actividad]],'Formulario PPGR2'!$H$9:$I$1048576,2,FALSE),"")</f>
        <v/>
      </c>
      <c r="I1098" s="467" t="str">
        <f>IFERROR(VLOOKUP(Tabla1[[#This Row],[Código_Actividad]],Tabla2[[Código]:[Total de Acciones ]],15,FALSE),"")</f>
        <v/>
      </c>
      <c r="J1098" s="462"/>
      <c r="K1098" s="466" t="str">
        <f>IFERROR(VLOOKUP($J1098,[3]LSIns!$B$5:$C$45,2,FALSE),"")</f>
        <v/>
      </c>
      <c r="L1098" s="460"/>
      <c r="M1098" s="466" t="str">
        <f>IFERROR(VLOOKUP($L1098,[4]Insumos!$C$2:$F$517,2,FALSE),"")</f>
        <v/>
      </c>
      <c r="N1098" s="408"/>
      <c r="O1098" s="468" t="str">
        <f>IFERROR(VLOOKUP($L1098,[4]Insumos!$C$2:$F$517,3,FALSE),"")</f>
        <v/>
      </c>
      <c r="P1098" s="318" t="e">
        <f>+Tabla1[[#This Row],[Precio Unitario]]*Tabla1[[#This Row],[Cantidad de Insumos]]</f>
        <v>#VALUE!</v>
      </c>
      <c r="Q1098" s="469" t="str">
        <f>IFERROR(VLOOKUP($L1098,[4]Insumos!$C$2:$F$517,4,FALSE),"")</f>
        <v/>
      </c>
      <c r="R1098" s="462"/>
    </row>
    <row r="1099" spans="2:18" x14ac:dyDescent="0.25">
      <c r="B1099" s="465" t="str">
        <f>IF(Tabla1[[#This Row],[Código_Actividad]]="","",CONCATENATE(Tabla1[[#This Row],[POA]],".",Tabla1[[#This Row],[SRS]],".",Tabla1[[#This Row],[AREA]],".",Tabla1[[#This Row],[TIPO]]))</f>
        <v/>
      </c>
      <c r="C1099" s="465" t="str">
        <f>IF(Tabla1[[#This Row],[Código_Actividad]]="","",'Formulario PPGR1'!#REF!)</f>
        <v/>
      </c>
      <c r="D1099" s="465" t="str">
        <f>IF(Tabla1[[#This Row],[Código_Actividad]]="","",'Formulario PPGR1'!#REF!)</f>
        <v/>
      </c>
      <c r="E1099" s="465" t="str">
        <f>IF(Tabla1[[#This Row],[Código_Actividad]]="","",'Formulario PPGR1'!#REF!)</f>
        <v/>
      </c>
      <c r="F1099" s="465" t="str">
        <f>IF(Tabla1[[#This Row],[Código_Actividad]]="","",'Formulario PPGR1'!#REF!)</f>
        <v/>
      </c>
      <c r="G1099" s="317"/>
      <c r="H1099" s="460" t="str">
        <f>IFERROR(VLOOKUP(Tabla1[[#This Row],[Código_Actividad]],'Formulario PPGR2'!$H$9:$I$1048576,2,FALSE),"")</f>
        <v/>
      </c>
      <c r="I1099" s="467" t="str">
        <f>IFERROR(VLOOKUP(Tabla1[[#This Row],[Código_Actividad]],Tabla2[[Código]:[Total de Acciones ]],15,FALSE),"")</f>
        <v/>
      </c>
      <c r="J1099" s="462"/>
      <c r="K1099" s="466" t="str">
        <f>IFERROR(VLOOKUP($J1099,[3]LSIns!$B$5:$C$45,2,FALSE),"")</f>
        <v/>
      </c>
      <c r="L1099" s="460"/>
      <c r="M1099" s="466" t="str">
        <f>IFERROR(VLOOKUP($L1099,[4]Insumos!$C$2:$F$517,2,FALSE),"")</f>
        <v/>
      </c>
      <c r="N1099" s="408"/>
      <c r="O1099" s="468" t="str">
        <f>IFERROR(VLOOKUP($L1099,[4]Insumos!$C$2:$F$517,3,FALSE),"")</f>
        <v/>
      </c>
      <c r="P1099" s="318" t="e">
        <f>+Tabla1[[#This Row],[Precio Unitario]]*Tabla1[[#This Row],[Cantidad de Insumos]]</f>
        <v>#VALUE!</v>
      </c>
      <c r="Q1099" s="469" t="str">
        <f>IFERROR(VLOOKUP($L1099,[4]Insumos!$C$2:$F$517,4,FALSE),"")</f>
        <v/>
      </c>
      <c r="R1099" s="462"/>
    </row>
    <row r="1100" spans="2:18" x14ac:dyDescent="0.25">
      <c r="B1100" s="465" t="str">
        <f>IF(Tabla1[[#This Row],[Código_Actividad]]="","",CONCATENATE(Tabla1[[#This Row],[POA]],".",Tabla1[[#This Row],[SRS]],".",Tabla1[[#This Row],[AREA]],".",Tabla1[[#This Row],[TIPO]]))</f>
        <v/>
      </c>
      <c r="C1100" s="465" t="str">
        <f>IF(Tabla1[[#This Row],[Código_Actividad]]="","",'Formulario PPGR1'!#REF!)</f>
        <v/>
      </c>
      <c r="D1100" s="465" t="str">
        <f>IF(Tabla1[[#This Row],[Código_Actividad]]="","",'Formulario PPGR1'!#REF!)</f>
        <v/>
      </c>
      <c r="E1100" s="465" t="str">
        <f>IF(Tabla1[[#This Row],[Código_Actividad]]="","",'Formulario PPGR1'!#REF!)</f>
        <v/>
      </c>
      <c r="F1100" s="465" t="str">
        <f>IF(Tabla1[[#This Row],[Código_Actividad]]="","",'Formulario PPGR1'!#REF!)</f>
        <v/>
      </c>
      <c r="G1100" s="317"/>
      <c r="H1100" s="460" t="str">
        <f>IFERROR(VLOOKUP(Tabla1[[#This Row],[Código_Actividad]],'Formulario PPGR2'!$H$9:$I$1048576,2,FALSE),"")</f>
        <v/>
      </c>
      <c r="I1100" s="467" t="str">
        <f>IFERROR(VLOOKUP(Tabla1[[#This Row],[Código_Actividad]],Tabla2[[Código]:[Total de Acciones ]],15,FALSE),"")</f>
        <v/>
      </c>
      <c r="J1100" s="462"/>
      <c r="K1100" s="466" t="str">
        <f>IFERROR(VLOOKUP($J1100,[3]LSIns!$B$5:$C$45,2,FALSE),"")</f>
        <v/>
      </c>
      <c r="L1100" s="460"/>
      <c r="M1100" s="466" t="str">
        <f>IFERROR(VLOOKUP($L1100,[4]Insumos!$C$2:$F$517,2,FALSE),"")</f>
        <v/>
      </c>
      <c r="N1100" s="408"/>
      <c r="O1100" s="468" t="str">
        <f>IFERROR(VLOOKUP($L1100,[4]Insumos!$C$2:$F$517,3,FALSE),"")</f>
        <v/>
      </c>
      <c r="P1100" s="318" t="e">
        <f>+Tabla1[[#This Row],[Precio Unitario]]*Tabla1[[#This Row],[Cantidad de Insumos]]</f>
        <v>#VALUE!</v>
      </c>
      <c r="Q1100" s="469" t="str">
        <f>IFERROR(VLOOKUP($L1100,[4]Insumos!$C$2:$F$517,4,FALSE),"")</f>
        <v/>
      </c>
      <c r="R1100" s="462"/>
    </row>
    <row r="1101" spans="2:18" x14ac:dyDescent="0.25">
      <c r="B1101" s="465" t="str">
        <f>IF(Tabla1[[#This Row],[Código_Actividad]]="","",CONCATENATE(Tabla1[[#This Row],[POA]],".",Tabla1[[#This Row],[SRS]],".",Tabla1[[#This Row],[AREA]],".",Tabla1[[#This Row],[TIPO]]))</f>
        <v/>
      </c>
      <c r="C1101" s="465" t="str">
        <f>IF(Tabla1[[#This Row],[Código_Actividad]]="","",'Formulario PPGR1'!#REF!)</f>
        <v/>
      </c>
      <c r="D1101" s="465" t="str">
        <f>IF(Tabla1[[#This Row],[Código_Actividad]]="","",'Formulario PPGR1'!#REF!)</f>
        <v/>
      </c>
      <c r="E1101" s="465" t="str">
        <f>IF(Tabla1[[#This Row],[Código_Actividad]]="","",'Formulario PPGR1'!#REF!)</f>
        <v/>
      </c>
      <c r="F1101" s="465" t="str">
        <f>IF(Tabla1[[#This Row],[Código_Actividad]]="","",'Formulario PPGR1'!#REF!)</f>
        <v/>
      </c>
      <c r="G1101" s="317"/>
      <c r="H1101" s="460" t="str">
        <f>IFERROR(VLOOKUP(Tabla1[[#This Row],[Código_Actividad]],'Formulario PPGR2'!$H$9:$I$1048576,2,FALSE),"")</f>
        <v/>
      </c>
      <c r="I1101" s="467" t="str">
        <f>IFERROR(VLOOKUP(Tabla1[[#This Row],[Código_Actividad]],Tabla2[[Código]:[Total de Acciones ]],15,FALSE),"")</f>
        <v/>
      </c>
      <c r="J1101" s="462"/>
      <c r="K1101" s="466" t="str">
        <f>IFERROR(VLOOKUP($J1101,[3]LSIns!$B$5:$C$45,2,FALSE),"")</f>
        <v/>
      </c>
      <c r="L1101" s="460"/>
      <c r="M1101" s="466" t="str">
        <f>IFERROR(VLOOKUP($L1101,[4]Insumos!$C$2:$F$517,2,FALSE),"")</f>
        <v/>
      </c>
      <c r="N1101" s="408"/>
      <c r="O1101" s="468" t="str">
        <f>IFERROR(VLOOKUP($L1101,[4]Insumos!$C$2:$F$517,3,FALSE),"")</f>
        <v/>
      </c>
      <c r="P1101" s="318" t="e">
        <f>+Tabla1[[#This Row],[Precio Unitario]]*Tabla1[[#This Row],[Cantidad de Insumos]]</f>
        <v>#VALUE!</v>
      </c>
      <c r="Q1101" s="469" t="str">
        <f>IFERROR(VLOOKUP($L1101,[4]Insumos!$C$2:$F$517,4,FALSE),"")</f>
        <v/>
      </c>
      <c r="R1101" s="462"/>
    </row>
    <row r="1102" spans="2:18" x14ac:dyDescent="0.25">
      <c r="B1102" s="465" t="str">
        <f>IF(Tabla1[[#This Row],[Código_Actividad]]="","",CONCATENATE(Tabla1[[#This Row],[POA]],".",Tabla1[[#This Row],[SRS]],".",Tabla1[[#This Row],[AREA]],".",Tabla1[[#This Row],[TIPO]]))</f>
        <v/>
      </c>
      <c r="C1102" s="465" t="str">
        <f>IF(Tabla1[[#This Row],[Código_Actividad]]="","",'Formulario PPGR1'!#REF!)</f>
        <v/>
      </c>
      <c r="D1102" s="465" t="str">
        <f>IF(Tabla1[[#This Row],[Código_Actividad]]="","",'Formulario PPGR1'!#REF!)</f>
        <v/>
      </c>
      <c r="E1102" s="465" t="str">
        <f>IF(Tabla1[[#This Row],[Código_Actividad]]="","",'Formulario PPGR1'!#REF!)</f>
        <v/>
      </c>
      <c r="F1102" s="465" t="str">
        <f>IF(Tabla1[[#This Row],[Código_Actividad]]="","",'Formulario PPGR1'!#REF!)</f>
        <v/>
      </c>
      <c r="G1102" s="317"/>
      <c r="H1102" s="460" t="str">
        <f>IFERROR(VLOOKUP(Tabla1[[#This Row],[Código_Actividad]],'Formulario PPGR2'!$H$9:$I$1048576,2,FALSE),"")</f>
        <v/>
      </c>
      <c r="I1102" s="467" t="str">
        <f>IFERROR(VLOOKUP(Tabla1[[#This Row],[Código_Actividad]],Tabla2[[Código]:[Total de Acciones ]],15,FALSE),"")</f>
        <v/>
      </c>
      <c r="J1102" s="462"/>
      <c r="K1102" s="466" t="str">
        <f>IFERROR(VLOOKUP($J1102,[3]LSIns!$B$5:$C$45,2,FALSE),"")</f>
        <v/>
      </c>
      <c r="L1102" s="460"/>
      <c r="M1102" s="466" t="str">
        <f>IFERROR(VLOOKUP($L1102,[4]Insumos!$C$2:$F$517,2,FALSE),"")</f>
        <v/>
      </c>
      <c r="N1102" s="408"/>
      <c r="O1102" s="468" t="str">
        <f>IFERROR(VLOOKUP($L1102,[4]Insumos!$C$2:$F$517,3,FALSE),"")</f>
        <v/>
      </c>
      <c r="P1102" s="318" t="e">
        <f>+Tabla1[[#This Row],[Precio Unitario]]*Tabla1[[#This Row],[Cantidad de Insumos]]</f>
        <v>#VALUE!</v>
      </c>
      <c r="Q1102" s="469" t="str">
        <f>IFERROR(VLOOKUP($L1102,[4]Insumos!$C$2:$F$517,4,FALSE),"")</f>
        <v/>
      </c>
      <c r="R1102" s="462"/>
    </row>
    <row r="1103" spans="2:18" x14ac:dyDescent="0.25">
      <c r="B1103" s="465" t="str">
        <f>IF(Tabla1[[#This Row],[Código_Actividad]]="","",CONCATENATE(Tabla1[[#This Row],[POA]],".",Tabla1[[#This Row],[SRS]],".",Tabla1[[#This Row],[AREA]],".",Tabla1[[#This Row],[TIPO]]))</f>
        <v/>
      </c>
      <c r="C1103" s="465" t="str">
        <f>IF(Tabla1[[#This Row],[Código_Actividad]]="","",'Formulario PPGR1'!#REF!)</f>
        <v/>
      </c>
      <c r="D1103" s="465" t="str">
        <f>IF(Tabla1[[#This Row],[Código_Actividad]]="","",'Formulario PPGR1'!#REF!)</f>
        <v/>
      </c>
      <c r="E1103" s="465" t="str">
        <f>IF(Tabla1[[#This Row],[Código_Actividad]]="","",'Formulario PPGR1'!#REF!)</f>
        <v/>
      </c>
      <c r="F1103" s="465" t="str">
        <f>IF(Tabla1[[#This Row],[Código_Actividad]]="","",'Formulario PPGR1'!#REF!)</f>
        <v/>
      </c>
      <c r="G1103" s="317"/>
      <c r="H1103" s="460" t="str">
        <f>IFERROR(VLOOKUP(Tabla1[[#This Row],[Código_Actividad]],'Formulario PPGR2'!$H$9:$I$1048576,2,FALSE),"")</f>
        <v/>
      </c>
      <c r="I1103" s="467" t="str">
        <f>IFERROR(VLOOKUP(Tabla1[[#This Row],[Código_Actividad]],Tabla2[[Código]:[Total de Acciones ]],15,FALSE),"")</f>
        <v/>
      </c>
      <c r="J1103" s="462"/>
      <c r="K1103" s="466" t="str">
        <f>IFERROR(VLOOKUP($J1103,[3]LSIns!$B$5:$C$45,2,FALSE),"")</f>
        <v/>
      </c>
      <c r="L1103" s="460"/>
      <c r="M1103" s="466" t="str">
        <f>IFERROR(VLOOKUP($L1103,[4]Insumos!$C$2:$F$517,2,FALSE),"")</f>
        <v/>
      </c>
      <c r="N1103" s="408"/>
      <c r="O1103" s="468" t="str">
        <f>IFERROR(VLOOKUP($L1103,[4]Insumos!$C$2:$F$517,3,FALSE),"")</f>
        <v/>
      </c>
      <c r="P1103" s="318" t="e">
        <f>+Tabla1[[#This Row],[Precio Unitario]]*Tabla1[[#This Row],[Cantidad de Insumos]]</f>
        <v>#VALUE!</v>
      </c>
      <c r="Q1103" s="469" t="str">
        <f>IFERROR(VLOOKUP($L1103,[4]Insumos!$C$2:$F$517,4,FALSE),"")</f>
        <v/>
      </c>
      <c r="R1103" s="462"/>
    </row>
    <row r="1104" spans="2:18" x14ac:dyDescent="0.25">
      <c r="B1104" s="465" t="str">
        <f>IF(Tabla1[[#This Row],[Código_Actividad]]="","",CONCATENATE(Tabla1[[#This Row],[POA]],".",Tabla1[[#This Row],[SRS]],".",Tabla1[[#This Row],[AREA]],".",Tabla1[[#This Row],[TIPO]]))</f>
        <v/>
      </c>
      <c r="C1104" s="465" t="str">
        <f>IF(Tabla1[[#This Row],[Código_Actividad]]="","",'Formulario PPGR1'!#REF!)</f>
        <v/>
      </c>
      <c r="D1104" s="465" t="str">
        <f>IF(Tabla1[[#This Row],[Código_Actividad]]="","",'Formulario PPGR1'!#REF!)</f>
        <v/>
      </c>
      <c r="E1104" s="465" t="str">
        <f>IF(Tabla1[[#This Row],[Código_Actividad]]="","",'Formulario PPGR1'!#REF!)</f>
        <v/>
      </c>
      <c r="F1104" s="465" t="str">
        <f>IF(Tabla1[[#This Row],[Código_Actividad]]="","",'Formulario PPGR1'!#REF!)</f>
        <v/>
      </c>
      <c r="G1104" s="317"/>
      <c r="H1104" s="460" t="str">
        <f>IFERROR(VLOOKUP(Tabla1[[#This Row],[Código_Actividad]],'Formulario PPGR2'!$H$9:$I$1048576,2,FALSE),"")</f>
        <v/>
      </c>
      <c r="I1104" s="467" t="str">
        <f>IFERROR(VLOOKUP(Tabla1[[#This Row],[Código_Actividad]],Tabla2[[Código]:[Total de Acciones ]],15,FALSE),"")</f>
        <v/>
      </c>
      <c r="J1104" s="462"/>
      <c r="K1104" s="466" t="str">
        <f>IFERROR(VLOOKUP($J1104,[3]LSIns!$B$5:$C$45,2,FALSE),"")</f>
        <v/>
      </c>
      <c r="L1104" s="460"/>
      <c r="M1104" s="466" t="str">
        <f>IFERROR(VLOOKUP($L1104,[4]Insumos!$C$2:$F$517,2,FALSE),"")</f>
        <v/>
      </c>
      <c r="N1104" s="408"/>
      <c r="O1104" s="468" t="str">
        <f>IFERROR(VLOOKUP($L1104,[4]Insumos!$C$2:$F$517,3,FALSE),"")</f>
        <v/>
      </c>
      <c r="P1104" s="318" t="e">
        <f>+Tabla1[[#This Row],[Precio Unitario]]*Tabla1[[#This Row],[Cantidad de Insumos]]</f>
        <v>#VALUE!</v>
      </c>
      <c r="Q1104" s="469" t="str">
        <f>IFERROR(VLOOKUP($L1104,[4]Insumos!$C$2:$F$517,4,FALSE),"")</f>
        <v/>
      </c>
      <c r="R1104" s="462"/>
    </row>
    <row r="1105" spans="2:18" x14ac:dyDescent="0.25">
      <c r="B1105" s="465" t="str">
        <f>IF(Tabla1[[#This Row],[Código_Actividad]]="","",CONCATENATE(Tabla1[[#This Row],[POA]],".",Tabla1[[#This Row],[SRS]],".",Tabla1[[#This Row],[AREA]],".",Tabla1[[#This Row],[TIPO]]))</f>
        <v/>
      </c>
      <c r="C1105" s="465" t="str">
        <f>IF(Tabla1[[#This Row],[Código_Actividad]]="","",'Formulario PPGR1'!#REF!)</f>
        <v/>
      </c>
      <c r="D1105" s="465" t="str">
        <f>IF(Tabla1[[#This Row],[Código_Actividad]]="","",'Formulario PPGR1'!#REF!)</f>
        <v/>
      </c>
      <c r="E1105" s="465" t="str">
        <f>IF(Tabla1[[#This Row],[Código_Actividad]]="","",'Formulario PPGR1'!#REF!)</f>
        <v/>
      </c>
      <c r="F1105" s="465" t="str">
        <f>IF(Tabla1[[#This Row],[Código_Actividad]]="","",'Formulario PPGR1'!#REF!)</f>
        <v/>
      </c>
      <c r="G1105" s="317"/>
      <c r="H1105" s="460" t="str">
        <f>IFERROR(VLOOKUP(Tabla1[[#This Row],[Código_Actividad]],'Formulario PPGR2'!$H$9:$I$1048576,2,FALSE),"")</f>
        <v/>
      </c>
      <c r="I1105" s="467" t="str">
        <f>IFERROR(VLOOKUP(Tabla1[[#This Row],[Código_Actividad]],Tabla2[[Código]:[Total de Acciones ]],15,FALSE),"")</f>
        <v/>
      </c>
      <c r="J1105" s="462"/>
      <c r="K1105" s="466" t="str">
        <f>IFERROR(VLOOKUP($J1105,[3]LSIns!$B$5:$C$45,2,FALSE),"")</f>
        <v/>
      </c>
      <c r="L1105" s="460"/>
      <c r="M1105" s="466" t="str">
        <f>IFERROR(VLOOKUP($L1105,[4]Insumos!$C$2:$F$517,2,FALSE),"")</f>
        <v/>
      </c>
      <c r="N1105" s="408"/>
      <c r="O1105" s="468" t="str">
        <f>IFERROR(VLOOKUP($L1105,[4]Insumos!$C$2:$F$517,3,FALSE),"")</f>
        <v/>
      </c>
      <c r="P1105" s="318" t="e">
        <f>+Tabla1[[#This Row],[Precio Unitario]]*Tabla1[[#This Row],[Cantidad de Insumos]]</f>
        <v>#VALUE!</v>
      </c>
      <c r="Q1105" s="469" t="str">
        <f>IFERROR(VLOOKUP($L1105,[4]Insumos!$C$2:$F$517,4,FALSE),"")</f>
        <v/>
      </c>
      <c r="R1105" s="462"/>
    </row>
    <row r="1106" spans="2:18" x14ac:dyDescent="0.25">
      <c r="B1106" s="465" t="str">
        <f>IF(Tabla1[[#This Row],[Código_Actividad]]="","",CONCATENATE(Tabla1[[#This Row],[POA]],".",Tabla1[[#This Row],[SRS]],".",Tabla1[[#This Row],[AREA]],".",Tabla1[[#This Row],[TIPO]]))</f>
        <v/>
      </c>
      <c r="C1106" s="465" t="str">
        <f>IF(Tabla1[[#This Row],[Código_Actividad]]="","",'Formulario PPGR1'!#REF!)</f>
        <v/>
      </c>
      <c r="D1106" s="465" t="str">
        <f>IF(Tabla1[[#This Row],[Código_Actividad]]="","",'Formulario PPGR1'!#REF!)</f>
        <v/>
      </c>
      <c r="E1106" s="465" t="str">
        <f>IF(Tabla1[[#This Row],[Código_Actividad]]="","",'Formulario PPGR1'!#REF!)</f>
        <v/>
      </c>
      <c r="F1106" s="465" t="str">
        <f>IF(Tabla1[[#This Row],[Código_Actividad]]="","",'Formulario PPGR1'!#REF!)</f>
        <v/>
      </c>
      <c r="G1106" s="317"/>
      <c r="H1106" s="460" t="str">
        <f>IFERROR(VLOOKUP(Tabla1[[#This Row],[Código_Actividad]],'Formulario PPGR2'!$H$9:$I$1048576,2,FALSE),"")</f>
        <v/>
      </c>
      <c r="I1106" s="467" t="str">
        <f>IFERROR(VLOOKUP(Tabla1[[#This Row],[Código_Actividad]],Tabla2[[Código]:[Total de Acciones ]],15,FALSE),"")</f>
        <v/>
      </c>
      <c r="J1106" s="462"/>
      <c r="K1106" s="466" t="str">
        <f>IFERROR(VLOOKUP($J1106,[3]LSIns!$B$5:$C$45,2,FALSE),"")</f>
        <v/>
      </c>
      <c r="L1106" s="460"/>
      <c r="M1106" s="466" t="str">
        <f>IFERROR(VLOOKUP($L1106,[4]Insumos!$C$2:$F$517,2,FALSE),"")</f>
        <v/>
      </c>
      <c r="N1106" s="408"/>
      <c r="O1106" s="468" t="str">
        <f>IFERROR(VLOOKUP($L1106,[4]Insumos!$C$2:$F$517,3,FALSE),"")</f>
        <v/>
      </c>
      <c r="P1106" s="318" t="e">
        <f>+Tabla1[[#This Row],[Precio Unitario]]*Tabla1[[#This Row],[Cantidad de Insumos]]</f>
        <v>#VALUE!</v>
      </c>
      <c r="Q1106" s="469" t="str">
        <f>IFERROR(VLOOKUP($L1106,[4]Insumos!$C$2:$F$517,4,FALSE),"")</f>
        <v/>
      </c>
      <c r="R1106" s="462"/>
    </row>
    <row r="1107" spans="2:18" x14ac:dyDescent="0.25">
      <c r="B1107" s="465" t="str">
        <f>IF(Tabla1[[#This Row],[Código_Actividad]]="","",CONCATENATE(Tabla1[[#This Row],[POA]],".",Tabla1[[#This Row],[SRS]],".",Tabla1[[#This Row],[AREA]],".",Tabla1[[#This Row],[TIPO]]))</f>
        <v/>
      </c>
      <c r="C1107" s="465" t="str">
        <f>IF(Tabla1[[#This Row],[Código_Actividad]]="","",'Formulario PPGR1'!#REF!)</f>
        <v/>
      </c>
      <c r="D1107" s="465" t="str">
        <f>IF(Tabla1[[#This Row],[Código_Actividad]]="","",'Formulario PPGR1'!#REF!)</f>
        <v/>
      </c>
      <c r="E1107" s="465" t="str">
        <f>IF(Tabla1[[#This Row],[Código_Actividad]]="","",'Formulario PPGR1'!#REF!)</f>
        <v/>
      </c>
      <c r="F1107" s="465" t="str">
        <f>IF(Tabla1[[#This Row],[Código_Actividad]]="","",'Formulario PPGR1'!#REF!)</f>
        <v/>
      </c>
      <c r="G1107" s="317"/>
      <c r="H1107" s="460" t="str">
        <f>IFERROR(VLOOKUP(Tabla1[[#This Row],[Código_Actividad]],'Formulario PPGR2'!$H$9:$I$1048576,2,FALSE),"")</f>
        <v/>
      </c>
      <c r="I1107" s="467" t="str">
        <f>IFERROR(VLOOKUP(Tabla1[[#This Row],[Código_Actividad]],Tabla2[[Código]:[Total de Acciones ]],15,FALSE),"")</f>
        <v/>
      </c>
      <c r="J1107" s="462"/>
      <c r="K1107" s="466" t="str">
        <f>IFERROR(VLOOKUP($J1107,[3]LSIns!$B$5:$C$45,2,FALSE),"")</f>
        <v/>
      </c>
      <c r="L1107" s="460"/>
      <c r="M1107" s="466" t="str">
        <f>IFERROR(VLOOKUP($L1107,[4]Insumos!$C$2:$F$517,2,FALSE),"")</f>
        <v/>
      </c>
      <c r="N1107" s="408"/>
      <c r="O1107" s="468" t="str">
        <f>IFERROR(VLOOKUP($L1107,[4]Insumos!$C$2:$F$517,3,FALSE),"")</f>
        <v/>
      </c>
      <c r="P1107" s="318" t="e">
        <f>+Tabla1[[#This Row],[Precio Unitario]]*Tabla1[[#This Row],[Cantidad de Insumos]]</f>
        <v>#VALUE!</v>
      </c>
      <c r="Q1107" s="469" t="str">
        <f>IFERROR(VLOOKUP($L1107,[4]Insumos!$C$2:$F$517,4,FALSE),"")</f>
        <v/>
      </c>
      <c r="R1107" s="462"/>
    </row>
    <row r="1108" spans="2:18" x14ac:dyDescent="0.25">
      <c r="B1108" s="465" t="str">
        <f>IF(Tabla1[[#This Row],[Código_Actividad]]="","",CONCATENATE(Tabla1[[#This Row],[POA]],".",Tabla1[[#This Row],[SRS]],".",Tabla1[[#This Row],[AREA]],".",Tabla1[[#This Row],[TIPO]]))</f>
        <v/>
      </c>
      <c r="C1108" s="465" t="str">
        <f>IF(Tabla1[[#This Row],[Código_Actividad]]="","",'Formulario PPGR1'!#REF!)</f>
        <v/>
      </c>
      <c r="D1108" s="465" t="str">
        <f>IF(Tabla1[[#This Row],[Código_Actividad]]="","",'Formulario PPGR1'!#REF!)</f>
        <v/>
      </c>
      <c r="E1108" s="465" t="str">
        <f>IF(Tabla1[[#This Row],[Código_Actividad]]="","",'Formulario PPGR1'!#REF!)</f>
        <v/>
      </c>
      <c r="F1108" s="465" t="str">
        <f>IF(Tabla1[[#This Row],[Código_Actividad]]="","",'Formulario PPGR1'!#REF!)</f>
        <v/>
      </c>
      <c r="G1108" s="317"/>
      <c r="H1108" s="460" t="str">
        <f>IFERROR(VLOOKUP(Tabla1[[#This Row],[Código_Actividad]],'Formulario PPGR2'!$H$9:$I$1048576,2,FALSE),"")</f>
        <v/>
      </c>
      <c r="I1108" s="467" t="str">
        <f>IFERROR(VLOOKUP(Tabla1[[#This Row],[Código_Actividad]],Tabla2[[Código]:[Total de Acciones ]],15,FALSE),"")</f>
        <v/>
      </c>
      <c r="J1108" s="462"/>
      <c r="K1108" s="466" t="str">
        <f>IFERROR(VLOOKUP($J1108,[3]LSIns!$B$5:$C$45,2,FALSE),"")</f>
        <v/>
      </c>
      <c r="L1108" s="460"/>
      <c r="M1108" s="466" t="str">
        <f>IFERROR(VLOOKUP($L1108,[4]Insumos!$C$2:$F$517,2,FALSE),"")</f>
        <v/>
      </c>
      <c r="N1108" s="408"/>
      <c r="O1108" s="468" t="str">
        <f>IFERROR(VLOOKUP($L1108,[4]Insumos!$C$2:$F$517,3,FALSE),"")</f>
        <v/>
      </c>
      <c r="P1108" s="318" t="e">
        <f>+Tabla1[[#This Row],[Precio Unitario]]*Tabla1[[#This Row],[Cantidad de Insumos]]</f>
        <v>#VALUE!</v>
      </c>
      <c r="Q1108" s="469" t="str">
        <f>IFERROR(VLOOKUP($L1108,[4]Insumos!$C$2:$F$517,4,FALSE),"")</f>
        <v/>
      </c>
      <c r="R1108" s="462"/>
    </row>
    <row r="1109" spans="2:18" x14ac:dyDescent="0.25">
      <c r="B1109" s="465" t="str">
        <f>IF(Tabla1[[#This Row],[Código_Actividad]]="","",CONCATENATE(Tabla1[[#This Row],[POA]],".",Tabla1[[#This Row],[SRS]],".",Tabla1[[#This Row],[AREA]],".",Tabla1[[#This Row],[TIPO]]))</f>
        <v/>
      </c>
      <c r="C1109" s="465" t="str">
        <f>IF(Tabla1[[#This Row],[Código_Actividad]]="","",'Formulario PPGR1'!#REF!)</f>
        <v/>
      </c>
      <c r="D1109" s="465" t="str">
        <f>IF(Tabla1[[#This Row],[Código_Actividad]]="","",'Formulario PPGR1'!#REF!)</f>
        <v/>
      </c>
      <c r="E1109" s="465" t="str">
        <f>IF(Tabla1[[#This Row],[Código_Actividad]]="","",'Formulario PPGR1'!#REF!)</f>
        <v/>
      </c>
      <c r="F1109" s="465" t="str">
        <f>IF(Tabla1[[#This Row],[Código_Actividad]]="","",'Formulario PPGR1'!#REF!)</f>
        <v/>
      </c>
      <c r="G1109" s="317"/>
      <c r="H1109" s="460" t="str">
        <f>IFERROR(VLOOKUP(Tabla1[[#This Row],[Código_Actividad]],'Formulario PPGR2'!$H$9:$I$1048576,2,FALSE),"")</f>
        <v/>
      </c>
      <c r="I1109" s="467" t="str">
        <f>IFERROR(VLOOKUP(Tabla1[[#This Row],[Código_Actividad]],Tabla2[[Código]:[Total de Acciones ]],15,FALSE),"")</f>
        <v/>
      </c>
      <c r="J1109" s="462"/>
      <c r="K1109" s="466" t="str">
        <f>IFERROR(VLOOKUP($J1109,[3]LSIns!$B$5:$C$45,2,FALSE),"")</f>
        <v/>
      </c>
      <c r="L1109" s="460"/>
      <c r="M1109" s="466" t="str">
        <f>IFERROR(VLOOKUP($L1109,[4]Insumos!$C$2:$F$517,2,FALSE),"")</f>
        <v/>
      </c>
      <c r="N1109" s="408"/>
      <c r="O1109" s="468" t="str">
        <f>IFERROR(VLOOKUP($L1109,[4]Insumos!$C$2:$F$517,3,FALSE),"")</f>
        <v/>
      </c>
      <c r="P1109" s="318" t="e">
        <f>+Tabla1[[#This Row],[Precio Unitario]]*Tabla1[[#This Row],[Cantidad de Insumos]]</f>
        <v>#VALUE!</v>
      </c>
      <c r="Q1109" s="469" t="str">
        <f>IFERROR(VLOOKUP($L1109,[4]Insumos!$C$2:$F$517,4,FALSE),"")</f>
        <v/>
      </c>
      <c r="R1109" s="462"/>
    </row>
    <row r="1110" spans="2:18" x14ac:dyDescent="0.25">
      <c r="B1110" s="465" t="str">
        <f>IF(Tabla1[[#This Row],[Código_Actividad]]="","",CONCATENATE(Tabla1[[#This Row],[POA]],".",Tabla1[[#This Row],[SRS]],".",Tabla1[[#This Row],[AREA]],".",Tabla1[[#This Row],[TIPO]]))</f>
        <v/>
      </c>
      <c r="C1110" s="465" t="str">
        <f>IF(Tabla1[[#This Row],[Código_Actividad]]="","",'Formulario PPGR1'!#REF!)</f>
        <v/>
      </c>
      <c r="D1110" s="465" t="str">
        <f>IF(Tabla1[[#This Row],[Código_Actividad]]="","",'Formulario PPGR1'!#REF!)</f>
        <v/>
      </c>
      <c r="E1110" s="465" t="str">
        <f>IF(Tabla1[[#This Row],[Código_Actividad]]="","",'Formulario PPGR1'!#REF!)</f>
        <v/>
      </c>
      <c r="F1110" s="465" t="str">
        <f>IF(Tabla1[[#This Row],[Código_Actividad]]="","",'Formulario PPGR1'!#REF!)</f>
        <v/>
      </c>
      <c r="G1110" s="317"/>
      <c r="H1110" s="460" t="str">
        <f>IFERROR(VLOOKUP(Tabla1[[#This Row],[Código_Actividad]],'Formulario PPGR2'!$H$9:$I$1048576,2,FALSE),"")</f>
        <v/>
      </c>
      <c r="I1110" s="467" t="str">
        <f>IFERROR(VLOOKUP(Tabla1[[#This Row],[Código_Actividad]],Tabla2[[Código]:[Total de Acciones ]],15,FALSE),"")</f>
        <v/>
      </c>
      <c r="J1110" s="462"/>
      <c r="K1110" s="466" t="str">
        <f>IFERROR(VLOOKUP($J1110,[3]LSIns!$B$5:$C$45,2,FALSE),"")</f>
        <v/>
      </c>
      <c r="L1110" s="460"/>
      <c r="M1110" s="466" t="str">
        <f>IFERROR(VLOOKUP($L1110,[4]Insumos!$C$2:$F$517,2,FALSE),"")</f>
        <v/>
      </c>
      <c r="N1110" s="408"/>
      <c r="O1110" s="468" t="str">
        <f>IFERROR(VLOOKUP($L1110,[4]Insumos!$C$2:$F$517,3,FALSE),"")</f>
        <v/>
      </c>
      <c r="P1110" s="318" t="e">
        <f>+Tabla1[[#This Row],[Precio Unitario]]*Tabla1[[#This Row],[Cantidad de Insumos]]</f>
        <v>#VALUE!</v>
      </c>
      <c r="Q1110" s="469" t="str">
        <f>IFERROR(VLOOKUP($L1110,[4]Insumos!$C$2:$F$517,4,FALSE),"")</f>
        <v/>
      </c>
      <c r="R1110" s="462"/>
    </row>
    <row r="1111" spans="2:18" x14ac:dyDescent="0.25">
      <c r="B1111" s="465" t="str">
        <f>IF(Tabla1[[#This Row],[Código_Actividad]]="","",CONCATENATE(Tabla1[[#This Row],[POA]],".",Tabla1[[#This Row],[SRS]],".",Tabla1[[#This Row],[AREA]],".",Tabla1[[#This Row],[TIPO]]))</f>
        <v/>
      </c>
      <c r="C1111" s="465" t="str">
        <f>IF(Tabla1[[#This Row],[Código_Actividad]]="","",'Formulario PPGR1'!#REF!)</f>
        <v/>
      </c>
      <c r="D1111" s="465" t="str">
        <f>IF(Tabla1[[#This Row],[Código_Actividad]]="","",'Formulario PPGR1'!#REF!)</f>
        <v/>
      </c>
      <c r="E1111" s="465" t="str">
        <f>IF(Tabla1[[#This Row],[Código_Actividad]]="","",'Formulario PPGR1'!#REF!)</f>
        <v/>
      </c>
      <c r="F1111" s="465" t="str">
        <f>IF(Tabla1[[#This Row],[Código_Actividad]]="","",'Formulario PPGR1'!#REF!)</f>
        <v/>
      </c>
      <c r="G1111" s="317"/>
      <c r="H1111" s="460" t="str">
        <f>IFERROR(VLOOKUP(Tabla1[[#This Row],[Código_Actividad]],'Formulario PPGR2'!$H$9:$I$1048576,2,FALSE),"")</f>
        <v/>
      </c>
      <c r="I1111" s="467" t="str">
        <f>IFERROR(VLOOKUP(Tabla1[[#This Row],[Código_Actividad]],Tabla2[[Código]:[Total de Acciones ]],15,FALSE),"")</f>
        <v/>
      </c>
      <c r="J1111" s="462"/>
      <c r="K1111" s="466" t="str">
        <f>IFERROR(VLOOKUP($J1111,[3]LSIns!$B$5:$C$45,2,FALSE),"")</f>
        <v/>
      </c>
      <c r="L1111" s="460"/>
      <c r="M1111" s="466" t="str">
        <f>IFERROR(VLOOKUP($L1111,[4]Insumos!$C$2:$F$517,2,FALSE),"")</f>
        <v/>
      </c>
      <c r="N1111" s="408"/>
      <c r="O1111" s="468" t="str">
        <f>IFERROR(VLOOKUP($L1111,[4]Insumos!$C$2:$F$517,3,FALSE),"")</f>
        <v/>
      </c>
      <c r="P1111" s="318" t="e">
        <f>+Tabla1[[#This Row],[Precio Unitario]]*Tabla1[[#This Row],[Cantidad de Insumos]]</f>
        <v>#VALUE!</v>
      </c>
      <c r="Q1111" s="469" t="str">
        <f>IFERROR(VLOOKUP($L1111,[4]Insumos!$C$2:$F$517,4,FALSE),"")</f>
        <v/>
      </c>
      <c r="R1111" s="462"/>
    </row>
    <row r="1112" spans="2:18" x14ac:dyDescent="0.25">
      <c r="B1112" s="465" t="str">
        <f>IF(Tabla1[[#This Row],[Código_Actividad]]="","",CONCATENATE(Tabla1[[#This Row],[POA]],".",Tabla1[[#This Row],[SRS]],".",Tabla1[[#This Row],[AREA]],".",Tabla1[[#This Row],[TIPO]]))</f>
        <v/>
      </c>
      <c r="C1112" s="465" t="str">
        <f>IF(Tabla1[[#This Row],[Código_Actividad]]="","",'Formulario PPGR1'!#REF!)</f>
        <v/>
      </c>
      <c r="D1112" s="465" t="str">
        <f>IF(Tabla1[[#This Row],[Código_Actividad]]="","",'Formulario PPGR1'!#REF!)</f>
        <v/>
      </c>
      <c r="E1112" s="465" t="str">
        <f>IF(Tabla1[[#This Row],[Código_Actividad]]="","",'Formulario PPGR1'!#REF!)</f>
        <v/>
      </c>
      <c r="F1112" s="465" t="str">
        <f>IF(Tabla1[[#This Row],[Código_Actividad]]="","",'Formulario PPGR1'!#REF!)</f>
        <v/>
      </c>
      <c r="G1112" s="317"/>
      <c r="H1112" s="460" t="str">
        <f>IFERROR(VLOOKUP(Tabla1[[#This Row],[Código_Actividad]],'Formulario PPGR2'!$H$9:$I$1048576,2,FALSE),"")</f>
        <v/>
      </c>
      <c r="I1112" s="467" t="str">
        <f>IFERROR(VLOOKUP(Tabla1[[#This Row],[Código_Actividad]],Tabla2[[Código]:[Total de Acciones ]],15,FALSE),"")</f>
        <v/>
      </c>
      <c r="J1112" s="462"/>
      <c r="K1112" s="466" t="str">
        <f>IFERROR(VLOOKUP($J1112,[3]LSIns!$B$5:$C$45,2,FALSE),"")</f>
        <v/>
      </c>
      <c r="L1112" s="460"/>
      <c r="M1112" s="466" t="str">
        <f>IFERROR(VLOOKUP($L1112,[4]Insumos!$C$2:$F$517,2,FALSE),"")</f>
        <v/>
      </c>
      <c r="N1112" s="408"/>
      <c r="O1112" s="468" t="str">
        <f>IFERROR(VLOOKUP($L1112,[4]Insumos!$C$2:$F$517,3,FALSE),"")</f>
        <v/>
      </c>
      <c r="P1112" s="318" t="e">
        <f>+Tabla1[[#This Row],[Precio Unitario]]*Tabla1[[#This Row],[Cantidad de Insumos]]</f>
        <v>#VALUE!</v>
      </c>
      <c r="Q1112" s="469" t="str">
        <f>IFERROR(VLOOKUP($L1112,[4]Insumos!$C$2:$F$517,4,FALSE),"")</f>
        <v/>
      </c>
      <c r="R1112" s="462"/>
    </row>
    <row r="1113" spans="2:18" x14ac:dyDescent="0.25">
      <c r="B1113" s="465" t="str">
        <f>IF(Tabla1[[#This Row],[Código_Actividad]]="","",CONCATENATE(Tabla1[[#This Row],[POA]],".",Tabla1[[#This Row],[SRS]],".",Tabla1[[#This Row],[AREA]],".",Tabla1[[#This Row],[TIPO]]))</f>
        <v/>
      </c>
      <c r="C1113" s="465" t="str">
        <f>IF(Tabla1[[#This Row],[Código_Actividad]]="","",'Formulario PPGR1'!#REF!)</f>
        <v/>
      </c>
      <c r="D1113" s="465" t="str">
        <f>IF(Tabla1[[#This Row],[Código_Actividad]]="","",'Formulario PPGR1'!#REF!)</f>
        <v/>
      </c>
      <c r="E1113" s="465" t="str">
        <f>IF(Tabla1[[#This Row],[Código_Actividad]]="","",'Formulario PPGR1'!#REF!)</f>
        <v/>
      </c>
      <c r="F1113" s="465" t="str">
        <f>IF(Tabla1[[#This Row],[Código_Actividad]]="","",'Formulario PPGR1'!#REF!)</f>
        <v/>
      </c>
      <c r="G1113" s="317"/>
      <c r="H1113" s="460" t="str">
        <f>IFERROR(VLOOKUP(Tabla1[[#This Row],[Código_Actividad]],'Formulario PPGR2'!$H$9:$I$1048576,2,FALSE),"")</f>
        <v/>
      </c>
      <c r="I1113" s="467" t="str">
        <f>IFERROR(VLOOKUP(Tabla1[[#This Row],[Código_Actividad]],Tabla2[[Código]:[Total de Acciones ]],15,FALSE),"")</f>
        <v/>
      </c>
      <c r="J1113" s="462"/>
      <c r="K1113" s="466" t="str">
        <f>IFERROR(VLOOKUP($J1113,[3]LSIns!$B$5:$C$45,2,FALSE),"")</f>
        <v/>
      </c>
      <c r="L1113" s="460"/>
      <c r="M1113" s="466" t="str">
        <f>IFERROR(VLOOKUP($L1113,[4]Insumos!$C$2:$F$517,2,FALSE),"")</f>
        <v/>
      </c>
      <c r="N1113" s="408"/>
      <c r="O1113" s="468" t="str">
        <f>IFERROR(VLOOKUP($L1113,[4]Insumos!$C$2:$F$517,3,FALSE),"")</f>
        <v/>
      </c>
      <c r="P1113" s="318" t="e">
        <f>+Tabla1[[#This Row],[Precio Unitario]]*Tabla1[[#This Row],[Cantidad de Insumos]]</f>
        <v>#VALUE!</v>
      </c>
      <c r="Q1113" s="469" t="str">
        <f>IFERROR(VLOOKUP($L1113,[4]Insumos!$C$2:$F$517,4,FALSE),"")</f>
        <v/>
      </c>
      <c r="R1113" s="462"/>
    </row>
    <row r="1114" spans="2:18" x14ac:dyDescent="0.25">
      <c r="B1114" s="465" t="str">
        <f>IF(Tabla1[[#This Row],[Código_Actividad]]="","",CONCATENATE(Tabla1[[#This Row],[POA]],".",Tabla1[[#This Row],[SRS]],".",Tabla1[[#This Row],[AREA]],".",Tabla1[[#This Row],[TIPO]]))</f>
        <v/>
      </c>
      <c r="C1114" s="465" t="str">
        <f>IF(Tabla1[[#This Row],[Código_Actividad]]="","",'Formulario PPGR1'!#REF!)</f>
        <v/>
      </c>
      <c r="D1114" s="465" t="str">
        <f>IF(Tabla1[[#This Row],[Código_Actividad]]="","",'Formulario PPGR1'!#REF!)</f>
        <v/>
      </c>
      <c r="E1114" s="465" t="str">
        <f>IF(Tabla1[[#This Row],[Código_Actividad]]="","",'Formulario PPGR1'!#REF!)</f>
        <v/>
      </c>
      <c r="F1114" s="465" t="str">
        <f>IF(Tabla1[[#This Row],[Código_Actividad]]="","",'Formulario PPGR1'!#REF!)</f>
        <v/>
      </c>
      <c r="G1114" s="317"/>
      <c r="H1114" s="460" t="str">
        <f>IFERROR(VLOOKUP(Tabla1[[#This Row],[Código_Actividad]],'Formulario PPGR2'!$H$9:$I$1048576,2,FALSE),"")</f>
        <v/>
      </c>
      <c r="I1114" s="467" t="str">
        <f>IFERROR(VLOOKUP(Tabla1[[#This Row],[Código_Actividad]],Tabla2[[Código]:[Total de Acciones ]],15,FALSE),"")</f>
        <v/>
      </c>
      <c r="J1114" s="462"/>
      <c r="K1114" s="466" t="str">
        <f>IFERROR(VLOOKUP($J1114,[3]LSIns!$B$5:$C$45,2,FALSE),"")</f>
        <v/>
      </c>
      <c r="L1114" s="460"/>
      <c r="M1114" s="466" t="str">
        <f>IFERROR(VLOOKUP($L1114,[4]Insumos!$C$2:$F$517,2,FALSE),"")</f>
        <v/>
      </c>
      <c r="N1114" s="408"/>
      <c r="O1114" s="468" t="str">
        <f>IFERROR(VLOOKUP($L1114,[4]Insumos!$C$2:$F$517,3,FALSE),"")</f>
        <v/>
      </c>
      <c r="P1114" s="318" t="e">
        <f>+Tabla1[[#This Row],[Precio Unitario]]*Tabla1[[#This Row],[Cantidad de Insumos]]</f>
        <v>#VALUE!</v>
      </c>
      <c r="Q1114" s="469" t="str">
        <f>IFERROR(VLOOKUP($L1114,[4]Insumos!$C$2:$F$517,4,FALSE),"")</f>
        <v/>
      </c>
      <c r="R1114" s="462"/>
    </row>
    <row r="1115" spans="2:18" x14ac:dyDescent="0.25">
      <c r="B1115" s="465" t="str">
        <f>IF(Tabla1[[#This Row],[Código_Actividad]]="","",CONCATENATE(Tabla1[[#This Row],[POA]],".",Tabla1[[#This Row],[SRS]],".",Tabla1[[#This Row],[AREA]],".",Tabla1[[#This Row],[TIPO]]))</f>
        <v/>
      </c>
      <c r="C1115" s="465" t="str">
        <f>IF(Tabla1[[#This Row],[Código_Actividad]]="","",'Formulario PPGR1'!#REF!)</f>
        <v/>
      </c>
      <c r="D1115" s="465" t="str">
        <f>IF(Tabla1[[#This Row],[Código_Actividad]]="","",'Formulario PPGR1'!#REF!)</f>
        <v/>
      </c>
      <c r="E1115" s="465" t="str">
        <f>IF(Tabla1[[#This Row],[Código_Actividad]]="","",'Formulario PPGR1'!#REF!)</f>
        <v/>
      </c>
      <c r="F1115" s="465" t="str">
        <f>IF(Tabla1[[#This Row],[Código_Actividad]]="","",'Formulario PPGR1'!#REF!)</f>
        <v/>
      </c>
      <c r="G1115" s="317"/>
      <c r="H1115" s="460" t="str">
        <f>IFERROR(VLOOKUP(Tabla1[[#This Row],[Código_Actividad]],'Formulario PPGR2'!$H$9:$I$1048576,2,FALSE),"")</f>
        <v/>
      </c>
      <c r="I1115" s="467" t="str">
        <f>IFERROR(VLOOKUP(Tabla1[[#This Row],[Código_Actividad]],Tabla2[[Código]:[Total de Acciones ]],15,FALSE),"")</f>
        <v/>
      </c>
      <c r="J1115" s="462"/>
      <c r="K1115" s="466" t="str">
        <f>IFERROR(VLOOKUP($J1115,[3]LSIns!$B$5:$C$45,2,FALSE),"")</f>
        <v/>
      </c>
      <c r="L1115" s="460"/>
      <c r="M1115" s="466" t="str">
        <f>IFERROR(VLOOKUP($L1115,[4]Insumos!$C$2:$F$517,2,FALSE),"")</f>
        <v/>
      </c>
      <c r="N1115" s="408"/>
      <c r="O1115" s="468" t="str">
        <f>IFERROR(VLOOKUP($L1115,[4]Insumos!$C$2:$F$517,3,FALSE),"")</f>
        <v/>
      </c>
      <c r="P1115" s="318" t="e">
        <f>+Tabla1[[#This Row],[Precio Unitario]]*Tabla1[[#This Row],[Cantidad de Insumos]]</f>
        <v>#VALUE!</v>
      </c>
      <c r="Q1115" s="469" t="str">
        <f>IFERROR(VLOOKUP($L1115,[4]Insumos!$C$2:$F$517,4,FALSE),"")</f>
        <v/>
      </c>
      <c r="R1115" s="462"/>
    </row>
    <row r="1116" spans="2:18" x14ac:dyDescent="0.25">
      <c r="B1116" s="465" t="str">
        <f>IF(Tabla1[[#This Row],[Código_Actividad]]="","",CONCATENATE(Tabla1[[#This Row],[POA]],".",Tabla1[[#This Row],[SRS]],".",Tabla1[[#This Row],[AREA]],".",Tabla1[[#This Row],[TIPO]]))</f>
        <v/>
      </c>
      <c r="C1116" s="465" t="str">
        <f>IF(Tabla1[[#This Row],[Código_Actividad]]="","",'Formulario PPGR1'!#REF!)</f>
        <v/>
      </c>
      <c r="D1116" s="465" t="str">
        <f>IF(Tabla1[[#This Row],[Código_Actividad]]="","",'Formulario PPGR1'!#REF!)</f>
        <v/>
      </c>
      <c r="E1116" s="465" t="str">
        <f>IF(Tabla1[[#This Row],[Código_Actividad]]="","",'Formulario PPGR1'!#REF!)</f>
        <v/>
      </c>
      <c r="F1116" s="465" t="str">
        <f>IF(Tabla1[[#This Row],[Código_Actividad]]="","",'Formulario PPGR1'!#REF!)</f>
        <v/>
      </c>
      <c r="G1116" s="317"/>
      <c r="H1116" s="460" t="str">
        <f>IFERROR(VLOOKUP(Tabla1[[#This Row],[Código_Actividad]],'Formulario PPGR2'!$H$9:$I$1048576,2,FALSE),"")</f>
        <v/>
      </c>
      <c r="I1116" s="467" t="str">
        <f>IFERROR(VLOOKUP(Tabla1[[#This Row],[Código_Actividad]],Tabla2[[Código]:[Total de Acciones ]],15,FALSE),"")</f>
        <v/>
      </c>
      <c r="J1116" s="462"/>
      <c r="K1116" s="466" t="str">
        <f>IFERROR(VLOOKUP($J1116,[3]LSIns!$B$5:$C$45,2,FALSE),"")</f>
        <v/>
      </c>
      <c r="L1116" s="460"/>
      <c r="M1116" s="466" t="str">
        <f>IFERROR(VLOOKUP($L1116,[4]Insumos!$C$2:$F$517,2,FALSE),"")</f>
        <v/>
      </c>
      <c r="N1116" s="408"/>
      <c r="O1116" s="468" t="str">
        <f>IFERROR(VLOOKUP($L1116,[4]Insumos!$C$2:$F$517,3,FALSE),"")</f>
        <v/>
      </c>
      <c r="P1116" s="318" t="e">
        <f>+Tabla1[[#This Row],[Precio Unitario]]*Tabla1[[#This Row],[Cantidad de Insumos]]</f>
        <v>#VALUE!</v>
      </c>
      <c r="Q1116" s="469" t="str">
        <f>IFERROR(VLOOKUP($L1116,[4]Insumos!$C$2:$F$517,4,FALSE),"")</f>
        <v/>
      </c>
      <c r="R1116" s="462"/>
    </row>
    <row r="1117" spans="2:18" x14ac:dyDescent="0.25">
      <c r="B1117" s="465" t="str">
        <f>IF(Tabla1[[#This Row],[Código_Actividad]]="","",CONCATENATE(Tabla1[[#This Row],[POA]],".",Tabla1[[#This Row],[SRS]],".",Tabla1[[#This Row],[AREA]],".",Tabla1[[#This Row],[TIPO]]))</f>
        <v/>
      </c>
      <c r="C1117" s="465" t="str">
        <f>IF(Tabla1[[#This Row],[Código_Actividad]]="","",'Formulario PPGR1'!#REF!)</f>
        <v/>
      </c>
      <c r="D1117" s="465" t="str">
        <f>IF(Tabla1[[#This Row],[Código_Actividad]]="","",'Formulario PPGR1'!#REF!)</f>
        <v/>
      </c>
      <c r="E1117" s="465" t="str">
        <f>IF(Tabla1[[#This Row],[Código_Actividad]]="","",'Formulario PPGR1'!#REF!)</f>
        <v/>
      </c>
      <c r="F1117" s="465" t="str">
        <f>IF(Tabla1[[#This Row],[Código_Actividad]]="","",'Formulario PPGR1'!#REF!)</f>
        <v/>
      </c>
      <c r="G1117" s="317"/>
      <c r="H1117" s="460" t="str">
        <f>IFERROR(VLOOKUP(Tabla1[[#This Row],[Código_Actividad]],'Formulario PPGR2'!$H$9:$I$1048576,2,FALSE),"")</f>
        <v/>
      </c>
      <c r="I1117" s="467" t="str">
        <f>IFERROR(VLOOKUP(Tabla1[[#This Row],[Código_Actividad]],Tabla2[[Código]:[Total de Acciones ]],15,FALSE),"")</f>
        <v/>
      </c>
      <c r="J1117" s="462"/>
      <c r="K1117" s="466" t="str">
        <f>IFERROR(VLOOKUP($J1117,[3]LSIns!$B$5:$C$45,2,FALSE),"")</f>
        <v/>
      </c>
      <c r="L1117" s="460"/>
      <c r="M1117" s="466" t="str">
        <f>IFERROR(VLOOKUP($L1117,[4]Insumos!$C$2:$F$517,2,FALSE),"")</f>
        <v/>
      </c>
      <c r="N1117" s="408"/>
      <c r="O1117" s="468" t="str">
        <f>IFERROR(VLOOKUP($L1117,[4]Insumos!$C$2:$F$517,3,FALSE),"")</f>
        <v/>
      </c>
      <c r="P1117" s="318" t="e">
        <f>+Tabla1[[#This Row],[Precio Unitario]]*Tabla1[[#This Row],[Cantidad de Insumos]]</f>
        <v>#VALUE!</v>
      </c>
      <c r="Q1117" s="469" t="str">
        <f>IFERROR(VLOOKUP($L1117,[4]Insumos!$C$2:$F$517,4,FALSE),"")</f>
        <v/>
      </c>
      <c r="R1117" s="462"/>
    </row>
    <row r="1118" spans="2:18" x14ac:dyDescent="0.25">
      <c r="B1118" s="465" t="str">
        <f>IF(Tabla1[[#This Row],[Código_Actividad]]="","",CONCATENATE(Tabla1[[#This Row],[POA]],".",Tabla1[[#This Row],[SRS]],".",Tabla1[[#This Row],[AREA]],".",Tabla1[[#This Row],[TIPO]]))</f>
        <v/>
      </c>
      <c r="C1118" s="465" t="str">
        <f>IF(Tabla1[[#This Row],[Código_Actividad]]="","",'Formulario PPGR1'!#REF!)</f>
        <v/>
      </c>
      <c r="D1118" s="465" t="str">
        <f>IF(Tabla1[[#This Row],[Código_Actividad]]="","",'Formulario PPGR1'!#REF!)</f>
        <v/>
      </c>
      <c r="E1118" s="465" t="str">
        <f>IF(Tabla1[[#This Row],[Código_Actividad]]="","",'Formulario PPGR1'!#REF!)</f>
        <v/>
      </c>
      <c r="F1118" s="465" t="str">
        <f>IF(Tabla1[[#This Row],[Código_Actividad]]="","",'Formulario PPGR1'!#REF!)</f>
        <v/>
      </c>
      <c r="G1118" s="317"/>
      <c r="H1118" s="460" t="str">
        <f>IFERROR(VLOOKUP(Tabla1[[#This Row],[Código_Actividad]],'Formulario PPGR2'!$H$9:$I$1048576,2,FALSE),"")</f>
        <v/>
      </c>
      <c r="I1118" s="467" t="str">
        <f>IFERROR(VLOOKUP(Tabla1[[#This Row],[Código_Actividad]],Tabla2[[Código]:[Total de Acciones ]],15,FALSE),"")</f>
        <v/>
      </c>
      <c r="J1118" s="462"/>
      <c r="K1118" s="466" t="str">
        <f>IFERROR(VLOOKUP($J1118,[3]LSIns!$B$5:$C$45,2,FALSE),"")</f>
        <v/>
      </c>
      <c r="L1118" s="460"/>
      <c r="M1118" s="466" t="str">
        <f>IFERROR(VLOOKUP($L1118,[4]Insumos!$C$2:$F$517,2,FALSE),"")</f>
        <v/>
      </c>
      <c r="N1118" s="408"/>
      <c r="O1118" s="468" t="str">
        <f>IFERROR(VLOOKUP($L1118,[4]Insumos!$C$2:$F$517,3,FALSE),"")</f>
        <v/>
      </c>
      <c r="P1118" s="318" t="e">
        <f>+Tabla1[[#This Row],[Precio Unitario]]*Tabla1[[#This Row],[Cantidad de Insumos]]</f>
        <v>#VALUE!</v>
      </c>
      <c r="Q1118" s="469" t="str">
        <f>IFERROR(VLOOKUP($L1118,[4]Insumos!$C$2:$F$517,4,FALSE),"")</f>
        <v/>
      </c>
      <c r="R1118" s="462"/>
    </row>
    <row r="1119" spans="2:18" x14ac:dyDescent="0.25">
      <c r="B1119" s="465" t="str">
        <f>IF(Tabla1[[#This Row],[Código_Actividad]]="","",CONCATENATE(Tabla1[[#This Row],[POA]],".",Tabla1[[#This Row],[SRS]],".",Tabla1[[#This Row],[AREA]],".",Tabla1[[#This Row],[TIPO]]))</f>
        <v/>
      </c>
      <c r="C1119" s="465" t="str">
        <f>IF(Tabla1[[#This Row],[Código_Actividad]]="","",'Formulario PPGR1'!#REF!)</f>
        <v/>
      </c>
      <c r="D1119" s="465" t="str">
        <f>IF(Tabla1[[#This Row],[Código_Actividad]]="","",'Formulario PPGR1'!#REF!)</f>
        <v/>
      </c>
      <c r="E1119" s="465" t="str">
        <f>IF(Tabla1[[#This Row],[Código_Actividad]]="","",'Formulario PPGR1'!#REF!)</f>
        <v/>
      </c>
      <c r="F1119" s="465" t="str">
        <f>IF(Tabla1[[#This Row],[Código_Actividad]]="","",'Formulario PPGR1'!#REF!)</f>
        <v/>
      </c>
      <c r="G1119" s="317"/>
      <c r="H1119" s="460" t="str">
        <f>IFERROR(VLOOKUP(Tabla1[[#This Row],[Código_Actividad]],'Formulario PPGR2'!$H$9:$I$1048576,2,FALSE),"")</f>
        <v/>
      </c>
      <c r="I1119" s="467" t="str">
        <f>IFERROR(VLOOKUP(Tabla1[[#This Row],[Código_Actividad]],Tabla2[[Código]:[Total de Acciones ]],15,FALSE),"")</f>
        <v/>
      </c>
      <c r="J1119" s="462"/>
      <c r="K1119" s="466" t="str">
        <f>IFERROR(VLOOKUP($J1119,[3]LSIns!$B$5:$C$45,2,FALSE),"")</f>
        <v/>
      </c>
      <c r="L1119" s="460"/>
      <c r="M1119" s="466" t="str">
        <f>IFERROR(VLOOKUP($L1119,[4]Insumos!$C$2:$F$517,2,FALSE),"")</f>
        <v/>
      </c>
      <c r="N1119" s="408"/>
      <c r="O1119" s="468" t="str">
        <f>IFERROR(VLOOKUP($L1119,[4]Insumos!$C$2:$F$517,3,FALSE),"")</f>
        <v/>
      </c>
      <c r="P1119" s="318" t="e">
        <f>+Tabla1[[#This Row],[Precio Unitario]]*Tabla1[[#This Row],[Cantidad de Insumos]]</f>
        <v>#VALUE!</v>
      </c>
      <c r="Q1119" s="469" t="str">
        <f>IFERROR(VLOOKUP($L1119,[4]Insumos!$C$2:$F$517,4,FALSE),"")</f>
        <v/>
      </c>
      <c r="R1119" s="462"/>
    </row>
    <row r="1120" spans="2:18" x14ac:dyDescent="0.25">
      <c r="B1120" s="465" t="str">
        <f>IF(Tabla1[[#This Row],[Código_Actividad]]="","",CONCATENATE(Tabla1[[#This Row],[POA]],".",Tabla1[[#This Row],[SRS]],".",Tabla1[[#This Row],[AREA]],".",Tabla1[[#This Row],[TIPO]]))</f>
        <v/>
      </c>
      <c r="C1120" s="465" t="str">
        <f>IF(Tabla1[[#This Row],[Código_Actividad]]="","",'Formulario PPGR1'!#REF!)</f>
        <v/>
      </c>
      <c r="D1120" s="465" t="str">
        <f>IF(Tabla1[[#This Row],[Código_Actividad]]="","",'Formulario PPGR1'!#REF!)</f>
        <v/>
      </c>
      <c r="E1120" s="465" t="str">
        <f>IF(Tabla1[[#This Row],[Código_Actividad]]="","",'Formulario PPGR1'!#REF!)</f>
        <v/>
      </c>
      <c r="F1120" s="465" t="str">
        <f>IF(Tabla1[[#This Row],[Código_Actividad]]="","",'Formulario PPGR1'!#REF!)</f>
        <v/>
      </c>
      <c r="G1120" s="317"/>
      <c r="H1120" s="460" t="str">
        <f>IFERROR(VLOOKUP(Tabla1[[#This Row],[Código_Actividad]],'Formulario PPGR2'!$H$9:$I$1048576,2,FALSE),"")</f>
        <v/>
      </c>
      <c r="I1120" s="467" t="str">
        <f>IFERROR(VLOOKUP(Tabla1[[#This Row],[Código_Actividad]],Tabla2[[Código]:[Total de Acciones ]],15,FALSE),"")</f>
        <v/>
      </c>
      <c r="J1120" s="462"/>
      <c r="K1120" s="466" t="str">
        <f>IFERROR(VLOOKUP($J1120,[3]LSIns!$B$5:$C$45,2,FALSE),"")</f>
        <v/>
      </c>
      <c r="L1120" s="460"/>
      <c r="M1120" s="466" t="str">
        <f>IFERROR(VLOOKUP($L1120,[4]Insumos!$C$2:$F$517,2,FALSE),"")</f>
        <v/>
      </c>
      <c r="N1120" s="408"/>
      <c r="O1120" s="468" t="str">
        <f>IFERROR(VLOOKUP($L1120,[4]Insumos!$C$2:$F$517,3,FALSE),"")</f>
        <v/>
      </c>
      <c r="P1120" s="318" t="e">
        <f>+Tabla1[[#This Row],[Precio Unitario]]*Tabla1[[#This Row],[Cantidad de Insumos]]</f>
        <v>#VALUE!</v>
      </c>
      <c r="Q1120" s="469" t="str">
        <f>IFERROR(VLOOKUP($L1120,[4]Insumos!$C$2:$F$517,4,FALSE),"")</f>
        <v/>
      </c>
      <c r="R1120" s="462"/>
    </row>
    <row r="1121" spans="2:18" x14ac:dyDescent="0.25">
      <c r="B1121" s="465" t="str">
        <f>IF(Tabla1[[#This Row],[Código_Actividad]]="","",CONCATENATE(Tabla1[[#This Row],[POA]],".",Tabla1[[#This Row],[SRS]],".",Tabla1[[#This Row],[AREA]],".",Tabla1[[#This Row],[TIPO]]))</f>
        <v/>
      </c>
      <c r="C1121" s="465" t="str">
        <f>IF(Tabla1[[#This Row],[Código_Actividad]]="","",'Formulario PPGR1'!#REF!)</f>
        <v/>
      </c>
      <c r="D1121" s="465" t="str">
        <f>IF(Tabla1[[#This Row],[Código_Actividad]]="","",'Formulario PPGR1'!#REF!)</f>
        <v/>
      </c>
      <c r="E1121" s="465" t="str">
        <f>IF(Tabla1[[#This Row],[Código_Actividad]]="","",'Formulario PPGR1'!#REF!)</f>
        <v/>
      </c>
      <c r="F1121" s="465" t="str">
        <f>IF(Tabla1[[#This Row],[Código_Actividad]]="","",'Formulario PPGR1'!#REF!)</f>
        <v/>
      </c>
      <c r="G1121" s="317"/>
      <c r="H1121" s="460" t="str">
        <f>IFERROR(VLOOKUP(Tabla1[[#This Row],[Código_Actividad]],'Formulario PPGR2'!$H$9:$I$1048576,2,FALSE),"")</f>
        <v/>
      </c>
      <c r="I1121" s="467" t="str">
        <f>IFERROR(VLOOKUP(Tabla1[[#This Row],[Código_Actividad]],Tabla2[[Código]:[Total de Acciones ]],15,FALSE),"")</f>
        <v/>
      </c>
      <c r="J1121" s="462"/>
      <c r="K1121" s="466" t="str">
        <f>IFERROR(VLOOKUP($J1121,[3]LSIns!$B$5:$C$45,2,FALSE),"")</f>
        <v/>
      </c>
      <c r="L1121" s="460"/>
      <c r="M1121" s="466" t="str">
        <f>IFERROR(VLOOKUP($L1121,[4]Insumos!$C$2:$F$517,2,FALSE),"")</f>
        <v/>
      </c>
      <c r="N1121" s="408"/>
      <c r="O1121" s="468" t="str">
        <f>IFERROR(VLOOKUP($L1121,[4]Insumos!$C$2:$F$517,3,FALSE),"")</f>
        <v/>
      </c>
      <c r="P1121" s="318" t="e">
        <f>+Tabla1[[#This Row],[Precio Unitario]]*Tabla1[[#This Row],[Cantidad de Insumos]]</f>
        <v>#VALUE!</v>
      </c>
      <c r="Q1121" s="469" t="str">
        <f>IFERROR(VLOOKUP($L1121,[4]Insumos!$C$2:$F$517,4,FALSE),"")</f>
        <v/>
      </c>
      <c r="R1121" s="462"/>
    </row>
    <row r="1122" spans="2:18" x14ac:dyDescent="0.25">
      <c r="B1122" s="465" t="str">
        <f>IF(Tabla1[[#This Row],[Código_Actividad]]="","",CONCATENATE(Tabla1[[#This Row],[POA]],".",Tabla1[[#This Row],[SRS]],".",Tabla1[[#This Row],[AREA]],".",Tabla1[[#This Row],[TIPO]]))</f>
        <v/>
      </c>
      <c r="C1122" s="465" t="str">
        <f>IF(Tabla1[[#This Row],[Código_Actividad]]="","",'Formulario PPGR1'!#REF!)</f>
        <v/>
      </c>
      <c r="D1122" s="465" t="str">
        <f>IF(Tabla1[[#This Row],[Código_Actividad]]="","",'Formulario PPGR1'!#REF!)</f>
        <v/>
      </c>
      <c r="E1122" s="465" t="str">
        <f>IF(Tabla1[[#This Row],[Código_Actividad]]="","",'Formulario PPGR1'!#REF!)</f>
        <v/>
      </c>
      <c r="F1122" s="465" t="str">
        <f>IF(Tabla1[[#This Row],[Código_Actividad]]="","",'Formulario PPGR1'!#REF!)</f>
        <v/>
      </c>
      <c r="G1122" s="317"/>
      <c r="H1122" s="460" t="str">
        <f>IFERROR(VLOOKUP(Tabla1[[#This Row],[Código_Actividad]],'Formulario PPGR2'!$H$9:$I$1048576,2,FALSE),"")</f>
        <v/>
      </c>
      <c r="I1122" s="467" t="str">
        <f>IFERROR(VLOOKUP(Tabla1[[#This Row],[Código_Actividad]],Tabla2[[Código]:[Total de Acciones ]],15,FALSE),"")</f>
        <v/>
      </c>
      <c r="J1122" s="462"/>
      <c r="K1122" s="466" t="str">
        <f>IFERROR(VLOOKUP($J1122,[3]LSIns!$B$5:$C$45,2,FALSE),"")</f>
        <v/>
      </c>
      <c r="L1122" s="460"/>
      <c r="M1122" s="466" t="str">
        <f>IFERROR(VLOOKUP($L1122,[4]Insumos!$C$2:$F$517,2,FALSE),"")</f>
        <v/>
      </c>
      <c r="N1122" s="408"/>
      <c r="O1122" s="468" t="str">
        <f>IFERROR(VLOOKUP($L1122,[4]Insumos!$C$2:$F$517,3,FALSE),"")</f>
        <v/>
      </c>
      <c r="P1122" s="318" t="e">
        <f>+Tabla1[[#This Row],[Precio Unitario]]*Tabla1[[#This Row],[Cantidad de Insumos]]</f>
        <v>#VALUE!</v>
      </c>
      <c r="Q1122" s="469" t="str">
        <f>IFERROR(VLOOKUP($L1122,[4]Insumos!$C$2:$F$517,4,FALSE),"")</f>
        <v/>
      </c>
      <c r="R1122" s="462"/>
    </row>
    <row r="1123" spans="2:18" x14ac:dyDescent="0.25">
      <c r="B1123" s="465" t="str">
        <f>IF(Tabla1[[#This Row],[Código_Actividad]]="","",CONCATENATE(Tabla1[[#This Row],[POA]],".",Tabla1[[#This Row],[SRS]],".",Tabla1[[#This Row],[AREA]],".",Tabla1[[#This Row],[TIPO]]))</f>
        <v/>
      </c>
      <c r="C1123" s="465" t="str">
        <f>IF(Tabla1[[#This Row],[Código_Actividad]]="","",'Formulario PPGR1'!#REF!)</f>
        <v/>
      </c>
      <c r="D1123" s="465" t="str">
        <f>IF(Tabla1[[#This Row],[Código_Actividad]]="","",'Formulario PPGR1'!#REF!)</f>
        <v/>
      </c>
      <c r="E1123" s="465" t="str">
        <f>IF(Tabla1[[#This Row],[Código_Actividad]]="","",'Formulario PPGR1'!#REF!)</f>
        <v/>
      </c>
      <c r="F1123" s="465" t="str">
        <f>IF(Tabla1[[#This Row],[Código_Actividad]]="","",'Formulario PPGR1'!#REF!)</f>
        <v/>
      </c>
      <c r="G1123" s="317"/>
      <c r="H1123" s="460" t="str">
        <f>IFERROR(VLOOKUP(Tabla1[[#This Row],[Código_Actividad]],'Formulario PPGR2'!$H$9:$I$1048576,2,FALSE),"")</f>
        <v/>
      </c>
      <c r="I1123" s="467" t="str">
        <f>IFERROR(VLOOKUP(Tabla1[[#This Row],[Código_Actividad]],Tabla2[[Código]:[Total de Acciones ]],15,FALSE),"")</f>
        <v/>
      </c>
      <c r="J1123" s="462"/>
      <c r="K1123" s="466" t="str">
        <f>IFERROR(VLOOKUP($J1123,[3]LSIns!$B$5:$C$45,2,FALSE),"")</f>
        <v/>
      </c>
      <c r="L1123" s="460"/>
      <c r="M1123" s="466" t="str">
        <f>IFERROR(VLOOKUP($L1123,[4]Insumos!$C$2:$F$517,2,FALSE),"")</f>
        <v/>
      </c>
      <c r="N1123" s="408"/>
      <c r="O1123" s="468" t="str">
        <f>IFERROR(VLOOKUP($L1123,[4]Insumos!$C$2:$F$517,3,FALSE),"")</f>
        <v/>
      </c>
      <c r="P1123" s="318" t="e">
        <f>+Tabla1[[#This Row],[Precio Unitario]]*Tabla1[[#This Row],[Cantidad de Insumos]]</f>
        <v>#VALUE!</v>
      </c>
      <c r="Q1123" s="469" t="str">
        <f>IFERROR(VLOOKUP($L1123,[4]Insumos!$C$2:$F$517,4,FALSE),"")</f>
        <v/>
      </c>
      <c r="R1123" s="462"/>
    </row>
    <row r="1124" spans="2:18" x14ac:dyDescent="0.25">
      <c r="B1124" s="465" t="str">
        <f>IF(Tabla1[[#This Row],[Código_Actividad]]="","",CONCATENATE(Tabla1[[#This Row],[POA]],".",Tabla1[[#This Row],[SRS]],".",Tabla1[[#This Row],[AREA]],".",Tabla1[[#This Row],[TIPO]]))</f>
        <v/>
      </c>
      <c r="C1124" s="465" t="str">
        <f>IF(Tabla1[[#This Row],[Código_Actividad]]="","",'Formulario PPGR1'!#REF!)</f>
        <v/>
      </c>
      <c r="D1124" s="465" t="str">
        <f>IF(Tabla1[[#This Row],[Código_Actividad]]="","",'Formulario PPGR1'!#REF!)</f>
        <v/>
      </c>
      <c r="E1124" s="465" t="str">
        <f>IF(Tabla1[[#This Row],[Código_Actividad]]="","",'Formulario PPGR1'!#REF!)</f>
        <v/>
      </c>
      <c r="F1124" s="465" t="str">
        <f>IF(Tabla1[[#This Row],[Código_Actividad]]="","",'Formulario PPGR1'!#REF!)</f>
        <v/>
      </c>
      <c r="G1124" s="317"/>
      <c r="H1124" s="460" t="str">
        <f>IFERROR(VLOOKUP(Tabla1[[#This Row],[Código_Actividad]],'Formulario PPGR2'!$H$9:$I$1048576,2,FALSE),"")</f>
        <v/>
      </c>
      <c r="I1124" s="467" t="str">
        <f>IFERROR(VLOOKUP(Tabla1[[#This Row],[Código_Actividad]],Tabla2[[Código]:[Total de Acciones ]],15,FALSE),"")</f>
        <v/>
      </c>
      <c r="J1124" s="462"/>
      <c r="K1124" s="466" t="str">
        <f>IFERROR(VLOOKUP($J1124,[3]LSIns!$B$5:$C$45,2,FALSE),"")</f>
        <v/>
      </c>
      <c r="L1124" s="460"/>
      <c r="M1124" s="466" t="str">
        <f>IFERROR(VLOOKUP($L1124,[4]Insumos!$C$2:$F$517,2,FALSE),"")</f>
        <v/>
      </c>
      <c r="N1124" s="408"/>
      <c r="O1124" s="468" t="str">
        <f>IFERROR(VLOOKUP($L1124,[4]Insumos!$C$2:$F$517,3,FALSE),"")</f>
        <v/>
      </c>
      <c r="P1124" s="318" t="e">
        <f>+Tabla1[[#This Row],[Precio Unitario]]*Tabla1[[#This Row],[Cantidad de Insumos]]</f>
        <v>#VALUE!</v>
      </c>
      <c r="Q1124" s="469" t="str">
        <f>IFERROR(VLOOKUP($L1124,[4]Insumos!$C$2:$F$517,4,FALSE),"")</f>
        <v/>
      </c>
      <c r="R1124" s="462"/>
    </row>
    <row r="1125" spans="2:18" x14ac:dyDescent="0.25">
      <c r="B1125" s="465" t="str">
        <f>IF(Tabla1[[#This Row],[Código_Actividad]]="","",CONCATENATE(Tabla1[[#This Row],[POA]],".",Tabla1[[#This Row],[SRS]],".",Tabla1[[#This Row],[AREA]],".",Tabla1[[#This Row],[TIPO]]))</f>
        <v/>
      </c>
      <c r="C1125" s="465" t="str">
        <f>IF(Tabla1[[#This Row],[Código_Actividad]]="","",'Formulario PPGR1'!#REF!)</f>
        <v/>
      </c>
      <c r="D1125" s="465" t="str">
        <f>IF(Tabla1[[#This Row],[Código_Actividad]]="","",'Formulario PPGR1'!#REF!)</f>
        <v/>
      </c>
      <c r="E1125" s="465" t="str">
        <f>IF(Tabla1[[#This Row],[Código_Actividad]]="","",'Formulario PPGR1'!#REF!)</f>
        <v/>
      </c>
      <c r="F1125" s="465" t="str">
        <f>IF(Tabla1[[#This Row],[Código_Actividad]]="","",'Formulario PPGR1'!#REF!)</f>
        <v/>
      </c>
      <c r="G1125" s="317"/>
      <c r="H1125" s="460" t="str">
        <f>IFERROR(VLOOKUP(Tabla1[[#This Row],[Código_Actividad]],'Formulario PPGR2'!$H$9:$I$1048576,2,FALSE),"")</f>
        <v/>
      </c>
      <c r="I1125" s="467" t="str">
        <f>IFERROR(VLOOKUP(Tabla1[[#This Row],[Código_Actividad]],Tabla2[[Código]:[Total de Acciones ]],15,FALSE),"")</f>
        <v/>
      </c>
      <c r="J1125" s="462"/>
      <c r="K1125" s="466" t="str">
        <f>IFERROR(VLOOKUP($J1125,[3]LSIns!$B$5:$C$45,2,FALSE),"")</f>
        <v/>
      </c>
      <c r="L1125" s="460"/>
      <c r="M1125" s="466" t="str">
        <f>IFERROR(VLOOKUP($L1125,[4]Insumos!$C$2:$F$517,2,FALSE),"")</f>
        <v/>
      </c>
      <c r="N1125" s="408"/>
      <c r="O1125" s="468" t="str">
        <f>IFERROR(VLOOKUP($L1125,[4]Insumos!$C$2:$F$517,3,FALSE),"")</f>
        <v/>
      </c>
      <c r="P1125" s="318" t="e">
        <f>+Tabla1[[#This Row],[Precio Unitario]]*Tabla1[[#This Row],[Cantidad de Insumos]]</f>
        <v>#VALUE!</v>
      </c>
      <c r="Q1125" s="469" t="str">
        <f>IFERROR(VLOOKUP($L1125,[4]Insumos!$C$2:$F$517,4,FALSE),"")</f>
        <v/>
      </c>
      <c r="R1125" s="462"/>
    </row>
    <row r="1126" spans="2:18" x14ac:dyDescent="0.25">
      <c r="B1126" s="465" t="str">
        <f>IF(Tabla1[[#This Row],[Código_Actividad]]="","",CONCATENATE(Tabla1[[#This Row],[POA]],".",Tabla1[[#This Row],[SRS]],".",Tabla1[[#This Row],[AREA]],".",Tabla1[[#This Row],[TIPO]]))</f>
        <v/>
      </c>
      <c r="C1126" s="465" t="str">
        <f>IF(Tabla1[[#This Row],[Código_Actividad]]="","",'Formulario PPGR1'!#REF!)</f>
        <v/>
      </c>
      <c r="D1126" s="465" t="str">
        <f>IF(Tabla1[[#This Row],[Código_Actividad]]="","",'Formulario PPGR1'!#REF!)</f>
        <v/>
      </c>
      <c r="E1126" s="465" t="str">
        <f>IF(Tabla1[[#This Row],[Código_Actividad]]="","",'Formulario PPGR1'!#REF!)</f>
        <v/>
      </c>
      <c r="F1126" s="465" t="str">
        <f>IF(Tabla1[[#This Row],[Código_Actividad]]="","",'Formulario PPGR1'!#REF!)</f>
        <v/>
      </c>
      <c r="G1126" s="317"/>
      <c r="H1126" s="460" t="str">
        <f>IFERROR(VLOOKUP(Tabla1[[#This Row],[Código_Actividad]],'Formulario PPGR2'!$H$9:$I$1048576,2,FALSE),"")</f>
        <v/>
      </c>
      <c r="I1126" s="467" t="str">
        <f>IFERROR(VLOOKUP(Tabla1[[#This Row],[Código_Actividad]],Tabla2[[Código]:[Total de Acciones ]],15,FALSE),"")</f>
        <v/>
      </c>
      <c r="J1126" s="462"/>
      <c r="K1126" s="466" t="str">
        <f>IFERROR(VLOOKUP($J1126,[3]LSIns!$B$5:$C$45,2,FALSE),"")</f>
        <v/>
      </c>
      <c r="L1126" s="460"/>
      <c r="M1126" s="466" t="str">
        <f>IFERROR(VLOOKUP($L1126,[4]Insumos!$C$2:$F$517,2,FALSE),"")</f>
        <v/>
      </c>
      <c r="N1126" s="408"/>
      <c r="O1126" s="468" t="str">
        <f>IFERROR(VLOOKUP($L1126,[4]Insumos!$C$2:$F$517,3,FALSE),"")</f>
        <v/>
      </c>
      <c r="P1126" s="318" t="e">
        <f>+Tabla1[[#This Row],[Precio Unitario]]*Tabla1[[#This Row],[Cantidad de Insumos]]</f>
        <v>#VALUE!</v>
      </c>
      <c r="Q1126" s="469" t="str">
        <f>IFERROR(VLOOKUP($L1126,[4]Insumos!$C$2:$F$517,4,FALSE),"")</f>
        <v/>
      </c>
      <c r="R1126" s="462"/>
    </row>
    <row r="1127" spans="2:18" x14ac:dyDescent="0.25">
      <c r="B1127" s="465" t="str">
        <f>IF(Tabla1[[#This Row],[Código_Actividad]]="","",CONCATENATE(Tabla1[[#This Row],[POA]],".",Tabla1[[#This Row],[SRS]],".",Tabla1[[#This Row],[AREA]],".",Tabla1[[#This Row],[TIPO]]))</f>
        <v/>
      </c>
      <c r="C1127" s="465" t="str">
        <f>IF(Tabla1[[#This Row],[Código_Actividad]]="","",'Formulario PPGR1'!#REF!)</f>
        <v/>
      </c>
      <c r="D1127" s="465" t="str">
        <f>IF(Tabla1[[#This Row],[Código_Actividad]]="","",'Formulario PPGR1'!#REF!)</f>
        <v/>
      </c>
      <c r="E1127" s="465" t="str">
        <f>IF(Tabla1[[#This Row],[Código_Actividad]]="","",'Formulario PPGR1'!#REF!)</f>
        <v/>
      </c>
      <c r="F1127" s="465" t="str">
        <f>IF(Tabla1[[#This Row],[Código_Actividad]]="","",'Formulario PPGR1'!#REF!)</f>
        <v/>
      </c>
      <c r="G1127" s="317"/>
      <c r="H1127" s="460" t="str">
        <f>IFERROR(VLOOKUP(Tabla1[[#This Row],[Código_Actividad]],'Formulario PPGR2'!$H$9:$I$1048576,2,FALSE),"")</f>
        <v/>
      </c>
      <c r="I1127" s="467" t="str">
        <f>IFERROR(VLOOKUP(Tabla1[[#This Row],[Código_Actividad]],Tabla2[[Código]:[Total de Acciones ]],15,FALSE),"")</f>
        <v/>
      </c>
      <c r="J1127" s="462"/>
      <c r="K1127" s="466" t="str">
        <f>IFERROR(VLOOKUP($J1127,[3]LSIns!$B$5:$C$45,2,FALSE),"")</f>
        <v/>
      </c>
      <c r="L1127" s="460"/>
      <c r="M1127" s="466" t="str">
        <f>IFERROR(VLOOKUP($L1127,[4]Insumos!$C$2:$F$517,2,FALSE),"")</f>
        <v/>
      </c>
      <c r="N1127" s="408"/>
      <c r="O1127" s="468" t="str">
        <f>IFERROR(VLOOKUP($L1127,[4]Insumos!$C$2:$F$517,3,FALSE),"")</f>
        <v/>
      </c>
      <c r="P1127" s="318" t="e">
        <f>+Tabla1[[#This Row],[Precio Unitario]]*Tabla1[[#This Row],[Cantidad de Insumos]]</f>
        <v>#VALUE!</v>
      </c>
      <c r="Q1127" s="469" t="str">
        <f>IFERROR(VLOOKUP($L1127,[4]Insumos!$C$2:$F$517,4,FALSE),"")</f>
        <v/>
      </c>
      <c r="R1127" s="462"/>
    </row>
    <row r="1128" spans="2:18" x14ac:dyDescent="0.25">
      <c r="B1128" s="465" t="str">
        <f>IF(Tabla1[[#This Row],[Código_Actividad]]="","",CONCATENATE(Tabla1[[#This Row],[POA]],".",Tabla1[[#This Row],[SRS]],".",Tabla1[[#This Row],[AREA]],".",Tabla1[[#This Row],[TIPO]]))</f>
        <v/>
      </c>
      <c r="C1128" s="465" t="str">
        <f>IF(Tabla1[[#This Row],[Código_Actividad]]="","",'Formulario PPGR1'!#REF!)</f>
        <v/>
      </c>
      <c r="D1128" s="465" t="str">
        <f>IF(Tabla1[[#This Row],[Código_Actividad]]="","",'Formulario PPGR1'!#REF!)</f>
        <v/>
      </c>
      <c r="E1128" s="465" t="str">
        <f>IF(Tabla1[[#This Row],[Código_Actividad]]="","",'Formulario PPGR1'!#REF!)</f>
        <v/>
      </c>
      <c r="F1128" s="465" t="str">
        <f>IF(Tabla1[[#This Row],[Código_Actividad]]="","",'Formulario PPGR1'!#REF!)</f>
        <v/>
      </c>
      <c r="G1128" s="317"/>
      <c r="H1128" s="460" t="str">
        <f>IFERROR(VLOOKUP(Tabla1[[#This Row],[Código_Actividad]],'Formulario PPGR2'!$H$9:$I$1048576,2,FALSE),"")</f>
        <v/>
      </c>
      <c r="I1128" s="467" t="str">
        <f>IFERROR(VLOOKUP(Tabla1[[#This Row],[Código_Actividad]],Tabla2[[Código]:[Total de Acciones ]],15,FALSE),"")</f>
        <v/>
      </c>
      <c r="J1128" s="462"/>
      <c r="K1128" s="466" t="str">
        <f>IFERROR(VLOOKUP($J1128,[3]LSIns!$B$5:$C$45,2,FALSE),"")</f>
        <v/>
      </c>
      <c r="L1128" s="460"/>
      <c r="M1128" s="466" t="str">
        <f>IFERROR(VLOOKUP($L1128,[4]Insumos!$C$2:$F$517,2,FALSE),"")</f>
        <v/>
      </c>
      <c r="N1128" s="408"/>
      <c r="O1128" s="468" t="str">
        <f>IFERROR(VLOOKUP($L1128,[4]Insumos!$C$2:$F$517,3,FALSE),"")</f>
        <v/>
      </c>
      <c r="P1128" s="318" t="e">
        <f>+Tabla1[[#This Row],[Precio Unitario]]*Tabla1[[#This Row],[Cantidad de Insumos]]</f>
        <v>#VALUE!</v>
      </c>
      <c r="Q1128" s="469" t="str">
        <f>IFERROR(VLOOKUP($L1128,[4]Insumos!$C$2:$F$517,4,FALSE),"")</f>
        <v/>
      </c>
      <c r="R1128" s="462"/>
    </row>
    <row r="1129" spans="2:18" x14ac:dyDescent="0.25">
      <c r="B1129" s="465" t="str">
        <f>IF(Tabla1[[#This Row],[Código_Actividad]]="","",CONCATENATE(Tabla1[[#This Row],[POA]],".",Tabla1[[#This Row],[SRS]],".",Tabla1[[#This Row],[AREA]],".",Tabla1[[#This Row],[TIPO]]))</f>
        <v/>
      </c>
      <c r="C1129" s="465" t="str">
        <f>IF(Tabla1[[#This Row],[Código_Actividad]]="","",'Formulario PPGR1'!#REF!)</f>
        <v/>
      </c>
      <c r="D1129" s="465" t="str">
        <f>IF(Tabla1[[#This Row],[Código_Actividad]]="","",'Formulario PPGR1'!#REF!)</f>
        <v/>
      </c>
      <c r="E1129" s="465" t="str">
        <f>IF(Tabla1[[#This Row],[Código_Actividad]]="","",'Formulario PPGR1'!#REF!)</f>
        <v/>
      </c>
      <c r="F1129" s="465" t="str">
        <f>IF(Tabla1[[#This Row],[Código_Actividad]]="","",'Formulario PPGR1'!#REF!)</f>
        <v/>
      </c>
      <c r="G1129" s="317"/>
      <c r="H1129" s="460" t="str">
        <f>IFERROR(VLOOKUP(Tabla1[[#This Row],[Código_Actividad]],'Formulario PPGR2'!$H$9:$I$1048576,2,FALSE),"")</f>
        <v/>
      </c>
      <c r="I1129" s="467" t="str">
        <f>IFERROR(VLOOKUP(Tabla1[[#This Row],[Código_Actividad]],Tabla2[[Código]:[Total de Acciones ]],15,FALSE),"")</f>
        <v/>
      </c>
      <c r="J1129" s="462"/>
      <c r="K1129" s="466" t="str">
        <f>IFERROR(VLOOKUP($J1129,[3]LSIns!$B$5:$C$45,2,FALSE),"")</f>
        <v/>
      </c>
      <c r="L1129" s="460"/>
      <c r="M1129" s="466" t="str">
        <f>IFERROR(VLOOKUP($L1129,[4]Insumos!$C$2:$F$517,2,FALSE),"")</f>
        <v/>
      </c>
      <c r="N1129" s="408"/>
      <c r="O1129" s="468" t="str">
        <f>IFERROR(VLOOKUP($L1129,[4]Insumos!$C$2:$F$517,3,FALSE),"")</f>
        <v/>
      </c>
      <c r="P1129" s="318" t="e">
        <f>+Tabla1[[#This Row],[Precio Unitario]]*Tabla1[[#This Row],[Cantidad de Insumos]]</f>
        <v>#VALUE!</v>
      </c>
      <c r="Q1129" s="469" t="str">
        <f>IFERROR(VLOOKUP($L1129,[4]Insumos!$C$2:$F$517,4,FALSE),"")</f>
        <v/>
      </c>
      <c r="R1129" s="462"/>
    </row>
    <row r="1130" spans="2:18" x14ac:dyDescent="0.25">
      <c r="B1130" s="465" t="str">
        <f>IF(Tabla1[[#This Row],[Código_Actividad]]="","",CONCATENATE(Tabla1[[#This Row],[POA]],".",Tabla1[[#This Row],[SRS]],".",Tabla1[[#This Row],[AREA]],".",Tabla1[[#This Row],[TIPO]]))</f>
        <v/>
      </c>
      <c r="C1130" s="465" t="str">
        <f>IF(Tabla1[[#This Row],[Código_Actividad]]="","",'Formulario PPGR1'!#REF!)</f>
        <v/>
      </c>
      <c r="D1130" s="465" t="str">
        <f>IF(Tabla1[[#This Row],[Código_Actividad]]="","",'Formulario PPGR1'!#REF!)</f>
        <v/>
      </c>
      <c r="E1130" s="465" t="str">
        <f>IF(Tabla1[[#This Row],[Código_Actividad]]="","",'Formulario PPGR1'!#REF!)</f>
        <v/>
      </c>
      <c r="F1130" s="465" t="str">
        <f>IF(Tabla1[[#This Row],[Código_Actividad]]="","",'Formulario PPGR1'!#REF!)</f>
        <v/>
      </c>
      <c r="G1130" s="317"/>
      <c r="H1130" s="460" t="str">
        <f>IFERROR(VLOOKUP(Tabla1[[#This Row],[Código_Actividad]],'Formulario PPGR2'!$H$9:$I$1048576,2,FALSE),"")</f>
        <v/>
      </c>
      <c r="I1130" s="467" t="str">
        <f>IFERROR(VLOOKUP(Tabla1[[#This Row],[Código_Actividad]],Tabla2[[Código]:[Total de Acciones ]],15,FALSE),"")</f>
        <v/>
      </c>
      <c r="J1130" s="462"/>
      <c r="K1130" s="466" t="str">
        <f>IFERROR(VLOOKUP($J1130,[3]LSIns!$B$5:$C$45,2,FALSE),"")</f>
        <v/>
      </c>
      <c r="L1130" s="460"/>
      <c r="M1130" s="466" t="str">
        <f>IFERROR(VLOOKUP($L1130,[4]Insumos!$C$2:$F$517,2,FALSE),"")</f>
        <v/>
      </c>
      <c r="N1130" s="408"/>
      <c r="O1130" s="468" t="str">
        <f>IFERROR(VLOOKUP($L1130,[4]Insumos!$C$2:$F$517,3,FALSE),"")</f>
        <v/>
      </c>
      <c r="P1130" s="318" t="e">
        <f>+Tabla1[[#This Row],[Precio Unitario]]*Tabla1[[#This Row],[Cantidad de Insumos]]</f>
        <v>#VALUE!</v>
      </c>
      <c r="Q1130" s="469" t="str">
        <f>IFERROR(VLOOKUP($L1130,[4]Insumos!$C$2:$F$517,4,FALSE),"")</f>
        <v/>
      </c>
      <c r="R1130" s="462"/>
    </row>
    <row r="1131" spans="2:18" x14ac:dyDescent="0.25">
      <c r="B1131" s="465" t="str">
        <f>IF(Tabla1[[#This Row],[Código_Actividad]]="","",CONCATENATE(Tabla1[[#This Row],[POA]],".",Tabla1[[#This Row],[SRS]],".",Tabla1[[#This Row],[AREA]],".",Tabla1[[#This Row],[TIPO]]))</f>
        <v/>
      </c>
      <c r="C1131" s="465" t="str">
        <f>IF(Tabla1[[#This Row],[Código_Actividad]]="","",'Formulario PPGR1'!#REF!)</f>
        <v/>
      </c>
      <c r="D1131" s="465" t="str">
        <f>IF(Tabla1[[#This Row],[Código_Actividad]]="","",'Formulario PPGR1'!#REF!)</f>
        <v/>
      </c>
      <c r="E1131" s="465" t="str">
        <f>IF(Tabla1[[#This Row],[Código_Actividad]]="","",'Formulario PPGR1'!#REF!)</f>
        <v/>
      </c>
      <c r="F1131" s="465" t="str">
        <f>IF(Tabla1[[#This Row],[Código_Actividad]]="","",'Formulario PPGR1'!#REF!)</f>
        <v/>
      </c>
      <c r="G1131" s="317"/>
      <c r="H1131" s="460" t="str">
        <f>IFERROR(VLOOKUP(Tabla1[[#This Row],[Código_Actividad]],'Formulario PPGR2'!$H$9:$I$1048576,2,FALSE),"")</f>
        <v/>
      </c>
      <c r="I1131" s="467" t="str">
        <f>IFERROR(VLOOKUP(Tabla1[[#This Row],[Código_Actividad]],Tabla2[[Código]:[Total de Acciones ]],15,FALSE),"")</f>
        <v/>
      </c>
      <c r="J1131" s="462"/>
      <c r="K1131" s="466" t="str">
        <f>IFERROR(VLOOKUP($J1131,[3]LSIns!$B$5:$C$45,2,FALSE),"")</f>
        <v/>
      </c>
      <c r="L1131" s="460"/>
      <c r="M1131" s="466" t="str">
        <f>IFERROR(VLOOKUP($L1131,[4]Insumos!$C$2:$F$517,2,FALSE),"")</f>
        <v/>
      </c>
      <c r="N1131" s="408"/>
      <c r="O1131" s="468" t="str">
        <f>IFERROR(VLOOKUP($L1131,[4]Insumos!$C$2:$F$517,3,FALSE),"")</f>
        <v/>
      </c>
      <c r="P1131" s="318" t="e">
        <f>+Tabla1[[#This Row],[Precio Unitario]]*Tabla1[[#This Row],[Cantidad de Insumos]]</f>
        <v>#VALUE!</v>
      </c>
      <c r="Q1131" s="469" t="str">
        <f>IFERROR(VLOOKUP($L1131,[4]Insumos!$C$2:$F$517,4,FALSE),"")</f>
        <v/>
      </c>
      <c r="R1131" s="462"/>
    </row>
    <row r="1132" spans="2:18" x14ac:dyDescent="0.25">
      <c r="B1132" s="465" t="str">
        <f>IF(Tabla1[[#This Row],[Código_Actividad]]="","",CONCATENATE(Tabla1[[#This Row],[POA]],".",Tabla1[[#This Row],[SRS]],".",Tabla1[[#This Row],[AREA]],".",Tabla1[[#This Row],[TIPO]]))</f>
        <v/>
      </c>
      <c r="C1132" s="465" t="str">
        <f>IF(Tabla1[[#This Row],[Código_Actividad]]="","",'Formulario PPGR1'!#REF!)</f>
        <v/>
      </c>
      <c r="D1132" s="465" t="str">
        <f>IF(Tabla1[[#This Row],[Código_Actividad]]="","",'Formulario PPGR1'!#REF!)</f>
        <v/>
      </c>
      <c r="E1132" s="465" t="str">
        <f>IF(Tabla1[[#This Row],[Código_Actividad]]="","",'Formulario PPGR1'!#REF!)</f>
        <v/>
      </c>
      <c r="F1132" s="465" t="str">
        <f>IF(Tabla1[[#This Row],[Código_Actividad]]="","",'Formulario PPGR1'!#REF!)</f>
        <v/>
      </c>
      <c r="G1132" s="317"/>
      <c r="H1132" s="460" t="str">
        <f>IFERROR(VLOOKUP(Tabla1[[#This Row],[Código_Actividad]],'Formulario PPGR2'!$H$9:$I$1048576,2,FALSE),"")</f>
        <v/>
      </c>
      <c r="I1132" s="467" t="str">
        <f>IFERROR(VLOOKUP(Tabla1[[#This Row],[Código_Actividad]],Tabla2[[Código]:[Total de Acciones ]],15,FALSE),"")</f>
        <v/>
      </c>
      <c r="J1132" s="462"/>
      <c r="K1132" s="466" t="str">
        <f>IFERROR(VLOOKUP($J1132,[3]LSIns!$B$5:$C$45,2,FALSE),"")</f>
        <v/>
      </c>
      <c r="L1132" s="460"/>
      <c r="M1132" s="466" t="str">
        <f>IFERROR(VLOOKUP($L1132,[4]Insumos!$C$2:$F$517,2,FALSE),"")</f>
        <v/>
      </c>
      <c r="N1132" s="408"/>
      <c r="O1132" s="468" t="str">
        <f>IFERROR(VLOOKUP($L1132,[4]Insumos!$C$2:$F$517,3,FALSE),"")</f>
        <v/>
      </c>
      <c r="P1132" s="318" t="e">
        <f>+Tabla1[[#This Row],[Precio Unitario]]*Tabla1[[#This Row],[Cantidad de Insumos]]</f>
        <v>#VALUE!</v>
      </c>
      <c r="Q1132" s="469" t="str">
        <f>IFERROR(VLOOKUP($L1132,[4]Insumos!$C$2:$F$517,4,FALSE),"")</f>
        <v/>
      </c>
      <c r="R1132" s="462"/>
    </row>
    <row r="1133" spans="2:18" x14ac:dyDescent="0.25">
      <c r="B1133" s="465" t="str">
        <f>IF(Tabla1[[#This Row],[Código_Actividad]]="","",CONCATENATE(Tabla1[[#This Row],[POA]],".",Tabla1[[#This Row],[SRS]],".",Tabla1[[#This Row],[AREA]],".",Tabla1[[#This Row],[TIPO]]))</f>
        <v/>
      </c>
      <c r="C1133" s="465" t="str">
        <f>IF(Tabla1[[#This Row],[Código_Actividad]]="","",'Formulario PPGR1'!#REF!)</f>
        <v/>
      </c>
      <c r="D1133" s="465" t="str">
        <f>IF(Tabla1[[#This Row],[Código_Actividad]]="","",'Formulario PPGR1'!#REF!)</f>
        <v/>
      </c>
      <c r="E1133" s="465" t="str">
        <f>IF(Tabla1[[#This Row],[Código_Actividad]]="","",'Formulario PPGR1'!#REF!)</f>
        <v/>
      </c>
      <c r="F1133" s="465" t="str">
        <f>IF(Tabla1[[#This Row],[Código_Actividad]]="","",'Formulario PPGR1'!#REF!)</f>
        <v/>
      </c>
      <c r="G1133" s="317"/>
      <c r="H1133" s="460" t="str">
        <f>IFERROR(VLOOKUP(Tabla1[[#This Row],[Código_Actividad]],'Formulario PPGR2'!$H$9:$I$1048576,2,FALSE),"")</f>
        <v/>
      </c>
      <c r="I1133" s="467" t="str">
        <f>IFERROR(VLOOKUP(Tabla1[[#This Row],[Código_Actividad]],Tabla2[[Código]:[Total de Acciones ]],15,FALSE),"")</f>
        <v/>
      </c>
      <c r="J1133" s="462"/>
      <c r="K1133" s="466" t="str">
        <f>IFERROR(VLOOKUP($J1133,[3]LSIns!$B$5:$C$45,2,FALSE),"")</f>
        <v/>
      </c>
      <c r="L1133" s="460"/>
      <c r="M1133" s="466" t="str">
        <f>IFERROR(VLOOKUP($L1133,[4]Insumos!$C$2:$F$517,2,FALSE),"")</f>
        <v/>
      </c>
      <c r="N1133" s="408"/>
      <c r="O1133" s="468" t="str">
        <f>IFERROR(VLOOKUP($L1133,[4]Insumos!$C$2:$F$517,3,FALSE),"")</f>
        <v/>
      </c>
      <c r="P1133" s="318" t="e">
        <f>+Tabla1[[#This Row],[Precio Unitario]]*Tabla1[[#This Row],[Cantidad de Insumos]]</f>
        <v>#VALUE!</v>
      </c>
      <c r="Q1133" s="469" t="str">
        <f>IFERROR(VLOOKUP($L1133,[4]Insumos!$C$2:$F$517,4,FALSE),"")</f>
        <v/>
      </c>
      <c r="R1133" s="462"/>
    </row>
    <row r="1134" spans="2:18" x14ac:dyDescent="0.25">
      <c r="B1134" s="465" t="str">
        <f>IF(Tabla1[[#This Row],[Código_Actividad]]="","",CONCATENATE(Tabla1[[#This Row],[POA]],".",Tabla1[[#This Row],[SRS]],".",Tabla1[[#This Row],[AREA]],".",Tabla1[[#This Row],[TIPO]]))</f>
        <v/>
      </c>
      <c r="C1134" s="465" t="str">
        <f>IF(Tabla1[[#This Row],[Código_Actividad]]="","",'Formulario PPGR1'!#REF!)</f>
        <v/>
      </c>
      <c r="D1134" s="465" t="str">
        <f>IF(Tabla1[[#This Row],[Código_Actividad]]="","",'Formulario PPGR1'!#REF!)</f>
        <v/>
      </c>
      <c r="E1134" s="465" t="str">
        <f>IF(Tabla1[[#This Row],[Código_Actividad]]="","",'Formulario PPGR1'!#REF!)</f>
        <v/>
      </c>
      <c r="F1134" s="465" t="str">
        <f>IF(Tabla1[[#This Row],[Código_Actividad]]="","",'Formulario PPGR1'!#REF!)</f>
        <v/>
      </c>
      <c r="G1134" s="317"/>
      <c r="H1134" s="460" t="str">
        <f>IFERROR(VLOOKUP(Tabla1[[#This Row],[Código_Actividad]],'Formulario PPGR2'!$H$9:$I$1048576,2,FALSE),"")</f>
        <v/>
      </c>
      <c r="I1134" s="467" t="str">
        <f>IFERROR(VLOOKUP(Tabla1[[#This Row],[Código_Actividad]],Tabla2[[Código]:[Total de Acciones ]],15,FALSE),"")</f>
        <v/>
      </c>
      <c r="J1134" s="462"/>
      <c r="K1134" s="466" t="str">
        <f>IFERROR(VLOOKUP($J1134,[3]LSIns!$B$5:$C$45,2,FALSE),"")</f>
        <v/>
      </c>
      <c r="L1134" s="460"/>
      <c r="M1134" s="466" t="str">
        <f>IFERROR(VLOOKUP($L1134,[4]Insumos!$C$2:$F$517,2,FALSE),"")</f>
        <v/>
      </c>
      <c r="N1134" s="408"/>
      <c r="O1134" s="468" t="str">
        <f>IFERROR(VLOOKUP($L1134,[4]Insumos!$C$2:$F$517,3,FALSE),"")</f>
        <v/>
      </c>
      <c r="P1134" s="318" t="e">
        <f>+Tabla1[[#This Row],[Precio Unitario]]*Tabla1[[#This Row],[Cantidad de Insumos]]</f>
        <v>#VALUE!</v>
      </c>
      <c r="Q1134" s="469" t="str">
        <f>IFERROR(VLOOKUP($L1134,[4]Insumos!$C$2:$F$517,4,FALSE),"")</f>
        <v/>
      </c>
      <c r="R1134" s="462"/>
    </row>
    <row r="1135" spans="2:18" x14ac:dyDescent="0.25">
      <c r="B1135" s="465" t="str">
        <f>IF(Tabla1[[#This Row],[Código_Actividad]]="","",CONCATENATE(Tabla1[[#This Row],[POA]],".",Tabla1[[#This Row],[SRS]],".",Tabla1[[#This Row],[AREA]],".",Tabla1[[#This Row],[TIPO]]))</f>
        <v/>
      </c>
      <c r="C1135" s="465" t="str">
        <f>IF(Tabla1[[#This Row],[Código_Actividad]]="","",'Formulario PPGR1'!#REF!)</f>
        <v/>
      </c>
      <c r="D1135" s="465" t="str">
        <f>IF(Tabla1[[#This Row],[Código_Actividad]]="","",'Formulario PPGR1'!#REF!)</f>
        <v/>
      </c>
      <c r="E1135" s="465" t="str">
        <f>IF(Tabla1[[#This Row],[Código_Actividad]]="","",'Formulario PPGR1'!#REF!)</f>
        <v/>
      </c>
      <c r="F1135" s="465" t="str">
        <f>IF(Tabla1[[#This Row],[Código_Actividad]]="","",'Formulario PPGR1'!#REF!)</f>
        <v/>
      </c>
      <c r="G1135" s="317"/>
      <c r="H1135" s="460" t="str">
        <f>IFERROR(VLOOKUP(Tabla1[[#This Row],[Código_Actividad]],'Formulario PPGR2'!$H$9:$I$1048576,2,FALSE),"")</f>
        <v/>
      </c>
      <c r="I1135" s="467" t="str">
        <f>IFERROR(VLOOKUP(Tabla1[[#This Row],[Código_Actividad]],Tabla2[[Código]:[Total de Acciones ]],15,FALSE),"")</f>
        <v/>
      </c>
      <c r="J1135" s="462"/>
      <c r="K1135" s="466" t="str">
        <f>IFERROR(VLOOKUP($J1135,[3]LSIns!$B$5:$C$45,2,FALSE),"")</f>
        <v/>
      </c>
      <c r="L1135" s="460"/>
      <c r="M1135" s="466" t="str">
        <f>IFERROR(VLOOKUP($L1135,[4]Insumos!$C$2:$F$517,2,FALSE),"")</f>
        <v/>
      </c>
      <c r="N1135" s="408"/>
      <c r="O1135" s="468" t="str">
        <f>IFERROR(VLOOKUP($L1135,[4]Insumos!$C$2:$F$517,3,FALSE),"")</f>
        <v/>
      </c>
      <c r="P1135" s="318" t="e">
        <f>+Tabla1[[#This Row],[Precio Unitario]]*Tabla1[[#This Row],[Cantidad de Insumos]]</f>
        <v>#VALUE!</v>
      </c>
      <c r="Q1135" s="469" t="str">
        <f>IFERROR(VLOOKUP($L1135,[4]Insumos!$C$2:$F$517,4,FALSE),"")</f>
        <v/>
      </c>
      <c r="R1135" s="462"/>
    </row>
    <row r="1136" spans="2:18" x14ac:dyDescent="0.25">
      <c r="B1136" s="465" t="str">
        <f>IF(Tabla1[[#This Row],[Código_Actividad]]="","",CONCATENATE(Tabla1[[#This Row],[POA]],".",Tabla1[[#This Row],[SRS]],".",Tabla1[[#This Row],[AREA]],".",Tabla1[[#This Row],[TIPO]]))</f>
        <v/>
      </c>
      <c r="C1136" s="465" t="str">
        <f>IF(Tabla1[[#This Row],[Código_Actividad]]="","",'Formulario PPGR1'!#REF!)</f>
        <v/>
      </c>
      <c r="D1136" s="465" t="str">
        <f>IF(Tabla1[[#This Row],[Código_Actividad]]="","",'Formulario PPGR1'!#REF!)</f>
        <v/>
      </c>
      <c r="E1136" s="465" t="str">
        <f>IF(Tabla1[[#This Row],[Código_Actividad]]="","",'Formulario PPGR1'!#REF!)</f>
        <v/>
      </c>
      <c r="F1136" s="465" t="str">
        <f>IF(Tabla1[[#This Row],[Código_Actividad]]="","",'Formulario PPGR1'!#REF!)</f>
        <v/>
      </c>
      <c r="G1136" s="317"/>
      <c r="H1136" s="460" t="str">
        <f>IFERROR(VLOOKUP(Tabla1[[#This Row],[Código_Actividad]],'Formulario PPGR2'!$H$9:$I$1048576,2,FALSE),"")</f>
        <v/>
      </c>
      <c r="I1136" s="467" t="str">
        <f>IFERROR(VLOOKUP(Tabla1[[#This Row],[Código_Actividad]],Tabla2[[Código]:[Total de Acciones ]],15,FALSE),"")</f>
        <v/>
      </c>
      <c r="J1136" s="462"/>
      <c r="K1136" s="466" t="str">
        <f>IFERROR(VLOOKUP($J1136,[3]LSIns!$B$5:$C$45,2,FALSE),"")</f>
        <v/>
      </c>
      <c r="L1136" s="460"/>
      <c r="M1136" s="466" t="str">
        <f>IFERROR(VLOOKUP($L1136,[4]Insumos!$C$2:$F$517,2,FALSE),"")</f>
        <v/>
      </c>
      <c r="N1136" s="408"/>
      <c r="O1136" s="468" t="str">
        <f>IFERROR(VLOOKUP($L1136,[4]Insumos!$C$2:$F$517,3,FALSE),"")</f>
        <v/>
      </c>
      <c r="P1136" s="318" t="e">
        <f>+Tabla1[[#This Row],[Precio Unitario]]*Tabla1[[#This Row],[Cantidad de Insumos]]</f>
        <v>#VALUE!</v>
      </c>
      <c r="Q1136" s="469" t="str">
        <f>IFERROR(VLOOKUP($L1136,[4]Insumos!$C$2:$F$517,4,FALSE),"")</f>
        <v/>
      </c>
      <c r="R1136" s="462"/>
    </row>
    <row r="1137" spans="2:18" x14ac:dyDescent="0.25">
      <c r="B1137" s="465" t="str">
        <f>IF(Tabla1[[#This Row],[Código_Actividad]]="","",CONCATENATE(Tabla1[[#This Row],[POA]],".",Tabla1[[#This Row],[SRS]],".",Tabla1[[#This Row],[AREA]],".",Tabla1[[#This Row],[TIPO]]))</f>
        <v/>
      </c>
      <c r="C1137" s="465" t="str">
        <f>IF(Tabla1[[#This Row],[Código_Actividad]]="","",'Formulario PPGR1'!#REF!)</f>
        <v/>
      </c>
      <c r="D1137" s="465" t="str">
        <f>IF(Tabla1[[#This Row],[Código_Actividad]]="","",'Formulario PPGR1'!#REF!)</f>
        <v/>
      </c>
      <c r="E1137" s="465" t="str">
        <f>IF(Tabla1[[#This Row],[Código_Actividad]]="","",'Formulario PPGR1'!#REF!)</f>
        <v/>
      </c>
      <c r="F1137" s="465" t="str">
        <f>IF(Tabla1[[#This Row],[Código_Actividad]]="","",'Formulario PPGR1'!#REF!)</f>
        <v/>
      </c>
      <c r="G1137" s="317"/>
      <c r="H1137" s="460" t="str">
        <f>IFERROR(VLOOKUP(Tabla1[[#This Row],[Código_Actividad]],'Formulario PPGR2'!$H$9:$I$1048576,2,FALSE),"")</f>
        <v/>
      </c>
      <c r="I1137" s="467" t="str">
        <f>IFERROR(VLOOKUP(Tabla1[[#This Row],[Código_Actividad]],Tabla2[[Código]:[Total de Acciones ]],15,FALSE),"")</f>
        <v/>
      </c>
      <c r="J1137" s="462"/>
      <c r="K1137" s="466" t="str">
        <f>IFERROR(VLOOKUP($J1137,[3]LSIns!$B$5:$C$45,2,FALSE),"")</f>
        <v/>
      </c>
      <c r="L1137" s="460"/>
      <c r="M1137" s="466" t="str">
        <f>IFERROR(VLOOKUP($L1137,[4]Insumos!$C$2:$F$517,2,FALSE),"")</f>
        <v/>
      </c>
      <c r="N1137" s="408"/>
      <c r="O1137" s="468" t="str">
        <f>IFERROR(VLOOKUP($L1137,[4]Insumos!$C$2:$F$517,3,FALSE),"")</f>
        <v/>
      </c>
      <c r="P1137" s="318" t="e">
        <f>+Tabla1[[#This Row],[Precio Unitario]]*Tabla1[[#This Row],[Cantidad de Insumos]]</f>
        <v>#VALUE!</v>
      </c>
      <c r="Q1137" s="469" t="str">
        <f>IFERROR(VLOOKUP($L1137,[4]Insumos!$C$2:$F$517,4,FALSE),"")</f>
        <v/>
      </c>
      <c r="R1137" s="462"/>
    </row>
    <row r="1138" spans="2:18" x14ac:dyDescent="0.25">
      <c r="B1138" s="465" t="str">
        <f>IF(Tabla1[[#This Row],[Código_Actividad]]="","",CONCATENATE(Tabla1[[#This Row],[POA]],".",Tabla1[[#This Row],[SRS]],".",Tabla1[[#This Row],[AREA]],".",Tabla1[[#This Row],[TIPO]]))</f>
        <v/>
      </c>
      <c r="C1138" s="465" t="str">
        <f>IF(Tabla1[[#This Row],[Código_Actividad]]="","",'Formulario PPGR1'!#REF!)</f>
        <v/>
      </c>
      <c r="D1138" s="465" t="str">
        <f>IF(Tabla1[[#This Row],[Código_Actividad]]="","",'Formulario PPGR1'!#REF!)</f>
        <v/>
      </c>
      <c r="E1138" s="465" t="str">
        <f>IF(Tabla1[[#This Row],[Código_Actividad]]="","",'Formulario PPGR1'!#REF!)</f>
        <v/>
      </c>
      <c r="F1138" s="465" t="str">
        <f>IF(Tabla1[[#This Row],[Código_Actividad]]="","",'Formulario PPGR1'!#REF!)</f>
        <v/>
      </c>
      <c r="G1138" s="317"/>
      <c r="H1138" s="460" t="str">
        <f>IFERROR(VLOOKUP(Tabla1[[#This Row],[Código_Actividad]],'Formulario PPGR2'!$H$9:$I$1048576,2,FALSE),"")</f>
        <v/>
      </c>
      <c r="I1138" s="467" t="str">
        <f>IFERROR(VLOOKUP(Tabla1[[#This Row],[Código_Actividad]],Tabla2[[Código]:[Total de Acciones ]],15,FALSE),"")</f>
        <v/>
      </c>
      <c r="J1138" s="462"/>
      <c r="K1138" s="466" t="str">
        <f>IFERROR(VLOOKUP($J1138,[3]LSIns!$B$5:$C$45,2,FALSE),"")</f>
        <v/>
      </c>
      <c r="L1138" s="460"/>
      <c r="M1138" s="466" t="str">
        <f>IFERROR(VLOOKUP($L1138,[4]Insumos!$C$2:$F$517,2,FALSE),"")</f>
        <v/>
      </c>
      <c r="N1138" s="408"/>
      <c r="O1138" s="468" t="str">
        <f>IFERROR(VLOOKUP($L1138,[4]Insumos!$C$2:$F$517,3,FALSE),"")</f>
        <v/>
      </c>
      <c r="P1138" s="318" t="e">
        <f>+Tabla1[[#This Row],[Precio Unitario]]*Tabla1[[#This Row],[Cantidad de Insumos]]</f>
        <v>#VALUE!</v>
      </c>
      <c r="Q1138" s="469" t="str">
        <f>IFERROR(VLOOKUP($L1138,[4]Insumos!$C$2:$F$517,4,FALSE),"")</f>
        <v/>
      </c>
      <c r="R1138" s="462"/>
    </row>
    <row r="1139" spans="2:18" x14ac:dyDescent="0.25">
      <c r="B1139" s="465" t="str">
        <f>IF(Tabla1[[#This Row],[Código_Actividad]]="","",CONCATENATE(Tabla1[[#This Row],[POA]],".",Tabla1[[#This Row],[SRS]],".",Tabla1[[#This Row],[AREA]],".",Tabla1[[#This Row],[TIPO]]))</f>
        <v/>
      </c>
      <c r="C1139" s="465" t="str">
        <f>IF(Tabla1[[#This Row],[Código_Actividad]]="","",'Formulario PPGR1'!#REF!)</f>
        <v/>
      </c>
      <c r="D1139" s="465" t="str">
        <f>IF(Tabla1[[#This Row],[Código_Actividad]]="","",'Formulario PPGR1'!#REF!)</f>
        <v/>
      </c>
      <c r="E1139" s="465" t="str">
        <f>IF(Tabla1[[#This Row],[Código_Actividad]]="","",'Formulario PPGR1'!#REF!)</f>
        <v/>
      </c>
      <c r="F1139" s="465" t="str">
        <f>IF(Tabla1[[#This Row],[Código_Actividad]]="","",'Formulario PPGR1'!#REF!)</f>
        <v/>
      </c>
      <c r="G1139" s="317"/>
      <c r="H1139" s="460" t="str">
        <f>IFERROR(VLOOKUP(Tabla1[[#This Row],[Código_Actividad]],'Formulario PPGR2'!$H$9:$I$1048576,2,FALSE),"")</f>
        <v/>
      </c>
      <c r="I1139" s="467" t="str">
        <f>IFERROR(VLOOKUP(Tabla1[[#This Row],[Código_Actividad]],Tabla2[[Código]:[Total de Acciones ]],15,FALSE),"")</f>
        <v/>
      </c>
      <c r="J1139" s="462"/>
      <c r="K1139" s="466" t="str">
        <f>IFERROR(VLOOKUP($J1139,[3]LSIns!$B$5:$C$45,2,FALSE),"")</f>
        <v/>
      </c>
      <c r="L1139" s="460"/>
      <c r="M1139" s="466" t="str">
        <f>IFERROR(VLOOKUP($L1139,[4]Insumos!$C$2:$F$517,2,FALSE),"")</f>
        <v/>
      </c>
      <c r="N1139" s="408"/>
      <c r="O1139" s="468" t="str">
        <f>IFERROR(VLOOKUP($L1139,[4]Insumos!$C$2:$F$517,3,FALSE),"")</f>
        <v/>
      </c>
      <c r="P1139" s="318" t="e">
        <f>+Tabla1[[#This Row],[Precio Unitario]]*Tabla1[[#This Row],[Cantidad de Insumos]]</f>
        <v>#VALUE!</v>
      </c>
      <c r="Q1139" s="469" t="str">
        <f>IFERROR(VLOOKUP($L1139,[4]Insumos!$C$2:$F$517,4,FALSE),"")</f>
        <v/>
      </c>
      <c r="R1139" s="462"/>
    </row>
    <row r="1140" spans="2:18" x14ac:dyDescent="0.25">
      <c r="B1140" s="465" t="str">
        <f>IF(Tabla1[[#This Row],[Código_Actividad]]="","",CONCATENATE(Tabla1[[#This Row],[POA]],".",Tabla1[[#This Row],[SRS]],".",Tabla1[[#This Row],[AREA]],".",Tabla1[[#This Row],[TIPO]]))</f>
        <v/>
      </c>
      <c r="C1140" s="465" t="str">
        <f>IF(Tabla1[[#This Row],[Código_Actividad]]="","",'Formulario PPGR1'!#REF!)</f>
        <v/>
      </c>
      <c r="D1140" s="465" t="str">
        <f>IF(Tabla1[[#This Row],[Código_Actividad]]="","",'Formulario PPGR1'!#REF!)</f>
        <v/>
      </c>
      <c r="E1140" s="465" t="str">
        <f>IF(Tabla1[[#This Row],[Código_Actividad]]="","",'Formulario PPGR1'!#REF!)</f>
        <v/>
      </c>
      <c r="F1140" s="465" t="str">
        <f>IF(Tabla1[[#This Row],[Código_Actividad]]="","",'Formulario PPGR1'!#REF!)</f>
        <v/>
      </c>
      <c r="G1140" s="317"/>
      <c r="H1140" s="460" t="str">
        <f>IFERROR(VLOOKUP(Tabla1[[#This Row],[Código_Actividad]],'Formulario PPGR2'!$H$9:$I$1048576,2,FALSE),"")</f>
        <v/>
      </c>
      <c r="I1140" s="467" t="str">
        <f>IFERROR(VLOOKUP(Tabla1[[#This Row],[Código_Actividad]],Tabla2[[Código]:[Total de Acciones ]],15,FALSE),"")</f>
        <v/>
      </c>
      <c r="J1140" s="462"/>
      <c r="K1140" s="466" t="str">
        <f>IFERROR(VLOOKUP($J1140,[3]LSIns!$B$5:$C$45,2,FALSE),"")</f>
        <v/>
      </c>
      <c r="L1140" s="460"/>
      <c r="M1140" s="466" t="str">
        <f>IFERROR(VLOOKUP($L1140,[4]Insumos!$C$2:$F$517,2,FALSE),"")</f>
        <v/>
      </c>
      <c r="N1140" s="408"/>
      <c r="O1140" s="468" t="str">
        <f>IFERROR(VLOOKUP($L1140,[4]Insumos!$C$2:$F$517,3,FALSE),"")</f>
        <v/>
      </c>
      <c r="P1140" s="318" t="e">
        <f>+Tabla1[[#This Row],[Precio Unitario]]*Tabla1[[#This Row],[Cantidad de Insumos]]</f>
        <v>#VALUE!</v>
      </c>
      <c r="Q1140" s="469" t="str">
        <f>IFERROR(VLOOKUP($L1140,[4]Insumos!$C$2:$F$517,4,FALSE),"")</f>
        <v/>
      </c>
      <c r="R1140" s="462"/>
    </row>
    <row r="1141" spans="2:18" x14ac:dyDescent="0.25">
      <c r="B1141" s="465" t="str">
        <f>IF(Tabla1[[#This Row],[Código_Actividad]]="","",CONCATENATE(Tabla1[[#This Row],[POA]],".",Tabla1[[#This Row],[SRS]],".",Tabla1[[#This Row],[AREA]],".",Tabla1[[#This Row],[TIPO]]))</f>
        <v/>
      </c>
      <c r="C1141" s="465" t="str">
        <f>IF(Tabla1[[#This Row],[Código_Actividad]]="","",'Formulario PPGR1'!#REF!)</f>
        <v/>
      </c>
      <c r="D1141" s="465" t="str">
        <f>IF(Tabla1[[#This Row],[Código_Actividad]]="","",'Formulario PPGR1'!#REF!)</f>
        <v/>
      </c>
      <c r="E1141" s="465" t="str">
        <f>IF(Tabla1[[#This Row],[Código_Actividad]]="","",'Formulario PPGR1'!#REF!)</f>
        <v/>
      </c>
      <c r="F1141" s="465" t="str">
        <f>IF(Tabla1[[#This Row],[Código_Actividad]]="","",'Formulario PPGR1'!#REF!)</f>
        <v/>
      </c>
      <c r="G1141" s="317"/>
      <c r="H1141" s="460" t="str">
        <f>IFERROR(VLOOKUP(Tabla1[[#This Row],[Código_Actividad]],'Formulario PPGR2'!$H$9:$I$1048576,2,FALSE),"")</f>
        <v/>
      </c>
      <c r="I1141" s="467" t="str">
        <f>IFERROR(VLOOKUP(Tabla1[[#This Row],[Código_Actividad]],Tabla2[[Código]:[Total de Acciones ]],15,FALSE),"")</f>
        <v/>
      </c>
      <c r="J1141" s="462"/>
      <c r="K1141" s="466" t="str">
        <f>IFERROR(VLOOKUP($J1141,[3]LSIns!$B$5:$C$45,2,FALSE),"")</f>
        <v/>
      </c>
      <c r="L1141" s="460"/>
      <c r="M1141" s="466" t="str">
        <f>IFERROR(VLOOKUP($L1141,[4]Insumos!$C$2:$F$517,2,FALSE),"")</f>
        <v/>
      </c>
      <c r="N1141" s="408"/>
      <c r="O1141" s="468" t="str">
        <f>IFERROR(VLOOKUP($L1141,[4]Insumos!$C$2:$F$517,3,FALSE),"")</f>
        <v/>
      </c>
      <c r="P1141" s="318" t="e">
        <f>+Tabla1[[#This Row],[Precio Unitario]]*Tabla1[[#This Row],[Cantidad de Insumos]]</f>
        <v>#VALUE!</v>
      </c>
      <c r="Q1141" s="469" t="str">
        <f>IFERROR(VLOOKUP($L1141,[4]Insumos!$C$2:$F$517,4,FALSE),"")</f>
        <v/>
      </c>
      <c r="R1141" s="462"/>
    </row>
    <row r="1142" spans="2:18" x14ac:dyDescent="0.25">
      <c r="B1142" s="465" t="str">
        <f>IF(Tabla1[[#This Row],[Código_Actividad]]="","",CONCATENATE(Tabla1[[#This Row],[POA]],".",Tabla1[[#This Row],[SRS]],".",Tabla1[[#This Row],[AREA]],".",Tabla1[[#This Row],[TIPO]]))</f>
        <v/>
      </c>
      <c r="C1142" s="465" t="str">
        <f>IF(Tabla1[[#This Row],[Código_Actividad]]="","",'Formulario PPGR1'!#REF!)</f>
        <v/>
      </c>
      <c r="D1142" s="465" t="str">
        <f>IF(Tabla1[[#This Row],[Código_Actividad]]="","",'Formulario PPGR1'!#REF!)</f>
        <v/>
      </c>
      <c r="E1142" s="465" t="str">
        <f>IF(Tabla1[[#This Row],[Código_Actividad]]="","",'Formulario PPGR1'!#REF!)</f>
        <v/>
      </c>
      <c r="F1142" s="465" t="str">
        <f>IF(Tabla1[[#This Row],[Código_Actividad]]="","",'Formulario PPGR1'!#REF!)</f>
        <v/>
      </c>
      <c r="G1142" s="317"/>
      <c r="H1142" s="460" t="str">
        <f>IFERROR(VLOOKUP(Tabla1[[#This Row],[Código_Actividad]],'Formulario PPGR2'!$H$9:$I$1048576,2,FALSE),"")</f>
        <v/>
      </c>
      <c r="I1142" s="467" t="str">
        <f>IFERROR(VLOOKUP(Tabla1[[#This Row],[Código_Actividad]],Tabla2[[Código]:[Total de Acciones ]],15,FALSE),"")</f>
        <v/>
      </c>
      <c r="J1142" s="462"/>
      <c r="K1142" s="466" t="str">
        <f>IFERROR(VLOOKUP($J1142,[3]LSIns!$B$5:$C$45,2,FALSE),"")</f>
        <v/>
      </c>
      <c r="L1142" s="460"/>
      <c r="M1142" s="466" t="str">
        <f>IFERROR(VLOOKUP($L1142,[4]Insumos!$C$2:$F$517,2,FALSE),"")</f>
        <v/>
      </c>
      <c r="N1142" s="408"/>
      <c r="O1142" s="468" t="str">
        <f>IFERROR(VLOOKUP($L1142,[4]Insumos!$C$2:$F$517,3,FALSE),"")</f>
        <v/>
      </c>
      <c r="P1142" s="318" t="e">
        <f>+Tabla1[[#This Row],[Precio Unitario]]*Tabla1[[#This Row],[Cantidad de Insumos]]</f>
        <v>#VALUE!</v>
      </c>
      <c r="Q1142" s="469" t="str">
        <f>IFERROR(VLOOKUP($L1142,[4]Insumos!$C$2:$F$517,4,FALSE),"")</f>
        <v/>
      </c>
      <c r="R1142" s="462"/>
    </row>
    <row r="1143" spans="2:18" x14ac:dyDescent="0.25">
      <c r="B1143" s="465" t="str">
        <f>IF(Tabla1[[#This Row],[Código_Actividad]]="","",CONCATENATE(Tabla1[[#This Row],[POA]],".",Tabla1[[#This Row],[SRS]],".",Tabla1[[#This Row],[AREA]],".",Tabla1[[#This Row],[TIPO]]))</f>
        <v/>
      </c>
      <c r="C1143" s="465" t="str">
        <f>IF(Tabla1[[#This Row],[Código_Actividad]]="","",'Formulario PPGR1'!#REF!)</f>
        <v/>
      </c>
      <c r="D1143" s="465" t="str">
        <f>IF(Tabla1[[#This Row],[Código_Actividad]]="","",'Formulario PPGR1'!#REF!)</f>
        <v/>
      </c>
      <c r="E1143" s="465" t="str">
        <f>IF(Tabla1[[#This Row],[Código_Actividad]]="","",'Formulario PPGR1'!#REF!)</f>
        <v/>
      </c>
      <c r="F1143" s="465" t="str">
        <f>IF(Tabla1[[#This Row],[Código_Actividad]]="","",'Formulario PPGR1'!#REF!)</f>
        <v/>
      </c>
      <c r="G1143" s="317"/>
      <c r="H1143" s="460" t="str">
        <f>IFERROR(VLOOKUP(Tabla1[[#This Row],[Código_Actividad]],'Formulario PPGR2'!$H$9:$I$1048576,2,FALSE),"")</f>
        <v/>
      </c>
      <c r="I1143" s="467" t="str">
        <f>IFERROR(VLOOKUP(Tabla1[[#This Row],[Código_Actividad]],Tabla2[[Código]:[Total de Acciones ]],15,FALSE),"")</f>
        <v/>
      </c>
      <c r="J1143" s="462"/>
      <c r="K1143" s="466" t="str">
        <f>IFERROR(VLOOKUP($J1143,[3]LSIns!$B$5:$C$45,2,FALSE),"")</f>
        <v/>
      </c>
      <c r="L1143" s="460"/>
      <c r="M1143" s="466" t="str">
        <f>IFERROR(VLOOKUP($L1143,[4]Insumos!$C$2:$F$517,2,FALSE),"")</f>
        <v/>
      </c>
      <c r="N1143" s="408"/>
      <c r="O1143" s="468" t="str">
        <f>IFERROR(VLOOKUP($L1143,[4]Insumos!$C$2:$F$517,3,FALSE),"")</f>
        <v/>
      </c>
      <c r="P1143" s="318" t="e">
        <f>+Tabla1[[#This Row],[Precio Unitario]]*Tabla1[[#This Row],[Cantidad de Insumos]]</f>
        <v>#VALUE!</v>
      </c>
      <c r="Q1143" s="469" t="str">
        <f>IFERROR(VLOOKUP($L1143,[4]Insumos!$C$2:$F$517,4,FALSE),"")</f>
        <v/>
      </c>
      <c r="R1143" s="462"/>
    </row>
    <row r="1144" spans="2:18" x14ac:dyDescent="0.25">
      <c r="B1144" s="465" t="str">
        <f>IF(Tabla1[[#This Row],[Código_Actividad]]="","",CONCATENATE(Tabla1[[#This Row],[POA]],".",Tabla1[[#This Row],[SRS]],".",Tabla1[[#This Row],[AREA]],".",Tabla1[[#This Row],[TIPO]]))</f>
        <v/>
      </c>
      <c r="C1144" s="465" t="str">
        <f>IF(Tabla1[[#This Row],[Código_Actividad]]="","",'Formulario PPGR1'!#REF!)</f>
        <v/>
      </c>
      <c r="D1144" s="465" t="str">
        <f>IF(Tabla1[[#This Row],[Código_Actividad]]="","",'Formulario PPGR1'!#REF!)</f>
        <v/>
      </c>
      <c r="E1144" s="465" t="str">
        <f>IF(Tabla1[[#This Row],[Código_Actividad]]="","",'Formulario PPGR1'!#REF!)</f>
        <v/>
      </c>
      <c r="F1144" s="465" t="str">
        <f>IF(Tabla1[[#This Row],[Código_Actividad]]="","",'Formulario PPGR1'!#REF!)</f>
        <v/>
      </c>
      <c r="G1144" s="317"/>
      <c r="H1144" s="460" t="str">
        <f>IFERROR(VLOOKUP(Tabla1[[#This Row],[Código_Actividad]],'Formulario PPGR2'!$H$9:$I$1048576,2,FALSE),"")</f>
        <v/>
      </c>
      <c r="I1144" s="467" t="str">
        <f>IFERROR(VLOOKUP(Tabla1[[#This Row],[Código_Actividad]],Tabla2[[Código]:[Total de Acciones ]],15,FALSE),"")</f>
        <v/>
      </c>
      <c r="J1144" s="462"/>
      <c r="K1144" s="466" t="str">
        <f>IFERROR(VLOOKUP($J1144,[3]LSIns!$B$5:$C$45,2,FALSE),"")</f>
        <v/>
      </c>
      <c r="L1144" s="460"/>
      <c r="M1144" s="466" t="str">
        <f>IFERROR(VLOOKUP($L1144,[4]Insumos!$C$2:$F$517,2,FALSE),"")</f>
        <v/>
      </c>
      <c r="N1144" s="408"/>
      <c r="O1144" s="468" t="str">
        <f>IFERROR(VLOOKUP($L1144,[4]Insumos!$C$2:$F$517,3,FALSE),"")</f>
        <v/>
      </c>
      <c r="P1144" s="318" t="e">
        <f>+Tabla1[[#This Row],[Precio Unitario]]*Tabla1[[#This Row],[Cantidad de Insumos]]</f>
        <v>#VALUE!</v>
      </c>
      <c r="Q1144" s="469" t="str">
        <f>IFERROR(VLOOKUP($L1144,[4]Insumos!$C$2:$F$517,4,FALSE),"")</f>
        <v/>
      </c>
      <c r="R1144" s="462"/>
    </row>
    <row r="1145" spans="2:18" x14ac:dyDescent="0.25">
      <c r="B1145" s="465" t="str">
        <f>IF(Tabla1[[#This Row],[Código_Actividad]]="","",CONCATENATE(Tabla1[[#This Row],[POA]],".",Tabla1[[#This Row],[SRS]],".",Tabla1[[#This Row],[AREA]],".",Tabla1[[#This Row],[TIPO]]))</f>
        <v/>
      </c>
      <c r="C1145" s="465" t="str">
        <f>IF(Tabla1[[#This Row],[Código_Actividad]]="","",'Formulario PPGR1'!#REF!)</f>
        <v/>
      </c>
      <c r="D1145" s="465" t="str">
        <f>IF(Tabla1[[#This Row],[Código_Actividad]]="","",'Formulario PPGR1'!#REF!)</f>
        <v/>
      </c>
      <c r="E1145" s="465" t="str">
        <f>IF(Tabla1[[#This Row],[Código_Actividad]]="","",'Formulario PPGR1'!#REF!)</f>
        <v/>
      </c>
      <c r="F1145" s="465" t="str">
        <f>IF(Tabla1[[#This Row],[Código_Actividad]]="","",'Formulario PPGR1'!#REF!)</f>
        <v/>
      </c>
      <c r="G1145" s="317"/>
      <c r="H1145" s="460" t="str">
        <f>IFERROR(VLOOKUP(Tabla1[[#This Row],[Código_Actividad]],'Formulario PPGR2'!$H$9:$I$1048576,2,FALSE),"")</f>
        <v/>
      </c>
      <c r="I1145" s="467" t="str">
        <f>IFERROR(VLOOKUP(Tabla1[[#This Row],[Código_Actividad]],Tabla2[[Código]:[Total de Acciones ]],15,FALSE),"")</f>
        <v/>
      </c>
      <c r="J1145" s="462"/>
      <c r="K1145" s="466" t="str">
        <f>IFERROR(VLOOKUP($J1145,[3]LSIns!$B$5:$C$45,2,FALSE),"")</f>
        <v/>
      </c>
      <c r="L1145" s="460"/>
      <c r="M1145" s="466" t="str">
        <f>IFERROR(VLOOKUP($L1145,[4]Insumos!$C$2:$F$517,2,FALSE),"")</f>
        <v/>
      </c>
      <c r="N1145" s="408"/>
      <c r="O1145" s="468" t="str">
        <f>IFERROR(VLOOKUP($L1145,[4]Insumos!$C$2:$F$517,3,FALSE),"")</f>
        <v/>
      </c>
      <c r="P1145" s="318" t="e">
        <f>+Tabla1[[#This Row],[Precio Unitario]]*Tabla1[[#This Row],[Cantidad de Insumos]]</f>
        <v>#VALUE!</v>
      </c>
      <c r="Q1145" s="469" t="str">
        <f>IFERROR(VLOOKUP($L1145,[4]Insumos!$C$2:$F$517,4,FALSE),"")</f>
        <v/>
      </c>
      <c r="R1145" s="462"/>
    </row>
    <row r="1146" spans="2:18" x14ac:dyDescent="0.25">
      <c r="B1146" s="465" t="str">
        <f>IF(Tabla1[[#This Row],[Código_Actividad]]="","",CONCATENATE(Tabla1[[#This Row],[POA]],".",Tabla1[[#This Row],[SRS]],".",Tabla1[[#This Row],[AREA]],".",Tabla1[[#This Row],[TIPO]]))</f>
        <v/>
      </c>
      <c r="C1146" s="465" t="str">
        <f>IF(Tabla1[[#This Row],[Código_Actividad]]="","",'Formulario PPGR1'!#REF!)</f>
        <v/>
      </c>
      <c r="D1146" s="465" t="str">
        <f>IF(Tabla1[[#This Row],[Código_Actividad]]="","",'Formulario PPGR1'!#REF!)</f>
        <v/>
      </c>
      <c r="E1146" s="465" t="str">
        <f>IF(Tabla1[[#This Row],[Código_Actividad]]="","",'Formulario PPGR1'!#REF!)</f>
        <v/>
      </c>
      <c r="F1146" s="465" t="str">
        <f>IF(Tabla1[[#This Row],[Código_Actividad]]="","",'Formulario PPGR1'!#REF!)</f>
        <v/>
      </c>
      <c r="G1146" s="317"/>
      <c r="H1146" s="460" t="str">
        <f>IFERROR(VLOOKUP(Tabla1[[#This Row],[Código_Actividad]],'Formulario PPGR2'!$H$9:$I$1048576,2,FALSE),"")</f>
        <v/>
      </c>
      <c r="I1146" s="467" t="str">
        <f>IFERROR(VLOOKUP(Tabla1[[#This Row],[Código_Actividad]],Tabla2[[Código]:[Total de Acciones ]],15,FALSE),"")</f>
        <v/>
      </c>
      <c r="J1146" s="462"/>
      <c r="K1146" s="466" t="str">
        <f>IFERROR(VLOOKUP($J1146,[3]LSIns!$B$5:$C$45,2,FALSE),"")</f>
        <v/>
      </c>
      <c r="L1146" s="460"/>
      <c r="M1146" s="466" t="str">
        <f>IFERROR(VLOOKUP($L1146,[4]Insumos!$C$2:$F$517,2,FALSE),"")</f>
        <v/>
      </c>
      <c r="N1146" s="408"/>
      <c r="O1146" s="468" t="str">
        <f>IFERROR(VLOOKUP($L1146,[4]Insumos!$C$2:$F$517,3,FALSE),"")</f>
        <v/>
      </c>
      <c r="P1146" s="318" t="e">
        <f>+Tabla1[[#This Row],[Precio Unitario]]*Tabla1[[#This Row],[Cantidad de Insumos]]</f>
        <v>#VALUE!</v>
      </c>
      <c r="Q1146" s="469" t="str">
        <f>IFERROR(VLOOKUP($L1146,[4]Insumos!$C$2:$F$517,4,FALSE),"")</f>
        <v/>
      </c>
      <c r="R1146" s="462"/>
    </row>
    <row r="1147" spans="2:18" x14ac:dyDescent="0.25">
      <c r="B1147" s="465" t="str">
        <f>IF(Tabla1[[#This Row],[Código_Actividad]]="","",CONCATENATE(Tabla1[[#This Row],[POA]],".",Tabla1[[#This Row],[SRS]],".",Tabla1[[#This Row],[AREA]],".",Tabla1[[#This Row],[TIPO]]))</f>
        <v/>
      </c>
      <c r="C1147" s="465" t="str">
        <f>IF(Tabla1[[#This Row],[Código_Actividad]]="","",'Formulario PPGR1'!#REF!)</f>
        <v/>
      </c>
      <c r="D1147" s="465" t="str">
        <f>IF(Tabla1[[#This Row],[Código_Actividad]]="","",'Formulario PPGR1'!#REF!)</f>
        <v/>
      </c>
      <c r="E1147" s="465" t="str">
        <f>IF(Tabla1[[#This Row],[Código_Actividad]]="","",'Formulario PPGR1'!#REF!)</f>
        <v/>
      </c>
      <c r="F1147" s="465" t="str">
        <f>IF(Tabla1[[#This Row],[Código_Actividad]]="","",'Formulario PPGR1'!#REF!)</f>
        <v/>
      </c>
      <c r="G1147" s="317"/>
      <c r="H1147" s="460" t="str">
        <f>IFERROR(VLOOKUP(Tabla1[[#This Row],[Código_Actividad]],'Formulario PPGR2'!$H$9:$I$1048576,2,FALSE),"")</f>
        <v/>
      </c>
      <c r="I1147" s="467" t="str">
        <f>IFERROR(VLOOKUP(Tabla1[[#This Row],[Código_Actividad]],Tabla2[[Código]:[Total de Acciones ]],15,FALSE),"")</f>
        <v/>
      </c>
      <c r="J1147" s="462"/>
      <c r="K1147" s="466" t="str">
        <f>IFERROR(VLOOKUP($J1147,[3]LSIns!$B$5:$C$45,2,FALSE),"")</f>
        <v/>
      </c>
      <c r="L1147" s="460"/>
      <c r="M1147" s="466" t="str">
        <f>IFERROR(VLOOKUP($L1147,[4]Insumos!$C$2:$F$517,2,FALSE),"")</f>
        <v/>
      </c>
      <c r="N1147" s="408"/>
      <c r="O1147" s="468" t="str">
        <f>IFERROR(VLOOKUP($L1147,[4]Insumos!$C$2:$F$517,3,FALSE),"")</f>
        <v/>
      </c>
      <c r="P1147" s="318" t="e">
        <f>+Tabla1[[#This Row],[Precio Unitario]]*Tabla1[[#This Row],[Cantidad de Insumos]]</f>
        <v>#VALUE!</v>
      </c>
      <c r="Q1147" s="469" t="str">
        <f>IFERROR(VLOOKUP($L1147,[4]Insumos!$C$2:$F$517,4,FALSE),"")</f>
        <v/>
      </c>
      <c r="R1147" s="462"/>
    </row>
    <row r="1148" spans="2:18" x14ac:dyDescent="0.25">
      <c r="B1148" s="465" t="str">
        <f>IF(Tabla1[[#This Row],[Código_Actividad]]="","",CONCATENATE(Tabla1[[#This Row],[POA]],".",Tabla1[[#This Row],[SRS]],".",Tabla1[[#This Row],[AREA]],".",Tabla1[[#This Row],[TIPO]]))</f>
        <v/>
      </c>
      <c r="C1148" s="465" t="str">
        <f>IF(Tabla1[[#This Row],[Código_Actividad]]="","",'Formulario PPGR1'!#REF!)</f>
        <v/>
      </c>
      <c r="D1148" s="465" t="str">
        <f>IF(Tabla1[[#This Row],[Código_Actividad]]="","",'Formulario PPGR1'!#REF!)</f>
        <v/>
      </c>
      <c r="E1148" s="465" t="str">
        <f>IF(Tabla1[[#This Row],[Código_Actividad]]="","",'Formulario PPGR1'!#REF!)</f>
        <v/>
      </c>
      <c r="F1148" s="465" t="str">
        <f>IF(Tabla1[[#This Row],[Código_Actividad]]="","",'Formulario PPGR1'!#REF!)</f>
        <v/>
      </c>
      <c r="G1148" s="317"/>
      <c r="H1148" s="460" t="str">
        <f>IFERROR(VLOOKUP(Tabla1[[#This Row],[Código_Actividad]],'Formulario PPGR2'!$H$9:$I$1048576,2,FALSE),"")</f>
        <v/>
      </c>
      <c r="I1148" s="467" t="str">
        <f>IFERROR(VLOOKUP(Tabla1[[#This Row],[Código_Actividad]],Tabla2[[Código]:[Total de Acciones ]],15,FALSE),"")</f>
        <v/>
      </c>
      <c r="J1148" s="462"/>
      <c r="K1148" s="466" t="str">
        <f>IFERROR(VLOOKUP($J1148,[3]LSIns!$B$5:$C$45,2,FALSE),"")</f>
        <v/>
      </c>
      <c r="L1148" s="460"/>
      <c r="M1148" s="466" t="str">
        <f>IFERROR(VLOOKUP($L1148,[4]Insumos!$C$2:$F$517,2,FALSE),"")</f>
        <v/>
      </c>
      <c r="N1148" s="408"/>
      <c r="O1148" s="468" t="str">
        <f>IFERROR(VLOOKUP($L1148,[4]Insumos!$C$2:$F$517,3,FALSE),"")</f>
        <v/>
      </c>
      <c r="P1148" s="318" t="e">
        <f>+Tabla1[[#This Row],[Precio Unitario]]*Tabla1[[#This Row],[Cantidad de Insumos]]</f>
        <v>#VALUE!</v>
      </c>
      <c r="Q1148" s="469" t="str">
        <f>IFERROR(VLOOKUP($L1148,[4]Insumos!$C$2:$F$517,4,FALSE),"")</f>
        <v/>
      </c>
      <c r="R1148" s="462"/>
    </row>
    <row r="1149" spans="2:18" x14ac:dyDescent="0.25">
      <c r="B1149" s="465" t="str">
        <f>IF(Tabla1[[#This Row],[Código_Actividad]]="","",CONCATENATE(Tabla1[[#This Row],[POA]],".",Tabla1[[#This Row],[SRS]],".",Tabla1[[#This Row],[AREA]],".",Tabla1[[#This Row],[TIPO]]))</f>
        <v/>
      </c>
      <c r="C1149" s="465" t="str">
        <f>IF(Tabla1[[#This Row],[Código_Actividad]]="","",'Formulario PPGR1'!#REF!)</f>
        <v/>
      </c>
      <c r="D1149" s="465" t="str">
        <f>IF(Tabla1[[#This Row],[Código_Actividad]]="","",'Formulario PPGR1'!#REF!)</f>
        <v/>
      </c>
      <c r="E1149" s="465" t="str">
        <f>IF(Tabla1[[#This Row],[Código_Actividad]]="","",'Formulario PPGR1'!#REF!)</f>
        <v/>
      </c>
      <c r="F1149" s="465" t="str">
        <f>IF(Tabla1[[#This Row],[Código_Actividad]]="","",'Formulario PPGR1'!#REF!)</f>
        <v/>
      </c>
      <c r="G1149" s="317"/>
      <c r="H1149" s="460" t="str">
        <f>IFERROR(VLOOKUP(Tabla1[[#This Row],[Código_Actividad]],'Formulario PPGR2'!$H$9:$I$1048576,2,FALSE),"")</f>
        <v/>
      </c>
      <c r="I1149" s="467" t="str">
        <f>IFERROR(VLOOKUP(Tabla1[[#This Row],[Código_Actividad]],Tabla2[[Código]:[Total de Acciones ]],15,FALSE),"")</f>
        <v/>
      </c>
      <c r="J1149" s="462"/>
      <c r="K1149" s="466" t="str">
        <f>IFERROR(VLOOKUP($J1149,[3]LSIns!$B$5:$C$45,2,FALSE),"")</f>
        <v/>
      </c>
      <c r="L1149" s="460"/>
      <c r="M1149" s="466" t="str">
        <f>IFERROR(VLOOKUP($L1149,[4]Insumos!$C$2:$F$517,2,FALSE),"")</f>
        <v/>
      </c>
      <c r="N1149" s="408"/>
      <c r="O1149" s="468" t="str">
        <f>IFERROR(VLOOKUP($L1149,[4]Insumos!$C$2:$F$517,3,FALSE),"")</f>
        <v/>
      </c>
      <c r="P1149" s="318" t="e">
        <f>+Tabla1[[#This Row],[Precio Unitario]]*Tabla1[[#This Row],[Cantidad de Insumos]]</f>
        <v>#VALUE!</v>
      </c>
      <c r="Q1149" s="469" t="str">
        <f>IFERROR(VLOOKUP($L1149,[4]Insumos!$C$2:$F$517,4,FALSE),"")</f>
        <v/>
      </c>
      <c r="R1149" s="462"/>
    </row>
    <row r="1150" spans="2:18" x14ac:dyDescent="0.25">
      <c r="B1150" s="465" t="str">
        <f>IF(Tabla1[[#This Row],[Código_Actividad]]="","",CONCATENATE(Tabla1[[#This Row],[POA]],".",Tabla1[[#This Row],[SRS]],".",Tabla1[[#This Row],[AREA]],".",Tabla1[[#This Row],[TIPO]]))</f>
        <v/>
      </c>
      <c r="C1150" s="465" t="str">
        <f>IF(Tabla1[[#This Row],[Código_Actividad]]="","",'Formulario PPGR1'!#REF!)</f>
        <v/>
      </c>
      <c r="D1150" s="465" t="str">
        <f>IF(Tabla1[[#This Row],[Código_Actividad]]="","",'Formulario PPGR1'!#REF!)</f>
        <v/>
      </c>
      <c r="E1150" s="465" t="str">
        <f>IF(Tabla1[[#This Row],[Código_Actividad]]="","",'Formulario PPGR1'!#REF!)</f>
        <v/>
      </c>
      <c r="F1150" s="465" t="str">
        <f>IF(Tabla1[[#This Row],[Código_Actividad]]="","",'Formulario PPGR1'!#REF!)</f>
        <v/>
      </c>
      <c r="G1150" s="317"/>
      <c r="H1150" s="460" t="str">
        <f>IFERROR(VLOOKUP(Tabla1[[#This Row],[Código_Actividad]],'Formulario PPGR2'!$H$9:$I$1048576,2,FALSE),"")</f>
        <v/>
      </c>
      <c r="I1150" s="467" t="str">
        <f>IFERROR(VLOOKUP(Tabla1[[#This Row],[Código_Actividad]],Tabla2[[Código]:[Total de Acciones ]],15,FALSE),"")</f>
        <v/>
      </c>
      <c r="J1150" s="462"/>
      <c r="K1150" s="466" t="str">
        <f>IFERROR(VLOOKUP($J1150,[3]LSIns!$B$5:$C$45,2,FALSE),"")</f>
        <v/>
      </c>
      <c r="L1150" s="460"/>
      <c r="M1150" s="466" t="str">
        <f>IFERROR(VLOOKUP($L1150,[4]Insumos!$C$2:$F$517,2,FALSE),"")</f>
        <v/>
      </c>
      <c r="N1150" s="408"/>
      <c r="O1150" s="468" t="str">
        <f>IFERROR(VLOOKUP($L1150,[4]Insumos!$C$2:$F$517,3,FALSE),"")</f>
        <v/>
      </c>
      <c r="P1150" s="318" t="e">
        <f>+Tabla1[[#This Row],[Precio Unitario]]*Tabla1[[#This Row],[Cantidad de Insumos]]</f>
        <v>#VALUE!</v>
      </c>
      <c r="Q1150" s="469" t="str">
        <f>IFERROR(VLOOKUP($L1150,[4]Insumos!$C$2:$F$517,4,FALSE),"")</f>
        <v/>
      </c>
      <c r="R1150" s="462"/>
    </row>
    <row r="1151" spans="2:18" x14ac:dyDescent="0.25">
      <c r="B1151" s="465" t="str">
        <f>IF(Tabla1[[#This Row],[Código_Actividad]]="","",CONCATENATE(Tabla1[[#This Row],[POA]],".",Tabla1[[#This Row],[SRS]],".",Tabla1[[#This Row],[AREA]],".",Tabla1[[#This Row],[TIPO]]))</f>
        <v/>
      </c>
      <c r="C1151" s="465" t="str">
        <f>IF(Tabla1[[#This Row],[Código_Actividad]]="","",'Formulario PPGR1'!#REF!)</f>
        <v/>
      </c>
      <c r="D1151" s="465" t="str">
        <f>IF(Tabla1[[#This Row],[Código_Actividad]]="","",'Formulario PPGR1'!#REF!)</f>
        <v/>
      </c>
      <c r="E1151" s="465" t="str">
        <f>IF(Tabla1[[#This Row],[Código_Actividad]]="","",'Formulario PPGR1'!#REF!)</f>
        <v/>
      </c>
      <c r="F1151" s="465" t="str">
        <f>IF(Tabla1[[#This Row],[Código_Actividad]]="","",'Formulario PPGR1'!#REF!)</f>
        <v/>
      </c>
      <c r="G1151" s="317"/>
      <c r="H1151" s="460" t="str">
        <f>IFERROR(VLOOKUP(Tabla1[[#This Row],[Código_Actividad]],'Formulario PPGR2'!$H$9:$I$1048576,2,FALSE),"")</f>
        <v/>
      </c>
      <c r="I1151" s="467" t="str">
        <f>IFERROR(VLOOKUP(Tabla1[[#This Row],[Código_Actividad]],Tabla2[[Código]:[Total de Acciones ]],15,FALSE),"")</f>
        <v/>
      </c>
      <c r="J1151" s="462"/>
      <c r="K1151" s="466" t="str">
        <f>IFERROR(VLOOKUP($J1151,[3]LSIns!$B$5:$C$45,2,FALSE),"")</f>
        <v/>
      </c>
      <c r="L1151" s="460"/>
      <c r="M1151" s="466" t="str">
        <f>IFERROR(VLOOKUP($L1151,[4]Insumos!$C$2:$F$517,2,FALSE),"")</f>
        <v/>
      </c>
      <c r="N1151" s="408"/>
      <c r="O1151" s="468" t="str">
        <f>IFERROR(VLOOKUP($L1151,[4]Insumos!$C$2:$F$517,3,FALSE),"")</f>
        <v/>
      </c>
      <c r="P1151" s="318" t="e">
        <f>+Tabla1[[#This Row],[Precio Unitario]]*Tabla1[[#This Row],[Cantidad de Insumos]]</f>
        <v>#VALUE!</v>
      </c>
      <c r="Q1151" s="469" t="str">
        <f>IFERROR(VLOOKUP($L1151,[4]Insumos!$C$2:$F$517,4,FALSE),"")</f>
        <v/>
      </c>
      <c r="R1151" s="462"/>
    </row>
    <row r="1152" spans="2:18" x14ac:dyDescent="0.25">
      <c r="B1152" s="465" t="str">
        <f>IF(Tabla1[[#This Row],[Código_Actividad]]="","",CONCATENATE(Tabla1[[#This Row],[POA]],".",Tabla1[[#This Row],[SRS]],".",Tabla1[[#This Row],[AREA]],".",Tabla1[[#This Row],[TIPO]]))</f>
        <v/>
      </c>
      <c r="C1152" s="465" t="str">
        <f>IF(Tabla1[[#This Row],[Código_Actividad]]="","",'Formulario PPGR1'!#REF!)</f>
        <v/>
      </c>
      <c r="D1152" s="465" t="str">
        <f>IF(Tabla1[[#This Row],[Código_Actividad]]="","",'Formulario PPGR1'!#REF!)</f>
        <v/>
      </c>
      <c r="E1152" s="465" t="str">
        <f>IF(Tabla1[[#This Row],[Código_Actividad]]="","",'Formulario PPGR1'!#REF!)</f>
        <v/>
      </c>
      <c r="F1152" s="465" t="str">
        <f>IF(Tabla1[[#This Row],[Código_Actividad]]="","",'Formulario PPGR1'!#REF!)</f>
        <v/>
      </c>
      <c r="G1152" s="317"/>
      <c r="H1152" s="460" t="str">
        <f>IFERROR(VLOOKUP(Tabla1[[#This Row],[Código_Actividad]],'Formulario PPGR2'!$H$9:$I$1048576,2,FALSE),"")</f>
        <v/>
      </c>
      <c r="I1152" s="467" t="str">
        <f>IFERROR(VLOOKUP(Tabla1[[#This Row],[Código_Actividad]],Tabla2[[Código]:[Total de Acciones ]],15,FALSE),"")</f>
        <v/>
      </c>
      <c r="J1152" s="462"/>
      <c r="K1152" s="466" t="str">
        <f>IFERROR(VLOOKUP($J1152,[3]LSIns!$B$5:$C$45,2,FALSE),"")</f>
        <v/>
      </c>
      <c r="L1152" s="460"/>
      <c r="M1152" s="466" t="str">
        <f>IFERROR(VLOOKUP($L1152,[4]Insumos!$C$2:$F$517,2,FALSE),"")</f>
        <v/>
      </c>
      <c r="N1152" s="408"/>
      <c r="O1152" s="468" t="str">
        <f>IFERROR(VLOOKUP($L1152,[4]Insumos!$C$2:$F$517,3,FALSE),"")</f>
        <v/>
      </c>
      <c r="P1152" s="318" t="e">
        <f>+Tabla1[[#This Row],[Precio Unitario]]*Tabla1[[#This Row],[Cantidad de Insumos]]</f>
        <v>#VALUE!</v>
      </c>
      <c r="Q1152" s="469" t="str">
        <f>IFERROR(VLOOKUP($L1152,[4]Insumos!$C$2:$F$517,4,FALSE),"")</f>
        <v/>
      </c>
      <c r="R1152" s="462"/>
    </row>
    <row r="1153" spans="2:18" x14ac:dyDescent="0.25">
      <c r="B1153" s="465" t="str">
        <f>IF(Tabla1[[#This Row],[Código_Actividad]]="","",CONCATENATE(Tabla1[[#This Row],[POA]],".",Tabla1[[#This Row],[SRS]],".",Tabla1[[#This Row],[AREA]],".",Tabla1[[#This Row],[TIPO]]))</f>
        <v/>
      </c>
      <c r="C1153" s="465" t="str">
        <f>IF(Tabla1[[#This Row],[Código_Actividad]]="","",'Formulario PPGR1'!#REF!)</f>
        <v/>
      </c>
      <c r="D1153" s="465" t="str">
        <f>IF(Tabla1[[#This Row],[Código_Actividad]]="","",'Formulario PPGR1'!#REF!)</f>
        <v/>
      </c>
      <c r="E1153" s="465" t="str">
        <f>IF(Tabla1[[#This Row],[Código_Actividad]]="","",'Formulario PPGR1'!#REF!)</f>
        <v/>
      </c>
      <c r="F1153" s="465" t="str">
        <f>IF(Tabla1[[#This Row],[Código_Actividad]]="","",'Formulario PPGR1'!#REF!)</f>
        <v/>
      </c>
      <c r="G1153" s="317"/>
      <c r="H1153" s="460" t="str">
        <f>IFERROR(VLOOKUP(Tabla1[[#This Row],[Código_Actividad]],'Formulario PPGR2'!$H$9:$I$1048576,2,FALSE),"")</f>
        <v/>
      </c>
      <c r="I1153" s="467" t="str">
        <f>IFERROR(VLOOKUP(Tabla1[[#This Row],[Código_Actividad]],Tabla2[[Código]:[Total de Acciones ]],15,FALSE),"")</f>
        <v/>
      </c>
      <c r="J1153" s="462"/>
      <c r="K1153" s="466" t="str">
        <f>IFERROR(VLOOKUP($J1153,[3]LSIns!$B$5:$C$45,2,FALSE),"")</f>
        <v/>
      </c>
      <c r="L1153" s="460"/>
      <c r="M1153" s="466" t="str">
        <f>IFERROR(VLOOKUP($L1153,[4]Insumos!$C$2:$F$517,2,FALSE),"")</f>
        <v/>
      </c>
      <c r="N1153" s="408"/>
      <c r="O1153" s="468" t="str">
        <f>IFERROR(VLOOKUP($L1153,[4]Insumos!$C$2:$F$517,3,FALSE),"")</f>
        <v/>
      </c>
      <c r="P1153" s="318" t="e">
        <f>+Tabla1[[#This Row],[Precio Unitario]]*Tabla1[[#This Row],[Cantidad de Insumos]]</f>
        <v>#VALUE!</v>
      </c>
      <c r="Q1153" s="469" t="str">
        <f>IFERROR(VLOOKUP($L1153,[4]Insumos!$C$2:$F$517,4,FALSE),"")</f>
        <v/>
      </c>
      <c r="R1153" s="462"/>
    </row>
    <row r="1154" spans="2:18" x14ac:dyDescent="0.25">
      <c r="B1154" s="465" t="str">
        <f>IF(Tabla1[[#This Row],[Código_Actividad]]="","",CONCATENATE(Tabla1[[#This Row],[POA]],".",Tabla1[[#This Row],[SRS]],".",Tabla1[[#This Row],[AREA]],".",Tabla1[[#This Row],[TIPO]]))</f>
        <v/>
      </c>
      <c r="C1154" s="465" t="str">
        <f>IF(Tabla1[[#This Row],[Código_Actividad]]="","",'Formulario PPGR1'!#REF!)</f>
        <v/>
      </c>
      <c r="D1154" s="465" t="str">
        <f>IF(Tabla1[[#This Row],[Código_Actividad]]="","",'Formulario PPGR1'!#REF!)</f>
        <v/>
      </c>
      <c r="E1154" s="465" t="str">
        <f>IF(Tabla1[[#This Row],[Código_Actividad]]="","",'Formulario PPGR1'!#REF!)</f>
        <v/>
      </c>
      <c r="F1154" s="465" t="str">
        <f>IF(Tabla1[[#This Row],[Código_Actividad]]="","",'Formulario PPGR1'!#REF!)</f>
        <v/>
      </c>
      <c r="G1154" s="317"/>
      <c r="H1154" s="460" t="str">
        <f>IFERROR(VLOOKUP(Tabla1[[#This Row],[Código_Actividad]],'Formulario PPGR2'!$H$9:$I$1048576,2,FALSE),"")</f>
        <v/>
      </c>
      <c r="I1154" s="467" t="str">
        <f>IFERROR(VLOOKUP(Tabla1[[#This Row],[Código_Actividad]],Tabla2[[Código]:[Total de Acciones ]],15,FALSE),"")</f>
        <v/>
      </c>
      <c r="J1154" s="462"/>
      <c r="K1154" s="466" t="str">
        <f>IFERROR(VLOOKUP($J1154,[3]LSIns!$B$5:$C$45,2,FALSE),"")</f>
        <v/>
      </c>
      <c r="L1154" s="460"/>
      <c r="M1154" s="466" t="str">
        <f>IFERROR(VLOOKUP($L1154,[4]Insumos!$C$2:$F$517,2,FALSE),"")</f>
        <v/>
      </c>
      <c r="N1154" s="408"/>
      <c r="O1154" s="468" t="str">
        <f>IFERROR(VLOOKUP($L1154,[4]Insumos!$C$2:$F$517,3,FALSE),"")</f>
        <v/>
      </c>
      <c r="P1154" s="318" t="e">
        <f>+Tabla1[[#This Row],[Precio Unitario]]*Tabla1[[#This Row],[Cantidad de Insumos]]</f>
        <v>#VALUE!</v>
      </c>
      <c r="Q1154" s="469" t="str">
        <f>IFERROR(VLOOKUP($L1154,[4]Insumos!$C$2:$F$517,4,FALSE),"")</f>
        <v/>
      </c>
      <c r="R1154" s="462"/>
    </row>
    <row r="1155" spans="2:18" x14ac:dyDescent="0.25">
      <c r="B1155" s="465" t="str">
        <f>IF(Tabla1[[#This Row],[Código_Actividad]]="","",CONCATENATE(Tabla1[[#This Row],[POA]],".",Tabla1[[#This Row],[SRS]],".",Tabla1[[#This Row],[AREA]],".",Tabla1[[#This Row],[TIPO]]))</f>
        <v/>
      </c>
      <c r="C1155" s="465" t="str">
        <f>IF(Tabla1[[#This Row],[Código_Actividad]]="","",'Formulario PPGR1'!#REF!)</f>
        <v/>
      </c>
      <c r="D1155" s="465" t="str">
        <f>IF(Tabla1[[#This Row],[Código_Actividad]]="","",'Formulario PPGR1'!#REF!)</f>
        <v/>
      </c>
      <c r="E1155" s="465" t="str">
        <f>IF(Tabla1[[#This Row],[Código_Actividad]]="","",'Formulario PPGR1'!#REF!)</f>
        <v/>
      </c>
      <c r="F1155" s="465" t="str">
        <f>IF(Tabla1[[#This Row],[Código_Actividad]]="","",'Formulario PPGR1'!#REF!)</f>
        <v/>
      </c>
      <c r="G1155" s="317"/>
      <c r="H1155" s="460" t="str">
        <f>IFERROR(VLOOKUP(Tabla1[[#This Row],[Código_Actividad]],'Formulario PPGR2'!$H$9:$I$1048576,2,FALSE),"")</f>
        <v/>
      </c>
      <c r="I1155" s="467" t="str">
        <f>IFERROR(VLOOKUP(Tabla1[[#This Row],[Código_Actividad]],Tabla2[[Código]:[Total de Acciones ]],15,FALSE),"")</f>
        <v/>
      </c>
      <c r="J1155" s="462"/>
      <c r="K1155" s="466" t="str">
        <f>IFERROR(VLOOKUP($J1155,[3]LSIns!$B$5:$C$45,2,FALSE),"")</f>
        <v/>
      </c>
      <c r="L1155" s="460"/>
      <c r="M1155" s="466" t="str">
        <f>IFERROR(VLOOKUP($L1155,[4]Insumos!$C$2:$F$517,2,FALSE),"")</f>
        <v/>
      </c>
      <c r="N1155" s="408"/>
      <c r="O1155" s="468" t="str">
        <f>IFERROR(VLOOKUP($L1155,[4]Insumos!$C$2:$F$517,3,FALSE),"")</f>
        <v/>
      </c>
      <c r="P1155" s="318" t="e">
        <f>+Tabla1[[#This Row],[Precio Unitario]]*Tabla1[[#This Row],[Cantidad de Insumos]]</f>
        <v>#VALUE!</v>
      </c>
      <c r="Q1155" s="469" t="str">
        <f>IFERROR(VLOOKUP($L1155,[4]Insumos!$C$2:$F$517,4,FALSE),"")</f>
        <v/>
      </c>
      <c r="R1155" s="462"/>
    </row>
    <row r="1156" spans="2:18" x14ac:dyDescent="0.25">
      <c r="B1156" s="465" t="str">
        <f>IF(Tabla1[[#This Row],[Código_Actividad]]="","",CONCATENATE(Tabla1[[#This Row],[POA]],".",Tabla1[[#This Row],[SRS]],".",Tabla1[[#This Row],[AREA]],".",Tabla1[[#This Row],[TIPO]]))</f>
        <v/>
      </c>
      <c r="C1156" s="465" t="str">
        <f>IF(Tabla1[[#This Row],[Código_Actividad]]="","",'Formulario PPGR1'!#REF!)</f>
        <v/>
      </c>
      <c r="D1156" s="465" t="str">
        <f>IF(Tabla1[[#This Row],[Código_Actividad]]="","",'Formulario PPGR1'!#REF!)</f>
        <v/>
      </c>
      <c r="E1156" s="465" t="str">
        <f>IF(Tabla1[[#This Row],[Código_Actividad]]="","",'Formulario PPGR1'!#REF!)</f>
        <v/>
      </c>
      <c r="F1156" s="465" t="str">
        <f>IF(Tabla1[[#This Row],[Código_Actividad]]="","",'Formulario PPGR1'!#REF!)</f>
        <v/>
      </c>
      <c r="G1156" s="317"/>
      <c r="H1156" s="460" t="str">
        <f>IFERROR(VLOOKUP(Tabla1[[#This Row],[Código_Actividad]],'Formulario PPGR2'!$H$9:$I$1048576,2,FALSE),"")</f>
        <v/>
      </c>
      <c r="I1156" s="467" t="str">
        <f>IFERROR(VLOOKUP(Tabla1[[#This Row],[Código_Actividad]],Tabla2[[Código]:[Total de Acciones ]],15,FALSE),"")</f>
        <v/>
      </c>
      <c r="J1156" s="462"/>
      <c r="K1156" s="466" t="str">
        <f>IFERROR(VLOOKUP($J1156,[3]LSIns!$B$5:$C$45,2,FALSE),"")</f>
        <v/>
      </c>
      <c r="L1156" s="460"/>
      <c r="M1156" s="466" t="str">
        <f>IFERROR(VLOOKUP($L1156,[4]Insumos!$C$2:$F$517,2,FALSE),"")</f>
        <v/>
      </c>
      <c r="N1156" s="408"/>
      <c r="O1156" s="468" t="str">
        <f>IFERROR(VLOOKUP($L1156,[4]Insumos!$C$2:$F$517,3,FALSE),"")</f>
        <v/>
      </c>
      <c r="P1156" s="318" t="e">
        <f>+Tabla1[[#This Row],[Precio Unitario]]*Tabla1[[#This Row],[Cantidad de Insumos]]</f>
        <v>#VALUE!</v>
      </c>
      <c r="Q1156" s="469" t="str">
        <f>IFERROR(VLOOKUP($L1156,[4]Insumos!$C$2:$F$517,4,FALSE),"")</f>
        <v/>
      </c>
      <c r="R1156" s="462"/>
    </row>
    <row r="1157" spans="2:18" x14ac:dyDescent="0.25">
      <c r="B1157" s="465" t="str">
        <f>IF(Tabla1[[#This Row],[Código_Actividad]]="","",CONCATENATE(Tabla1[[#This Row],[POA]],".",Tabla1[[#This Row],[SRS]],".",Tabla1[[#This Row],[AREA]],".",Tabla1[[#This Row],[TIPO]]))</f>
        <v/>
      </c>
      <c r="C1157" s="465" t="str">
        <f>IF(Tabla1[[#This Row],[Código_Actividad]]="","",'Formulario PPGR1'!#REF!)</f>
        <v/>
      </c>
      <c r="D1157" s="465" t="str">
        <f>IF(Tabla1[[#This Row],[Código_Actividad]]="","",'Formulario PPGR1'!#REF!)</f>
        <v/>
      </c>
      <c r="E1157" s="465" t="str">
        <f>IF(Tabla1[[#This Row],[Código_Actividad]]="","",'Formulario PPGR1'!#REF!)</f>
        <v/>
      </c>
      <c r="F1157" s="465" t="str">
        <f>IF(Tabla1[[#This Row],[Código_Actividad]]="","",'Formulario PPGR1'!#REF!)</f>
        <v/>
      </c>
      <c r="G1157" s="317"/>
      <c r="H1157" s="460" t="str">
        <f>IFERROR(VLOOKUP(Tabla1[[#This Row],[Código_Actividad]],'Formulario PPGR2'!$H$9:$I$1048576,2,FALSE),"")</f>
        <v/>
      </c>
      <c r="I1157" s="467" t="str">
        <f>IFERROR(VLOOKUP(Tabla1[[#This Row],[Código_Actividad]],Tabla2[[Código]:[Total de Acciones ]],15,FALSE),"")</f>
        <v/>
      </c>
      <c r="J1157" s="462"/>
      <c r="K1157" s="466" t="str">
        <f>IFERROR(VLOOKUP($J1157,[3]LSIns!$B$5:$C$45,2,FALSE),"")</f>
        <v/>
      </c>
      <c r="L1157" s="460"/>
      <c r="M1157" s="466" t="str">
        <f>IFERROR(VLOOKUP($L1157,[4]Insumos!$C$2:$F$517,2,FALSE),"")</f>
        <v/>
      </c>
      <c r="N1157" s="408"/>
      <c r="O1157" s="468" t="str">
        <f>IFERROR(VLOOKUP($L1157,[4]Insumos!$C$2:$F$517,3,FALSE),"")</f>
        <v/>
      </c>
      <c r="P1157" s="318" t="e">
        <f>+Tabla1[[#This Row],[Precio Unitario]]*Tabla1[[#This Row],[Cantidad de Insumos]]</f>
        <v>#VALUE!</v>
      </c>
      <c r="Q1157" s="469" t="str">
        <f>IFERROR(VLOOKUP($L1157,[4]Insumos!$C$2:$F$517,4,FALSE),"")</f>
        <v/>
      </c>
      <c r="R1157" s="462"/>
    </row>
    <row r="1158" spans="2:18" x14ac:dyDescent="0.25">
      <c r="B1158" s="465" t="str">
        <f>IF(Tabla1[[#This Row],[Código_Actividad]]="","",CONCATENATE(Tabla1[[#This Row],[POA]],".",Tabla1[[#This Row],[SRS]],".",Tabla1[[#This Row],[AREA]],".",Tabla1[[#This Row],[TIPO]]))</f>
        <v/>
      </c>
      <c r="C1158" s="465" t="str">
        <f>IF(Tabla1[[#This Row],[Código_Actividad]]="","",'Formulario PPGR1'!#REF!)</f>
        <v/>
      </c>
      <c r="D1158" s="465" t="str">
        <f>IF(Tabla1[[#This Row],[Código_Actividad]]="","",'Formulario PPGR1'!#REF!)</f>
        <v/>
      </c>
      <c r="E1158" s="465" t="str">
        <f>IF(Tabla1[[#This Row],[Código_Actividad]]="","",'Formulario PPGR1'!#REF!)</f>
        <v/>
      </c>
      <c r="F1158" s="465" t="str">
        <f>IF(Tabla1[[#This Row],[Código_Actividad]]="","",'Formulario PPGR1'!#REF!)</f>
        <v/>
      </c>
      <c r="G1158" s="317"/>
      <c r="H1158" s="460" t="str">
        <f>IFERROR(VLOOKUP(Tabla1[[#This Row],[Código_Actividad]],'Formulario PPGR2'!$H$9:$I$1048576,2,FALSE),"")</f>
        <v/>
      </c>
      <c r="I1158" s="467" t="str">
        <f>IFERROR(VLOOKUP(Tabla1[[#This Row],[Código_Actividad]],Tabla2[[Código]:[Total de Acciones ]],15,FALSE),"")</f>
        <v/>
      </c>
      <c r="J1158" s="462"/>
      <c r="K1158" s="466" t="str">
        <f>IFERROR(VLOOKUP($J1158,[3]LSIns!$B$5:$C$45,2,FALSE),"")</f>
        <v/>
      </c>
      <c r="L1158" s="460"/>
      <c r="M1158" s="466" t="str">
        <f>IFERROR(VLOOKUP($L1158,[4]Insumos!$C$2:$F$517,2,FALSE),"")</f>
        <v/>
      </c>
      <c r="N1158" s="408"/>
      <c r="O1158" s="468" t="str">
        <f>IFERROR(VLOOKUP($L1158,[4]Insumos!$C$2:$F$517,3,FALSE),"")</f>
        <v/>
      </c>
      <c r="P1158" s="318" t="e">
        <f>+Tabla1[[#This Row],[Precio Unitario]]*Tabla1[[#This Row],[Cantidad de Insumos]]</f>
        <v>#VALUE!</v>
      </c>
      <c r="Q1158" s="469" t="str">
        <f>IFERROR(VLOOKUP($L1158,[4]Insumos!$C$2:$F$517,4,FALSE),"")</f>
        <v/>
      </c>
      <c r="R1158" s="462"/>
    </row>
    <row r="1159" spans="2:18" x14ac:dyDescent="0.25">
      <c r="B1159" s="465" t="str">
        <f>IF(Tabla1[[#This Row],[Código_Actividad]]="","",CONCATENATE(Tabla1[[#This Row],[POA]],".",Tabla1[[#This Row],[SRS]],".",Tabla1[[#This Row],[AREA]],".",Tabla1[[#This Row],[TIPO]]))</f>
        <v/>
      </c>
      <c r="C1159" s="465" t="str">
        <f>IF(Tabla1[[#This Row],[Código_Actividad]]="","",'Formulario PPGR1'!#REF!)</f>
        <v/>
      </c>
      <c r="D1159" s="465" t="str">
        <f>IF(Tabla1[[#This Row],[Código_Actividad]]="","",'Formulario PPGR1'!#REF!)</f>
        <v/>
      </c>
      <c r="E1159" s="465" t="str">
        <f>IF(Tabla1[[#This Row],[Código_Actividad]]="","",'Formulario PPGR1'!#REF!)</f>
        <v/>
      </c>
      <c r="F1159" s="465" t="str">
        <f>IF(Tabla1[[#This Row],[Código_Actividad]]="","",'Formulario PPGR1'!#REF!)</f>
        <v/>
      </c>
      <c r="G1159" s="317"/>
      <c r="H1159" s="460" t="str">
        <f>IFERROR(VLOOKUP(Tabla1[[#This Row],[Código_Actividad]],'Formulario PPGR2'!$H$9:$I$1048576,2,FALSE),"")</f>
        <v/>
      </c>
      <c r="I1159" s="467" t="str">
        <f>IFERROR(VLOOKUP(Tabla1[[#This Row],[Código_Actividad]],Tabla2[[Código]:[Total de Acciones ]],15,FALSE),"")</f>
        <v/>
      </c>
      <c r="J1159" s="462"/>
      <c r="K1159" s="466" t="str">
        <f>IFERROR(VLOOKUP($J1159,[3]LSIns!$B$5:$C$45,2,FALSE),"")</f>
        <v/>
      </c>
      <c r="L1159" s="460"/>
      <c r="M1159" s="466" t="str">
        <f>IFERROR(VLOOKUP($L1159,[4]Insumos!$C$2:$F$517,2,FALSE),"")</f>
        <v/>
      </c>
      <c r="N1159" s="408"/>
      <c r="O1159" s="468" t="str">
        <f>IFERROR(VLOOKUP($L1159,[4]Insumos!$C$2:$F$517,3,FALSE),"")</f>
        <v/>
      </c>
      <c r="P1159" s="318" t="e">
        <f>+Tabla1[[#This Row],[Precio Unitario]]*Tabla1[[#This Row],[Cantidad de Insumos]]</f>
        <v>#VALUE!</v>
      </c>
      <c r="Q1159" s="469" t="str">
        <f>IFERROR(VLOOKUP($L1159,[4]Insumos!$C$2:$F$517,4,FALSE),"")</f>
        <v/>
      </c>
      <c r="R1159" s="462"/>
    </row>
    <row r="1160" spans="2:18" x14ac:dyDescent="0.25">
      <c r="B1160" s="465" t="str">
        <f>IF(Tabla1[[#This Row],[Código_Actividad]]="","",CONCATENATE(Tabla1[[#This Row],[POA]],".",Tabla1[[#This Row],[SRS]],".",Tabla1[[#This Row],[AREA]],".",Tabla1[[#This Row],[TIPO]]))</f>
        <v/>
      </c>
      <c r="C1160" s="465" t="str">
        <f>IF(Tabla1[[#This Row],[Código_Actividad]]="","",'Formulario PPGR1'!#REF!)</f>
        <v/>
      </c>
      <c r="D1160" s="465" t="str">
        <f>IF(Tabla1[[#This Row],[Código_Actividad]]="","",'Formulario PPGR1'!#REF!)</f>
        <v/>
      </c>
      <c r="E1160" s="465" t="str">
        <f>IF(Tabla1[[#This Row],[Código_Actividad]]="","",'Formulario PPGR1'!#REF!)</f>
        <v/>
      </c>
      <c r="F1160" s="465" t="str">
        <f>IF(Tabla1[[#This Row],[Código_Actividad]]="","",'Formulario PPGR1'!#REF!)</f>
        <v/>
      </c>
      <c r="G1160" s="317"/>
      <c r="H1160" s="460" t="str">
        <f>IFERROR(VLOOKUP(Tabla1[[#This Row],[Código_Actividad]],'Formulario PPGR2'!$H$9:$I$1048576,2,FALSE),"")</f>
        <v/>
      </c>
      <c r="I1160" s="467" t="str">
        <f>IFERROR(VLOOKUP(Tabla1[[#This Row],[Código_Actividad]],Tabla2[[Código]:[Total de Acciones ]],15,FALSE),"")</f>
        <v/>
      </c>
      <c r="J1160" s="462"/>
      <c r="K1160" s="466" t="str">
        <f>IFERROR(VLOOKUP($J1160,[3]LSIns!$B$5:$C$45,2,FALSE),"")</f>
        <v/>
      </c>
      <c r="L1160" s="460"/>
      <c r="M1160" s="466" t="str">
        <f>IFERROR(VLOOKUP($L1160,[4]Insumos!$C$2:$F$517,2,FALSE),"")</f>
        <v/>
      </c>
      <c r="N1160" s="408"/>
      <c r="O1160" s="468" t="str">
        <f>IFERROR(VLOOKUP($L1160,[4]Insumos!$C$2:$F$517,3,FALSE),"")</f>
        <v/>
      </c>
      <c r="P1160" s="318" t="e">
        <f>+Tabla1[[#This Row],[Precio Unitario]]*Tabla1[[#This Row],[Cantidad de Insumos]]</f>
        <v>#VALUE!</v>
      </c>
      <c r="Q1160" s="469" t="str">
        <f>IFERROR(VLOOKUP($L1160,[4]Insumos!$C$2:$F$517,4,FALSE),"")</f>
        <v/>
      </c>
      <c r="R1160" s="462"/>
    </row>
    <row r="1161" spans="2:18" x14ac:dyDescent="0.25">
      <c r="B1161" s="465" t="str">
        <f>IF(Tabla1[[#This Row],[Código_Actividad]]="","",CONCATENATE(Tabla1[[#This Row],[POA]],".",Tabla1[[#This Row],[SRS]],".",Tabla1[[#This Row],[AREA]],".",Tabla1[[#This Row],[TIPO]]))</f>
        <v/>
      </c>
      <c r="C1161" s="465" t="str">
        <f>IF(Tabla1[[#This Row],[Código_Actividad]]="","",'Formulario PPGR1'!#REF!)</f>
        <v/>
      </c>
      <c r="D1161" s="465" t="str">
        <f>IF(Tabla1[[#This Row],[Código_Actividad]]="","",'Formulario PPGR1'!#REF!)</f>
        <v/>
      </c>
      <c r="E1161" s="465" t="str">
        <f>IF(Tabla1[[#This Row],[Código_Actividad]]="","",'Formulario PPGR1'!#REF!)</f>
        <v/>
      </c>
      <c r="F1161" s="465" t="str">
        <f>IF(Tabla1[[#This Row],[Código_Actividad]]="","",'Formulario PPGR1'!#REF!)</f>
        <v/>
      </c>
      <c r="G1161" s="317"/>
      <c r="H1161" s="460" t="str">
        <f>IFERROR(VLOOKUP(Tabla1[[#This Row],[Código_Actividad]],'Formulario PPGR2'!$H$9:$I$1048576,2,FALSE),"")</f>
        <v/>
      </c>
      <c r="I1161" s="467" t="str">
        <f>IFERROR(VLOOKUP(Tabla1[[#This Row],[Código_Actividad]],Tabla2[[Código]:[Total de Acciones ]],15,FALSE),"")</f>
        <v/>
      </c>
      <c r="J1161" s="462"/>
      <c r="K1161" s="466" t="str">
        <f>IFERROR(VLOOKUP($J1161,[3]LSIns!$B$5:$C$45,2,FALSE),"")</f>
        <v/>
      </c>
      <c r="L1161" s="460"/>
      <c r="M1161" s="466" t="str">
        <f>IFERROR(VLOOKUP($L1161,[4]Insumos!$C$2:$F$517,2,FALSE),"")</f>
        <v/>
      </c>
      <c r="N1161" s="408"/>
      <c r="O1161" s="468" t="str">
        <f>IFERROR(VLOOKUP($L1161,[4]Insumos!$C$2:$F$517,3,FALSE),"")</f>
        <v/>
      </c>
      <c r="P1161" s="318" t="e">
        <f>+Tabla1[[#This Row],[Precio Unitario]]*Tabla1[[#This Row],[Cantidad de Insumos]]</f>
        <v>#VALUE!</v>
      </c>
      <c r="Q1161" s="469" t="str">
        <f>IFERROR(VLOOKUP($L1161,[4]Insumos!$C$2:$F$517,4,FALSE),"")</f>
        <v/>
      </c>
      <c r="R1161" s="462"/>
    </row>
    <row r="1162" spans="2:18" x14ac:dyDescent="0.25">
      <c r="B1162" s="465" t="str">
        <f>IF(Tabla1[[#This Row],[Código_Actividad]]="","",CONCATENATE(Tabla1[[#This Row],[POA]],".",Tabla1[[#This Row],[SRS]],".",Tabla1[[#This Row],[AREA]],".",Tabla1[[#This Row],[TIPO]]))</f>
        <v/>
      </c>
      <c r="C1162" s="465" t="str">
        <f>IF(Tabla1[[#This Row],[Código_Actividad]]="","",'Formulario PPGR1'!#REF!)</f>
        <v/>
      </c>
      <c r="D1162" s="465" t="str">
        <f>IF(Tabla1[[#This Row],[Código_Actividad]]="","",'Formulario PPGR1'!#REF!)</f>
        <v/>
      </c>
      <c r="E1162" s="465" t="str">
        <f>IF(Tabla1[[#This Row],[Código_Actividad]]="","",'Formulario PPGR1'!#REF!)</f>
        <v/>
      </c>
      <c r="F1162" s="465" t="str">
        <f>IF(Tabla1[[#This Row],[Código_Actividad]]="","",'Formulario PPGR1'!#REF!)</f>
        <v/>
      </c>
      <c r="G1162" s="317"/>
      <c r="H1162" s="460" t="str">
        <f>IFERROR(VLOOKUP(Tabla1[[#This Row],[Código_Actividad]],'Formulario PPGR2'!$H$9:$I$1048576,2,FALSE),"")</f>
        <v/>
      </c>
      <c r="I1162" s="467" t="str">
        <f>IFERROR(VLOOKUP(Tabla1[[#This Row],[Código_Actividad]],Tabla2[[Código]:[Total de Acciones ]],15,FALSE),"")</f>
        <v/>
      </c>
      <c r="J1162" s="462"/>
      <c r="K1162" s="466" t="str">
        <f>IFERROR(VLOOKUP($J1162,[3]LSIns!$B$5:$C$45,2,FALSE),"")</f>
        <v/>
      </c>
      <c r="L1162" s="460"/>
      <c r="M1162" s="466" t="str">
        <f>IFERROR(VLOOKUP($L1162,[4]Insumos!$C$2:$F$517,2,FALSE),"")</f>
        <v/>
      </c>
      <c r="N1162" s="408"/>
      <c r="O1162" s="468" t="str">
        <f>IFERROR(VLOOKUP($L1162,[4]Insumos!$C$2:$F$517,3,FALSE),"")</f>
        <v/>
      </c>
      <c r="P1162" s="318" t="e">
        <f>+Tabla1[[#This Row],[Precio Unitario]]*Tabla1[[#This Row],[Cantidad de Insumos]]</f>
        <v>#VALUE!</v>
      </c>
      <c r="Q1162" s="469" t="str">
        <f>IFERROR(VLOOKUP($L1162,[4]Insumos!$C$2:$F$517,4,FALSE),"")</f>
        <v/>
      </c>
      <c r="R1162" s="462"/>
    </row>
    <row r="1163" spans="2:18" x14ac:dyDescent="0.25">
      <c r="B1163" s="465" t="str">
        <f>IF(Tabla1[[#This Row],[Código_Actividad]]="","",CONCATENATE(Tabla1[[#This Row],[POA]],".",Tabla1[[#This Row],[SRS]],".",Tabla1[[#This Row],[AREA]],".",Tabla1[[#This Row],[TIPO]]))</f>
        <v/>
      </c>
      <c r="C1163" s="465" t="str">
        <f>IF(Tabla1[[#This Row],[Código_Actividad]]="","",'Formulario PPGR1'!#REF!)</f>
        <v/>
      </c>
      <c r="D1163" s="465" t="str">
        <f>IF(Tabla1[[#This Row],[Código_Actividad]]="","",'Formulario PPGR1'!#REF!)</f>
        <v/>
      </c>
      <c r="E1163" s="465" t="str">
        <f>IF(Tabla1[[#This Row],[Código_Actividad]]="","",'Formulario PPGR1'!#REF!)</f>
        <v/>
      </c>
      <c r="F1163" s="465" t="str">
        <f>IF(Tabla1[[#This Row],[Código_Actividad]]="","",'Formulario PPGR1'!#REF!)</f>
        <v/>
      </c>
      <c r="G1163" s="317"/>
      <c r="H1163" s="460" t="str">
        <f>IFERROR(VLOOKUP(Tabla1[[#This Row],[Código_Actividad]],'Formulario PPGR2'!$H$9:$I$1048576,2,FALSE),"")</f>
        <v/>
      </c>
      <c r="I1163" s="467" t="str">
        <f>IFERROR(VLOOKUP(Tabla1[[#This Row],[Código_Actividad]],Tabla2[[Código]:[Total de Acciones ]],15,FALSE),"")</f>
        <v/>
      </c>
      <c r="J1163" s="462"/>
      <c r="K1163" s="466" t="str">
        <f>IFERROR(VLOOKUP($J1163,[3]LSIns!$B$5:$C$45,2,FALSE),"")</f>
        <v/>
      </c>
      <c r="L1163" s="460"/>
      <c r="M1163" s="466" t="str">
        <f>IFERROR(VLOOKUP($L1163,[4]Insumos!$C$2:$F$517,2,FALSE),"")</f>
        <v/>
      </c>
      <c r="N1163" s="408"/>
      <c r="O1163" s="468" t="str">
        <f>IFERROR(VLOOKUP($L1163,[4]Insumos!$C$2:$F$517,3,FALSE),"")</f>
        <v/>
      </c>
      <c r="P1163" s="318" t="e">
        <f>+Tabla1[[#This Row],[Precio Unitario]]*Tabla1[[#This Row],[Cantidad de Insumos]]</f>
        <v>#VALUE!</v>
      </c>
      <c r="Q1163" s="469" t="str">
        <f>IFERROR(VLOOKUP($L1163,[4]Insumos!$C$2:$F$517,4,FALSE),"")</f>
        <v/>
      </c>
      <c r="R1163" s="462"/>
    </row>
    <row r="1164" spans="2:18" x14ac:dyDescent="0.25">
      <c r="B1164" s="465" t="str">
        <f>IF(Tabla1[[#This Row],[Código_Actividad]]="","",CONCATENATE(Tabla1[[#This Row],[POA]],".",Tabla1[[#This Row],[SRS]],".",Tabla1[[#This Row],[AREA]],".",Tabla1[[#This Row],[TIPO]]))</f>
        <v/>
      </c>
      <c r="C1164" s="465" t="str">
        <f>IF(Tabla1[[#This Row],[Código_Actividad]]="","",'Formulario PPGR1'!#REF!)</f>
        <v/>
      </c>
      <c r="D1164" s="465" t="str">
        <f>IF(Tabla1[[#This Row],[Código_Actividad]]="","",'Formulario PPGR1'!#REF!)</f>
        <v/>
      </c>
      <c r="E1164" s="465" t="str">
        <f>IF(Tabla1[[#This Row],[Código_Actividad]]="","",'Formulario PPGR1'!#REF!)</f>
        <v/>
      </c>
      <c r="F1164" s="465" t="str">
        <f>IF(Tabla1[[#This Row],[Código_Actividad]]="","",'Formulario PPGR1'!#REF!)</f>
        <v/>
      </c>
      <c r="G1164" s="317"/>
      <c r="H1164" s="460" t="str">
        <f>IFERROR(VLOOKUP(Tabla1[[#This Row],[Código_Actividad]],'Formulario PPGR2'!$H$9:$I$1048576,2,FALSE),"")</f>
        <v/>
      </c>
      <c r="I1164" s="467" t="str">
        <f>IFERROR(VLOOKUP(Tabla1[[#This Row],[Código_Actividad]],Tabla2[[Código]:[Total de Acciones ]],15,FALSE),"")</f>
        <v/>
      </c>
      <c r="J1164" s="462"/>
      <c r="K1164" s="466" t="str">
        <f>IFERROR(VLOOKUP($J1164,[3]LSIns!$B$5:$C$45,2,FALSE),"")</f>
        <v/>
      </c>
      <c r="L1164" s="460"/>
      <c r="M1164" s="466" t="str">
        <f>IFERROR(VLOOKUP($L1164,[4]Insumos!$C$2:$F$517,2,FALSE),"")</f>
        <v/>
      </c>
      <c r="N1164" s="408"/>
      <c r="O1164" s="468" t="str">
        <f>IFERROR(VLOOKUP($L1164,[4]Insumos!$C$2:$F$517,3,FALSE),"")</f>
        <v/>
      </c>
      <c r="P1164" s="318" t="e">
        <f>+Tabla1[[#This Row],[Precio Unitario]]*Tabla1[[#This Row],[Cantidad de Insumos]]</f>
        <v>#VALUE!</v>
      </c>
      <c r="Q1164" s="469" t="str">
        <f>IFERROR(VLOOKUP($L1164,[4]Insumos!$C$2:$F$517,4,FALSE),"")</f>
        <v/>
      </c>
      <c r="R1164" s="462"/>
    </row>
    <row r="1165" spans="2:18" x14ac:dyDescent="0.25">
      <c r="B1165" s="465" t="str">
        <f>IF(Tabla1[[#This Row],[Código_Actividad]]="","",CONCATENATE(Tabla1[[#This Row],[POA]],".",Tabla1[[#This Row],[SRS]],".",Tabla1[[#This Row],[AREA]],".",Tabla1[[#This Row],[TIPO]]))</f>
        <v/>
      </c>
      <c r="C1165" s="465" t="str">
        <f>IF(Tabla1[[#This Row],[Código_Actividad]]="","",'Formulario PPGR1'!#REF!)</f>
        <v/>
      </c>
      <c r="D1165" s="465" t="str">
        <f>IF(Tabla1[[#This Row],[Código_Actividad]]="","",'Formulario PPGR1'!#REF!)</f>
        <v/>
      </c>
      <c r="E1165" s="465" t="str">
        <f>IF(Tabla1[[#This Row],[Código_Actividad]]="","",'Formulario PPGR1'!#REF!)</f>
        <v/>
      </c>
      <c r="F1165" s="465" t="str">
        <f>IF(Tabla1[[#This Row],[Código_Actividad]]="","",'Formulario PPGR1'!#REF!)</f>
        <v/>
      </c>
      <c r="G1165" s="317"/>
      <c r="H1165" s="460" t="str">
        <f>IFERROR(VLOOKUP(Tabla1[[#This Row],[Código_Actividad]],'Formulario PPGR2'!$H$9:$I$1048576,2,FALSE),"")</f>
        <v/>
      </c>
      <c r="I1165" s="467" t="str">
        <f>IFERROR(VLOOKUP(Tabla1[[#This Row],[Código_Actividad]],Tabla2[[Código]:[Total de Acciones ]],15,FALSE),"")</f>
        <v/>
      </c>
      <c r="J1165" s="462"/>
      <c r="K1165" s="466" t="str">
        <f>IFERROR(VLOOKUP($J1165,[3]LSIns!$B$5:$C$45,2,FALSE),"")</f>
        <v/>
      </c>
      <c r="L1165" s="460"/>
      <c r="M1165" s="466" t="str">
        <f>IFERROR(VLOOKUP($L1165,[4]Insumos!$C$2:$F$517,2,FALSE),"")</f>
        <v/>
      </c>
      <c r="N1165" s="408"/>
      <c r="O1165" s="468" t="str">
        <f>IFERROR(VLOOKUP($L1165,[4]Insumos!$C$2:$F$517,3,FALSE),"")</f>
        <v/>
      </c>
      <c r="P1165" s="318" t="e">
        <f>+Tabla1[[#This Row],[Precio Unitario]]*Tabla1[[#This Row],[Cantidad de Insumos]]</f>
        <v>#VALUE!</v>
      </c>
      <c r="Q1165" s="469" t="str">
        <f>IFERROR(VLOOKUP($L1165,[4]Insumos!$C$2:$F$517,4,FALSE),"")</f>
        <v/>
      </c>
      <c r="R1165" s="462"/>
    </row>
    <row r="1166" spans="2:18" x14ac:dyDescent="0.25">
      <c r="B1166" s="465" t="str">
        <f>IF(Tabla1[[#This Row],[Código_Actividad]]="","",CONCATENATE(Tabla1[[#This Row],[POA]],".",Tabla1[[#This Row],[SRS]],".",Tabla1[[#This Row],[AREA]],".",Tabla1[[#This Row],[TIPO]]))</f>
        <v/>
      </c>
      <c r="C1166" s="465" t="str">
        <f>IF(Tabla1[[#This Row],[Código_Actividad]]="","",'Formulario PPGR1'!#REF!)</f>
        <v/>
      </c>
      <c r="D1166" s="465" t="str">
        <f>IF(Tabla1[[#This Row],[Código_Actividad]]="","",'Formulario PPGR1'!#REF!)</f>
        <v/>
      </c>
      <c r="E1166" s="465" t="str">
        <f>IF(Tabla1[[#This Row],[Código_Actividad]]="","",'Formulario PPGR1'!#REF!)</f>
        <v/>
      </c>
      <c r="F1166" s="465" t="str">
        <f>IF(Tabla1[[#This Row],[Código_Actividad]]="","",'Formulario PPGR1'!#REF!)</f>
        <v/>
      </c>
      <c r="G1166" s="317"/>
      <c r="H1166" s="460" t="str">
        <f>IFERROR(VLOOKUP(Tabla1[[#This Row],[Código_Actividad]],'Formulario PPGR2'!$H$9:$I$1048576,2,FALSE),"")</f>
        <v/>
      </c>
      <c r="I1166" s="467" t="str">
        <f>IFERROR(VLOOKUP(Tabla1[[#This Row],[Código_Actividad]],Tabla2[[Código]:[Total de Acciones ]],15,FALSE),"")</f>
        <v/>
      </c>
      <c r="J1166" s="462"/>
      <c r="K1166" s="466" t="str">
        <f>IFERROR(VLOOKUP($J1166,[3]LSIns!$B$5:$C$45,2,FALSE),"")</f>
        <v/>
      </c>
      <c r="L1166" s="460"/>
      <c r="M1166" s="466" t="str">
        <f>IFERROR(VLOOKUP($L1166,[4]Insumos!$C$2:$F$517,2,FALSE),"")</f>
        <v/>
      </c>
      <c r="N1166" s="408"/>
      <c r="O1166" s="468" t="str">
        <f>IFERROR(VLOOKUP($L1166,[4]Insumos!$C$2:$F$517,3,FALSE),"")</f>
        <v/>
      </c>
      <c r="P1166" s="318" t="e">
        <f>+Tabla1[[#This Row],[Precio Unitario]]*Tabla1[[#This Row],[Cantidad de Insumos]]</f>
        <v>#VALUE!</v>
      </c>
      <c r="Q1166" s="469" t="str">
        <f>IFERROR(VLOOKUP($L1166,[4]Insumos!$C$2:$F$517,4,FALSE),"")</f>
        <v/>
      </c>
      <c r="R1166" s="462"/>
    </row>
    <row r="1167" spans="2:18" x14ac:dyDescent="0.25">
      <c r="B1167" s="465" t="str">
        <f>IF(Tabla1[[#This Row],[Código_Actividad]]="","",CONCATENATE(Tabla1[[#This Row],[POA]],".",Tabla1[[#This Row],[SRS]],".",Tabla1[[#This Row],[AREA]],".",Tabla1[[#This Row],[TIPO]]))</f>
        <v/>
      </c>
      <c r="C1167" s="465" t="str">
        <f>IF(Tabla1[[#This Row],[Código_Actividad]]="","",'Formulario PPGR1'!#REF!)</f>
        <v/>
      </c>
      <c r="D1167" s="465" t="str">
        <f>IF(Tabla1[[#This Row],[Código_Actividad]]="","",'Formulario PPGR1'!#REF!)</f>
        <v/>
      </c>
      <c r="E1167" s="465" t="str">
        <f>IF(Tabla1[[#This Row],[Código_Actividad]]="","",'Formulario PPGR1'!#REF!)</f>
        <v/>
      </c>
      <c r="F1167" s="465" t="str">
        <f>IF(Tabla1[[#This Row],[Código_Actividad]]="","",'Formulario PPGR1'!#REF!)</f>
        <v/>
      </c>
      <c r="G1167" s="317"/>
      <c r="H1167" s="460" t="str">
        <f>IFERROR(VLOOKUP(Tabla1[[#This Row],[Código_Actividad]],'Formulario PPGR2'!$H$9:$I$1048576,2,FALSE),"")</f>
        <v/>
      </c>
      <c r="I1167" s="467" t="str">
        <f>IFERROR(VLOOKUP(Tabla1[[#This Row],[Código_Actividad]],Tabla2[[Código]:[Total de Acciones ]],15,FALSE),"")</f>
        <v/>
      </c>
      <c r="J1167" s="462"/>
      <c r="K1167" s="466" t="str">
        <f>IFERROR(VLOOKUP($J1167,[3]LSIns!$B$5:$C$45,2,FALSE),"")</f>
        <v/>
      </c>
      <c r="L1167" s="460"/>
      <c r="M1167" s="466" t="str">
        <f>IFERROR(VLOOKUP($L1167,[4]Insumos!$C$2:$F$517,2,FALSE),"")</f>
        <v/>
      </c>
      <c r="N1167" s="408"/>
      <c r="O1167" s="468" t="str">
        <f>IFERROR(VLOOKUP($L1167,[4]Insumos!$C$2:$F$517,3,FALSE),"")</f>
        <v/>
      </c>
      <c r="P1167" s="318" t="e">
        <f>+Tabla1[[#This Row],[Precio Unitario]]*Tabla1[[#This Row],[Cantidad de Insumos]]</f>
        <v>#VALUE!</v>
      </c>
      <c r="Q1167" s="469" t="str">
        <f>IFERROR(VLOOKUP($L1167,[4]Insumos!$C$2:$F$517,4,FALSE),"")</f>
        <v/>
      </c>
      <c r="R1167" s="462"/>
    </row>
    <row r="1168" spans="2:18" x14ac:dyDescent="0.25">
      <c r="B1168" s="465" t="str">
        <f>IF(Tabla1[[#This Row],[Código_Actividad]]="","",CONCATENATE(Tabla1[[#This Row],[POA]],".",Tabla1[[#This Row],[SRS]],".",Tabla1[[#This Row],[AREA]],".",Tabla1[[#This Row],[TIPO]]))</f>
        <v/>
      </c>
      <c r="C1168" s="465" t="str">
        <f>IF(Tabla1[[#This Row],[Código_Actividad]]="","",'Formulario PPGR1'!#REF!)</f>
        <v/>
      </c>
      <c r="D1168" s="465" t="str">
        <f>IF(Tabla1[[#This Row],[Código_Actividad]]="","",'Formulario PPGR1'!#REF!)</f>
        <v/>
      </c>
      <c r="E1168" s="465" t="str">
        <f>IF(Tabla1[[#This Row],[Código_Actividad]]="","",'Formulario PPGR1'!#REF!)</f>
        <v/>
      </c>
      <c r="F1168" s="465" t="str">
        <f>IF(Tabla1[[#This Row],[Código_Actividad]]="","",'Formulario PPGR1'!#REF!)</f>
        <v/>
      </c>
      <c r="G1168" s="317"/>
      <c r="H1168" s="460" t="str">
        <f>IFERROR(VLOOKUP(Tabla1[[#This Row],[Código_Actividad]],'Formulario PPGR2'!$H$9:$I$1048576,2,FALSE),"")</f>
        <v/>
      </c>
      <c r="I1168" s="467" t="str">
        <f>IFERROR(VLOOKUP(Tabla1[[#This Row],[Código_Actividad]],Tabla2[[Código]:[Total de Acciones ]],15,FALSE),"")</f>
        <v/>
      </c>
      <c r="J1168" s="462"/>
      <c r="K1168" s="466" t="str">
        <f>IFERROR(VLOOKUP($J1168,[3]LSIns!$B$5:$C$45,2,FALSE),"")</f>
        <v/>
      </c>
      <c r="L1168" s="460"/>
      <c r="M1168" s="466" t="str">
        <f>IFERROR(VLOOKUP($L1168,[4]Insumos!$C$2:$F$517,2,FALSE),"")</f>
        <v/>
      </c>
      <c r="N1168" s="408"/>
      <c r="O1168" s="468" t="str">
        <f>IFERROR(VLOOKUP($L1168,[4]Insumos!$C$2:$F$517,3,FALSE),"")</f>
        <v/>
      </c>
      <c r="P1168" s="318" t="e">
        <f>+Tabla1[[#This Row],[Precio Unitario]]*Tabla1[[#This Row],[Cantidad de Insumos]]</f>
        <v>#VALUE!</v>
      </c>
      <c r="Q1168" s="469" t="str">
        <f>IFERROR(VLOOKUP($L1168,[4]Insumos!$C$2:$F$517,4,FALSE),"")</f>
        <v/>
      </c>
      <c r="R1168" s="462"/>
    </row>
    <row r="1169" spans="2:18" x14ac:dyDescent="0.25">
      <c r="B1169" s="465" t="str">
        <f>IF(Tabla1[[#This Row],[Código_Actividad]]="","",CONCATENATE(Tabla1[[#This Row],[POA]],".",Tabla1[[#This Row],[SRS]],".",Tabla1[[#This Row],[AREA]],".",Tabla1[[#This Row],[TIPO]]))</f>
        <v/>
      </c>
      <c r="C1169" s="465" t="str">
        <f>IF(Tabla1[[#This Row],[Código_Actividad]]="","",'Formulario PPGR1'!#REF!)</f>
        <v/>
      </c>
      <c r="D1169" s="465" t="str">
        <f>IF(Tabla1[[#This Row],[Código_Actividad]]="","",'Formulario PPGR1'!#REF!)</f>
        <v/>
      </c>
      <c r="E1169" s="465" t="str">
        <f>IF(Tabla1[[#This Row],[Código_Actividad]]="","",'Formulario PPGR1'!#REF!)</f>
        <v/>
      </c>
      <c r="F1169" s="465" t="str">
        <f>IF(Tabla1[[#This Row],[Código_Actividad]]="","",'Formulario PPGR1'!#REF!)</f>
        <v/>
      </c>
      <c r="G1169" s="317"/>
      <c r="H1169" s="460" t="str">
        <f>IFERROR(VLOOKUP(Tabla1[[#This Row],[Código_Actividad]],'Formulario PPGR2'!$H$9:$I$1048576,2,FALSE),"")</f>
        <v/>
      </c>
      <c r="I1169" s="467" t="str">
        <f>IFERROR(VLOOKUP(Tabla1[[#This Row],[Código_Actividad]],Tabla2[[Código]:[Total de Acciones ]],15,FALSE),"")</f>
        <v/>
      </c>
      <c r="J1169" s="462"/>
      <c r="K1169" s="466" t="str">
        <f>IFERROR(VLOOKUP($J1169,[3]LSIns!$B$5:$C$45,2,FALSE),"")</f>
        <v/>
      </c>
      <c r="L1169" s="460"/>
      <c r="M1169" s="466" t="str">
        <f>IFERROR(VLOOKUP($L1169,[4]Insumos!$C$2:$F$517,2,FALSE),"")</f>
        <v/>
      </c>
      <c r="N1169" s="408"/>
      <c r="O1169" s="468" t="str">
        <f>IFERROR(VLOOKUP($L1169,[4]Insumos!$C$2:$F$517,3,FALSE),"")</f>
        <v/>
      </c>
      <c r="P1169" s="318" t="e">
        <f>+Tabla1[[#This Row],[Precio Unitario]]*Tabla1[[#This Row],[Cantidad de Insumos]]</f>
        <v>#VALUE!</v>
      </c>
      <c r="Q1169" s="469" t="str">
        <f>IFERROR(VLOOKUP($L1169,[4]Insumos!$C$2:$F$517,4,FALSE),"")</f>
        <v/>
      </c>
      <c r="R1169" s="462"/>
    </row>
    <row r="1170" spans="2:18" x14ac:dyDescent="0.25">
      <c r="B1170" s="465" t="str">
        <f>IF(Tabla1[[#This Row],[Código_Actividad]]="","",CONCATENATE(Tabla1[[#This Row],[POA]],".",Tabla1[[#This Row],[SRS]],".",Tabla1[[#This Row],[AREA]],".",Tabla1[[#This Row],[TIPO]]))</f>
        <v/>
      </c>
      <c r="C1170" s="465" t="str">
        <f>IF(Tabla1[[#This Row],[Código_Actividad]]="","",'Formulario PPGR1'!#REF!)</f>
        <v/>
      </c>
      <c r="D1170" s="465" t="str">
        <f>IF(Tabla1[[#This Row],[Código_Actividad]]="","",'Formulario PPGR1'!#REF!)</f>
        <v/>
      </c>
      <c r="E1170" s="465" t="str">
        <f>IF(Tabla1[[#This Row],[Código_Actividad]]="","",'Formulario PPGR1'!#REF!)</f>
        <v/>
      </c>
      <c r="F1170" s="465" t="str">
        <f>IF(Tabla1[[#This Row],[Código_Actividad]]="","",'Formulario PPGR1'!#REF!)</f>
        <v/>
      </c>
      <c r="G1170" s="317"/>
      <c r="H1170" s="460" t="str">
        <f>IFERROR(VLOOKUP(Tabla1[[#This Row],[Código_Actividad]],'Formulario PPGR2'!$H$9:$I$1048576,2,FALSE),"")</f>
        <v/>
      </c>
      <c r="I1170" s="467" t="str">
        <f>IFERROR(VLOOKUP(Tabla1[[#This Row],[Código_Actividad]],Tabla2[[Código]:[Total de Acciones ]],15,FALSE),"")</f>
        <v/>
      </c>
      <c r="J1170" s="462"/>
      <c r="K1170" s="466" t="str">
        <f>IFERROR(VLOOKUP($J1170,[3]LSIns!$B$5:$C$45,2,FALSE),"")</f>
        <v/>
      </c>
      <c r="L1170" s="460"/>
      <c r="M1170" s="466" t="str">
        <f>IFERROR(VLOOKUP($L1170,[4]Insumos!$C$2:$F$517,2,FALSE),"")</f>
        <v/>
      </c>
      <c r="N1170" s="408"/>
      <c r="O1170" s="468" t="str">
        <f>IFERROR(VLOOKUP($L1170,[4]Insumos!$C$2:$F$517,3,FALSE),"")</f>
        <v/>
      </c>
      <c r="P1170" s="318" t="e">
        <f>+Tabla1[[#This Row],[Precio Unitario]]*Tabla1[[#This Row],[Cantidad de Insumos]]</f>
        <v>#VALUE!</v>
      </c>
      <c r="Q1170" s="469" t="str">
        <f>IFERROR(VLOOKUP($L1170,[4]Insumos!$C$2:$F$517,4,FALSE),"")</f>
        <v/>
      </c>
      <c r="R1170" s="462"/>
    </row>
    <row r="1171" spans="2:18" x14ac:dyDescent="0.25">
      <c r="B1171" s="465" t="str">
        <f>IF(Tabla1[[#This Row],[Código_Actividad]]="","",CONCATENATE(Tabla1[[#This Row],[POA]],".",Tabla1[[#This Row],[SRS]],".",Tabla1[[#This Row],[AREA]],".",Tabla1[[#This Row],[TIPO]]))</f>
        <v/>
      </c>
      <c r="C1171" s="465" t="str">
        <f>IF(Tabla1[[#This Row],[Código_Actividad]]="","",'Formulario PPGR1'!#REF!)</f>
        <v/>
      </c>
      <c r="D1171" s="465" t="str">
        <f>IF(Tabla1[[#This Row],[Código_Actividad]]="","",'Formulario PPGR1'!#REF!)</f>
        <v/>
      </c>
      <c r="E1171" s="465" t="str">
        <f>IF(Tabla1[[#This Row],[Código_Actividad]]="","",'Formulario PPGR1'!#REF!)</f>
        <v/>
      </c>
      <c r="F1171" s="465" t="str">
        <f>IF(Tabla1[[#This Row],[Código_Actividad]]="","",'Formulario PPGR1'!#REF!)</f>
        <v/>
      </c>
      <c r="G1171" s="317"/>
      <c r="H1171" s="460" t="str">
        <f>IFERROR(VLOOKUP(Tabla1[[#This Row],[Código_Actividad]],'Formulario PPGR2'!$H$9:$I$1048576,2,FALSE),"")</f>
        <v/>
      </c>
      <c r="I1171" s="467" t="str">
        <f>IFERROR(VLOOKUP(Tabla1[[#This Row],[Código_Actividad]],Tabla2[[Código]:[Total de Acciones ]],15,FALSE),"")</f>
        <v/>
      </c>
      <c r="J1171" s="462"/>
      <c r="K1171" s="466" t="str">
        <f>IFERROR(VLOOKUP($J1171,[3]LSIns!$B$5:$C$45,2,FALSE),"")</f>
        <v/>
      </c>
      <c r="L1171" s="460"/>
      <c r="M1171" s="466" t="str">
        <f>IFERROR(VLOOKUP($L1171,[4]Insumos!$C$2:$F$517,2,FALSE),"")</f>
        <v/>
      </c>
      <c r="N1171" s="408"/>
      <c r="O1171" s="468" t="str">
        <f>IFERROR(VLOOKUP($L1171,[4]Insumos!$C$2:$F$517,3,FALSE),"")</f>
        <v/>
      </c>
      <c r="P1171" s="318" t="e">
        <f>+Tabla1[[#This Row],[Precio Unitario]]*Tabla1[[#This Row],[Cantidad de Insumos]]</f>
        <v>#VALUE!</v>
      </c>
      <c r="Q1171" s="469" t="str">
        <f>IFERROR(VLOOKUP($L1171,[4]Insumos!$C$2:$F$517,4,FALSE),"")</f>
        <v/>
      </c>
      <c r="R1171" s="462"/>
    </row>
    <row r="1172" spans="2:18" x14ac:dyDescent="0.25">
      <c r="B1172" s="465" t="str">
        <f>IF(Tabla1[[#This Row],[Código_Actividad]]="","",CONCATENATE(Tabla1[[#This Row],[POA]],".",Tabla1[[#This Row],[SRS]],".",Tabla1[[#This Row],[AREA]],".",Tabla1[[#This Row],[TIPO]]))</f>
        <v/>
      </c>
      <c r="C1172" s="465" t="str">
        <f>IF(Tabla1[[#This Row],[Código_Actividad]]="","",'Formulario PPGR1'!#REF!)</f>
        <v/>
      </c>
      <c r="D1172" s="465" t="str">
        <f>IF(Tabla1[[#This Row],[Código_Actividad]]="","",'Formulario PPGR1'!#REF!)</f>
        <v/>
      </c>
      <c r="E1172" s="465" t="str">
        <f>IF(Tabla1[[#This Row],[Código_Actividad]]="","",'Formulario PPGR1'!#REF!)</f>
        <v/>
      </c>
      <c r="F1172" s="465" t="str">
        <f>IF(Tabla1[[#This Row],[Código_Actividad]]="","",'Formulario PPGR1'!#REF!)</f>
        <v/>
      </c>
      <c r="G1172" s="317"/>
      <c r="H1172" s="460" t="str">
        <f>IFERROR(VLOOKUP(Tabla1[[#This Row],[Código_Actividad]],'Formulario PPGR2'!$H$9:$I$1048576,2,FALSE),"")</f>
        <v/>
      </c>
      <c r="I1172" s="467" t="str">
        <f>IFERROR(VLOOKUP(Tabla1[[#This Row],[Código_Actividad]],Tabla2[[Código]:[Total de Acciones ]],15,FALSE),"")</f>
        <v/>
      </c>
      <c r="J1172" s="462"/>
      <c r="K1172" s="466" t="str">
        <f>IFERROR(VLOOKUP($J1172,[3]LSIns!$B$5:$C$45,2,FALSE),"")</f>
        <v/>
      </c>
      <c r="L1172" s="460"/>
      <c r="M1172" s="466" t="str">
        <f>IFERROR(VLOOKUP($L1172,[4]Insumos!$C$2:$F$517,2,FALSE),"")</f>
        <v/>
      </c>
      <c r="N1172" s="408"/>
      <c r="O1172" s="468" t="str">
        <f>IFERROR(VLOOKUP($L1172,[4]Insumos!$C$2:$F$517,3,FALSE),"")</f>
        <v/>
      </c>
      <c r="P1172" s="318" t="e">
        <f>+Tabla1[[#This Row],[Precio Unitario]]*Tabla1[[#This Row],[Cantidad de Insumos]]</f>
        <v>#VALUE!</v>
      </c>
      <c r="Q1172" s="469" t="str">
        <f>IFERROR(VLOOKUP($L1172,[4]Insumos!$C$2:$F$517,4,FALSE),"")</f>
        <v/>
      </c>
      <c r="R1172" s="462"/>
    </row>
    <row r="1173" spans="2:18" x14ac:dyDescent="0.25">
      <c r="B1173" s="465" t="str">
        <f>IF(Tabla1[[#This Row],[Código_Actividad]]="","",CONCATENATE(Tabla1[[#This Row],[POA]],".",Tabla1[[#This Row],[SRS]],".",Tabla1[[#This Row],[AREA]],".",Tabla1[[#This Row],[TIPO]]))</f>
        <v/>
      </c>
      <c r="C1173" s="465" t="str">
        <f>IF(Tabla1[[#This Row],[Código_Actividad]]="","",'Formulario PPGR1'!#REF!)</f>
        <v/>
      </c>
      <c r="D1173" s="465" t="str">
        <f>IF(Tabla1[[#This Row],[Código_Actividad]]="","",'Formulario PPGR1'!#REF!)</f>
        <v/>
      </c>
      <c r="E1173" s="465" t="str">
        <f>IF(Tabla1[[#This Row],[Código_Actividad]]="","",'Formulario PPGR1'!#REF!)</f>
        <v/>
      </c>
      <c r="F1173" s="465" t="str">
        <f>IF(Tabla1[[#This Row],[Código_Actividad]]="","",'Formulario PPGR1'!#REF!)</f>
        <v/>
      </c>
      <c r="G1173" s="317"/>
      <c r="H1173" s="460" t="str">
        <f>IFERROR(VLOOKUP(Tabla1[[#This Row],[Código_Actividad]],'Formulario PPGR2'!$H$9:$I$1048576,2,FALSE),"")</f>
        <v/>
      </c>
      <c r="I1173" s="467" t="str">
        <f>IFERROR(VLOOKUP(Tabla1[[#This Row],[Código_Actividad]],Tabla2[[Código]:[Total de Acciones ]],15,FALSE),"")</f>
        <v/>
      </c>
      <c r="J1173" s="462"/>
      <c r="K1173" s="466" t="str">
        <f>IFERROR(VLOOKUP($J1173,[3]LSIns!$B$5:$C$45,2,FALSE),"")</f>
        <v/>
      </c>
      <c r="L1173" s="460"/>
      <c r="M1173" s="466" t="str">
        <f>IFERROR(VLOOKUP($L1173,[4]Insumos!$C$2:$F$517,2,FALSE),"")</f>
        <v/>
      </c>
      <c r="N1173" s="408"/>
      <c r="O1173" s="468" t="str">
        <f>IFERROR(VLOOKUP($L1173,[4]Insumos!$C$2:$F$517,3,FALSE),"")</f>
        <v/>
      </c>
      <c r="P1173" s="318" t="e">
        <f>+Tabla1[[#This Row],[Precio Unitario]]*Tabla1[[#This Row],[Cantidad de Insumos]]</f>
        <v>#VALUE!</v>
      </c>
      <c r="Q1173" s="469" t="str">
        <f>IFERROR(VLOOKUP($L1173,[4]Insumos!$C$2:$F$517,4,FALSE),"")</f>
        <v/>
      </c>
      <c r="R1173" s="462"/>
    </row>
    <row r="1174" spans="2:18" x14ac:dyDescent="0.25">
      <c r="B1174" s="465" t="str">
        <f>IF(Tabla1[[#This Row],[Código_Actividad]]="","",CONCATENATE(Tabla1[[#This Row],[POA]],".",Tabla1[[#This Row],[SRS]],".",Tabla1[[#This Row],[AREA]],".",Tabla1[[#This Row],[TIPO]]))</f>
        <v/>
      </c>
      <c r="C1174" s="465" t="str">
        <f>IF(Tabla1[[#This Row],[Código_Actividad]]="","",'Formulario PPGR1'!#REF!)</f>
        <v/>
      </c>
      <c r="D1174" s="465" t="str">
        <f>IF(Tabla1[[#This Row],[Código_Actividad]]="","",'Formulario PPGR1'!#REF!)</f>
        <v/>
      </c>
      <c r="E1174" s="465" t="str">
        <f>IF(Tabla1[[#This Row],[Código_Actividad]]="","",'Formulario PPGR1'!#REF!)</f>
        <v/>
      </c>
      <c r="F1174" s="465" t="str">
        <f>IF(Tabla1[[#This Row],[Código_Actividad]]="","",'Formulario PPGR1'!#REF!)</f>
        <v/>
      </c>
      <c r="G1174" s="317"/>
      <c r="H1174" s="460" t="str">
        <f>IFERROR(VLOOKUP(Tabla1[[#This Row],[Código_Actividad]],'Formulario PPGR2'!$H$9:$I$1048576,2,FALSE),"")</f>
        <v/>
      </c>
      <c r="I1174" s="467" t="str">
        <f>IFERROR(VLOOKUP(Tabla1[[#This Row],[Código_Actividad]],Tabla2[[Código]:[Total de Acciones ]],15,FALSE),"")</f>
        <v/>
      </c>
      <c r="J1174" s="462"/>
      <c r="K1174" s="466" t="str">
        <f>IFERROR(VLOOKUP($J1174,[3]LSIns!$B$5:$C$45,2,FALSE),"")</f>
        <v/>
      </c>
      <c r="L1174" s="460"/>
      <c r="M1174" s="466" t="str">
        <f>IFERROR(VLOOKUP($L1174,[4]Insumos!$C$2:$F$517,2,FALSE),"")</f>
        <v/>
      </c>
      <c r="N1174" s="408"/>
      <c r="O1174" s="468" t="str">
        <f>IFERROR(VLOOKUP($L1174,[4]Insumos!$C$2:$F$517,3,FALSE),"")</f>
        <v/>
      </c>
      <c r="P1174" s="318" t="e">
        <f>+Tabla1[[#This Row],[Precio Unitario]]*Tabla1[[#This Row],[Cantidad de Insumos]]</f>
        <v>#VALUE!</v>
      </c>
      <c r="Q1174" s="469" t="str">
        <f>IFERROR(VLOOKUP($L1174,[4]Insumos!$C$2:$F$517,4,FALSE),"")</f>
        <v/>
      </c>
      <c r="R1174" s="462"/>
    </row>
    <row r="1175" spans="2:18" x14ac:dyDescent="0.25">
      <c r="B1175" s="465" t="str">
        <f>IF(Tabla1[[#This Row],[Código_Actividad]]="","",CONCATENATE(Tabla1[[#This Row],[POA]],".",Tabla1[[#This Row],[SRS]],".",Tabla1[[#This Row],[AREA]],".",Tabla1[[#This Row],[TIPO]]))</f>
        <v/>
      </c>
      <c r="C1175" s="465" t="str">
        <f>IF(Tabla1[[#This Row],[Código_Actividad]]="","",'Formulario PPGR1'!#REF!)</f>
        <v/>
      </c>
      <c r="D1175" s="465" t="str">
        <f>IF(Tabla1[[#This Row],[Código_Actividad]]="","",'Formulario PPGR1'!#REF!)</f>
        <v/>
      </c>
      <c r="E1175" s="465" t="str">
        <f>IF(Tabla1[[#This Row],[Código_Actividad]]="","",'Formulario PPGR1'!#REF!)</f>
        <v/>
      </c>
      <c r="F1175" s="465" t="str">
        <f>IF(Tabla1[[#This Row],[Código_Actividad]]="","",'Formulario PPGR1'!#REF!)</f>
        <v/>
      </c>
      <c r="G1175" s="317"/>
      <c r="H1175" s="460" t="str">
        <f>IFERROR(VLOOKUP(Tabla1[[#This Row],[Código_Actividad]],'Formulario PPGR2'!$H$9:$I$1048576,2,FALSE),"")</f>
        <v/>
      </c>
      <c r="I1175" s="467" t="str">
        <f>IFERROR(VLOOKUP(Tabla1[[#This Row],[Código_Actividad]],Tabla2[[Código]:[Total de Acciones ]],15,FALSE),"")</f>
        <v/>
      </c>
      <c r="J1175" s="462"/>
      <c r="K1175" s="466" t="str">
        <f>IFERROR(VLOOKUP($J1175,[3]LSIns!$B$5:$C$45,2,FALSE),"")</f>
        <v/>
      </c>
      <c r="L1175" s="460"/>
      <c r="M1175" s="466" t="str">
        <f>IFERROR(VLOOKUP($L1175,[4]Insumos!$C$2:$F$517,2,FALSE),"")</f>
        <v/>
      </c>
      <c r="N1175" s="408"/>
      <c r="O1175" s="468" t="str">
        <f>IFERROR(VLOOKUP($L1175,[4]Insumos!$C$2:$F$517,3,FALSE),"")</f>
        <v/>
      </c>
      <c r="P1175" s="318" t="e">
        <f>+Tabla1[[#This Row],[Precio Unitario]]*Tabla1[[#This Row],[Cantidad de Insumos]]</f>
        <v>#VALUE!</v>
      </c>
      <c r="Q1175" s="469" t="str">
        <f>IFERROR(VLOOKUP($L1175,[4]Insumos!$C$2:$F$517,4,FALSE),"")</f>
        <v/>
      </c>
      <c r="R1175" s="462"/>
    </row>
    <row r="1176" spans="2:18" x14ac:dyDescent="0.25">
      <c r="B1176" s="465" t="str">
        <f>IF(Tabla1[[#This Row],[Código_Actividad]]="","",CONCATENATE(Tabla1[[#This Row],[POA]],".",Tabla1[[#This Row],[SRS]],".",Tabla1[[#This Row],[AREA]],".",Tabla1[[#This Row],[TIPO]]))</f>
        <v/>
      </c>
      <c r="C1176" s="465" t="str">
        <f>IF(Tabla1[[#This Row],[Código_Actividad]]="","",'Formulario PPGR1'!#REF!)</f>
        <v/>
      </c>
      <c r="D1176" s="465" t="str">
        <f>IF(Tabla1[[#This Row],[Código_Actividad]]="","",'Formulario PPGR1'!#REF!)</f>
        <v/>
      </c>
      <c r="E1176" s="465" t="str">
        <f>IF(Tabla1[[#This Row],[Código_Actividad]]="","",'Formulario PPGR1'!#REF!)</f>
        <v/>
      </c>
      <c r="F1176" s="465" t="str">
        <f>IF(Tabla1[[#This Row],[Código_Actividad]]="","",'Formulario PPGR1'!#REF!)</f>
        <v/>
      </c>
      <c r="G1176" s="317"/>
      <c r="H1176" s="460" t="str">
        <f>IFERROR(VLOOKUP(Tabla1[[#This Row],[Código_Actividad]],'Formulario PPGR2'!$H$9:$I$1048576,2,FALSE),"")</f>
        <v/>
      </c>
      <c r="I1176" s="467" t="str">
        <f>IFERROR(VLOOKUP(Tabla1[[#This Row],[Código_Actividad]],Tabla2[[Código]:[Total de Acciones ]],15,FALSE),"")</f>
        <v/>
      </c>
      <c r="J1176" s="462"/>
      <c r="K1176" s="466" t="str">
        <f>IFERROR(VLOOKUP($J1176,[3]LSIns!$B$5:$C$45,2,FALSE),"")</f>
        <v/>
      </c>
      <c r="L1176" s="460"/>
      <c r="M1176" s="466" t="str">
        <f>IFERROR(VLOOKUP($L1176,[4]Insumos!$C$2:$F$517,2,FALSE),"")</f>
        <v/>
      </c>
      <c r="N1176" s="408"/>
      <c r="O1176" s="468" t="str">
        <f>IFERROR(VLOOKUP($L1176,[4]Insumos!$C$2:$F$517,3,FALSE),"")</f>
        <v/>
      </c>
      <c r="P1176" s="318" t="e">
        <f>+Tabla1[[#This Row],[Precio Unitario]]*Tabla1[[#This Row],[Cantidad de Insumos]]</f>
        <v>#VALUE!</v>
      </c>
      <c r="Q1176" s="469" t="str">
        <f>IFERROR(VLOOKUP($L1176,[4]Insumos!$C$2:$F$517,4,FALSE),"")</f>
        <v/>
      </c>
      <c r="R1176" s="462"/>
    </row>
    <row r="1177" spans="2:18" x14ac:dyDescent="0.25">
      <c r="B1177" s="465" t="str">
        <f>IF(Tabla1[[#This Row],[Código_Actividad]]="","",CONCATENATE(Tabla1[[#This Row],[POA]],".",Tabla1[[#This Row],[SRS]],".",Tabla1[[#This Row],[AREA]],".",Tabla1[[#This Row],[TIPO]]))</f>
        <v/>
      </c>
      <c r="C1177" s="465" t="str">
        <f>IF(Tabla1[[#This Row],[Código_Actividad]]="","",'Formulario PPGR1'!#REF!)</f>
        <v/>
      </c>
      <c r="D1177" s="465" t="str">
        <f>IF(Tabla1[[#This Row],[Código_Actividad]]="","",'Formulario PPGR1'!#REF!)</f>
        <v/>
      </c>
      <c r="E1177" s="465" t="str">
        <f>IF(Tabla1[[#This Row],[Código_Actividad]]="","",'Formulario PPGR1'!#REF!)</f>
        <v/>
      </c>
      <c r="F1177" s="465" t="str">
        <f>IF(Tabla1[[#This Row],[Código_Actividad]]="","",'Formulario PPGR1'!#REF!)</f>
        <v/>
      </c>
      <c r="G1177" s="317"/>
      <c r="H1177" s="460" t="str">
        <f>IFERROR(VLOOKUP(Tabla1[[#This Row],[Código_Actividad]],'Formulario PPGR2'!$H$9:$I$1048576,2,FALSE),"")</f>
        <v/>
      </c>
      <c r="I1177" s="467" t="str">
        <f>IFERROR(VLOOKUP(Tabla1[[#This Row],[Código_Actividad]],Tabla2[[Código]:[Total de Acciones ]],15,FALSE),"")</f>
        <v/>
      </c>
      <c r="J1177" s="462"/>
      <c r="K1177" s="466" t="str">
        <f>IFERROR(VLOOKUP($J1177,[3]LSIns!$B$5:$C$45,2,FALSE),"")</f>
        <v/>
      </c>
      <c r="L1177" s="460"/>
      <c r="M1177" s="466" t="str">
        <f>IFERROR(VLOOKUP($L1177,[4]Insumos!$C$2:$F$517,2,FALSE),"")</f>
        <v/>
      </c>
      <c r="N1177" s="408"/>
      <c r="O1177" s="468" t="str">
        <f>IFERROR(VLOOKUP($L1177,[4]Insumos!$C$2:$F$517,3,FALSE),"")</f>
        <v/>
      </c>
      <c r="P1177" s="318" t="e">
        <f>+Tabla1[[#This Row],[Precio Unitario]]*Tabla1[[#This Row],[Cantidad de Insumos]]</f>
        <v>#VALUE!</v>
      </c>
      <c r="Q1177" s="469" t="str">
        <f>IFERROR(VLOOKUP($L1177,[4]Insumos!$C$2:$F$517,4,FALSE),"")</f>
        <v/>
      </c>
      <c r="R1177" s="462"/>
    </row>
    <row r="1178" spans="2:18" x14ac:dyDescent="0.25">
      <c r="B1178" s="465" t="str">
        <f>IF(Tabla1[[#This Row],[Código_Actividad]]="","",CONCATENATE(Tabla1[[#This Row],[POA]],".",Tabla1[[#This Row],[SRS]],".",Tabla1[[#This Row],[AREA]],".",Tabla1[[#This Row],[TIPO]]))</f>
        <v/>
      </c>
      <c r="C1178" s="465" t="str">
        <f>IF(Tabla1[[#This Row],[Código_Actividad]]="","",'Formulario PPGR1'!#REF!)</f>
        <v/>
      </c>
      <c r="D1178" s="465" t="str">
        <f>IF(Tabla1[[#This Row],[Código_Actividad]]="","",'Formulario PPGR1'!#REF!)</f>
        <v/>
      </c>
      <c r="E1178" s="465" t="str">
        <f>IF(Tabla1[[#This Row],[Código_Actividad]]="","",'Formulario PPGR1'!#REF!)</f>
        <v/>
      </c>
      <c r="F1178" s="465" t="str">
        <f>IF(Tabla1[[#This Row],[Código_Actividad]]="","",'Formulario PPGR1'!#REF!)</f>
        <v/>
      </c>
      <c r="G1178" s="317"/>
      <c r="H1178" s="460" t="str">
        <f>IFERROR(VLOOKUP(Tabla1[[#This Row],[Código_Actividad]],'Formulario PPGR2'!$H$9:$I$1048576,2,FALSE),"")</f>
        <v/>
      </c>
      <c r="I1178" s="467" t="str">
        <f>IFERROR(VLOOKUP(Tabla1[[#This Row],[Código_Actividad]],Tabla2[[Código]:[Total de Acciones ]],15,FALSE),"")</f>
        <v/>
      </c>
      <c r="J1178" s="462"/>
      <c r="K1178" s="466" t="str">
        <f>IFERROR(VLOOKUP($J1178,[3]LSIns!$B$5:$C$45,2,FALSE),"")</f>
        <v/>
      </c>
      <c r="L1178" s="460"/>
      <c r="M1178" s="466" t="str">
        <f>IFERROR(VLOOKUP($L1178,[4]Insumos!$C$2:$F$517,2,FALSE),"")</f>
        <v/>
      </c>
      <c r="N1178" s="408"/>
      <c r="O1178" s="468" t="str">
        <f>IFERROR(VLOOKUP($L1178,[4]Insumos!$C$2:$F$517,3,FALSE),"")</f>
        <v/>
      </c>
      <c r="P1178" s="318" t="e">
        <f>+Tabla1[[#This Row],[Precio Unitario]]*Tabla1[[#This Row],[Cantidad de Insumos]]</f>
        <v>#VALUE!</v>
      </c>
      <c r="Q1178" s="469" t="str">
        <f>IFERROR(VLOOKUP($L1178,[4]Insumos!$C$2:$F$517,4,FALSE),"")</f>
        <v/>
      </c>
      <c r="R1178" s="462"/>
    </row>
    <row r="1179" spans="2:18" x14ac:dyDescent="0.25">
      <c r="B1179" s="465" t="str">
        <f>IF(Tabla1[[#This Row],[Código_Actividad]]="","",CONCATENATE(Tabla1[[#This Row],[POA]],".",Tabla1[[#This Row],[SRS]],".",Tabla1[[#This Row],[AREA]],".",Tabla1[[#This Row],[TIPO]]))</f>
        <v/>
      </c>
      <c r="C1179" s="465" t="str">
        <f>IF(Tabla1[[#This Row],[Código_Actividad]]="","",'Formulario PPGR1'!#REF!)</f>
        <v/>
      </c>
      <c r="D1179" s="465" t="str">
        <f>IF(Tabla1[[#This Row],[Código_Actividad]]="","",'Formulario PPGR1'!#REF!)</f>
        <v/>
      </c>
      <c r="E1179" s="465" t="str">
        <f>IF(Tabla1[[#This Row],[Código_Actividad]]="","",'Formulario PPGR1'!#REF!)</f>
        <v/>
      </c>
      <c r="F1179" s="465" t="str">
        <f>IF(Tabla1[[#This Row],[Código_Actividad]]="","",'Formulario PPGR1'!#REF!)</f>
        <v/>
      </c>
      <c r="G1179" s="317"/>
      <c r="H1179" s="460" t="str">
        <f>IFERROR(VLOOKUP(Tabla1[[#This Row],[Código_Actividad]],'Formulario PPGR2'!$H$9:$I$1048576,2,FALSE),"")</f>
        <v/>
      </c>
      <c r="I1179" s="467" t="str">
        <f>IFERROR(VLOOKUP(Tabla1[[#This Row],[Código_Actividad]],Tabla2[[Código]:[Total de Acciones ]],15,FALSE),"")</f>
        <v/>
      </c>
      <c r="J1179" s="462"/>
      <c r="K1179" s="466" t="str">
        <f>IFERROR(VLOOKUP($J1179,[3]LSIns!$B$5:$C$45,2,FALSE),"")</f>
        <v/>
      </c>
      <c r="L1179" s="460"/>
      <c r="M1179" s="466" t="str">
        <f>IFERROR(VLOOKUP($L1179,[4]Insumos!$C$2:$F$517,2,FALSE),"")</f>
        <v/>
      </c>
      <c r="N1179" s="408"/>
      <c r="O1179" s="468" t="str">
        <f>IFERROR(VLOOKUP($L1179,[4]Insumos!$C$2:$F$517,3,FALSE),"")</f>
        <v/>
      </c>
      <c r="P1179" s="318" t="e">
        <f>+Tabla1[[#This Row],[Precio Unitario]]*Tabla1[[#This Row],[Cantidad de Insumos]]</f>
        <v>#VALUE!</v>
      </c>
      <c r="Q1179" s="469" t="str">
        <f>IFERROR(VLOOKUP($L1179,[4]Insumos!$C$2:$F$517,4,FALSE),"")</f>
        <v/>
      </c>
      <c r="R1179" s="462"/>
    </row>
    <row r="1180" spans="2:18" x14ac:dyDescent="0.25">
      <c r="B1180" s="465" t="str">
        <f>IF(Tabla1[[#This Row],[Código_Actividad]]="","",CONCATENATE(Tabla1[[#This Row],[POA]],".",Tabla1[[#This Row],[SRS]],".",Tabla1[[#This Row],[AREA]],".",Tabla1[[#This Row],[TIPO]]))</f>
        <v/>
      </c>
      <c r="C1180" s="465" t="str">
        <f>IF(Tabla1[[#This Row],[Código_Actividad]]="","",'Formulario PPGR1'!#REF!)</f>
        <v/>
      </c>
      <c r="D1180" s="465" t="str">
        <f>IF(Tabla1[[#This Row],[Código_Actividad]]="","",'Formulario PPGR1'!#REF!)</f>
        <v/>
      </c>
      <c r="E1180" s="465" t="str">
        <f>IF(Tabla1[[#This Row],[Código_Actividad]]="","",'Formulario PPGR1'!#REF!)</f>
        <v/>
      </c>
      <c r="F1180" s="465" t="str">
        <f>IF(Tabla1[[#This Row],[Código_Actividad]]="","",'Formulario PPGR1'!#REF!)</f>
        <v/>
      </c>
      <c r="G1180" s="317"/>
      <c r="H1180" s="460" t="str">
        <f>IFERROR(VLOOKUP(Tabla1[[#This Row],[Código_Actividad]],'Formulario PPGR2'!$H$9:$I$1048576,2,FALSE),"")</f>
        <v/>
      </c>
      <c r="I1180" s="467" t="str">
        <f>IFERROR(VLOOKUP(Tabla1[[#This Row],[Código_Actividad]],Tabla2[[Código]:[Total de Acciones ]],15,FALSE),"")</f>
        <v/>
      </c>
      <c r="J1180" s="462"/>
      <c r="K1180" s="466" t="str">
        <f>IFERROR(VLOOKUP($J1180,[3]LSIns!$B$5:$C$45,2,FALSE),"")</f>
        <v/>
      </c>
      <c r="L1180" s="460"/>
      <c r="M1180" s="466" t="str">
        <f>IFERROR(VLOOKUP($L1180,[4]Insumos!$C$2:$F$517,2,FALSE),"")</f>
        <v/>
      </c>
      <c r="N1180" s="408"/>
      <c r="O1180" s="468" t="str">
        <f>IFERROR(VLOOKUP($L1180,[4]Insumos!$C$2:$F$517,3,FALSE),"")</f>
        <v/>
      </c>
      <c r="P1180" s="318" t="e">
        <f>+Tabla1[[#This Row],[Precio Unitario]]*Tabla1[[#This Row],[Cantidad de Insumos]]</f>
        <v>#VALUE!</v>
      </c>
      <c r="Q1180" s="469" t="str">
        <f>IFERROR(VLOOKUP($L1180,[4]Insumos!$C$2:$F$517,4,FALSE),"")</f>
        <v/>
      </c>
      <c r="R1180" s="462"/>
    </row>
    <row r="1181" spans="2:18" x14ac:dyDescent="0.25">
      <c r="B1181" s="465" t="str">
        <f>IF(Tabla1[[#This Row],[Código_Actividad]]="","",CONCATENATE(Tabla1[[#This Row],[POA]],".",Tabla1[[#This Row],[SRS]],".",Tabla1[[#This Row],[AREA]],".",Tabla1[[#This Row],[TIPO]]))</f>
        <v/>
      </c>
      <c r="C1181" s="465" t="str">
        <f>IF(Tabla1[[#This Row],[Código_Actividad]]="","",'Formulario PPGR1'!#REF!)</f>
        <v/>
      </c>
      <c r="D1181" s="465" t="str">
        <f>IF(Tabla1[[#This Row],[Código_Actividad]]="","",'Formulario PPGR1'!#REF!)</f>
        <v/>
      </c>
      <c r="E1181" s="465" t="str">
        <f>IF(Tabla1[[#This Row],[Código_Actividad]]="","",'Formulario PPGR1'!#REF!)</f>
        <v/>
      </c>
      <c r="F1181" s="465" t="str">
        <f>IF(Tabla1[[#This Row],[Código_Actividad]]="","",'Formulario PPGR1'!#REF!)</f>
        <v/>
      </c>
      <c r="G1181" s="317"/>
      <c r="H1181" s="460" t="str">
        <f>IFERROR(VLOOKUP(Tabla1[[#This Row],[Código_Actividad]],'Formulario PPGR2'!$H$9:$I$1048576,2,FALSE),"")</f>
        <v/>
      </c>
      <c r="I1181" s="467" t="str">
        <f>IFERROR(VLOOKUP(Tabla1[[#This Row],[Código_Actividad]],Tabla2[[Código]:[Total de Acciones ]],15,FALSE),"")</f>
        <v/>
      </c>
      <c r="J1181" s="462"/>
      <c r="K1181" s="466" t="str">
        <f>IFERROR(VLOOKUP($J1181,[3]LSIns!$B$5:$C$45,2,FALSE),"")</f>
        <v/>
      </c>
      <c r="L1181" s="460"/>
      <c r="M1181" s="466" t="str">
        <f>IFERROR(VLOOKUP($L1181,[4]Insumos!$C$2:$F$517,2,FALSE),"")</f>
        <v/>
      </c>
      <c r="N1181" s="408"/>
      <c r="O1181" s="468" t="str">
        <f>IFERROR(VLOOKUP($L1181,[4]Insumos!$C$2:$F$517,3,FALSE),"")</f>
        <v/>
      </c>
      <c r="P1181" s="318" t="e">
        <f>+Tabla1[[#This Row],[Precio Unitario]]*Tabla1[[#This Row],[Cantidad de Insumos]]</f>
        <v>#VALUE!</v>
      </c>
      <c r="Q1181" s="469" t="str">
        <f>IFERROR(VLOOKUP($L1181,[4]Insumos!$C$2:$F$517,4,FALSE),"")</f>
        <v/>
      </c>
      <c r="R1181" s="462"/>
    </row>
    <row r="1182" spans="2:18" x14ac:dyDescent="0.25">
      <c r="B1182" s="465" t="str">
        <f>IF(Tabla1[[#This Row],[Código_Actividad]]="","",CONCATENATE(Tabla1[[#This Row],[POA]],".",Tabla1[[#This Row],[SRS]],".",Tabla1[[#This Row],[AREA]],".",Tabla1[[#This Row],[TIPO]]))</f>
        <v/>
      </c>
      <c r="C1182" s="465" t="str">
        <f>IF(Tabla1[[#This Row],[Código_Actividad]]="","",'Formulario PPGR1'!#REF!)</f>
        <v/>
      </c>
      <c r="D1182" s="465" t="str">
        <f>IF(Tabla1[[#This Row],[Código_Actividad]]="","",'Formulario PPGR1'!#REF!)</f>
        <v/>
      </c>
      <c r="E1182" s="465" t="str">
        <f>IF(Tabla1[[#This Row],[Código_Actividad]]="","",'Formulario PPGR1'!#REF!)</f>
        <v/>
      </c>
      <c r="F1182" s="465" t="str">
        <f>IF(Tabla1[[#This Row],[Código_Actividad]]="","",'Formulario PPGR1'!#REF!)</f>
        <v/>
      </c>
      <c r="G1182" s="317"/>
      <c r="H1182" s="460" t="str">
        <f>IFERROR(VLOOKUP(Tabla1[[#This Row],[Código_Actividad]],'Formulario PPGR2'!$H$9:$I$1048576,2,FALSE),"")</f>
        <v/>
      </c>
      <c r="I1182" s="467" t="str">
        <f>IFERROR(VLOOKUP(Tabla1[[#This Row],[Código_Actividad]],Tabla2[[Código]:[Total de Acciones ]],15,FALSE),"")</f>
        <v/>
      </c>
      <c r="J1182" s="462"/>
      <c r="K1182" s="466" t="str">
        <f>IFERROR(VLOOKUP($J1182,[3]LSIns!$B$5:$C$45,2,FALSE),"")</f>
        <v/>
      </c>
      <c r="L1182" s="460"/>
      <c r="M1182" s="466" t="str">
        <f>IFERROR(VLOOKUP($L1182,[4]Insumos!$C$2:$F$517,2,FALSE),"")</f>
        <v/>
      </c>
      <c r="N1182" s="408"/>
      <c r="O1182" s="468" t="str">
        <f>IFERROR(VLOOKUP($L1182,[4]Insumos!$C$2:$F$517,3,FALSE),"")</f>
        <v/>
      </c>
      <c r="P1182" s="318" t="e">
        <f>+Tabla1[[#This Row],[Precio Unitario]]*Tabla1[[#This Row],[Cantidad de Insumos]]</f>
        <v>#VALUE!</v>
      </c>
      <c r="Q1182" s="469" t="str">
        <f>IFERROR(VLOOKUP($L1182,[4]Insumos!$C$2:$F$517,4,FALSE),"")</f>
        <v/>
      </c>
      <c r="R1182" s="462"/>
    </row>
    <row r="1183" spans="2:18" x14ac:dyDescent="0.25">
      <c r="B1183" s="465" t="str">
        <f>IF(Tabla1[[#This Row],[Código_Actividad]]="","",CONCATENATE(Tabla1[[#This Row],[POA]],".",Tabla1[[#This Row],[SRS]],".",Tabla1[[#This Row],[AREA]],".",Tabla1[[#This Row],[TIPO]]))</f>
        <v/>
      </c>
      <c r="C1183" s="465" t="str">
        <f>IF(Tabla1[[#This Row],[Código_Actividad]]="","",'Formulario PPGR1'!#REF!)</f>
        <v/>
      </c>
      <c r="D1183" s="465" t="str">
        <f>IF(Tabla1[[#This Row],[Código_Actividad]]="","",'Formulario PPGR1'!#REF!)</f>
        <v/>
      </c>
      <c r="E1183" s="465" t="str">
        <f>IF(Tabla1[[#This Row],[Código_Actividad]]="","",'Formulario PPGR1'!#REF!)</f>
        <v/>
      </c>
      <c r="F1183" s="465" t="str">
        <f>IF(Tabla1[[#This Row],[Código_Actividad]]="","",'Formulario PPGR1'!#REF!)</f>
        <v/>
      </c>
      <c r="G1183" s="317"/>
      <c r="H1183" s="460" t="str">
        <f>IFERROR(VLOOKUP(Tabla1[[#This Row],[Código_Actividad]],'Formulario PPGR2'!$H$9:$I$1048576,2,FALSE),"")</f>
        <v/>
      </c>
      <c r="I1183" s="467" t="str">
        <f>IFERROR(VLOOKUP(Tabla1[[#This Row],[Código_Actividad]],Tabla2[[Código]:[Total de Acciones ]],15,FALSE),"")</f>
        <v/>
      </c>
      <c r="J1183" s="462"/>
      <c r="K1183" s="466" t="str">
        <f>IFERROR(VLOOKUP($J1183,[3]LSIns!$B$5:$C$45,2,FALSE),"")</f>
        <v/>
      </c>
      <c r="L1183" s="460"/>
      <c r="M1183" s="466" t="str">
        <f>IFERROR(VLOOKUP($L1183,[4]Insumos!$C$2:$F$517,2,FALSE),"")</f>
        <v/>
      </c>
      <c r="N1183" s="408"/>
      <c r="O1183" s="468" t="str">
        <f>IFERROR(VLOOKUP($L1183,[4]Insumos!$C$2:$F$517,3,FALSE),"")</f>
        <v/>
      </c>
      <c r="P1183" s="318" t="e">
        <f>+Tabla1[[#This Row],[Precio Unitario]]*Tabla1[[#This Row],[Cantidad de Insumos]]</f>
        <v>#VALUE!</v>
      </c>
      <c r="Q1183" s="469" t="str">
        <f>IFERROR(VLOOKUP($L1183,[4]Insumos!$C$2:$F$517,4,FALSE),"")</f>
        <v/>
      </c>
      <c r="R1183" s="462"/>
    </row>
    <row r="1184" spans="2:18" x14ac:dyDescent="0.25">
      <c r="B1184" s="465" t="str">
        <f>IF(Tabla1[[#This Row],[Código_Actividad]]="","",CONCATENATE(Tabla1[[#This Row],[POA]],".",Tabla1[[#This Row],[SRS]],".",Tabla1[[#This Row],[AREA]],".",Tabla1[[#This Row],[TIPO]]))</f>
        <v/>
      </c>
      <c r="C1184" s="465" t="str">
        <f>IF(Tabla1[[#This Row],[Código_Actividad]]="","",'Formulario PPGR1'!#REF!)</f>
        <v/>
      </c>
      <c r="D1184" s="465" t="str">
        <f>IF(Tabla1[[#This Row],[Código_Actividad]]="","",'Formulario PPGR1'!#REF!)</f>
        <v/>
      </c>
      <c r="E1184" s="465" t="str">
        <f>IF(Tabla1[[#This Row],[Código_Actividad]]="","",'Formulario PPGR1'!#REF!)</f>
        <v/>
      </c>
      <c r="F1184" s="465" t="str">
        <f>IF(Tabla1[[#This Row],[Código_Actividad]]="","",'Formulario PPGR1'!#REF!)</f>
        <v/>
      </c>
      <c r="G1184" s="317"/>
      <c r="H1184" s="460" t="str">
        <f>IFERROR(VLOOKUP(Tabla1[[#This Row],[Código_Actividad]],'Formulario PPGR2'!$H$9:$I$1048576,2,FALSE),"")</f>
        <v/>
      </c>
      <c r="I1184" s="467" t="str">
        <f>IFERROR(VLOOKUP(Tabla1[[#This Row],[Código_Actividad]],Tabla2[[Código]:[Total de Acciones ]],15,FALSE),"")</f>
        <v/>
      </c>
      <c r="J1184" s="462"/>
      <c r="K1184" s="466" t="str">
        <f>IFERROR(VLOOKUP($J1184,[3]LSIns!$B$5:$C$45,2,FALSE),"")</f>
        <v/>
      </c>
      <c r="L1184" s="460"/>
      <c r="M1184" s="466" t="str">
        <f>IFERROR(VLOOKUP($L1184,[4]Insumos!$C$2:$F$517,2,FALSE),"")</f>
        <v/>
      </c>
      <c r="N1184" s="408"/>
      <c r="O1184" s="468" t="str">
        <f>IFERROR(VLOOKUP($L1184,[4]Insumos!$C$2:$F$517,3,FALSE),"")</f>
        <v/>
      </c>
      <c r="P1184" s="318" t="e">
        <f>+Tabla1[[#This Row],[Precio Unitario]]*Tabla1[[#This Row],[Cantidad de Insumos]]</f>
        <v>#VALUE!</v>
      </c>
      <c r="Q1184" s="469" t="str">
        <f>IFERROR(VLOOKUP($L1184,[4]Insumos!$C$2:$F$517,4,FALSE),"")</f>
        <v/>
      </c>
      <c r="R1184" s="462"/>
    </row>
    <row r="1185" spans="2:18" x14ac:dyDescent="0.25">
      <c r="B1185" s="465" t="str">
        <f>IF(Tabla1[[#This Row],[Código_Actividad]]="","",CONCATENATE(Tabla1[[#This Row],[POA]],".",Tabla1[[#This Row],[SRS]],".",Tabla1[[#This Row],[AREA]],".",Tabla1[[#This Row],[TIPO]]))</f>
        <v/>
      </c>
      <c r="C1185" s="465" t="str">
        <f>IF(Tabla1[[#This Row],[Código_Actividad]]="","",'Formulario PPGR1'!#REF!)</f>
        <v/>
      </c>
      <c r="D1185" s="465" t="str">
        <f>IF(Tabla1[[#This Row],[Código_Actividad]]="","",'Formulario PPGR1'!#REF!)</f>
        <v/>
      </c>
      <c r="E1185" s="465" t="str">
        <f>IF(Tabla1[[#This Row],[Código_Actividad]]="","",'Formulario PPGR1'!#REF!)</f>
        <v/>
      </c>
      <c r="F1185" s="465" t="str">
        <f>IF(Tabla1[[#This Row],[Código_Actividad]]="","",'Formulario PPGR1'!#REF!)</f>
        <v/>
      </c>
      <c r="G1185" s="317"/>
      <c r="H1185" s="460" t="str">
        <f>IFERROR(VLOOKUP(Tabla1[[#This Row],[Código_Actividad]],'Formulario PPGR2'!$H$9:$I$1048576,2,FALSE),"")</f>
        <v/>
      </c>
      <c r="I1185" s="467" t="str">
        <f>IFERROR(VLOOKUP(Tabla1[[#This Row],[Código_Actividad]],Tabla2[[Código]:[Total de Acciones ]],15,FALSE),"")</f>
        <v/>
      </c>
      <c r="J1185" s="462"/>
      <c r="K1185" s="466" t="str">
        <f>IFERROR(VLOOKUP($J1185,[3]LSIns!$B$5:$C$45,2,FALSE),"")</f>
        <v/>
      </c>
      <c r="L1185" s="460"/>
      <c r="M1185" s="466" t="str">
        <f>IFERROR(VLOOKUP($L1185,[4]Insumos!$C$2:$F$517,2,FALSE),"")</f>
        <v/>
      </c>
      <c r="N1185" s="408"/>
      <c r="O1185" s="468" t="str">
        <f>IFERROR(VLOOKUP($L1185,[4]Insumos!$C$2:$F$517,3,FALSE),"")</f>
        <v/>
      </c>
      <c r="P1185" s="318" t="e">
        <f>+Tabla1[[#This Row],[Precio Unitario]]*Tabla1[[#This Row],[Cantidad de Insumos]]</f>
        <v>#VALUE!</v>
      </c>
      <c r="Q1185" s="469" t="str">
        <f>IFERROR(VLOOKUP($L1185,[4]Insumos!$C$2:$F$517,4,FALSE),"")</f>
        <v/>
      </c>
      <c r="R1185" s="462"/>
    </row>
    <row r="1186" spans="2:18" x14ac:dyDescent="0.25">
      <c r="B1186" s="465" t="str">
        <f>IF(Tabla1[[#This Row],[Código_Actividad]]="","",CONCATENATE(Tabla1[[#This Row],[POA]],".",Tabla1[[#This Row],[SRS]],".",Tabla1[[#This Row],[AREA]],".",Tabla1[[#This Row],[TIPO]]))</f>
        <v/>
      </c>
      <c r="C1186" s="465" t="str">
        <f>IF(Tabla1[[#This Row],[Código_Actividad]]="","",'Formulario PPGR1'!#REF!)</f>
        <v/>
      </c>
      <c r="D1186" s="465" t="str">
        <f>IF(Tabla1[[#This Row],[Código_Actividad]]="","",'Formulario PPGR1'!#REF!)</f>
        <v/>
      </c>
      <c r="E1186" s="465" t="str">
        <f>IF(Tabla1[[#This Row],[Código_Actividad]]="","",'Formulario PPGR1'!#REF!)</f>
        <v/>
      </c>
      <c r="F1186" s="465" t="str">
        <f>IF(Tabla1[[#This Row],[Código_Actividad]]="","",'Formulario PPGR1'!#REF!)</f>
        <v/>
      </c>
      <c r="G1186" s="317"/>
      <c r="H1186" s="460" t="str">
        <f>IFERROR(VLOOKUP(Tabla1[[#This Row],[Código_Actividad]],'Formulario PPGR2'!$H$9:$I$1048576,2,FALSE),"")</f>
        <v/>
      </c>
      <c r="I1186" s="467" t="str">
        <f>IFERROR(VLOOKUP(Tabla1[[#This Row],[Código_Actividad]],Tabla2[[Código]:[Total de Acciones ]],15,FALSE),"")</f>
        <v/>
      </c>
      <c r="J1186" s="462"/>
      <c r="K1186" s="466" t="str">
        <f>IFERROR(VLOOKUP($J1186,[3]LSIns!$B$5:$C$45,2,FALSE),"")</f>
        <v/>
      </c>
      <c r="L1186" s="460"/>
      <c r="M1186" s="466" t="str">
        <f>IFERROR(VLOOKUP($L1186,[4]Insumos!$C$2:$F$517,2,FALSE),"")</f>
        <v/>
      </c>
      <c r="N1186" s="408"/>
      <c r="O1186" s="468" t="str">
        <f>IFERROR(VLOOKUP($L1186,[4]Insumos!$C$2:$F$517,3,FALSE),"")</f>
        <v/>
      </c>
      <c r="P1186" s="318" t="e">
        <f>+Tabla1[[#This Row],[Precio Unitario]]*Tabla1[[#This Row],[Cantidad de Insumos]]</f>
        <v>#VALUE!</v>
      </c>
      <c r="Q1186" s="469" t="str">
        <f>IFERROR(VLOOKUP($L1186,[4]Insumos!$C$2:$F$517,4,FALSE),"")</f>
        <v/>
      </c>
      <c r="R1186" s="462"/>
    </row>
    <row r="1187" spans="2:18" x14ac:dyDescent="0.25">
      <c r="B1187" s="465" t="str">
        <f>IF(Tabla1[[#This Row],[Código_Actividad]]="","",CONCATENATE(Tabla1[[#This Row],[POA]],".",Tabla1[[#This Row],[SRS]],".",Tabla1[[#This Row],[AREA]],".",Tabla1[[#This Row],[TIPO]]))</f>
        <v/>
      </c>
      <c r="C1187" s="465" t="str">
        <f>IF(Tabla1[[#This Row],[Código_Actividad]]="","",'Formulario PPGR1'!#REF!)</f>
        <v/>
      </c>
      <c r="D1187" s="465" t="str">
        <f>IF(Tabla1[[#This Row],[Código_Actividad]]="","",'Formulario PPGR1'!#REF!)</f>
        <v/>
      </c>
      <c r="E1187" s="465" t="str">
        <f>IF(Tabla1[[#This Row],[Código_Actividad]]="","",'Formulario PPGR1'!#REF!)</f>
        <v/>
      </c>
      <c r="F1187" s="465" t="str">
        <f>IF(Tabla1[[#This Row],[Código_Actividad]]="","",'Formulario PPGR1'!#REF!)</f>
        <v/>
      </c>
      <c r="G1187" s="317"/>
      <c r="H1187" s="460" t="str">
        <f>IFERROR(VLOOKUP(Tabla1[[#This Row],[Código_Actividad]],'Formulario PPGR2'!$H$9:$I$1048576,2,FALSE),"")</f>
        <v/>
      </c>
      <c r="I1187" s="467" t="str">
        <f>IFERROR(VLOOKUP(Tabla1[[#This Row],[Código_Actividad]],Tabla2[[Código]:[Total de Acciones ]],15,FALSE),"")</f>
        <v/>
      </c>
      <c r="J1187" s="462"/>
      <c r="K1187" s="466" t="str">
        <f>IFERROR(VLOOKUP($J1187,[3]LSIns!$B$5:$C$45,2,FALSE),"")</f>
        <v/>
      </c>
      <c r="L1187" s="460"/>
      <c r="M1187" s="466" t="str">
        <f>IFERROR(VLOOKUP($L1187,[4]Insumos!$C$2:$F$517,2,FALSE),"")</f>
        <v/>
      </c>
      <c r="N1187" s="408"/>
      <c r="O1187" s="468" t="str">
        <f>IFERROR(VLOOKUP($L1187,[4]Insumos!$C$2:$F$517,3,FALSE),"")</f>
        <v/>
      </c>
      <c r="P1187" s="318" t="e">
        <f>+Tabla1[[#This Row],[Precio Unitario]]*Tabla1[[#This Row],[Cantidad de Insumos]]</f>
        <v>#VALUE!</v>
      </c>
      <c r="Q1187" s="469" t="str">
        <f>IFERROR(VLOOKUP($L1187,[4]Insumos!$C$2:$F$517,4,FALSE),"")</f>
        <v/>
      </c>
      <c r="R1187" s="462"/>
    </row>
    <row r="1188" spans="2:18" x14ac:dyDescent="0.25">
      <c r="B1188" s="465" t="str">
        <f>IF(Tabla1[[#This Row],[Código_Actividad]]="","",CONCATENATE(Tabla1[[#This Row],[POA]],".",Tabla1[[#This Row],[SRS]],".",Tabla1[[#This Row],[AREA]],".",Tabla1[[#This Row],[TIPO]]))</f>
        <v/>
      </c>
      <c r="C1188" s="465" t="str">
        <f>IF(Tabla1[[#This Row],[Código_Actividad]]="","",'Formulario PPGR1'!#REF!)</f>
        <v/>
      </c>
      <c r="D1188" s="465" t="str">
        <f>IF(Tabla1[[#This Row],[Código_Actividad]]="","",'Formulario PPGR1'!#REF!)</f>
        <v/>
      </c>
      <c r="E1188" s="465" t="str">
        <f>IF(Tabla1[[#This Row],[Código_Actividad]]="","",'Formulario PPGR1'!#REF!)</f>
        <v/>
      </c>
      <c r="F1188" s="465" t="str">
        <f>IF(Tabla1[[#This Row],[Código_Actividad]]="","",'Formulario PPGR1'!#REF!)</f>
        <v/>
      </c>
      <c r="G1188" s="317"/>
      <c r="H1188" s="460" t="str">
        <f>IFERROR(VLOOKUP(Tabla1[[#This Row],[Código_Actividad]],'Formulario PPGR2'!$H$9:$I$1048576,2,FALSE),"")</f>
        <v/>
      </c>
      <c r="I1188" s="467" t="str">
        <f>IFERROR(VLOOKUP(Tabla1[[#This Row],[Código_Actividad]],Tabla2[[Código]:[Total de Acciones ]],15,FALSE),"")</f>
        <v/>
      </c>
      <c r="J1188" s="462"/>
      <c r="K1188" s="466" t="str">
        <f>IFERROR(VLOOKUP($J1188,[3]LSIns!$B$5:$C$45,2,FALSE),"")</f>
        <v/>
      </c>
      <c r="L1188" s="460"/>
      <c r="M1188" s="466" t="str">
        <f>IFERROR(VLOOKUP($L1188,[4]Insumos!$C$2:$F$517,2,FALSE),"")</f>
        <v/>
      </c>
      <c r="N1188" s="408"/>
      <c r="O1188" s="468" t="str">
        <f>IFERROR(VLOOKUP($L1188,[4]Insumos!$C$2:$F$517,3,FALSE),"")</f>
        <v/>
      </c>
      <c r="P1188" s="318" t="e">
        <f>+Tabla1[[#This Row],[Precio Unitario]]*Tabla1[[#This Row],[Cantidad de Insumos]]</f>
        <v>#VALUE!</v>
      </c>
      <c r="Q1188" s="469" t="str">
        <f>IFERROR(VLOOKUP($L1188,[4]Insumos!$C$2:$F$517,4,FALSE),"")</f>
        <v/>
      </c>
      <c r="R1188" s="462"/>
    </row>
    <row r="1189" spans="2:18" x14ac:dyDescent="0.25">
      <c r="B1189" s="465" t="str">
        <f>IF(Tabla1[[#This Row],[Código_Actividad]]="","",CONCATENATE(Tabla1[[#This Row],[POA]],".",Tabla1[[#This Row],[SRS]],".",Tabla1[[#This Row],[AREA]],".",Tabla1[[#This Row],[TIPO]]))</f>
        <v/>
      </c>
      <c r="C1189" s="465" t="str">
        <f>IF(Tabla1[[#This Row],[Código_Actividad]]="","",'Formulario PPGR1'!#REF!)</f>
        <v/>
      </c>
      <c r="D1189" s="465" t="str">
        <f>IF(Tabla1[[#This Row],[Código_Actividad]]="","",'Formulario PPGR1'!#REF!)</f>
        <v/>
      </c>
      <c r="E1189" s="465" t="str">
        <f>IF(Tabla1[[#This Row],[Código_Actividad]]="","",'Formulario PPGR1'!#REF!)</f>
        <v/>
      </c>
      <c r="F1189" s="465" t="str">
        <f>IF(Tabla1[[#This Row],[Código_Actividad]]="","",'Formulario PPGR1'!#REF!)</f>
        <v/>
      </c>
      <c r="G1189" s="317"/>
      <c r="H1189" s="460" t="str">
        <f>IFERROR(VLOOKUP(Tabla1[[#This Row],[Código_Actividad]],'Formulario PPGR2'!$H$9:$I$1048576,2,FALSE),"")</f>
        <v/>
      </c>
      <c r="I1189" s="467" t="str">
        <f>IFERROR(VLOOKUP(Tabla1[[#This Row],[Código_Actividad]],Tabla2[[Código]:[Total de Acciones ]],15,FALSE),"")</f>
        <v/>
      </c>
      <c r="J1189" s="462"/>
      <c r="K1189" s="466" t="str">
        <f>IFERROR(VLOOKUP($J1189,[3]LSIns!$B$5:$C$45,2,FALSE),"")</f>
        <v/>
      </c>
      <c r="L1189" s="460"/>
      <c r="M1189" s="466" t="str">
        <f>IFERROR(VLOOKUP($L1189,[4]Insumos!$C$2:$F$517,2,FALSE),"")</f>
        <v/>
      </c>
      <c r="N1189" s="408"/>
      <c r="O1189" s="468" t="str">
        <f>IFERROR(VLOOKUP($L1189,[4]Insumos!$C$2:$F$517,3,FALSE),"")</f>
        <v/>
      </c>
      <c r="P1189" s="318" t="e">
        <f>+Tabla1[[#This Row],[Precio Unitario]]*Tabla1[[#This Row],[Cantidad de Insumos]]</f>
        <v>#VALUE!</v>
      </c>
      <c r="Q1189" s="469" t="str">
        <f>IFERROR(VLOOKUP($L1189,[4]Insumos!$C$2:$F$517,4,FALSE),"")</f>
        <v/>
      </c>
      <c r="R1189" s="462"/>
    </row>
    <row r="1190" spans="2:18" x14ac:dyDescent="0.25">
      <c r="B1190" s="465" t="str">
        <f>IF(Tabla1[[#This Row],[Código_Actividad]]="","",CONCATENATE(Tabla1[[#This Row],[POA]],".",Tabla1[[#This Row],[SRS]],".",Tabla1[[#This Row],[AREA]],".",Tabla1[[#This Row],[TIPO]]))</f>
        <v/>
      </c>
      <c r="C1190" s="465" t="str">
        <f>IF(Tabla1[[#This Row],[Código_Actividad]]="","",'Formulario PPGR1'!#REF!)</f>
        <v/>
      </c>
      <c r="D1190" s="465" t="str">
        <f>IF(Tabla1[[#This Row],[Código_Actividad]]="","",'Formulario PPGR1'!#REF!)</f>
        <v/>
      </c>
      <c r="E1190" s="465" t="str">
        <f>IF(Tabla1[[#This Row],[Código_Actividad]]="","",'Formulario PPGR1'!#REF!)</f>
        <v/>
      </c>
      <c r="F1190" s="465" t="str">
        <f>IF(Tabla1[[#This Row],[Código_Actividad]]="","",'Formulario PPGR1'!#REF!)</f>
        <v/>
      </c>
      <c r="G1190" s="317"/>
      <c r="H1190" s="460" t="str">
        <f>IFERROR(VLOOKUP(Tabla1[[#This Row],[Código_Actividad]],'Formulario PPGR2'!$H$9:$I$1048576,2,FALSE),"")</f>
        <v/>
      </c>
      <c r="I1190" s="467" t="str">
        <f>IFERROR(VLOOKUP(Tabla1[[#This Row],[Código_Actividad]],Tabla2[[Código]:[Total de Acciones ]],15,FALSE),"")</f>
        <v/>
      </c>
      <c r="J1190" s="462"/>
      <c r="K1190" s="466" t="str">
        <f>IFERROR(VLOOKUP($J1190,[3]LSIns!$B$5:$C$45,2,FALSE),"")</f>
        <v/>
      </c>
      <c r="L1190" s="460"/>
      <c r="M1190" s="466" t="str">
        <f>IFERROR(VLOOKUP($L1190,[4]Insumos!$C$2:$F$517,2,FALSE),"")</f>
        <v/>
      </c>
      <c r="N1190" s="408"/>
      <c r="O1190" s="468" t="str">
        <f>IFERROR(VLOOKUP($L1190,[4]Insumos!$C$2:$F$517,3,FALSE),"")</f>
        <v/>
      </c>
      <c r="P1190" s="318" t="e">
        <f>+Tabla1[[#This Row],[Precio Unitario]]*Tabla1[[#This Row],[Cantidad de Insumos]]</f>
        <v>#VALUE!</v>
      </c>
      <c r="Q1190" s="469" t="str">
        <f>IFERROR(VLOOKUP($L1190,[4]Insumos!$C$2:$F$517,4,FALSE),"")</f>
        <v/>
      </c>
      <c r="R1190" s="462"/>
    </row>
    <row r="1191" spans="2:18" x14ac:dyDescent="0.25">
      <c r="B1191" s="465" t="str">
        <f>IF(Tabla1[[#This Row],[Código_Actividad]]="","",CONCATENATE(Tabla1[[#This Row],[POA]],".",Tabla1[[#This Row],[SRS]],".",Tabla1[[#This Row],[AREA]],".",Tabla1[[#This Row],[TIPO]]))</f>
        <v/>
      </c>
      <c r="C1191" s="465" t="str">
        <f>IF(Tabla1[[#This Row],[Código_Actividad]]="","",'Formulario PPGR1'!#REF!)</f>
        <v/>
      </c>
      <c r="D1191" s="465" t="str">
        <f>IF(Tabla1[[#This Row],[Código_Actividad]]="","",'Formulario PPGR1'!#REF!)</f>
        <v/>
      </c>
      <c r="E1191" s="465" t="str">
        <f>IF(Tabla1[[#This Row],[Código_Actividad]]="","",'Formulario PPGR1'!#REF!)</f>
        <v/>
      </c>
      <c r="F1191" s="465" t="str">
        <f>IF(Tabla1[[#This Row],[Código_Actividad]]="","",'Formulario PPGR1'!#REF!)</f>
        <v/>
      </c>
      <c r="G1191" s="317"/>
      <c r="H1191" s="460" t="str">
        <f>IFERROR(VLOOKUP(Tabla1[[#This Row],[Código_Actividad]],'Formulario PPGR2'!$H$9:$I$1048576,2,FALSE),"")</f>
        <v/>
      </c>
      <c r="I1191" s="467" t="str">
        <f>IFERROR(VLOOKUP(Tabla1[[#This Row],[Código_Actividad]],Tabla2[[Código]:[Total de Acciones ]],15,FALSE),"")</f>
        <v/>
      </c>
      <c r="J1191" s="462"/>
      <c r="K1191" s="466" t="str">
        <f>IFERROR(VLOOKUP($J1191,[3]LSIns!$B$5:$C$45,2,FALSE),"")</f>
        <v/>
      </c>
      <c r="L1191" s="460"/>
      <c r="M1191" s="466" t="str">
        <f>IFERROR(VLOOKUP($L1191,[4]Insumos!$C$2:$F$517,2,FALSE),"")</f>
        <v/>
      </c>
      <c r="N1191" s="408"/>
      <c r="O1191" s="468" t="str">
        <f>IFERROR(VLOOKUP($L1191,[4]Insumos!$C$2:$F$517,3,FALSE),"")</f>
        <v/>
      </c>
      <c r="P1191" s="318" t="e">
        <f>+Tabla1[[#This Row],[Precio Unitario]]*Tabla1[[#This Row],[Cantidad de Insumos]]</f>
        <v>#VALUE!</v>
      </c>
      <c r="Q1191" s="469" t="str">
        <f>IFERROR(VLOOKUP($L1191,[4]Insumos!$C$2:$F$517,4,FALSE),"")</f>
        <v/>
      </c>
      <c r="R1191" s="462"/>
    </row>
    <row r="1192" spans="2:18" x14ac:dyDescent="0.25">
      <c r="B1192" s="465" t="str">
        <f>IF(Tabla1[[#This Row],[Código_Actividad]]="","",CONCATENATE(Tabla1[[#This Row],[POA]],".",Tabla1[[#This Row],[SRS]],".",Tabla1[[#This Row],[AREA]],".",Tabla1[[#This Row],[TIPO]]))</f>
        <v/>
      </c>
      <c r="C1192" s="465" t="str">
        <f>IF(Tabla1[[#This Row],[Código_Actividad]]="","",'Formulario PPGR1'!#REF!)</f>
        <v/>
      </c>
      <c r="D1192" s="465" t="str">
        <f>IF(Tabla1[[#This Row],[Código_Actividad]]="","",'Formulario PPGR1'!#REF!)</f>
        <v/>
      </c>
      <c r="E1192" s="465" t="str">
        <f>IF(Tabla1[[#This Row],[Código_Actividad]]="","",'Formulario PPGR1'!#REF!)</f>
        <v/>
      </c>
      <c r="F1192" s="465" t="str">
        <f>IF(Tabla1[[#This Row],[Código_Actividad]]="","",'Formulario PPGR1'!#REF!)</f>
        <v/>
      </c>
      <c r="G1192" s="317"/>
      <c r="H1192" s="460" t="str">
        <f>IFERROR(VLOOKUP(Tabla1[[#This Row],[Código_Actividad]],'Formulario PPGR2'!$H$9:$I$1048576,2,FALSE),"")</f>
        <v/>
      </c>
      <c r="I1192" s="467" t="str">
        <f>IFERROR(VLOOKUP(Tabla1[[#This Row],[Código_Actividad]],Tabla2[[Código]:[Total de Acciones ]],15,FALSE),"")</f>
        <v/>
      </c>
      <c r="J1192" s="462"/>
      <c r="K1192" s="466" t="str">
        <f>IFERROR(VLOOKUP($J1192,[3]LSIns!$B$5:$C$45,2,FALSE),"")</f>
        <v/>
      </c>
      <c r="L1192" s="460"/>
      <c r="M1192" s="466" t="str">
        <f>IFERROR(VLOOKUP($L1192,[4]Insumos!$C$2:$F$517,2,FALSE),"")</f>
        <v/>
      </c>
      <c r="N1192" s="408"/>
      <c r="O1192" s="468" t="str">
        <f>IFERROR(VLOOKUP($L1192,[4]Insumos!$C$2:$F$517,3,FALSE),"")</f>
        <v/>
      </c>
      <c r="P1192" s="318" t="e">
        <f>+Tabla1[[#This Row],[Precio Unitario]]*Tabla1[[#This Row],[Cantidad de Insumos]]</f>
        <v>#VALUE!</v>
      </c>
      <c r="Q1192" s="469" t="str">
        <f>IFERROR(VLOOKUP($L1192,[4]Insumos!$C$2:$F$517,4,FALSE),"")</f>
        <v/>
      </c>
      <c r="R1192" s="462"/>
    </row>
    <row r="1193" spans="2:18" x14ac:dyDescent="0.25">
      <c r="B1193" s="465" t="str">
        <f>IF(Tabla1[[#This Row],[Código_Actividad]]="","",CONCATENATE(Tabla1[[#This Row],[POA]],".",Tabla1[[#This Row],[SRS]],".",Tabla1[[#This Row],[AREA]],".",Tabla1[[#This Row],[TIPO]]))</f>
        <v/>
      </c>
      <c r="C1193" s="465" t="str">
        <f>IF(Tabla1[[#This Row],[Código_Actividad]]="","",'Formulario PPGR1'!#REF!)</f>
        <v/>
      </c>
      <c r="D1193" s="465" t="str">
        <f>IF(Tabla1[[#This Row],[Código_Actividad]]="","",'Formulario PPGR1'!#REF!)</f>
        <v/>
      </c>
      <c r="E1193" s="465" t="str">
        <f>IF(Tabla1[[#This Row],[Código_Actividad]]="","",'Formulario PPGR1'!#REF!)</f>
        <v/>
      </c>
      <c r="F1193" s="465" t="str">
        <f>IF(Tabla1[[#This Row],[Código_Actividad]]="","",'Formulario PPGR1'!#REF!)</f>
        <v/>
      </c>
      <c r="G1193" s="317"/>
      <c r="H1193" s="460" t="str">
        <f>IFERROR(VLOOKUP(Tabla1[[#This Row],[Código_Actividad]],'Formulario PPGR2'!$H$9:$I$1048576,2,FALSE),"")</f>
        <v/>
      </c>
      <c r="I1193" s="467" t="str">
        <f>IFERROR(VLOOKUP(Tabla1[[#This Row],[Código_Actividad]],Tabla2[[Código]:[Total de Acciones ]],15,FALSE),"")</f>
        <v/>
      </c>
      <c r="J1193" s="462"/>
      <c r="K1193" s="466" t="str">
        <f>IFERROR(VLOOKUP($J1193,[3]LSIns!$B$5:$C$45,2,FALSE),"")</f>
        <v/>
      </c>
      <c r="L1193" s="460"/>
      <c r="M1193" s="466" t="str">
        <f>IFERROR(VLOOKUP($L1193,[4]Insumos!$C$2:$F$517,2,FALSE),"")</f>
        <v/>
      </c>
      <c r="N1193" s="408"/>
      <c r="O1193" s="468" t="str">
        <f>IFERROR(VLOOKUP($L1193,[4]Insumos!$C$2:$F$517,3,FALSE),"")</f>
        <v/>
      </c>
      <c r="P1193" s="318" t="e">
        <f>+Tabla1[[#This Row],[Precio Unitario]]*Tabla1[[#This Row],[Cantidad de Insumos]]</f>
        <v>#VALUE!</v>
      </c>
      <c r="Q1193" s="469" t="str">
        <f>IFERROR(VLOOKUP($L1193,[4]Insumos!$C$2:$F$517,4,FALSE),"")</f>
        <v/>
      </c>
      <c r="R1193" s="462"/>
    </row>
    <row r="1194" spans="2:18" x14ac:dyDescent="0.25">
      <c r="B1194" s="465" t="str">
        <f>IF(Tabla1[[#This Row],[Código_Actividad]]="","",CONCATENATE(Tabla1[[#This Row],[POA]],".",Tabla1[[#This Row],[SRS]],".",Tabla1[[#This Row],[AREA]],".",Tabla1[[#This Row],[TIPO]]))</f>
        <v/>
      </c>
      <c r="C1194" s="465" t="str">
        <f>IF(Tabla1[[#This Row],[Código_Actividad]]="","",'Formulario PPGR1'!#REF!)</f>
        <v/>
      </c>
      <c r="D1194" s="465" t="str">
        <f>IF(Tabla1[[#This Row],[Código_Actividad]]="","",'Formulario PPGR1'!#REF!)</f>
        <v/>
      </c>
      <c r="E1194" s="465" t="str">
        <f>IF(Tabla1[[#This Row],[Código_Actividad]]="","",'Formulario PPGR1'!#REF!)</f>
        <v/>
      </c>
      <c r="F1194" s="465" t="str">
        <f>IF(Tabla1[[#This Row],[Código_Actividad]]="","",'Formulario PPGR1'!#REF!)</f>
        <v/>
      </c>
      <c r="G1194" s="317"/>
      <c r="H1194" s="460" t="str">
        <f>IFERROR(VLOOKUP(Tabla1[[#This Row],[Código_Actividad]],'Formulario PPGR2'!$H$9:$I$1048576,2,FALSE),"")</f>
        <v/>
      </c>
      <c r="I1194" s="467" t="str">
        <f>IFERROR(VLOOKUP(Tabla1[[#This Row],[Código_Actividad]],Tabla2[[Código]:[Total de Acciones ]],15,FALSE),"")</f>
        <v/>
      </c>
      <c r="J1194" s="462"/>
      <c r="K1194" s="466" t="str">
        <f>IFERROR(VLOOKUP($J1194,[3]LSIns!$B$5:$C$45,2,FALSE),"")</f>
        <v/>
      </c>
      <c r="L1194" s="460"/>
      <c r="M1194" s="466" t="str">
        <f>IFERROR(VLOOKUP($L1194,[4]Insumos!$C$2:$F$517,2,FALSE),"")</f>
        <v/>
      </c>
      <c r="N1194" s="408"/>
      <c r="O1194" s="468" t="str">
        <f>IFERROR(VLOOKUP($L1194,[4]Insumos!$C$2:$F$517,3,FALSE),"")</f>
        <v/>
      </c>
      <c r="P1194" s="318" t="e">
        <f>+Tabla1[[#This Row],[Precio Unitario]]*Tabla1[[#This Row],[Cantidad de Insumos]]</f>
        <v>#VALUE!</v>
      </c>
      <c r="Q1194" s="469" t="str">
        <f>IFERROR(VLOOKUP($L1194,[4]Insumos!$C$2:$F$517,4,FALSE),"")</f>
        <v/>
      </c>
      <c r="R1194" s="462"/>
    </row>
    <row r="1195" spans="2:18" x14ac:dyDescent="0.25">
      <c r="B1195" s="465" t="str">
        <f>IF(Tabla1[[#This Row],[Código_Actividad]]="","",CONCATENATE(Tabla1[[#This Row],[POA]],".",Tabla1[[#This Row],[SRS]],".",Tabla1[[#This Row],[AREA]],".",Tabla1[[#This Row],[TIPO]]))</f>
        <v/>
      </c>
      <c r="C1195" s="465" t="str">
        <f>IF(Tabla1[[#This Row],[Código_Actividad]]="","",'Formulario PPGR1'!#REF!)</f>
        <v/>
      </c>
      <c r="D1195" s="465" t="str">
        <f>IF(Tabla1[[#This Row],[Código_Actividad]]="","",'Formulario PPGR1'!#REF!)</f>
        <v/>
      </c>
      <c r="E1195" s="465" t="str">
        <f>IF(Tabla1[[#This Row],[Código_Actividad]]="","",'Formulario PPGR1'!#REF!)</f>
        <v/>
      </c>
      <c r="F1195" s="465" t="str">
        <f>IF(Tabla1[[#This Row],[Código_Actividad]]="","",'Formulario PPGR1'!#REF!)</f>
        <v/>
      </c>
      <c r="G1195" s="317"/>
      <c r="H1195" s="460" t="str">
        <f>IFERROR(VLOOKUP(Tabla1[[#This Row],[Código_Actividad]],'Formulario PPGR2'!$H$9:$I$1048576,2,FALSE),"")</f>
        <v/>
      </c>
      <c r="I1195" s="467" t="str">
        <f>IFERROR(VLOOKUP(Tabla1[[#This Row],[Código_Actividad]],Tabla2[[Código]:[Total de Acciones ]],15,FALSE),"")</f>
        <v/>
      </c>
      <c r="J1195" s="462"/>
      <c r="K1195" s="466" t="str">
        <f>IFERROR(VLOOKUP($J1195,[3]LSIns!$B$5:$C$45,2,FALSE),"")</f>
        <v/>
      </c>
      <c r="L1195" s="460"/>
      <c r="M1195" s="466" t="str">
        <f>IFERROR(VLOOKUP($L1195,[4]Insumos!$C$2:$F$517,2,FALSE),"")</f>
        <v/>
      </c>
      <c r="N1195" s="408"/>
      <c r="O1195" s="468" t="str">
        <f>IFERROR(VLOOKUP($L1195,[4]Insumos!$C$2:$F$517,3,FALSE),"")</f>
        <v/>
      </c>
      <c r="P1195" s="318" t="e">
        <f>+Tabla1[[#This Row],[Precio Unitario]]*Tabla1[[#This Row],[Cantidad de Insumos]]</f>
        <v>#VALUE!</v>
      </c>
      <c r="Q1195" s="469" t="str">
        <f>IFERROR(VLOOKUP($L1195,[4]Insumos!$C$2:$F$517,4,FALSE),"")</f>
        <v/>
      </c>
      <c r="R1195" s="462"/>
    </row>
    <row r="1196" spans="2:18" x14ac:dyDescent="0.25">
      <c r="B1196" s="465" t="str">
        <f>IF(Tabla1[[#This Row],[Código_Actividad]]="","",CONCATENATE(Tabla1[[#This Row],[POA]],".",Tabla1[[#This Row],[SRS]],".",Tabla1[[#This Row],[AREA]],".",Tabla1[[#This Row],[TIPO]]))</f>
        <v/>
      </c>
      <c r="C1196" s="465" t="str">
        <f>IF(Tabla1[[#This Row],[Código_Actividad]]="","",'Formulario PPGR1'!#REF!)</f>
        <v/>
      </c>
      <c r="D1196" s="465" t="str">
        <f>IF(Tabla1[[#This Row],[Código_Actividad]]="","",'Formulario PPGR1'!#REF!)</f>
        <v/>
      </c>
      <c r="E1196" s="465" t="str">
        <f>IF(Tabla1[[#This Row],[Código_Actividad]]="","",'Formulario PPGR1'!#REF!)</f>
        <v/>
      </c>
      <c r="F1196" s="465" t="str">
        <f>IF(Tabla1[[#This Row],[Código_Actividad]]="","",'Formulario PPGR1'!#REF!)</f>
        <v/>
      </c>
      <c r="G1196" s="317"/>
      <c r="H1196" s="460" t="str">
        <f>IFERROR(VLOOKUP(Tabla1[[#This Row],[Código_Actividad]],'Formulario PPGR2'!$H$9:$I$1048576,2,FALSE),"")</f>
        <v/>
      </c>
      <c r="I1196" s="467" t="str">
        <f>IFERROR(VLOOKUP(Tabla1[[#This Row],[Código_Actividad]],Tabla2[[Código]:[Total de Acciones ]],15,FALSE),"")</f>
        <v/>
      </c>
      <c r="J1196" s="462"/>
      <c r="K1196" s="466" t="str">
        <f>IFERROR(VLOOKUP($J1196,[3]LSIns!$B$5:$C$45,2,FALSE),"")</f>
        <v/>
      </c>
      <c r="L1196" s="460"/>
      <c r="M1196" s="466" t="str">
        <f>IFERROR(VLOOKUP($L1196,[4]Insumos!$C$2:$F$517,2,FALSE),"")</f>
        <v/>
      </c>
      <c r="N1196" s="408"/>
      <c r="O1196" s="468" t="str">
        <f>IFERROR(VLOOKUP($L1196,[4]Insumos!$C$2:$F$517,3,FALSE),"")</f>
        <v/>
      </c>
      <c r="P1196" s="318" t="e">
        <f>+Tabla1[[#This Row],[Precio Unitario]]*Tabla1[[#This Row],[Cantidad de Insumos]]</f>
        <v>#VALUE!</v>
      </c>
      <c r="Q1196" s="469" t="str">
        <f>IFERROR(VLOOKUP($L1196,[4]Insumos!$C$2:$F$517,4,FALSE),"")</f>
        <v/>
      </c>
      <c r="R1196" s="462"/>
    </row>
    <row r="1197" spans="2:18" x14ac:dyDescent="0.25">
      <c r="B1197" s="465" t="str">
        <f>IF(Tabla1[[#This Row],[Código_Actividad]]="","",CONCATENATE(Tabla1[[#This Row],[POA]],".",Tabla1[[#This Row],[SRS]],".",Tabla1[[#This Row],[AREA]],".",Tabla1[[#This Row],[TIPO]]))</f>
        <v/>
      </c>
      <c r="C1197" s="465" t="str">
        <f>IF(Tabla1[[#This Row],[Código_Actividad]]="","",'Formulario PPGR1'!#REF!)</f>
        <v/>
      </c>
      <c r="D1197" s="465" t="str">
        <f>IF(Tabla1[[#This Row],[Código_Actividad]]="","",'Formulario PPGR1'!#REF!)</f>
        <v/>
      </c>
      <c r="E1197" s="465" t="str">
        <f>IF(Tabla1[[#This Row],[Código_Actividad]]="","",'Formulario PPGR1'!#REF!)</f>
        <v/>
      </c>
      <c r="F1197" s="465" t="str">
        <f>IF(Tabla1[[#This Row],[Código_Actividad]]="","",'Formulario PPGR1'!#REF!)</f>
        <v/>
      </c>
      <c r="G1197" s="317"/>
      <c r="H1197" s="460" t="str">
        <f>IFERROR(VLOOKUP(Tabla1[[#This Row],[Código_Actividad]],'Formulario PPGR2'!$H$9:$I$1048576,2,FALSE),"")</f>
        <v/>
      </c>
      <c r="I1197" s="467" t="str">
        <f>IFERROR(VLOOKUP(Tabla1[[#This Row],[Código_Actividad]],Tabla2[[Código]:[Total de Acciones ]],15,FALSE),"")</f>
        <v/>
      </c>
      <c r="J1197" s="462"/>
      <c r="K1197" s="466" t="str">
        <f>IFERROR(VLOOKUP($J1197,[3]LSIns!$B$5:$C$45,2,FALSE),"")</f>
        <v/>
      </c>
      <c r="L1197" s="460"/>
      <c r="M1197" s="466" t="str">
        <f>IFERROR(VLOOKUP($L1197,[4]Insumos!$C$2:$F$517,2,FALSE),"")</f>
        <v/>
      </c>
      <c r="N1197" s="408"/>
      <c r="O1197" s="468" t="str">
        <f>IFERROR(VLOOKUP($L1197,[4]Insumos!$C$2:$F$517,3,FALSE),"")</f>
        <v/>
      </c>
      <c r="P1197" s="318" t="e">
        <f>+Tabla1[[#This Row],[Precio Unitario]]*Tabla1[[#This Row],[Cantidad de Insumos]]</f>
        <v>#VALUE!</v>
      </c>
      <c r="Q1197" s="469" t="str">
        <f>IFERROR(VLOOKUP($L1197,[4]Insumos!$C$2:$F$517,4,FALSE),"")</f>
        <v/>
      </c>
      <c r="R1197" s="462"/>
    </row>
    <row r="1198" spans="2:18" x14ac:dyDescent="0.25">
      <c r="B1198" s="465" t="str">
        <f>IF(Tabla1[[#This Row],[Código_Actividad]]="","",CONCATENATE(Tabla1[[#This Row],[POA]],".",Tabla1[[#This Row],[SRS]],".",Tabla1[[#This Row],[AREA]],".",Tabla1[[#This Row],[TIPO]]))</f>
        <v/>
      </c>
      <c r="C1198" s="465" t="str">
        <f>IF(Tabla1[[#This Row],[Código_Actividad]]="","",'Formulario PPGR1'!#REF!)</f>
        <v/>
      </c>
      <c r="D1198" s="465" t="str">
        <f>IF(Tabla1[[#This Row],[Código_Actividad]]="","",'Formulario PPGR1'!#REF!)</f>
        <v/>
      </c>
      <c r="E1198" s="465" t="str">
        <f>IF(Tabla1[[#This Row],[Código_Actividad]]="","",'Formulario PPGR1'!#REF!)</f>
        <v/>
      </c>
      <c r="F1198" s="465" t="str">
        <f>IF(Tabla1[[#This Row],[Código_Actividad]]="","",'Formulario PPGR1'!#REF!)</f>
        <v/>
      </c>
      <c r="G1198" s="317"/>
      <c r="H1198" s="460" t="str">
        <f>IFERROR(VLOOKUP(Tabla1[[#This Row],[Código_Actividad]],'Formulario PPGR2'!$H$9:$I$1048576,2,FALSE),"")</f>
        <v/>
      </c>
      <c r="I1198" s="467" t="str">
        <f>IFERROR(VLOOKUP(Tabla1[[#This Row],[Código_Actividad]],Tabla2[[Código]:[Total de Acciones ]],15,FALSE),"")</f>
        <v/>
      </c>
      <c r="J1198" s="462"/>
      <c r="K1198" s="466" t="str">
        <f>IFERROR(VLOOKUP($J1198,[3]LSIns!$B$5:$C$45,2,FALSE),"")</f>
        <v/>
      </c>
      <c r="L1198" s="460"/>
      <c r="M1198" s="466" t="str">
        <f>IFERROR(VLOOKUP($L1198,[4]Insumos!$C$2:$F$517,2,FALSE),"")</f>
        <v/>
      </c>
      <c r="N1198" s="408"/>
      <c r="O1198" s="468" t="str">
        <f>IFERROR(VLOOKUP($L1198,[4]Insumos!$C$2:$F$517,3,FALSE),"")</f>
        <v/>
      </c>
      <c r="P1198" s="318" t="e">
        <f>+Tabla1[[#This Row],[Precio Unitario]]*Tabla1[[#This Row],[Cantidad de Insumos]]</f>
        <v>#VALUE!</v>
      </c>
      <c r="Q1198" s="469" t="str">
        <f>IFERROR(VLOOKUP($L1198,[4]Insumos!$C$2:$F$517,4,FALSE),"")</f>
        <v/>
      </c>
      <c r="R1198" s="462"/>
    </row>
    <row r="1199" spans="2:18" x14ac:dyDescent="0.25">
      <c r="B1199" s="465" t="str">
        <f>IF(Tabla1[[#This Row],[Código_Actividad]]="","",CONCATENATE(Tabla1[[#This Row],[POA]],".",Tabla1[[#This Row],[SRS]],".",Tabla1[[#This Row],[AREA]],".",Tabla1[[#This Row],[TIPO]]))</f>
        <v/>
      </c>
      <c r="C1199" s="465" t="str">
        <f>IF(Tabla1[[#This Row],[Código_Actividad]]="","",'Formulario PPGR1'!#REF!)</f>
        <v/>
      </c>
      <c r="D1199" s="465" t="str">
        <f>IF(Tabla1[[#This Row],[Código_Actividad]]="","",'Formulario PPGR1'!#REF!)</f>
        <v/>
      </c>
      <c r="E1199" s="465" t="str">
        <f>IF(Tabla1[[#This Row],[Código_Actividad]]="","",'Formulario PPGR1'!#REF!)</f>
        <v/>
      </c>
      <c r="F1199" s="465" t="str">
        <f>IF(Tabla1[[#This Row],[Código_Actividad]]="","",'Formulario PPGR1'!#REF!)</f>
        <v/>
      </c>
      <c r="G1199" s="317"/>
      <c r="H1199" s="460" t="str">
        <f>IFERROR(VLOOKUP(Tabla1[[#This Row],[Código_Actividad]],'Formulario PPGR2'!$H$9:$I$1048576,2,FALSE),"")</f>
        <v/>
      </c>
      <c r="I1199" s="467" t="str">
        <f>IFERROR(VLOOKUP(Tabla1[[#This Row],[Código_Actividad]],Tabla2[[Código]:[Total de Acciones ]],15,FALSE),"")</f>
        <v/>
      </c>
      <c r="J1199" s="462"/>
      <c r="K1199" s="466" t="str">
        <f>IFERROR(VLOOKUP($J1199,[3]LSIns!$B$5:$C$45,2,FALSE),"")</f>
        <v/>
      </c>
      <c r="L1199" s="460"/>
      <c r="M1199" s="466" t="str">
        <f>IFERROR(VLOOKUP($L1199,[4]Insumos!$C$2:$F$517,2,FALSE),"")</f>
        <v/>
      </c>
      <c r="N1199" s="408"/>
      <c r="O1199" s="468" t="str">
        <f>IFERROR(VLOOKUP($L1199,[4]Insumos!$C$2:$F$517,3,FALSE),"")</f>
        <v/>
      </c>
      <c r="P1199" s="318" t="e">
        <f>+Tabla1[[#This Row],[Precio Unitario]]*Tabla1[[#This Row],[Cantidad de Insumos]]</f>
        <v>#VALUE!</v>
      </c>
      <c r="Q1199" s="469" t="str">
        <f>IFERROR(VLOOKUP($L1199,[4]Insumos!$C$2:$F$517,4,FALSE),"")</f>
        <v/>
      </c>
      <c r="R1199" s="462"/>
    </row>
    <row r="1200" spans="2:18" x14ac:dyDescent="0.25">
      <c r="B1200" s="465" t="str">
        <f>IF(Tabla1[[#This Row],[Código_Actividad]]="","",CONCATENATE(Tabla1[[#This Row],[POA]],".",Tabla1[[#This Row],[SRS]],".",Tabla1[[#This Row],[AREA]],".",Tabla1[[#This Row],[TIPO]]))</f>
        <v/>
      </c>
      <c r="C1200" s="465" t="str">
        <f>IF(Tabla1[[#This Row],[Código_Actividad]]="","",'Formulario PPGR1'!#REF!)</f>
        <v/>
      </c>
      <c r="D1200" s="465" t="str">
        <f>IF(Tabla1[[#This Row],[Código_Actividad]]="","",'Formulario PPGR1'!#REF!)</f>
        <v/>
      </c>
      <c r="E1200" s="465" t="str">
        <f>IF(Tabla1[[#This Row],[Código_Actividad]]="","",'Formulario PPGR1'!#REF!)</f>
        <v/>
      </c>
      <c r="F1200" s="465" t="str">
        <f>IF(Tabla1[[#This Row],[Código_Actividad]]="","",'Formulario PPGR1'!#REF!)</f>
        <v/>
      </c>
      <c r="G1200" s="317"/>
      <c r="H1200" s="460" t="str">
        <f>IFERROR(VLOOKUP(Tabla1[[#This Row],[Código_Actividad]],'Formulario PPGR2'!$H$9:$I$1048576,2,FALSE),"")</f>
        <v/>
      </c>
      <c r="I1200" s="467" t="str">
        <f>IFERROR(VLOOKUP(Tabla1[[#This Row],[Código_Actividad]],Tabla2[[Código]:[Total de Acciones ]],15,FALSE),"")</f>
        <v/>
      </c>
      <c r="J1200" s="462"/>
      <c r="K1200" s="466" t="str">
        <f>IFERROR(VLOOKUP($J1200,[3]LSIns!$B$5:$C$45,2,FALSE),"")</f>
        <v/>
      </c>
      <c r="L1200" s="460"/>
      <c r="M1200" s="466" t="str">
        <f>IFERROR(VLOOKUP($L1200,[4]Insumos!$C$2:$F$517,2,FALSE),"")</f>
        <v/>
      </c>
      <c r="N1200" s="408"/>
      <c r="O1200" s="468" t="str">
        <f>IFERROR(VLOOKUP($L1200,[4]Insumos!$C$2:$F$517,3,FALSE),"")</f>
        <v/>
      </c>
      <c r="P1200" s="318" t="e">
        <f>+Tabla1[[#This Row],[Precio Unitario]]*Tabla1[[#This Row],[Cantidad de Insumos]]</f>
        <v>#VALUE!</v>
      </c>
      <c r="Q1200" s="469" t="str">
        <f>IFERROR(VLOOKUP($L1200,[4]Insumos!$C$2:$F$517,4,FALSE),"")</f>
        <v/>
      </c>
      <c r="R1200" s="462"/>
    </row>
    <row r="1201" spans="2:18" x14ac:dyDescent="0.25">
      <c r="B1201" s="465" t="str">
        <f>IF(Tabla1[[#This Row],[Código_Actividad]]="","",CONCATENATE(Tabla1[[#This Row],[POA]],".",Tabla1[[#This Row],[SRS]],".",Tabla1[[#This Row],[AREA]],".",Tabla1[[#This Row],[TIPO]]))</f>
        <v/>
      </c>
      <c r="C1201" s="465" t="str">
        <f>IF(Tabla1[[#This Row],[Código_Actividad]]="","",'Formulario PPGR1'!#REF!)</f>
        <v/>
      </c>
      <c r="D1201" s="465" t="str">
        <f>IF(Tabla1[[#This Row],[Código_Actividad]]="","",'Formulario PPGR1'!#REF!)</f>
        <v/>
      </c>
      <c r="E1201" s="465" t="str">
        <f>IF(Tabla1[[#This Row],[Código_Actividad]]="","",'Formulario PPGR1'!#REF!)</f>
        <v/>
      </c>
      <c r="F1201" s="465" t="str">
        <f>IF(Tabla1[[#This Row],[Código_Actividad]]="","",'Formulario PPGR1'!#REF!)</f>
        <v/>
      </c>
      <c r="G1201" s="317"/>
      <c r="H1201" s="460" t="str">
        <f>IFERROR(VLOOKUP(Tabla1[[#This Row],[Código_Actividad]],'Formulario PPGR2'!$H$9:$I$1048576,2,FALSE),"")</f>
        <v/>
      </c>
      <c r="I1201" s="467" t="str">
        <f>IFERROR(VLOOKUP(Tabla1[[#This Row],[Código_Actividad]],Tabla2[[Código]:[Total de Acciones ]],15,FALSE),"")</f>
        <v/>
      </c>
      <c r="J1201" s="462"/>
      <c r="K1201" s="466" t="str">
        <f>IFERROR(VLOOKUP($J1201,[3]LSIns!$B$5:$C$45,2,FALSE),"")</f>
        <v/>
      </c>
      <c r="L1201" s="460"/>
      <c r="M1201" s="466" t="str">
        <f>IFERROR(VLOOKUP($L1201,[4]Insumos!$C$2:$F$517,2,FALSE),"")</f>
        <v/>
      </c>
      <c r="N1201" s="408"/>
      <c r="O1201" s="468" t="str">
        <f>IFERROR(VLOOKUP($L1201,[4]Insumos!$C$2:$F$517,3,FALSE),"")</f>
        <v/>
      </c>
      <c r="P1201" s="318" t="e">
        <f>+Tabla1[[#This Row],[Precio Unitario]]*Tabla1[[#This Row],[Cantidad de Insumos]]</f>
        <v>#VALUE!</v>
      </c>
      <c r="Q1201" s="469" t="str">
        <f>IFERROR(VLOOKUP($L1201,[4]Insumos!$C$2:$F$517,4,FALSE),"")</f>
        <v/>
      </c>
      <c r="R1201" s="462"/>
    </row>
    <row r="1202" spans="2:18" x14ac:dyDescent="0.25">
      <c r="B1202" s="465" t="str">
        <f>IF(Tabla1[[#This Row],[Código_Actividad]]="","",CONCATENATE(Tabla1[[#This Row],[POA]],".",Tabla1[[#This Row],[SRS]],".",Tabla1[[#This Row],[AREA]],".",Tabla1[[#This Row],[TIPO]]))</f>
        <v/>
      </c>
      <c r="C1202" s="465" t="str">
        <f>IF(Tabla1[[#This Row],[Código_Actividad]]="","",'Formulario PPGR1'!#REF!)</f>
        <v/>
      </c>
      <c r="D1202" s="465" t="str">
        <f>IF(Tabla1[[#This Row],[Código_Actividad]]="","",'Formulario PPGR1'!#REF!)</f>
        <v/>
      </c>
      <c r="E1202" s="465" t="str">
        <f>IF(Tabla1[[#This Row],[Código_Actividad]]="","",'Formulario PPGR1'!#REF!)</f>
        <v/>
      </c>
      <c r="F1202" s="465" t="str">
        <f>IF(Tabla1[[#This Row],[Código_Actividad]]="","",'Formulario PPGR1'!#REF!)</f>
        <v/>
      </c>
      <c r="G1202" s="317"/>
      <c r="H1202" s="460" t="str">
        <f>IFERROR(VLOOKUP(Tabla1[[#This Row],[Código_Actividad]],'Formulario PPGR2'!$H$9:$I$1048576,2,FALSE),"")</f>
        <v/>
      </c>
      <c r="I1202" s="467" t="str">
        <f>IFERROR(VLOOKUP(Tabla1[[#This Row],[Código_Actividad]],Tabla2[[Código]:[Total de Acciones ]],15,FALSE),"")</f>
        <v/>
      </c>
      <c r="J1202" s="462"/>
      <c r="K1202" s="466" t="str">
        <f>IFERROR(VLOOKUP($J1202,[3]LSIns!$B$5:$C$45,2,FALSE),"")</f>
        <v/>
      </c>
      <c r="L1202" s="460"/>
      <c r="M1202" s="466" t="str">
        <f>IFERROR(VLOOKUP($L1202,[4]Insumos!$C$2:$F$517,2,FALSE),"")</f>
        <v/>
      </c>
      <c r="N1202" s="408"/>
      <c r="O1202" s="468" t="str">
        <f>IFERROR(VLOOKUP($L1202,[4]Insumos!$C$2:$F$517,3,FALSE),"")</f>
        <v/>
      </c>
      <c r="P1202" s="318" t="e">
        <f>+Tabla1[[#This Row],[Precio Unitario]]*Tabla1[[#This Row],[Cantidad de Insumos]]</f>
        <v>#VALUE!</v>
      </c>
      <c r="Q1202" s="469" t="str">
        <f>IFERROR(VLOOKUP($L1202,[4]Insumos!$C$2:$F$517,4,FALSE),"")</f>
        <v/>
      </c>
      <c r="R1202" s="462"/>
    </row>
    <row r="1203" spans="2:18" x14ac:dyDescent="0.25">
      <c r="B1203" s="465" t="str">
        <f>IF(Tabla1[[#This Row],[Código_Actividad]]="","",CONCATENATE(Tabla1[[#This Row],[POA]],".",Tabla1[[#This Row],[SRS]],".",Tabla1[[#This Row],[AREA]],".",Tabla1[[#This Row],[TIPO]]))</f>
        <v/>
      </c>
      <c r="C1203" s="465" t="str">
        <f>IF(Tabla1[[#This Row],[Código_Actividad]]="","",'Formulario PPGR1'!#REF!)</f>
        <v/>
      </c>
      <c r="D1203" s="465" t="str">
        <f>IF(Tabla1[[#This Row],[Código_Actividad]]="","",'Formulario PPGR1'!#REF!)</f>
        <v/>
      </c>
      <c r="E1203" s="465" t="str">
        <f>IF(Tabla1[[#This Row],[Código_Actividad]]="","",'Formulario PPGR1'!#REF!)</f>
        <v/>
      </c>
      <c r="F1203" s="465" t="str">
        <f>IF(Tabla1[[#This Row],[Código_Actividad]]="","",'Formulario PPGR1'!#REF!)</f>
        <v/>
      </c>
      <c r="G1203" s="317"/>
      <c r="H1203" s="460" t="str">
        <f>IFERROR(VLOOKUP(Tabla1[[#This Row],[Código_Actividad]],'Formulario PPGR2'!$H$9:$I$1048576,2,FALSE),"")</f>
        <v/>
      </c>
      <c r="I1203" s="467" t="str">
        <f>IFERROR(VLOOKUP(Tabla1[[#This Row],[Código_Actividad]],Tabla2[[Código]:[Total de Acciones ]],15,FALSE),"")</f>
        <v/>
      </c>
      <c r="J1203" s="462"/>
      <c r="K1203" s="466" t="str">
        <f>IFERROR(VLOOKUP($J1203,[3]LSIns!$B$5:$C$45,2,FALSE),"")</f>
        <v/>
      </c>
      <c r="L1203" s="460"/>
      <c r="M1203" s="466" t="str">
        <f>IFERROR(VLOOKUP($L1203,[4]Insumos!$C$2:$F$517,2,FALSE),"")</f>
        <v/>
      </c>
      <c r="N1203" s="408"/>
      <c r="O1203" s="468" t="str">
        <f>IFERROR(VLOOKUP($L1203,[4]Insumos!$C$2:$F$517,3,FALSE),"")</f>
        <v/>
      </c>
      <c r="P1203" s="318" t="e">
        <f>+Tabla1[[#This Row],[Precio Unitario]]*Tabla1[[#This Row],[Cantidad de Insumos]]</f>
        <v>#VALUE!</v>
      </c>
      <c r="Q1203" s="469" t="str">
        <f>IFERROR(VLOOKUP($L1203,[4]Insumos!$C$2:$F$517,4,FALSE),"")</f>
        <v/>
      </c>
      <c r="R1203" s="462"/>
    </row>
    <row r="1204" spans="2:18" x14ac:dyDescent="0.25">
      <c r="B1204" s="465" t="str">
        <f>IF(Tabla1[[#This Row],[Código_Actividad]]="","",CONCATENATE(Tabla1[[#This Row],[POA]],".",Tabla1[[#This Row],[SRS]],".",Tabla1[[#This Row],[AREA]],".",Tabla1[[#This Row],[TIPO]]))</f>
        <v/>
      </c>
      <c r="C1204" s="465" t="str">
        <f>IF(Tabla1[[#This Row],[Código_Actividad]]="","",'Formulario PPGR1'!#REF!)</f>
        <v/>
      </c>
      <c r="D1204" s="465" t="str">
        <f>IF(Tabla1[[#This Row],[Código_Actividad]]="","",'Formulario PPGR1'!#REF!)</f>
        <v/>
      </c>
      <c r="E1204" s="465" t="str">
        <f>IF(Tabla1[[#This Row],[Código_Actividad]]="","",'Formulario PPGR1'!#REF!)</f>
        <v/>
      </c>
      <c r="F1204" s="465" t="str">
        <f>IF(Tabla1[[#This Row],[Código_Actividad]]="","",'Formulario PPGR1'!#REF!)</f>
        <v/>
      </c>
      <c r="G1204" s="317"/>
      <c r="H1204" s="460" t="str">
        <f>IFERROR(VLOOKUP(Tabla1[[#This Row],[Código_Actividad]],'Formulario PPGR2'!$H$9:$I$1048576,2,FALSE),"")</f>
        <v/>
      </c>
      <c r="I1204" s="467" t="str">
        <f>IFERROR(VLOOKUP(Tabla1[[#This Row],[Código_Actividad]],Tabla2[[Código]:[Total de Acciones ]],15,FALSE),"")</f>
        <v/>
      </c>
      <c r="J1204" s="462"/>
      <c r="K1204" s="466" t="str">
        <f>IFERROR(VLOOKUP($J1204,[3]LSIns!$B$5:$C$45,2,FALSE),"")</f>
        <v/>
      </c>
      <c r="L1204" s="460"/>
      <c r="M1204" s="466" t="str">
        <f>IFERROR(VLOOKUP($L1204,[4]Insumos!$C$2:$F$517,2,FALSE),"")</f>
        <v/>
      </c>
      <c r="N1204" s="408"/>
      <c r="O1204" s="468" t="str">
        <f>IFERROR(VLOOKUP($L1204,[4]Insumos!$C$2:$F$517,3,FALSE),"")</f>
        <v/>
      </c>
      <c r="P1204" s="318" t="e">
        <f>+Tabla1[[#This Row],[Precio Unitario]]*Tabla1[[#This Row],[Cantidad de Insumos]]</f>
        <v>#VALUE!</v>
      </c>
      <c r="Q1204" s="469" t="str">
        <f>IFERROR(VLOOKUP($L1204,[4]Insumos!$C$2:$F$517,4,FALSE),"")</f>
        <v/>
      </c>
      <c r="R1204" s="462"/>
    </row>
    <row r="1205" spans="2:18" x14ac:dyDescent="0.25">
      <c r="B1205" s="465" t="str">
        <f>IF(Tabla1[[#This Row],[Código_Actividad]]="","",CONCATENATE(Tabla1[[#This Row],[POA]],".",Tabla1[[#This Row],[SRS]],".",Tabla1[[#This Row],[AREA]],".",Tabla1[[#This Row],[TIPO]]))</f>
        <v/>
      </c>
      <c r="C1205" s="465" t="str">
        <f>IF(Tabla1[[#This Row],[Código_Actividad]]="","",'Formulario PPGR1'!#REF!)</f>
        <v/>
      </c>
      <c r="D1205" s="465" t="str">
        <f>IF(Tabla1[[#This Row],[Código_Actividad]]="","",'Formulario PPGR1'!#REF!)</f>
        <v/>
      </c>
      <c r="E1205" s="465" t="str">
        <f>IF(Tabla1[[#This Row],[Código_Actividad]]="","",'Formulario PPGR1'!#REF!)</f>
        <v/>
      </c>
      <c r="F1205" s="465" t="str">
        <f>IF(Tabla1[[#This Row],[Código_Actividad]]="","",'Formulario PPGR1'!#REF!)</f>
        <v/>
      </c>
      <c r="G1205" s="317"/>
      <c r="H1205" s="460" t="str">
        <f>IFERROR(VLOOKUP(Tabla1[[#This Row],[Código_Actividad]],'Formulario PPGR2'!$H$9:$I$1048576,2,FALSE),"")</f>
        <v/>
      </c>
      <c r="I1205" s="467" t="str">
        <f>IFERROR(VLOOKUP(Tabla1[[#This Row],[Código_Actividad]],Tabla2[[Código]:[Total de Acciones ]],15,FALSE),"")</f>
        <v/>
      </c>
      <c r="J1205" s="462"/>
      <c r="K1205" s="466" t="str">
        <f>IFERROR(VLOOKUP($J1205,[3]LSIns!$B$5:$C$45,2,FALSE),"")</f>
        <v/>
      </c>
      <c r="L1205" s="460"/>
      <c r="M1205" s="466" t="str">
        <f>IFERROR(VLOOKUP($L1205,[4]Insumos!$C$2:$F$517,2,FALSE),"")</f>
        <v/>
      </c>
      <c r="N1205" s="408"/>
      <c r="O1205" s="468" t="str">
        <f>IFERROR(VLOOKUP($L1205,[4]Insumos!$C$2:$F$517,3,FALSE),"")</f>
        <v/>
      </c>
      <c r="P1205" s="318" t="e">
        <f>+Tabla1[[#This Row],[Precio Unitario]]*Tabla1[[#This Row],[Cantidad de Insumos]]</f>
        <v>#VALUE!</v>
      </c>
      <c r="Q1205" s="469" t="str">
        <f>IFERROR(VLOOKUP($L1205,[4]Insumos!$C$2:$F$517,4,FALSE),"")</f>
        <v/>
      </c>
      <c r="R1205" s="462"/>
    </row>
    <row r="1206" spans="2:18" x14ac:dyDescent="0.25">
      <c r="B1206" s="465" t="str">
        <f>IF(Tabla1[[#This Row],[Código_Actividad]]="","",CONCATENATE(Tabla1[[#This Row],[POA]],".",Tabla1[[#This Row],[SRS]],".",Tabla1[[#This Row],[AREA]],".",Tabla1[[#This Row],[TIPO]]))</f>
        <v/>
      </c>
      <c r="C1206" s="465" t="str">
        <f>IF(Tabla1[[#This Row],[Código_Actividad]]="","",'Formulario PPGR1'!#REF!)</f>
        <v/>
      </c>
      <c r="D1206" s="465" t="str">
        <f>IF(Tabla1[[#This Row],[Código_Actividad]]="","",'Formulario PPGR1'!#REF!)</f>
        <v/>
      </c>
      <c r="E1206" s="465" t="str">
        <f>IF(Tabla1[[#This Row],[Código_Actividad]]="","",'Formulario PPGR1'!#REF!)</f>
        <v/>
      </c>
      <c r="F1206" s="465" t="str">
        <f>IF(Tabla1[[#This Row],[Código_Actividad]]="","",'Formulario PPGR1'!#REF!)</f>
        <v/>
      </c>
      <c r="G1206" s="317"/>
      <c r="H1206" s="460" t="str">
        <f>IFERROR(VLOOKUP(Tabla1[[#This Row],[Código_Actividad]],'Formulario PPGR2'!$H$9:$I$1048576,2,FALSE),"")</f>
        <v/>
      </c>
      <c r="I1206" s="467" t="str">
        <f>IFERROR(VLOOKUP(Tabla1[[#This Row],[Código_Actividad]],Tabla2[[Código]:[Total de Acciones ]],15,FALSE),"")</f>
        <v/>
      </c>
      <c r="J1206" s="462"/>
      <c r="K1206" s="466" t="str">
        <f>IFERROR(VLOOKUP($J1206,[3]LSIns!$B$5:$C$45,2,FALSE),"")</f>
        <v/>
      </c>
      <c r="L1206" s="460"/>
      <c r="M1206" s="466" t="str">
        <f>IFERROR(VLOOKUP($L1206,[4]Insumos!$C$2:$F$517,2,FALSE),"")</f>
        <v/>
      </c>
      <c r="N1206" s="408"/>
      <c r="O1206" s="468" t="str">
        <f>IFERROR(VLOOKUP($L1206,[4]Insumos!$C$2:$F$517,3,FALSE),"")</f>
        <v/>
      </c>
      <c r="P1206" s="318" t="e">
        <f>+Tabla1[[#This Row],[Precio Unitario]]*Tabla1[[#This Row],[Cantidad de Insumos]]</f>
        <v>#VALUE!</v>
      </c>
      <c r="Q1206" s="469" t="str">
        <f>IFERROR(VLOOKUP($L1206,[4]Insumos!$C$2:$F$517,4,FALSE),"")</f>
        <v/>
      </c>
      <c r="R1206" s="462"/>
    </row>
    <row r="1207" spans="2:18" x14ac:dyDescent="0.25">
      <c r="B1207" s="465" t="str">
        <f>IF(Tabla1[[#This Row],[Código_Actividad]]="","",CONCATENATE(Tabla1[[#This Row],[POA]],".",Tabla1[[#This Row],[SRS]],".",Tabla1[[#This Row],[AREA]],".",Tabla1[[#This Row],[TIPO]]))</f>
        <v/>
      </c>
      <c r="C1207" s="465" t="str">
        <f>IF(Tabla1[[#This Row],[Código_Actividad]]="","",'Formulario PPGR1'!#REF!)</f>
        <v/>
      </c>
      <c r="D1207" s="465" t="str">
        <f>IF(Tabla1[[#This Row],[Código_Actividad]]="","",'Formulario PPGR1'!#REF!)</f>
        <v/>
      </c>
      <c r="E1207" s="465" t="str">
        <f>IF(Tabla1[[#This Row],[Código_Actividad]]="","",'Formulario PPGR1'!#REF!)</f>
        <v/>
      </c>
      <c r="F1207" s="465" t="str">
        <f>IF(Tabla1[[#This Row],[Código_Actividad]]="","",'Formulario PPGR1'!#REF!)</f>
        <v/>
      </c>
      <c r="G1207" s="317"/>
      <c r="H1207" s="460" t="str">
        <f>IFERROR(VLOOKUP(Tabla1[[#This Row],[Código_Actividad]],'Formulario PPGR2'!$H$9:$I$1048576,2,FALSE),"")</f>
        <v/>
      </c>
      <c r="I1207" s="467" t="str">
        <f>IFERROR(VLOOKUP(Tabla1[[#This Row],[Código_Actividad]],Tabla2[[Código]:[Total de Acciones ]],15,FALSE),"")</f>
        <v/>
      </c>
      <c r="J1207" s="462"/>
      <c r="K1207" s="466" t="str">
        <f>IFERROR(VLOOKUP($J1207,[3]LSIns!$B$5:$C$45,2,FALSE),"")</f>
        <v/>
      </c>
      <c r="L1207" s="460"/>
      <c r="M1207" s="466" t="str">
        <f>IFERROR(VLOOKUP($L1207,[4]Insumos!$C$2:$F$517,2,FALSE),"")</f>
        <v/>
      </c>
      <c r="N1207" s="408"/>
      <c r="O1207" s="468" t="str">
        <f>IFERROR(VLOOKUP($L1207,[4]Insumos!$C$2:$F$517,3,FALSE),"")</f>
        <v/>
      </c>
      <c r="P1207" s="318" t="e">
        <f>+Tabla1[[#This Row],[Precio Unitario]]*Tabla1[[#This Row],[Cantidad de Insumos]]</f>
        <v>#VALUE!</v>
      </c>
      <c r="Q1207" s="469" t="str">
        <f>IFERROR(VLOOKUP($L1207,[4]Insumos!$C$2:$F$517,4,FALSE),"")</f>
        <v/>
      </c>
      <c r="R1207" s="462"/>
    </row>
    <row r="1208" spans="2:18" x14ac:dyDescent="0.25">
      <c r="B1208" s="465" t="str">
        <f>IF(Tabla1[[#This Row],[Código_Actividad]]="","",CONCATENATE(Tabla1[[#This Row],[POA]],".",Tabla1[[#This Row],[SRS]],".",Tabla1[[#This Row],[AREA]],".",Tabla1[[#This Row],[TIPO]]))</f>
        <v/>
      </c>
      <c r="C1208" s="465" t="str">
        <f>IF(Tabla1[[#This Row],[Código_Actividad]]="","",'Formulario PPGR1'!#REF!)</f>
        <v/>
      </c>
      <c r="D1208" s="465" t="str">
        <f>IF(Tabla1[[#This Row],[Código_Actividad]]="","",'Formulario PPGR1'!#REF!)</f>
        <v/>
      </c>
      <c r="E1208" s="465" t="str">
        <f>IF(Tabla1[[#This Row],[Código_Actividad]]="","",'Formulario PPGR1'!#REF!)</f>
        <v/>
      </c>
      <c r="F1208" s="465" t="str">
        <f>IF(Tabla1[[#This Row],[Código_Actividad]]="","",'Formulario PPGR1'!#REF!)</f>
        <v/>
      </c>
      <c r="G1208" s="317"/>
      <c r="H1208" s="460" t="str">
        <f>IFERROR(VLOOKUP(Tabla1[[#This Row],[Código_Actividad]],'Formulario PPGR2'!$H$9:$I$1048576,2,FALSE),"")</f>
        <v/>
      </c>
      <c r="I1208" s="467" t="str">
        <f>IFERROR(VLOOKUP(Tabla1[[#This Row],[Código_Actividad]],Tabla2[[Código]:[Total de Acciones ]],15,FALSE),"")</f>
        <v/>
      </c>
      <c r="J1208" s="462"/>
      <c r="K1208" s="466" t="str">
        <f>IFERROR(VLOOKUP($J1208,[3]LSIns!$B$5:$C$45,2,FALSE),"")</f>
        <v/>
      </c>
      <c r="L1208" s="460"/>
      <c r="M1208" s="466" t="str">
        <f>IFERROR(VLOOKUP($L1208,[4]Insumos!$C$2:$F$517,2,FALSE),"")</f>
        <v/>
      </c>
      <c r="N1208" s="408"/>
      <c r="O1208" s="468" t="str">
        <f>IFERROR(VLOOKUP($L1208,[4]Insumos!$C$2:$F$517,3,FALSE),"")</f>
        <v/>
      </c>
      <c r="P1208" s="318" t="e">
        <f>+Tabla1[[#This Row],[Precio Unitario]]*Tabla1[[#This Row],[Cantidad de Insumos]]</f>
        <v>#VALUE!</v>
      </c>
      <c r="Q1208" s="469" t="str">
        <f>IFERROR(VLOOKUP($L1208,[4]Insumos!$C$2:$F$517,4,FALSE),"")</f>
        <v/>
      </c>
      <c r="R1208" s="462"/>
    </row>
    <row r="1209" spans="2:18" x14ac:dyDescent="0.25">
      <c r="B1209" s="465" t="str">
        <f>IF(Tabla1[[#This Row],[Código_Actividad]]="","",CONCATENATE(Tabla1[[#This Row],[POA]],".",Tabla1[[#This Row],[SRS]],".",Tabla1[[#This Row],[AREA]],".",Tabla1[[#This Row],[TIPO]]))</f>
        <v/>
      </c>
      <c r="C1209" s="465" t="str">
        <f>IF(Tabla1[[#This Row],[Código_Actividad]]="","",'Formulario PPGR1'!#REF!)</f>
        <v/>
      </c>
      <c r="D1209" s="465" t="str">
        <f>IF(Tabla1[[#This Row],[Código_Actividad]]="","",'Formulario PPGR1'!#REF!)</f>
        <v/>
      </c>
      <c r="E1209" s="465" t="str">
        <f>IF(Tabla1[[#This Row],[Código_Actividad]]="","",'Formulario PPGR1'!#REF!)</f>
        <v/>
      </c>
      <c r="F1209" s="465" t="str">
        <f>IF(Tabla1[[#This Row],[Código_Actividad]]="","",'Formulario PPGR1'!#REF!)</f>
        <v/>
      </c>
      <c r="G1209" s="317"/>
      <c r="H1209" s="460" t="str">
        <f>IFERROR(VLOOKUP(Tabla1[[#This Row],[Código_Actividad]],'Formulario PPGR2'!$H$9:$I$1048576,2,FALSE),"")</f>
        <v/>
      </c>
      <c r="I1209" s="467" t="str">
        <f>IFERROR(VLOOKUP(Tabla1[[#This Row],[Código_Actividad]],Tabla2[[Código]:[Total de Acciones ]],15,FALSE),"")</f>
        <v/>
      </c>
      <c r="J1209" s="462"/>
      <c r="K1209" s="466" t="str">
        <f>IFERROR(VLOOKUP($J1209,[3]LSIns!$B$5:$C$45,2,FALSE),"")</f>
        <v/>
      </c>
      <c r="L1209" s="460"/>
      <c r="M1209" s="466" t="str">
        <f>IFERROR(VLOOKUP($L1209,[4]Insumos!$C$2:$F$517,2,FALSE),"")</f>
        <v/>
      </c>
      <c r="N1209" s="408"/>
      <c r="O1209" s="468" t="str">
        <f>IFERROR(VLOOKUP($L1209,[4]Insumos!$C$2:$F$517,3,FALSE),"")</f>
        <v/>
      </c>
      <c r="P1209" s="318" t="e">
        <f>+Tabla1[[#This Row],[Precio Unitario]]*Tabla1[[#This Row],[Cantidad de Insumos]]</f>
        <v>#VALUE!</v>
      </c>
      <c r="Q1209" s="469" t="str">
        <f>IFERROR(VLOOKUP($L1209,[4]Insumos!$C$2:$F$517,4,FALSE),"")</f>
        <v/>
      </c>
      <c r="R1209" s="462"/>
    </row>
    <row r="1210" spans="2:18" x14ac:dyDescent="0.25">
      <c r="B1210" s="465" t="str">
        <f>IF(Tabla1[[#This Row],[Código_Actividad]]="","",CONCATENATE(Tabla1[[#This Row],[POA]],".",Tabla1[[#This Row],[SRS]],".",Tabla1[[#This Row],[AREA]],".",Tabla1[[#This Row],[TIPO]]))</f>
        <v/>
      </c>
      <c r="C1210" s="465" t="str">
        <f>IF(Tabla1[[#This Row],[Código_Actividad]]="","",'Formulario PPGR1'!#REF!)</f>
        <v/>
      </c>
      <c r="D1210" s="465" t="str">
        <f>IF(Tabla1[[#This Row],[Código_Actividad]]="","",'Formulario PPGR1'!#REF!)</f>
        <v/>
      </c>
      <c r="E1210" s="465" t="str">
        <f>IF(Tabla1[[#This Row],[Código_Actividad]]="","",'Formulario PPGR1'!#REF!)</f>
        <v/>
      </c>
      <c r="F1210" s="465" t="str">
        <f>IF(Tabla1[[#This Row],[Código_Actividad]]="","",'Formulario PPGR1'!#REF!)</f>
        <v/>
      </c>
      <c r="G1210" s="317"/>
      <c r="H1210" s="460" t="str">
        <f>IFERROR(VLOOKUP(Tabla1[[#This Row],[Código_Actividad]],'Formulario PPGR2'!$H$9:$I$1048576,2,FALSE),"")</f>
        <v/>
      </c>
      <c r="I1210" s="467" t="str">
        <f>IFERROR(VLOOKUP(Tabla1[[#This Row],[Código_Actividad]],Tabla2[[Código]:[Total de Acciones ]],15,FALSE),"")</f>
        <v/>
      </c>
      <c r="J1210" s="462"/>
      <c r="K1210" s="466" t="str">
        <f>IFERROR(VLOOKUP($J1210,[3]LSIns!$B$5:$C$45,2,FALSE),"")</f>
        <v/>
      </c>
      <c r="L1210" s="460"/>
      <c r="M1210" s="466" t="str">
        <f>IFERROR(VLOOKUP($L1210,[4]Insumos!$C$2:$F$517,2,FALSE),"")</f>
        <v/>
      </c>
      <c r="N1210" s="408"/>
      <c r="O1210" s="468" t="str">
        <f>IFERROR(VLOOKUP($L1210,[4]Insumos!$C$2:$F$517,3,FALSE),"")</f>
        <v/>
      </c>
      <c r="P1210" s="318" t="e">
        <f>+Tabla1[[#This Row],[Precio Unitario]]*Tabla1[[#This Row],[Cantidad de Insumos]]</f>
        <v>#VALUE!</v>
      </c>
      <c r="Q1210" s="469" t="str">
        <f>IFERROR(VLOOKUP($L1210,[4]Insumos!$C$2:$F$517,4,FALSE),"")</f>
        <v/>
      </c>
      <c r="R1210" s="462"/>
    </row>
    <row r="1211" spans="2:18" x14ac:dyDescent="0.25">
      <c r="B1211" s="465" t="str">
        <f>IF(Tabla1[[#This Row],[Código_Actividad]]="","",CONCATENATE(Tabla1[[#This Row],[POA]],".",Tabla1[[#This Row],[SRS]],".",Tabla1[[#This Row],[AREA]],".",Tabla1[[#This Row],[TIPO]]))</f>
        <v/>
      </c>
      <c r="C1211" s="465" t="str">
        <f>IF(Tabla1[[#This Row],[Código_Actividad]]="","",'Formulario PPGR1'!#REF!)</f>
        <v/>
      </c>
      <c r="D1211" s="465" t="str">
        <f>IF(Tabla1[[#This Row],[Código_Actividad]]="","",'Formulario PPGR1'!#REF!)</f>
        <v/>
      </c>
      <c r="E1211" s="465" t="str">
        <f>IF(Tabla1[[#This Row],[Código_Actividad]]="","",'Formulario PPGR1'!#REF!)</f>
        <v/>
      </c>
      <c r="F1211" s="465" t="str">
        <f>IF(Tabla1[[#This Row],[Código_Actividad]]="","",'Formulario PPGR1'!#REF!)</f>
        <v/>
      </c>
      <c r="G1211" s="317"/>
      <c r="H1211" s="460" t="str">
        <f>IFERROR(VLOOKUP(Tabla1[[#This Row],[Código_Actividad]],'Formulario PPGR2'!$H$9:$I$1048576,2,FALSE),"")</f>
        <v/>
      </c>
      <c r="I1211" s="467" t="str">
        <f>IFERROR(VLOOKUP(Tabla1[[#This Row],[Código_Actividad]],Tabla2[[Código]:[Total de Acciones ]],15,FALSE),"")</f>
        <v/>
      </c>
      <c r="J1211" s="462"/>
      <c r="K1211" s="466" t="str">
        <f>IFERROR(VLOOKUP($J1211,[3]LSIns!$B$5:$C$45,2,FALSE),"")</f>
        <v/>
      </c>
      <c r="L1211" s="460"/>
      <c r="M1211" s="466" t="str">
        <f>IFERROR(VLOOKUP($L1211,[4]Insumos!$C$2:$F$517,2,FALSE),"")</f>
        <v/>
      </c>
      <c r="N1211" s="408"/>
      <c r="O1211" s="468" t="str">
        <f>IFERROR(VLOOKUP($L1211,[4]Insumos!$C$2:$F$517,3,FALSE),"")</f>
        <v/>
      </c>
      <c r="P1211" s="318" t="e">
        <f>+Tabla1[[#This Row],[Precio Unitario]]*Tabla1[[#This Row],[Cantidad de Insumos]]</f>
        <v>#VALUE!</v>
      </c>
      <c r="Q1211" s="469" t="str">
        <f>IFERROR(VLOOKUP($L1211,[4]Insumos!$C$2:$F$517,4,FALSE),"")</f>
        <v/>
      </c>
      <c r="R1211" s="462"/>
    </row>
    <row r="1212" spans="2:18" x14ac:dyDescent="0.25">
      <c r="B1212" s="465" t="str">
        <f>IF(Tabla1[[#This Row],[Código_Actividad]]="","",CONCATENATE(Tabla1[[#This Row],[POA]],".",Tabla1[[#This Row],[SRS]],".",Tabla1[[#This Row],[AREA]],".",Tabla1[[#This Row],[TIPO]]))</f>
        <v/>
      </c>
      <c r="C1212" s="465" t="str">
        <f>IF(Tabla1[[#This Row],[Código_Actividad]]="","",'Formulario PPGR1'!#REF!)</f>
        <v/>
      </c>
      <c r="D1212" s="465" t="str">
        <f>IF(Tabla1[[#This Row],[Código_Actividad]]="","",'Formulario PPGR1'!#REF!)</f>
        <v/>
      </c>
      <c r="E1212" s="465" t="str">
        <f>IF(Tabla1[[#This Row],[Código_Actividad]]="","",'Formulario PPGR1'!#REF!)</f>
        <v/>
      </c>
      <c r="F1212" s="465" t="str">
        <f>IF(Tabla1[[#This Row],[Código_Actividad]]="","",'Formulario PPGR1'!#REF!)</f>
        <v/>
      </c>
      <c r="G1212" s="317"/>
      <c r="H1212" s="460" t="str">
        <f>IFERROR(VLOOKUP(Tabla1[[#This Row],[Código_Actividad]],'Formulario PPGR2'!$H$9:$I$1048576,2,FALSE),"")</f>
        <v/>
      </c>
      <c r="I1212" s="467" t="str">
        <f>IFERROR(VLOOKUP(Tabla1[[#This Row],[Código_Actividad]],Tabla2[[Código]:[Total de Acciones ]],15,FALSE),"")</f>
        <v/>
      </c>
      <c r="J1212" s="462"/>
      <c r="K1212" s="466" t="str">
        <f>IFERROR(VLOOKUP($J1212,[3]LSIns!$B$5:$C$45,2,FALSE),"")</f>
        <v/>
      </c>
      <c r="L1212" s="460"/>
      <c r="M1212" s="466" t="str">
        <f>IFERROR(VLOOKUP($L1212,[4]Insumos!$C$2:$F$517,2,FALSE),"")</f>
        <v/>
      </c>
      <c r="N1212" s="408"/>
      <c r="O1212" s="468" t="str">
        <f>IFERROR(VLOOKUP($L1212,[4]Insumos!$C$2:$F$517,3,FALSE),"")</f>
        <v/>
      </c>
      <c r="P1212" s="318" t="e">
        <f>+Tabla1[[#This Row],[Precio Unitario]]*Tabla1[[#This Row],[Cantidad de Insumos]]</f>
        <v>#VALUE!</v>
      </c>
      <c r="Q1212" s="469" t="str">
        <f>IFERROR(VLOOKUP($L1212,[4]Insumos!$C$2:$F$517,4,FALSE),"")</f>
        <v/>
      </c>
      <c r="R1212" s="462"/>
    </row>
    <row r="1213" spans="2:18" x14ac:dyDescent="0.25">
      <c r="B1213" s="465" t="str">
        <f>IF(Tabla1[[#This Row],[Código_Actividad]]="","",CONCATENATE(Tabla1[[#This Row],[POA]],".",Tabla1[[#This Row],[SRS]],".",Tabla1[[#This Row],[AREA]],".",Tabla1[[#This Row],[TIPO]]))</f>
        <v/>
      </c>
      <c r="C1213" s="465" t="str">
        <f>IF(Tabla1[[#This Row],[Código_Actividad]]="","",'Formulario PPGR1'!#REF!)</f>
        <v/>
      </c>
      <c r="D1213" s="465" t="str">
        <f>IF(Tabla1[[#This Row],[Código_Actividad]]="","",'Formulario PPGR1'!#REF!)</f>
        <v/>
      </c>
      <c r="E1213" s="465" t="str">
        <f>IF(Tabla1[[#This Row],[Código_Actividad]]="","",'Formulario PPGR1'!#REF!)</f>
        <v/>
      </c>
      <c r="F1213" s="465" t="str">
        <f>IF(Tabla1[[#This Row],[Código_Actividad]]="","",'Formulario PPGR1'!#REF!)</f>
        <v/>
      </c>
      <c r="G1213" s="317"/>
      <c r="H1213" s="460" t="str">
        <f>IFERROR(VLOOKUP(Tabla1[[#This Row],[Código_Actividad]],'Formulario PPGR2'!$H$9:$I$1048576,2,FALSE),"")</f>
        <v/>
      </c>
      <c r="I1213" s="467" t="str">
        <f>IFERROR(VLOOKUP(Tabla1[[#This Row],[Código_Actividad]],Tabla2[[Código]:[Total de Acciones ]],15,FALSE),"")</f>
        <v/>
      </c>
      <c r="J1213" s="462"/>
      <c r="K1213" s="466" t="str">
        <f>IFERROR(VLOOKUP($J1213,[3]LSIns!$B$5:$C$45,2,FALSE),"")</f>
        <v/>
      </c>
      <c r="L1213" s="460"/>
      <c r="M1213" s="466" t="str">
        <f>IFERROR(VLOOKUP($L1213,[4]Insumos!$C$2:$F$517,2,FALSE),"")</f>
        <v/>
      </c>
      <c r="N1213" s="408"/>
      <c r="O1213" s="468" t="str">
        <f>IFERROR(VLOOKUP($L1213,[4]Insumos!$C$2:$F$517,3,FALSE),"")</f>
        <v/>
      </c>
      <c r="P1213" s="318" t="e">
        <f>+Tabla1[[#This Row],[Precio Unitario]]*Tabla1[[#This Row],[Cantidad de Insumos]]</f>
        <v>#VALUE!</v>
      </c>
      <c r="Q1213" s="469" t="str">
        <f>IFERROR(VLOOKUP($L1213,[4]Insumos!$C$2:$F$517,4,FALSE),"")</f>
        <v/>
      </c>
      <c r="R1213" s="462"/>
    </row>
    <row r="1214" spans="2:18" x14ac:dyDescent="0.25">
      <c r="B1214" s="465" t="str">
        <f>IF(Tabla1[[#This Row],[Código_Actividad]]="","",CONCATENATE(Tabla1[[#This Row],[POA]],".",Tabla1[[#This Row],[SRS]],".",Tabla1[[#This Row],[AREA]],".",Tabla1[[#This Row],[TIPO]]))</f>
        <v/>
      </c>
      <c r="C1214" s="465" t="str">
        <f>IF(Tabla1[[#This Row],[Código_Actividad]]="","",'Formulario PPGR1'!#REF!)</f>
        <v/>
      </c>
      <c r="D1214" s="465" t="str">
        <f>IF(Tabla1[[#This Row],[Código_Actividad]]="","",'Formulario PPGR1'!#REF!)</f>
        <v/>
      </c>
      <c r="E1214" s="465" t="str">
        <f>IF(Tabla1[[#This Row],[Código_Actividad]]="","",'Formulario PPGR1'!#REF!)</f>
        <v/>
      </c>
      <c r="F1214" s="465" t="str">
        <f>IF(Tabla1[[#This Row],[Código_Actividad]]="","",'Formulario PPGR1'!#REF!)</f>
        <v/>
      </c>
      <c r="G1214" s="317"/>
      <c r="H1214" s="460" t="str">
        <f>IFERROR(VLOOKUP(Tabla1[[#This Row],[Código_Actividad]],'Formulario PPGR2'!$H$9:$I$1048576,2,FALSE),"")</f>
        <v/>
      </c>
      <c r="I1214" s="467" t="str">
        <f>IFERROR(VLOOKUP(Tabla1[[#This Row],[Código_Actividad]],Tabla2[[Código]:[Total de Acciones ]],15,FALSE),"")</f>
        <v/>
      </c>
      <c r="J1214" s="462"/>
      <c r="K1214" s="466" t="str">
        <f>IFERROR(VLOOKUP($J1214,[3]LSIns!$B$5:$C$45,2,FALSE),"")</f>
        <v/>
      </c>
      <c r="L1214" s="460"/>
      <c r="M1214" s="466" t="str">
        <f>IFERROR(VLOOKUP($L1214,[4]Insumos!$C$2:$F$517,2,FALSE),"")</f>
        <v/>
      </c>
      <c r="N1214" s="408"/>
      <c r="O1214" s="468" t="str">
        <f>IFERROR(VLOOKUP($L1214,[4]Insumos!$C$2:$F$517,3,FALSE),"")</f>
        <v/>
      </c>
      <c r="P1214" s="318" t="e">
        <f>+Tabla1[[#This Row],[Precio Unitario]]*Tabla1[[#This Row],[Cantidad de Insumos]]</f>
        <v>#VALUE!</v>
      </c>
      <c r="Q1214" s="469" t="str">
        <f>IFERROR(VLOOKUP($L1214,[4]Insumos!$C$2:$F$517,4,FALSE),"")</f>
        <v/>
      </c>
      <c r="R1214" s="462"/>
    </row>
    <row r="1215" spans="2:18" x14ac:dyDescent="0.25">
      <c r="B1215" s="465" t="str">
        <f>IF(Tabla1[[#This Row],[Código_Actividad]]="","",CONCATENATE(Tabla1[[#This Row],[POA]],".",Tabla1[[#This Row],[SRS]],".",Tabla1[[#This Row],[AREA]],".",Tabla1[[#This Row],[TIPO]]))</f>
        <v/>
      </c>
      <c r="C1215" s="465" t="str">
        <f>IF(Tabla1[[#This Row],[Código_Actividad]]="","",'Formulario PPGR1'!#REF!)</f>
        <v/>
      </c>
      <c r="D1215" s="465" t="str">
        <f>IF(Tabla1[[#This Row],[Código_Actividad]]="","",'Formulario PPGR1'!#REF!)</f>
        <v/>
      </c>
      <c r="E1215" s="465" t="str">
        <f>IF(Tabla1[[#This Row],[Código_Actividad]]="","",'Formulario PPGR1'!#REF!)</f>
        <v/>
      </c>
      <c r="F1215" s="465" t="str">
        <f>IF(Tabla1[[#This Row],[Código_Actividad]]="","",'Formulario PPGR1'!#REF!)</f>
        <v/>
      </c>
      <c r="G1215" s="317"/>
      <c r="H1215" s="460" t="str">
        <f>IFERROR(VLOOKUP(Tabla1[[#This Row],[Código_Actividad]],'Formulario PPGR2'!$H$9:$I$1048576,2,FALSE),"")</f>
        <v/>
      </c>
      <c r="I1215" s="467" t="str">
        <f>IFERROR(VLOOKUP(Tabla1[[#This Row],[Código_Actividad]],Tabla2[[Código]:[Total de Acciones ]],15,FALSE),"")</f>
        <v/>
      </c>
      <c r="J1215" s="462"/>
      <c r="K1215" s="466" t="str">
        <f>IFERROR(VLOOKUP($J1215,[3]LSIns!$B$5:$C$45,2,FALSE),"")</f>
        <v/>
      </c>
      <c r="L1215" s="460"/>
      <c r="M1215" s="466" t="str">
        <f>IFERROR(VLOOKUP($L1215,[4]Insumos!$C$2:$F$517,2,FALSE),"")</f>
        <v/>
      </c>
      <c r="N1215" s="408"/>
      <c r="O1215" s="468" t="str">
        <f>IFERROR(VLOOKUP($L1215,[4]Insumos!$C$2:$F$517,3,FALSE),"")</f>
        <v/>
      </c>
      <c r="P1215" s="318" t="e">
        <f>+Tabla1[[#This Row],[Precio Unitario]]*Tabla1[[#This Row],[Cantidad de Insumos]]</f>
        <v>#VALUE!</v>
      </c>
      <c r="Q1215" s="469" t="str">
        <f>IFERROR(VLOOKUP($L1215,[4]Insumos!$C$2:$F$517,4,FALSE),"")</f>
        <v/>
      </c>
      <c r="R1215" s="462"/>
    </row>
    <row r="1216" spans="2:18" x14ac:dyDescent="0.25">
      <c r="B1216" s="465" t="str">
        <f>IF(Tabla1[[#This Row],[Código_Actividad]]="","",CONCATENATE(Tabla1[[#This Row],[POA]],".",Tabla1[[#This Row],[SRS]],".",Tabla1[[#This Row],[AREA]],".",Tabla1[[#This Row],[TIPO]]))</f>
        <v/>
      </c>
      <c r="C1216" s="465" t="str">
        <f>IF(Tabla1[[#This Row],[Código_Actividad]]="","",'Formulario PPGR1'!#REF!)</f>
        <v/>
      </c>
      <c r="D1216" s="465" t="str">
        <f>IF(Tabla1[[#This Row],[Código_Actividad]]="","",'Formulario PPGR1'!#REF!)</f>
        <v/>
      </c>
      <c r="E1216" s="465" t="str">
        <f>IF(Tabla1[[#This Row],[Código_Actividad]]="","",'Formulario PPGR1'!#REF!)</f>
        <v/>
      </c>
      <c r="F1216" s="465" t="str">
        <f>IF(Tabla1[[#This Row],[Código_Actividad]]="","",'Formulario PPGR1'!#REF!)</f>
        <v/>
      </c>
      <c r="G1216" s="317"/>
      <c r="H1216" s="460" t="str">
        <f>IFERROR(VLOOKUP(Tabla1[[#This Row],[Código_Actividad]],'Formulario PPGR2'!$H$9:$I$1048576,2,FALSE),"")</f>
        <v/>
      </c>
      <c r="I1216" s="467" t="str">
        <f>IFERROR(VLOOKUP(Tabla1[[#This Row],[Código_Actividad]],Tabla2[[Código]:[Total de Acciones ]],15,FALSE),"")</f>
        <v/>
      </c>
      <c r="J1216" s="462"/>
      <c r="K1216" s="466" t="str">
        <f>IFERROR(VLOOKUP($J1216,[3]LSIns!$B$5:$C$45,2,FALSE),"")</f>
        <v/>
      </c>
      <c r="L1216" s="460"/>
      <c r="M1216" s="466" t="str">
        <f>IFERROR(VLOOKUP($L1216,[4]Insumos!$C$2:$F$517,2,FALSE),"")</f>
        <v/>
      </c>
      <c r="N1216" s="408"/>
      <c r="O1216" s="468" t="str">
        <f>IFERROR(VLOOKUP($L1216,[4]Insumos!$C$2:$F$517,3,FALSE),"")</f>
        <v/>
      </c>
      <c r="P1216" s="318" t="e">
        <f>+Tabla1[[#This Row],[Precio Unitario]]*Tabla1[[#This Row],[Cantidad de Insumos]]</f>
        <v>#VALUE!</v>
      </c>
      <c r="Q1216" s="469" t="str">
        <f>IFERROR(VLOOKUP($L1216,[4]Insumos!$C$2:$F$517,4,FALSE),"")</f>
        <v/>
      </c>
      <c r="R1216" s="462"/>
    </row>
    <row r="1217" spans="2:18" x14ac:dyDescent="0.25">
      <c r="B1217" s="465" t="str">
        <f>IF(Tabla1[[#This Row],[Código_Actividad]]="","",CONCATENATE(Tabla1[[#This Row],[POA]],".",Tabla1[[#This Row],[SRS]],".",Tabla1[[#This Row],[AREA]],".",Tabla1[[#This Row],[TIPO]]))</f>
        <v/>
      </c>
      <c r="C1217" s="465" t="str">
        <f>IF(Tabla1[[#This Row],[Código_Actividad]]="","",'Formulario PPGR1'!#REF!)</f>
        <v/>
      </c>
      <c r="D1217" s="465" t="str">
        <f>IF(Tabla1[[#This Row],[Código_Actividad]]="","",'Formulario PPGR1'!#REF!)</f>
        <v/>
      </c>
      <c r="E1217" s="465" t="str">
        <f>IF(Tabla1[[#This Row],[Código_Actividad]]="","",'Formulario PPGR1'!#REF!)</f>
        <v/>
      </c>
      <c r="F1217" s="465" t="str">
        <f>IF(Tabla1[[#This Row],[Código_Actividad]]="","",'Formulario PPGR1'!#REF!)</f>
        <v/>
      </c>
      <c r="G1217" s="317"/>
      <c r="H1217" s="460" t="str">
        <f>IFERROR(VLOOKUP(Tabla1[[#This Row],[Código_Actividad]],'Formulario PPGR2'!$H$9:$I$1048576,2,FALSE),"")</f>
        <v/>
      </c>
      <c r="I1217" s="467" t="str">
        <f>IFERROR(VLOOKUP(Tabla1[[#This Row],[Código_Actividad]],Tabla2[[Código]:[Total de Acciones ]],15,FALSE),"")</f>
        <v/>
      </c>
      <c r="J1217" s="462"/>
      <c r="K1217" s="466" t="str">
        <f>IFERROR(VLOOKUP($J1217,[3]LSIns!$B$5:$C$45,2,FALSE),"")</f>
        <v/>
      </c>
      <c r="L1217" s="460"/>
      <c r="M1217" s="466" t="str">
        <f>IFERROR(VLOOKUP($L1217,[4]Insumos!$C$2:$F$517,2,FALSE),"")</f>
        <v/>
      </c>
      <c r="N1217" s="408"/>
      <c r="O1217" s="468" t="str">
        <f>IFERROR(VLOOKUP($L1217,[4]Insumos!$C$2:$F$517,3,FALSE),"")</f>
        <v/>
      </c>
      <c r="P1217" s="318" t="e">
        <f>+Tabla1[[#This Row],[Precio Unitario]]*Tabla1[[#This Row],[Cantidad de Insumos]]</f>
        <v>#VALUE!</v>
      </c>
      <c r="Q1217" s="469" t="str">
        <f>IFERROR(VLOOKUP($L1217,[4]Insumos!$C$2:$F$517,4,FALSE),"")</f>
        <v/>
      </c>
      <c r="R1217" s="462"/>
    </row>
    <row r="1218" spans="2:18" x14ac:dyDescent="0.25">
      <c r="B1218" s="465" t="str">
        <f>IF(Tabla1[[#This Row],[Código_Actividad]]="","",CONCATENATE(Tabla1[[#This Row],[POA]],".",Tabla1[[#This Row],[SRS]],".",Tabla1[[#This Row],[AREA]],".",Tabla1[[#This Row],[TIPO]]))</f>
        <v/>
      </c>
      <c r="C1218" s="465" t="str">
        <f>IF(Tabla1[[#This Row],[Código_Actividad]]="","",'Formulario PPGR1'!#REF!)</f>
        <v/>
      </c>
      <c r="D1218" s="465" t="str">
        <f>IF(Tabla1[[#This Row],[Código_Actividad]]="","",'Formulario PPGR1'!#REF!)</f>
        <v/>
      </c>
      <c r="E1218" s="465" t="str">
        <f>IF(Tabla1[[#This Row],[Código_Actividad]]="","",'Formulario PPGR1'!#REF!)</f>
        <v/>
      </c>
      <c r="F1218" s="465" t="str">
        <f>IF(Tabla1[[#This Row],[Código_Actividad]]="","",'Formulario PPGR1'!#REF!)</f>
        <v/>
      </c>
      <c r="G1218" s="317"/>
      <c r="H1218" s="460" t="str">
        <f>IFERROR(VLOOKUP(Tabla1[[#This Row],[Código_Actividad]],'Formulario PPGR2'!$H$9:$I$1048576,2,FALSE),"")</f>
        <v/>
      </c>
      <c r="I1218" s="467" t="str">
        <f>IFERROR(VLOOKUP(Tabla1[[#This Row],[Código_Actividad]],Tabla2[[Código]:[Total de Acciones ]],15,FALSE),"")</f>
        <v/>
      </c>
      <c r="J1218" s="462"/>
      <c r="K1218" s="466" t="str">
        <f>IFERROR(VLOOKUP($J1218,[3]LSIns!$B$5:$C$45,2,FALSE),"")</f>
        <v/>
      </c>
      <c r="L1218" s="460"/>
      <c r="M1218" s="466" t="str">
        <f>IFERROR(VLOOKUP($L1218,[4]Insumos!$C$2:$F$517,2,FALSE),"")</f>
        <v/>
      </c>
      <c r="N1218" s="408"/>
      <c r="O1218" s="468" t="str">
        <f>IFERROR(VLOOKUP($L1218,[4]Insumos!$C$2:$F$517,3,FALSE),"")</f>
        <v/>
      </c>
      <c r="P1218" s="318" t="e">
        <f>+Tabla1[[#This Row],[Precio Unitario]]*Tabla1[[#This Row],[Cantidad de Insumos]]</f>
        <v>#VALUE!</v>
      </c>
      <c r="Q1218" s="469" t="str">
        <f>IFERROR(VLOOKUP($L1218,[4]Insumos!$C$2:$F$517,4,FALSE),"")</f>
        <v/>
      </c>
      <c r="R1218" s="462"/>
    </row>
    <row r="1219" spans="2:18" x14ac:dyDescent="0.25">
      <c r="B1219" s="465" t="str">
        <f>IF(Tabla1[[#This Row],[Código_Actividad]]="","",CONCATENATE(Tabla1[[#This Row],[POA]],".",Tabla1[[#This Row],[SRS]],".",Tabla1[[#This Row],[AREA]],".",Tabla1[[#This Row],[TIPO]]))</f>
        <v/>
      </c>
      <c r="C1219" s="465" t="str">
        <f>IF(Tabla1[[#This Row],[Código_Actividad]]="","",'Formulario PPGR1'!#REF!)</f>
        <v/>
      </c>
      <c r="D1219" s="465" t="str">
        <f>IF(Tabla1[[#This Row],[Código_Actividad]]="","",'Formulario PPGR1'!#REF!)</f>
        <v/>
      </c>
      <c r="E1219" s="465" t="str">
        <f>IF(Tabla1[[#This Row],[Código_Actividad]]="","",'Formulario PPGR1'!#REF!)</f>
        <v/>
      </c>
      <c r="F1219" s="465" t="str">
        <f>IF(Tabla1[[#This Row],[Código_Actividad]]="","",'Formulario PPGR1'!#REF!)</f>
        <v/>
      </c>
      <c r="G1219" s="317"/>
      <c r="H1219" s="460" t="str">
        <f>IFERROR(VLOOKUP(Tabla1[[#This Row],[Código_Actividad]],'Formulario PPGR2'!$H$9:$I$1048576,2,FALSE),"")</f>
        <v/>
      </c>
      <c r="I1219" s="467" t="str">
        <f>IFERROR(VLOOKUP(Tabla1[[#This Row],[Código_Actividad]],Tabla2[[Código]:[Total de Acciones ]],15,FALSE),"")</f>
        <v/>
      </c>
      <c r="J1219" s="462"/>
      <c r="K1219" s="466" t="str">
        <f>IFERROR(VLOOKUP($J1219,[3]LSIns!$B$5:$C$45,2,FALSE),"")</f>
        <v/>
      </c>
      <c r="L1219" s="460"/>
      <c r="M1219" s="466" t="str">
        <f>IFERROR(VLOOKUP($L1219,[4]Insumos!$C$2:$F$517,2,FALSE),"")</f>
        <v/>
      </c>
      <c r="N1219" s="408"/>
      <c r="O1219" s="468" t="str">
        <f>IFERROR(VLOOKUP($L1219,[4]Insumos!$C$2:$F$517,3,FALSE),"")</f>
        <v/>
      </c>
      <c r="P1219" s="318" t="e">
        <f>+Tabla1[[#This Row],[Precio Unitario]]*Tabla1[[#This Row],[Cantidad de Insumos]]</f>
        <v>#VALUE!</v>
      </c>
      <c r="Q1219" s="469" t="str">
        <f>IFERROR(VLOOKUP($L1219,[4]Insumos!$C$2:$F$517,4,FALSE),"")</f>
        <v/>
      </c>
      <c r="R1219" s="462"/>
    </row>
    <row r="1220" spans="2:18" x14ac:dyDescent="0.25">
      <c r="B1220" s="465" t="str">
        <f>IF(Tabla1[[#This Row],[Código_Actividad]]="","",CONCATENATE(Tabla1[[#This Row],[POA]],".",Tabla1[[#This Row],[SRS]],".",Tabla1[[#This Row],[AREA]],".",Tabla1[[#This Row],[TIPO]]))</f>
        <v/>
      </c>
      <c r="C1220" s="465" t="str">
        <f>IF(Tabla1[[#This Row],[Código_Actividad]]="","",'Formulario PPGR1'!#REF!)</f>
        <v/>
      </c>
      <c r="D1220" s="465" t="str">
        <f>IF(Tabla1[[#This Row],[Código_Actividad]]="","",'Formulario PPGR1'!#REF!)</f>
        <v/>
      </c>
      <c r="E1220" s="465" t="str">
        <f>IF(Tabla1[[#This Row],[Código_Actividad]]="","",'Formulario PPGR1'!#REF!)</f>
        <v/>
      </c>
      <c r="F1220" s="465" t="str">
        <f>IF(Tabla1[[#This Row],[Código_Actividad]]="","",'Formulario PPGR1'!#REF!)</f>
        <v/>
      </c>
      <c r="G1220" s="317"/>
      <c r="H1220" s="460" t="str">
        <f>IFERROR(VLOOKUP(Tabla1[[#This Row],[Código_Actividad]],'Formulario PPGR2'!$H$9:$I$1048576,2,FALSE),"")</f>
        <v/>
      </c>
      <c r="I1220" s="467" t="str">
        <f>IFERROR(VLOOKUP(Tabla1[[#This Row],[Código_Actividad]],Tabla2[[Código]:[Total de Acciones ]],15,FALSE),"")</f>
        <v/>
      </c>
      <c r="J1220" s="462"/>
      <c r="K1220" s="466" t="str">
        <f>IFERROR(VLOOKUP($J1220,[3]LSIns!$B$5:$C$45,2,FALSE),"")</f>
        <v/>
      </c>
      <c r="L1220" s="460"/>
      <c r="M1220" s="466" t="str">
        <f>IFERROR(VLOOKUP($L1220,[4]Insumos!$C$2:$F$517,2,FALSE),"")</f>
        <v/>
      </c>
      <c r="N1220" s="408"/>
      <c r="O1220" s="468" t="str">
        <f>IFERROR(VLOOKUP($L1220,[4]Insumos!$C$2:$F$517,3,FALSE),"")</f>
        <v/>
      </c>
      <c r="P1220" s="318" t="e">
        <f>+Tabla1[[#This Row],[Precio Unitario]]*Tabla1[[#This Row],[Cantidad de Insumos]]</f>
        <v>#VALUE!</v>
      </c>
      <c r="Q1220" s="469" t="str">
        <f>IFERROR(VLOOKUP($L1220,[4]Insumos!$C$2:$F$517,4,FALSE),"")</f>
        <v/>
      </c>
      <c r="R1220" s="462"/>
    </row>
    <row r="1221" spans="2:18" x14ac:dyDescent="0.25">
      <c r="B1221" s="465" t="str">
        <f>IF(Tabla1[[#This Row],[Código_Actividad]]="","",CONCATENATE(Tabla1[[#This Row],[POA]],".",Tabla1[[#This Row],[SRS]],".",Tabla1[[#This Row],[AREA]],".",Tabla1[[#This Row],[TIPO]]))</f>
        <v/>
      </c>
      <c r="C1221" s="465" t="str">
        <f>IF(Tabla1[[#This Row],[Código_Actividad]]="","",'Formulario PPGR1'!#REF!)</f>
        <v/>
      </c>
      <c r="D1221" s="465" t="str">
        <f>IF(Tabla1[[#This Row],[Código_Actividad]]="","",'Formulario PPGR1'!#REF!)</f>
        <v/>
      </c>
      <c r="E1221" s="465" t="str">
        <f>IF(Tabla1[[#This Row],[Código_Actividad]]="","",'Formulario PPGR1'!#REF!)</f>
        <v/>
      </c>
      <c r="F1221" s="465" t="str">
        <f>IF(Tabla1[[#This Row],[Código_Actividad]]="","",'Formulario PPGR1'!#REF!)</f>
        <v/>
      </c>
      <c r="G1221" s="317"/>
      <c r="H1221" s="460" t="str">
        <f>IFERROR(VLOOKUP(Tabla1[[#This Row],[Código_Actividad]],'Formulario PPGR2'!$H$9:$I$1048576,2,FALSE),"")</f>
        <v/>
      </c>
      <c r="I1221" s="467" t="str">
        <f>IFERROR(VLOOKUP(Tabla1[[#This Row],[Código_Actividad]],Tabla2[[Código]:[Total de Acciones ]],15,FALSE),"")</f>
        <v/>
      </c>
      <c r="J1221" s="462"/>
      <c r="K1221" s="466" t="str">
        <f>IFERROR(VLOOKUP($J1221,[3]LSIns!$B$5:$C$45,2,FALSE),"")</f>
        <v/>
      </c>
      <c r="L1221" s="460"/>
      <c r="M1221" s="466" t="str">
        <f>IFERROR(VLOOKUP($L1221,[4]Insumos!$C$2:$F$517,2,FALSE),"")</f>
        <v/>
      </c>
      <c r="N1221" s="408"/>
      <c r="O1221" s="468" t="str">
        <f>IFERROR(VLOOKUP($L1221,[4]Insumos!$C$2:$F$517,3,FALSE),"")</f>
        <v/>
      </c>
      <c r="P1221" s="318" t="e">
        <f>+Tabla1[[#This Row],[Precio Unitario]]*Tabla1[[#This Row],[Cantidad de Insumos]]</f>
        <v>#VALUE!</v>
      </c>
      <c r="Q1221" s="469" t="str">
        <f>IFERROR(VLOOKUP($L1221,[4]Insumos!$C$2:$F$517,4,FALSE),"")</f>
        <v/>
      </c>
      <c r="R1221" s="462"/>
    </row>
    <row r="1222" spans="2:18" x14ac:dyDescent="0.25">
      <c r="B1222" s="465" t="str">
        <f>IF(Tabla1[[#This Row],[Código_Actividad]]="","",CONCATENATE(Tabla1[[#This Row],[POA]],".",Tabla1[[#This Row],[SRS]],".",Tabla1[[#This Row],[AREA]],".",Tabla1[[#This Row],[TIPO]]))</f>
        <v/>
      </c>
      <c r="C1222" s="465" t="str">
        <f>IF(Tabla1[[#This Row],[Código_Actividad]]="","",'Formulario PPGR1'!#REF!)</f>
        <v/>
      </c>
      <c r="D1222" s="465" t="str">
        <f>IF(Tabla1[[#This Row],[Código_Actividad]]="","",'Formulario PPGR1'!#REF!)</f>
        <v/>
      </c>
      <c r="E1222" s="465" t="str">
        <f>IF(Tabla1[[#This Row],[Código_Actividad]]="","",'Formulario PPGR1'!#REF!)</f>
        <v/>
      </c>
      <c r="F1222" s="465" t="str">
        <f>IF(Tabla1[[#This Row],[Código_Actividad]]="","",'Formulario PPGR1'!#REF!)</f>
        <v/>
      </c>
      <c r="G1222" s="317"/>
      <c r="H1222" s="460" t="str">
        <f>IFERROR(VLOOKUP(Tabla1[[#This Row],[Código_Actividad]],'Formulario PPGR2'!$H$9:$I$1048576,2,FALSE),"")</f>
        <v/>
      </c>
      <c r="I1222" s="467" t="str">
        <f>IFERROR(VLOOKUP(Tabla1[[#This Row],[Código_Actividad]],Tabla2[[Código]:[Total de Acciones ]],15,FALSE),"")</f>
        <v/>
      </c>
      <c r="J1222" s="462"/>
      <c r="K1222" s="466" t="str">
        <f>IFERROR(VLOOKUP($J1222,[3]LSIns!$B$5:$C$45,2,FALSE),"")</f>
        <v/>
      </c>
      <c r="L1222" s="460"/>
      <c r="M1222" s="466" t="str">
        <f>IFERROR(VLOOKUP($L1222,[4]Insumos!$C$2:$F$517,2,FALSE),"")</f>
        <v/>
      </c>
      <c r="N1222" s="408"/>
      <c r="O1222" s="468" t="str">
        <f>IFERROR(VLOOKUP($L1222,[4]Insumos!$C$2:$F$517,3,FALSE),"")</f>
        <v/>
      </c>
      <c r="P1222" s="318" t="e">
        <f>+Tabla1[[#This Row],[Precio Unitario]]*Tabla1[[#This Row],[Cantidad de Insumos]]</f>
        <v>#VALUE!</v>
      </c>
      <c r="Q1222" s="469" t="str">
        <f>IFERROR(VLOOKUP($L1222,[4]Insumos!$C$2:$F$517,4,FALSE),"")</f>
        <v/>
      </c>
      <c r="R1222" s="462"/>
    </row>
    <row r="1223" spans="2:18" x14ac:dyDescent="0.25">
      <c r="B1223" s="465" t="str">
        <f>IF(Tabla1[[#This Row],[Código_Actividad]]="","",CONCATENATE(Tabla1[[#This Row],[POA]],".",Tabla1[[#This Row],[SRS]],".",Tabla1[[#This Row],[AREA]],".",Tabla1[[#This Row],[TIPO]]))</f>
        <v/>
      </c>
      <c r="C1223" s="465" t="str">
        <f>IF(Tabla1[[#This Row],[Código_Actividad]]="","",'Formulario PPGR1'!#REF!)</f>
        <v/>
      </c>
      <c r="D1223" s="465" t="str">
        <f>IF(Tabla1[[#This Row],[Código_Actividad]]="","",'Formulario PPGR1'!#REF!)</f>
        <v/>
      </c>
      <c r="E1223" s="465" t="str">
        <f>IF(Tabla1[[#This Row],[Código_Actividad]]="","",'Formulario PPGR1'!#REF!)</f>
        <v/>
      </c>
      <c r="F1223" s="465" t="str">
        <f>IF(Tabla1[[#This Row],[Código_Actividad]]="","",'Formulario PPGR1'!#REF!)</f>
        <v/>
      </c>
      <c r="G1223" s="317"/>
      <c r="H1223" s="460" t="str">
        <f>IFERROR(VLOOKUP(Tabla1[[#This Row],[Código_Actividad]],'Formulario PPGR2'!$H$9:$I$1048576,2,FALSE),"")</f>
        <v/>
      </c>
      <c r="I1223" s="467" t="str">
        <f>IFERROR(VLOOKUP(Tabla1[[#This Row],[Código_Actividad]],Tabla2[[Código]:[Total de Acciones ]],15,FALSE),"")</f>
        <v/>
      </c>
      <c r="J1223" s="462"/>
      <c r="K1223" s="466" t="str">
        <f>IFERROR(VLOOKUP($J1223,[3]LSIns!$B$5:$C$45,2,FALSE),"")</f>
        <v/>
      </c>
      <c r="L1223" s="460"/>
      <c r="M1223" s="466" t="str">
        <f>IFERROR(VLOOKUP($L1223,[4]Insumos!$C$2:$F$517,2,FALSE),"")</f>
        <v/>
      </c>
      <c r="N1223" s="408"/>
      <c r="O1223" s="468" t="str">
        <f>IFERROR(VLOOKUP($L1223,[4]Insumos!$C$2:$F$517,3,FALSE),"")</f>
        <v/>
      </c>
      <c r="P1223" s="318" t="e">
        <f>+Tabla1[[#This Row],[Precio Unitario]]*Tabla1[[#This Row],[Cantidad de Insumos]]</f>
        <v>#VALUE!</v>
      </c>
      <c r="Q1223" s="469" t="str">
        <f>IFERROR(VLOOKUP($L1223,[4]Insumos!$C$2:$F$517,4,FALSE),"")</f>
        <v/>
      </c>
      <c r="R1223" s="462"/>
    </row>
    <row r="1224" spans="2:18" x14ac:dyDescent="0.25">
      <c r="B1224" s="465" t="str">
        <f>IF(Tabla1[[#This Row],[Código_Actividad]]="","",CONCATENATE(Tabla1[[#This Row],[POA]],".",Tabla1[[#This Row],[SRS]],".",Tabla1[[#This Row],[AREA]],".",Tabla1[[#This Row],[TIPO]]))</f>
        <v/>
      </c>
      <c r="C1224" s="465" t="str">
        <f>IF(Tabla1[[#This Row],[Código_Actividad]]="","",'Formulario PPGR1'!#REF!)</f>
        <v/>
      </c>
      <c r="D1224" s="465" t="str">
        <f>IF(Tabla1[[#This Row],[Código_Actividad]]="","",'Formulario PPGR1'!#REF!)</f>
        <v/>
      </c>
      <c r="E1224" s="465" t="str">
        <f>IF(Tabla1[[#This Row],[Código_Actividad]]="","",'Formulario PPGR1'!#REF!)</f>
        <v/>
      </c>
      <c r="F1224" s="465" t="str">
        <f>IF(Tabla1[[#This Row],[Código_Actividad]]="","",'Formulario PPGR1'!#REF!)</f>
        <v/>
      </c>
      <c r="G1224" s="317"/>
      <c r="H1224" s="460" t="str">
        <f>IFERROR(VLOOKUP(Tabla1[[#This Row],[Código_Actividad]],'Formulario PPGR2'!$H$9:$I$1048576,2,FALSE),"")</f>
        <v/>
      </c>
      <c r="I1224" s="467" t="str">
        <f>IFERROR(VLOOKUP(Tabla1[[#This Row],[Código_Actividad]],Tabla2[[Código]:[Total de Acciones ]],15,FALSE),"")</f>
        <v/>
      </c>
      <c r="J1224" s="462"/>
      <c r="K1224" s="466" t="str">
        <f>IFERROR(VLOOKUP($J1224,[3]LSIns!$B$5:$C$45,2,FALSE),"")</f>
        <v/>
      </c>
      <c r="L1224" s="460"/>
      <c r="M1224" s="466" t="str">
        <f>IFERROR(VLOOKUP($L1224,[4]Insumos!$C$2:$F$517,2,FALSE),"")</f>
        <v/>
      </c>
      <c r="N1224" s="408"/>
      <c r="O1224" s="468" t="str">
        <f>IFERROR(VLOOKUP($L1224,[4]Insumos!$C$2:$F$517,3,FALSE),"")</f>
        <v/>
      </c>
      <c r="P1224" s="318" t="e">
        <f>+Tabla1[[#This Row],[Precio Unitario]]*Tabla1[[#This Row],[Cantidad de Insumos]]</f>
        <v>#VALUE!</v>
      </c>
      <c r="Q1224" s="469" t="str">
        <f>IFERROR(VLOOKUP($L1224,[4]Insumos!$C$2:$F$517,4,FALSE),"")</f>
        <v/>
      </c>
      <c r="R1224" s="462"/>
    </row>
    <row r="1225" spans="2:18" x14ac:dyDescent="0.25">
      <c r="B1225" s="465" t="str">
        <f>IF(Tabla1[[#This Row],[Código_Actividad]]="","",CONCATENATE(Tabla1[[#This Row],[POA]],".",Tabla1[[#This Row],[SRS]],".",Tabla1[[#This Row],[AREA]],".",Tabla1[[#This Row],[TIPO]]))</f>
        <v/>
      </c>
      <c r="C1225" s="465" t="str">
        <f>IF(Tabla1[[#This Row],[Código_Actividad]]="","",'Formulario PPGR1'!#REF!)</f>
        <v/>
      </c>
      <c r="D1225" s="465" t="str">
        <f>IF(Tabla1[[#This Row],[Código_Actividad]]="","",'Formulario PPGR1'!#REF!)</f>
        <v/>
      </c>
      <c r="E1225" s="465" t="str">
        <f>IF(Tabla1[[#This Row],[Código_Actividad]]="","",'Formulario PPGR1'!#REF!)</f>
        <v/>
      </c>
      <c r="F1225" s="465" t="str">
        <f>IF(Tabla1[[#This Row],[Código_Actividad]]="","",'Formulario PPGR1'!#REF!)</f>
        <v/>
      </c>
      <c r="G1225" s="317"/>
      <c r="H1225" s="460" t="str">
        <f>IFERROR(VLOOKUP(Tabla1[[#This Row],[Código_Actividad]],'Formulario PPGR2'!$H$9:$I$1048576,2,FALSE),"")</f>
        <v/>
      </c>
      <c r="I1225" s="467" t="str">
        <f>IFERROR(VLOOKUP(Tabla1[[#This Row],[Código_Actividad]],Tabla2[[Código]:[Total de Acciones ]],15,FALSE),"")</f>
        <v/>
      </c>
      <c r="J1225" s="462"/>
      <c r="K1225" s="466" t="str">
        <f>IFERROR(VLOOKUP($J1225,[3]LSIns!$B$5:$C$45,2,FALSE),"")</f>
        <v/>
      </c>
      <c r="L1225" s="460"/>
      <c r="M1225" s="466" t="str">
        <f>IFERROR(VLOOKUP($L1225,[4]Insumos!$C$2:$F$517,2,FALSE),"")</f>
        <v/>
      </c>
      <c r="N1225" s="408"/>
      <c r="O1225" s="468" t="str">
        <f>IFERROR(VLOOKUP($L1225,[4]Insumos!$C$2:$F$517,3,FALSE),"")</f>
        <v/>
      </c>
      <c r="P1225" s="318" t="e">
        <f>+Tabla1[[#This Row],[Precio Unitario]]*Tabla1[[#This Row],[Cantidad de Insumos]]</f>
        <v>#VALUE!</v>
      </c>
      <c r="Q1225" s="469" t="str">
        <f>IFERROR(VLOOKUP($L1225,[4]Insumos!$C$2:$F$517,4,FALSE),"")</f>
        <v/>
      </c>
      <c r="R1225" s="462"/>
    </row>
    <row r="1226" spans="2:18" x14ac:dyDescent="0.25">
      <c r="B1226" s="465" t="str">
        <f>IF(Tabla1[[#This Row],[Código_Actividad]]="","",CONCATENATE(Tabla1[[#This Row],[POA]],".",Tabla1[[#This Row],[SRS]],".",Tabla1[[#This Row],[AREA]],".",Tabla1[[#This Row],[TIPO]]))</f>
        <v/>
      </c>
      <c r="C1226" s="465" t="str">
        <f>IF(Tabla1[[#This Row],[Código_Actividad]]="","",'Formulario PPGR1'!#REF!)</f>
        <v/>
      </c>
      <c r="D1226" s="465" t="str">
        <f>IF(Tabla1[[#This Row],[Código_Actividad]]="","",'Formulario PPGR1'!#REF!)</f>
        <v/>
      </c>
      <c r="E1226" s="465" t="str">
        <f>IF(Tabla1[[#This Row],[Código_Actividad]]="","",'Formulario PPGR1'!#REF!)</f>
        <v/>
      </c>
      <c r="F1226" s="465" t="str">
        <f>IF(Tabla1[[#This Row],[Código_Actividad]]="","",'Formulario PPGR1'!#REF!)</f>
        <v/>
      </c>
      <c r="G1226" s="317"/>
      <c r="H1226" s="460" t="str">
        <f>IFERROR(VLOOKUP(Tabla1[[#This Row],[Código_Actividad]],'Formulario PPGR2'!$H$9:$I$1048576,2,FALSE),"")</f>
        <v/>
      </c>
      <c r="I1226" s="467" t="str">
        <f>IFERROR(VLOOKUP(Tabla1[[#This Row],[Código_Actividad]],Tabla2[[Código]:[Total de Acciones ]],15,FALSE),"")</f>
        <v/>
      </c>
      <c r="J1226" s="462"/>
      <c r="K1226" s="466" t="str">
        <f>IFERROR(VLOOKUP($J1226,[3]LSIns!$B$5:$C$45,2,FALSE),"")</f>
        <v/>
      </c>
      <c r="L1226" s="460"/>
      <c r="M1226" s="466" t="str">
        <f>IFERROR(VLOOKUP($L1226,[4]Insumos!$C$2:$F$517,2,FALSE),"")</f>
        <v/>
      </c>
      <c r="N1226" s="408"/>
      <c r="O1226" s="468" t="str">
        <f>IFERROR(VLOOKUP($L1226,[4]Insumos!$C$2:$F$517,3,FALSE),"")</f>
        <v/>
      </c>
      <c r="P1226" s="318" t="e">
        <f>+Tabla1[[#This Row],[Precio Unitario]]*Tabla1[[#This Row],[Cantidad de Insumos]]</f>
        <v>#VALUE!</v>
      </c>
      <c r="Q1226" s="469" t="str">
        <f>IFERROR(VLOOKUP($L1226,[4]Insumos!$C$2:$F$517,4,FALSE),"")</f>
        <v/>
      </c>
      <c r="R1226" s="462"/>
    </row>
    <row r="1227" spans="2:18" x14ac:dyDescent="0.25">
      <c r="B1227" s="465" t="str">
        <f>IF(Tabla1[[#This Row],[Código_Actividad]]="","",CONCATENATE(Tabla1[[#This Row],[POA]],".",Tabla1[[#This Row],[SRS]],".",Tabla1[[#This Row],[AREA]],".",Tabla1[[#This Row],[TIPO]]))</f>
        <v/>
      </c>
      <c r="C1227" s="465" t="str">
        <f>IF(Tabla1[[#This Row],[Código_Actividad]]="","",'Formulario PPGR1'!#REF!)</f>
        <v/>
      </c>
      <c r="D1227" s="465" t="str">
        <f>IF(Tabla1[[#This Row],[Código_Actividad]]="","",'Formulario PPGR1'!#REF!)</f>
        <v/>
      </c>
      <c r="E1227" s="465" t="str">
        <f>IF(Tabla1[[#This Row],[Código_Actividad]]="","",'Formulario PPGR1'!#REF!)</f>
        <v/>
      </c>
      <c r="F1227" s="465" t="str">
        <f>IF(Tabla1[[#This Row],[Código_Actividad]]="","",'Formulario PPGR1'!#REF!)</f>
        <v/>
      </c>
      <c r="G1227" s="317"/>
      <c r="H1227" s="460" t="str">
        <f>IFERROR(VLOOKUP(Tabla1[[#This Row],[Código_Actividad]],'Formulario PPGR2'!$H$9:$I$1048576,2,FALSE),"")</f>
        <v/>
      </c>
      <c r="I1227" s="467" t="str">
        <f>IFERROR(VLOOKUP(Tabla1[[#This Row],[Código_Actividad]],Tabla2[[Código]:[Total de Acciones ]],15,FALSE),"")</f>
        <v/>
      </c>
      <c r="J1227" s="462"/>
      <c r="K1227" s="466" t="str">
        <f>IFERROR(VLOOKUP($J1227,[3]LSIns!$B$5:$C$45,2,FALSE),"")</f>
        <v/>
      </c>
      <c r="L1227" s="460"/>
      <c r="M1227" s="466" t="str">
        <f>IFERROR(VLOOKUP($L1227,[4]Insumos!$C$2:$F$517,2,FALSE),"")</f>
        <v/>
      </c>
      <c r="N1227" s="408"/>
      <c r="O1227" s="468" t="str">
        <f>IFERROR(VLOOKUP($L1227,[4]Insumos!$C$2:$F$517,3,FALSE),"")</f>
        <v/>
      </c>
      <c r="P1227" s="318" t="e">
        <f>+Tabla1[[#This Row],[Precio Unitario]]*Tabla1[[#This Row],[Cantidad de Insumos]]</f>
        <v>#VALUE!</v>
      </c>
      <c r="Q1227" s="469" t="str">
        <f>IFERROR(VLOOKUP($L1227,[4]Insumos!$C$2:$F$517,4,FALSE),"")</f>
        <v/>
      </c>
      <c r="R1227" s="462"/>
    </row>
    <row r="1228" spans="2:18" x14ac:dyDescent="0.25">
      <c r="B1228" s="465" t="str">
        <f>IF(Tabla1[[#This Row],[Código_Actividad]]="","",CONCATENATE(Tabla1[[#This Row],[POA]],".",Tabla1[[#This Row],[SRS]],".",Tabla1[[#This Row],[AREA]],".",Tabla1[[#This Row],[TIPO]]))</f>
        <v/>
      </c>
      <c r="C1228" s="465" t="str">
        <f>IF(Tabla1[[#This Row],[Código_Actividad]]="","",'Formulario PPGR1'!#REF!)</f>
        <v/>
      </c>
      <c r="D1228" s="465" t="str">
        <f>IF(Tabla1[[#This Row],[Código_Actividad]]="","",'Formulario PPGR1'!#REF!)</f>
        <v/>
      </c>
      <c r="E1228" s="465" t="str">
        <f>IF(Tabla1[[#This Row],[Código_Actividad]]="","",'Formulario PPGR1'!#REF!)</f>
        <v/>
      </c>
      <c r="F1228" s="465" t="str">
        <f>IF(Tabla1[[#This Row],[Código_Actividad]]="","",'Formulario PPGR1'!#REF!)</f>
        <v/>
      </c>
      <c r="G1228" s="317"/>
      <c r="H1228" s="460" t="str">
        <f>IFERROR(VLOOKUP(Tabla1[[#This Row],[Código_Actividad]],'Formulario PPGR2'!$H$9:$I$1048576,2,FALSE),"")</f>
        <v/>
      </c>
      <c r="I1228" s="467" t="str">
        <f>IFERROR(VLOOKUP(Tabla1[[#This Row],[Código_Actividad]],Tabla2[[Código]:[Total de Acciones ]],15,FALSE),"")</f>
        <v/>
      </c>
      <c r="J1228" s="462"/>
      <c r="K1228" s="466" t="str">
        <f>IFERROR(VLOOKUP($J1228,[3]LSIns!$B$5:$C$45,2,FALSE),"")</f>
        <v/>
      </c>
      <c r="L1228" s="460"/>
      <c r="M1228" s="466" t="str">
        <f>IFERROR(VLOOKUP($L1228,[4]Insumos!$C$2:$F$517,2,FALSE),"")</f>
        <v/>
      </c>
      <c r="N1228" s="408"/>
      <c r="O1228" s="468" t="str">
        <f>IFERROR(VLOOKUP($L1228,[4]Insumos!$C$2:$F$517,3,FALSE),"")</f>
        <v/>
      </c>
      <c r="P1228" s="318" t="e">
        <f>+Tabla1[[#This Row],[Precio Unitario]]*Tabla1[[#This Row],[Cantidad de Insumos]]</f>
        <v>#VALUE!</v>
      </c>
      <c r="Q1228" s="469" t="str">
        <f>IFERROR(VLOOKUP($L1228,[4]Insumos!$C$2:$F$517,4,FALSE),"")</f>
        <v/>
      </c>
      <c r="R1228" s="462"/>
    </row>
    <row r="1229" spans="2:18" x14ac:dyDescent="0.25">
      <c r="B1229" s="465" t="str">
        <f>IF(Tabla1[[#This Row],[Código_Actividad]]="","",CONCATENATE(Tabla1[[#This Row],[POA]],".",Tabla1[[#This Row],[SRS]],".",Tabla1[[#This Row],[AREA]],".",Tabla1[[#This Row],[TIPO]]))</f>
        <v/>
      </c>
      <c r="C1229" s="465" t="str">
        <f>IF(Tabla1[[#This Row],[Código_Actividad]]="","",'Formulario PPGR1'!#REF!)</f>
        <v/>
      </c>
      <c r="D1229" s="465" t="str">
        <f>IF(Tabla1[[#This Row],[Código_Actividad]]="","",'Formulario PPGR1'!#REF!)</f>
        <v/>
      </c>
      <c r="E1229" s="465" t="str">
        <f>IF(Tabla1[[#This Row],[Código_Actividad]]="","",'Formulario PPGR1'!#REF!)</f>
        <v/>
      </c>
      <c r="F1229" s="465" t="str">
        <f>IF(Tabla1[[#This Row],[Código_Actividad]]="","",'Formulario PPGR1'!#REF!)</f>
        <v/>
      </c>
      <c r="G1229" s="317"/>
      <c r="H1229" s="460" t="str">
        <f>IFERROR(VLOOKUP(Tabla1[[#This Row],[Código_Actividad]],'Formulario PPGR2'!$H$9:$I$1048576,2,FALSE),"")</f>
        <v/>
      </c>
      <c r="I1229" s="467" t="str">
        <f>IFERROR(VLOOKUP(Tabla1[[#This Row],[Código_Actividad]],Tabla2[[Código]:[Total de Acciones ]],15,FALSE),"")</f>
        <v/>
      </c>
      <c r="J1229" s="462"/>
      <c r="K1229" s="466" t="str">
        <f>IFERROR(VLOOKUP($J1229,[3]LSIns!$B$5:$C$45,2,FALSE),"")</f>
        <v/>
      </c>
      <c r="L1229" s="460"/>
      <c r="M1229" s="466" t="str">
        <f>IFERROR(VLOOKUP($L1229,[4]Insumos!$C$2:$F$517,2,FALSE),"")</f>
        <v/>
      </c>
      <c r="N1229" s="408"/>
      <c r="O1229" s="468" t="str">
        <f>IFERROR(VLOOKUP($L1229,[4]Insumos!$C$2:$F$517,3,FALSE),"")</f>
        <v/>
      </c>
      <c r="P1229" s="318" t="e">
        <f>+Tabla1[[#This Row],[Precio Unitario]]*Tabla1[[#This Row],[Cantidad de Insumos]]</f>
        <v>#VALUE!</v>
      </c>
      <c r="Q1229" s="469" t="str">
        <f>IFERROR(VLOOKUP($L1229,[4]Insumos!$C$2:$F$517,4,FALSE),"")</f>
        <v/>
      </c>
      <c r="R1229" s="462"/>
    </row>
    <row r="1230" spans="2:18" x14ac:dyDescent="0.25">
      <c r="B1230" s="465" t="str">
        <f>IF(Tabla1[[#This Row],[Código_Actividad]]="","",CONCATENATE(Tabla1[[#This Row],[POA]],".",Tabla1[[#This Row],[SRS]],".",Tabla1[[#This Row],[AREA]],".",Tabla1[[#This Row],[TIPO]]))</f>
        <v/>
      </c>
      <c r="C1230" s="465" t="str">
        <f>IF(Tabla1[[#This Row],[Código_Actividad]]="","",'Formulario PPGR1'!#REF!)</f>
        <v/>
      </c>
      <c r="D1230" s="465" t="str">
        <f>IF(Tabla1[[#This Row],[Código_Actividad]]="","",'Formulario PPGR1'!#REF!)</f>
        <v/>
      </c>
      <c r="E1230" s="465" t="str">
        <f>IF(Tabla1[[#This Row],[Código_Actividad]]="","",'Formulario PPGR1'!#REF!)</f>
        <v/>
      </c>
      <c r="F1230" s="465" t="str">
        <f>IF(Tabla1[[#This Row],[Código_Actividad]]="","",'Formulario PPGR1'!#REF!)</f>
        <v/>
      </c>
      <c r="G1230" s="317"/>
      <c r="H1230" s="460" t="str">
        <f>IFERROR(VLOOKUP(Tabla1[[#This Row],[Código_Actividad]],'Formulario PPGR2'!$H$9:$I$1048576,2,FALSE),"")</f>
        <v/>
      </c>
      <c r="I1230" s="467" t="str">
        <f>IFERROR(VLOOKUP(Tabla1[[#This Row],[Código_Actividad]],Tabla2[[Código]:[Total de Acciones ]],15,FALSE),"")</f>
        <v/>
      </c>
      <c r="J1230" s="462"/>
      <c r="K1230" s="466" t="str">
        <f>IFERROR(VLOOKUP($J1230,[3]LSIns!$B$5:$C$45,2,FALSE),"")</f>
        <v/>
      </c>
      <c r="L1230" s="460"/>
      <c r="M1230" s="466" t="str">
        <f>IFERROR(VLOOKUP($L1230,[4]Insumos!$C$2:$F$517,2,FALSE),"")</f>
        <v/>
      </c>
      <c r="N1230" s="408"/>
      <c r="O1230" s="468" t="str">
        <f>IFERROR(VLOOKUP($L1230,[4]Insumos!$C$2:$F$517,3,FALSE),"")</f>
        <v/>
      </c>
      <c r="P1230" s="318" t="e">
        <f>+Tabla1[[#This Row],[Precio Unitario]]*Tabla1[[#This Row],[Cantidad de Insumos]]</f>
        <v>#VALUE!</v>
      </c>
      <c r="Q1230" s="469" t="str">
        <f>IFERROR(VLOOKUP($L1230,[4]Insumos!$C$2:$F$517,4,FALSE),"")</f>
        <v/>
      </c>
      <c r="R1230" s="462"/>
    </row>
    <row r="1231" spans="2:18" x14ac:dyDescent="0.25">
      <c r="B1231" s="465" t="str">
        <f>IF(Tabla1[[#This Row],[Código_Actividad]]="","",CONCATENATE(Tabla1[[#This Row],[POA]],".",Tabla1[[#This Row],[SRS]],".",Tabla1[[#This Row],[AREA]],".",Tabla1[[#This Row],[TIPO]]))</f>
        <v/>
      </c>
      <c r="C1231" s="465" t="str">
        <f>IF(Tabla1[[#This Row],[Código_Actividad]]="","",'Formulario PPGR1'!#REF!)</f>
        <v/>
      </c>
      <c r="D1231" s="465" t="str">
        <f>IF(Tabla1[[#This Row],[Código_Actividad]]="","",'Formulario PPGR1'!#REF!)</f>
        <v/>
      </c>
      <c r="E1231" s="465" t="str">
        <f>IF(Tabla1[[#This Row],[Código_Actividad]]="","",'Formulario PPGR1'!#REF!)</f>
        <v/>
      </c>
      <c r="F1231" s="465" t="str">
        <f>IF(Tabla1[[#This Row],[Código_Actividad]]="","",'Formulario PPGR1'!#REF!)</f>
        <v/>
      </c>
      <c r="G1231" s="317"/>
      <c r="H1231" s="460" t="str">
        <f>IFERROR(VLOOKUP(Tabla1[[#This Row],[Código_Actividad]],'Formulario PPGR2'!$H$9:$I$1048576,2,FALSE),"")</f>
        <v/>
      </c>
      <c r="I1231" s="467" t="str">
        <f>IFERROR(VLOOKUP(Tabla1[[#This Row],[Código_Actividad]],Tabla2[[Código]:[Total de Acciones ]],15,FALSE),"")</f>
        <v/>
      </c>
      <c r="J1231" s="462"/>
      <c r="K1231" s="466" t="str">
        <f>IFERROR(VLOOKUP($J1231,[3]LSIns!$B$5:$C$45,2,FALSE),"")</f>
        <v/>
      </c>
      <c r="L1231" s="460"/>
      <c r="M1231" s="466" t="str">
        <f>IFERROR(VLOOKUP($L1231,[4]Insumos!$C$2:$F$517,2,FALSE),"")</f>
        <v/>
      </c>
      <c r="N1231" s="408"/>
      <c r="O1231" s="468" t="str">
        <f>IFERROR(VLOOKUP($L1231,[4]Insumos!$C$2:$F$517,3,FALSE),"")</f>
        <v/>
      </c>
      <c r="P1231" s="318" t="e">
        <f>+Tabla1[[#This Row],[Precio Unitario]]*Tabla1[[#This Row],[Cantidad de Insumos]]</f>
        <v>#VALUE!</v>
      </c>
      <c r="Q1231" s="469" t="str">
        <f>IFERROR(VLOOKUP($L1231,[4]Insumos!$C$2:$F$517,4,FALSE),"")</f>
        <v/>
      </c>
      <c r="R1231" s="462"/>
    </row>
    <row r="1232" spans="2:18" x14ac:dyDescent="0.25">
      <c r="B1232" s="465" t="str">
        <f>IF(Tabla1[[#This Row],[Código_Actividad]]="","",CONCATENATE(Tabla1[[#This Row],[POA]],".",Tabla1[[#This Row],[SRS]],".",Tabla1[[#This Row],[AREA]],".",Tabla1[[#This Row],[TIPO]]))</f>
        <v/>
      </c>
      <c r="C1232" s="465" t="str">
        <f>IF(Tabla1[[#This Row],[Código_Actividad]]="","",'Formulario PPGR1'!#REF!)</f>
        <v/>
      </c>
      <c r="D1232" s="465" t="str">
        <f>IF(Tabla1[[#This Row],[Código_Actividad]]="","",'Formulario PPGR1'!#REF!)</f>
        <v/>
      </c>
      <c r="E1232" s="465" t="str">
        <f>IF(Tabla1[[#This Row],[Código_Actividad]]="","",'Formulario PPGR1'!#REF!)</f>
        <v/>
      </c>
      <c r="F1232" s="465" t="str">
        <f>IF(Tabla1[[#This Row],[Código_Actividad]]="","",'Formulario PPGR1'!#REF!)</f>
        <v/>
      </c>
      <c r="G1232" s="317"/>
      <c r="H1232" s="460" t="str">
        <f>IFERROR(VLOOKUP(Tabla1[[#This Row],[Código_Actividad]],'Formulario PPGR2'!$H$9:$I$1048576,2,FALSE),"")</f>
        <v/>
      </c>
      <c r="I1232" s="467" t="str">
        <f>IFERROR(VLOOKUP(Tabla1[[#This Row],[Código_Actividad]],Tabla2[[Código]:[Total de Acciones ]],15,FALSE),"")</f>
        <v/>
      </c>
      <c r="J1232" s="462"/>
      <c r="K1232" s="466" t="str">
        <f>IFERROR(VLOOKUP($J1232,[3]LSIns!$B$5:$C$45,2,FALSE),"")</f>
        <v/>
      </c>
      <c r="L1232" s="460"/>
      <c r="M1232" s="466" t="str">
        <f>IFERROR(VLOOKUP($L1232,[4]Insumos!$C$2:$F$517,2,FALSE),"")</f>
        <v/>
      </c>
      <c r="N1232" s="408"/>
      <c r="O1232" s="468" t="str">
        <f>IFERROR(VLOOKUP($L1232,[4]Insumos!$C$2:$F$517,3,FALSE),"")</f>
        <v/>
      </c>
      <c r="P1232" s="318" t="e">
        <f>+Tabla1[[#This Row],[Precio Unitario]]*Tabla1[[#This Row],[Cantidad de Insumos]]</f>
        <v>#VALUE!</v>
      </c>
      <c r="Q1232" s="469" t="str">
        <f>IFERROR(VLOOKUP($L1232,[4]Insumos!$C$2:$F$517,4,FALSE),"")</f>
        <v/>
      </c>
      <c r="R1232" s="462"/>
    </row>
    <row r="1233" spans="2:18" x14ac:dyDescent="0.25">
      <c r="B1233" s="465" t="str">
        <f>IF(Tabla1[[#This Row],[Código_Actividad]]="","",CONCATENATE(Tabla1[[#This Row],[POA]],".",Tabla1[[#This Row],[SRS]],".",Tabla1[[#This Row],[AREA]],".",Tabla1[[#This Row],[TIPO]]))</f>
        <v/>
      </c>
      <c r="C1233" s="465" t="str">
        <f>IF(Tabla1[[#This Row],[Código_Actividad]]="","",'Formulario PPGR1'!#REF!)</f>
        <v/>
      </c>
      <c r="D1233" s="465" t="str">
        <f>IF(Tabla1[[#This Row],[Código_Actividad]]="","",'Formulario PPGR1'!#REF!)</f>
        <v/>
      </c>
      <c r="E1233" s="465" t="str">
        <f>IF(Tabla1[[#This Row],[Código_Actividad]]="","",'Formulario PPGR1'!#REF!)</f>
        <v/>
      </c>
      <c r="F1233" s="465" t="str">
        <f>IF(Tabla1[[#This Row],[Código_Actividad]]="","",'Formulario PPGR1'!#REF!)</f>
        <v/>
      </c>
      <c r="G1233" s="317"/>
      <c r="H1233" s="460" t="str">
        <f>IFERROR(VLOOKUP(Tabla1[[#This Row],[Código_Actividad]],'Formulario PPGR2'!$H$9:$I$1048576,2,FALSE),"")</f>
        <v/>
      </c>
      <c r="I1233" s="467" t="str">
        <f>IFERROR(VLOOKUP(Tabla1[[#This Row],[Código_Actividad]],Tabla2[[Código]:[Total de Acciones ]],15,FALSE),"")</f>
        <v/>
      </c>
      <c r="J1233" s="462"/>
      <c r="K1233" s="466" t="str">
        <f>IFERROR(VLOOKUP($J1233,[3]LSIns!$B$5:$C$45,2,FALSE),"")</f>
        <v/>
      </c>
      <c r="L1233" s="460"/>
      <c r="M1233" s="466" t="str">
        <f>IFERROR(VLOOKUP($L1233,[4]Insumos!$C$2:$F$517,2,FALSE),"")</f>
        <v/>
      </c>
      <c r="N1233" s="408"/>
      <c r="O1233" s="468" t="str">
        <f>IFERROR(VLOOKUP($L1233,[4]Insumos!$C$2:$F$517,3,FALSE),"")</f>
        <v/>
      </c>
      <c r="P1233" s="318" t="e">
        <f>+Tabla1[[#This Row],[Precio Unitario]]*Tabla1[[#This Row],[Cantidad de Insumos]]</f>
        <v>#VALUE!</v>
      </c>
      <c r="Q1233" s="469" t="str">
        <f>IFERROR(VLOOKUP($L1233,[4]Insumos!$C$2:$F$517,4,FALSE),"")</f>
        <v/>
      </c>
      <c r="R1233" s="462"/>
    </row>
    <row r="1234" spans="2:18" x14ac:dyDescent="0.25">
      <c r="B1234" s="465" t="str">
        <f>IF(Tabla1[[#This Row],[Código_Actividad]]="","",CONCATENATE(Tabla1[[#This Row],[POA]],".",Tabla1[[#This Row],[SRS]],".",Tabla1[[#This Row],[AREA]],".",Tabla1[[#This Row],[TIPO]]))</f>
        <v/>
      </c>
      <c r="C1234" s="465" t="str">
        <f>IF(Tabla1[[#This Row],[Código_Actividad]]="","",'Formulario PPGR1'!#REF!)</f>
        <v/>
      </c>
      <c r="D1234" s="465" t="str">
        <f>IF(Tabla1[[#This Row],[Código_Actividad]]="","",'Formulario PPGR1'!#REF!)</f>
        <v/>
      </c>
      <c r="E1234" s="465" t="str">
        <f>IF(Tabla1[[#This Row],[Código_Actividad]]="","",'Formulario PPGR1'!#REF!)</f>
        <v/>
      </c>
      <c r="F1234" s="465" t="str">
        <f>IF(Tabla1[[#This Row],[Código_Actividad]]="","",'Formulario PPGR1'!#REF!)</f>
        <v/>
      </c>
      <c r="G1234" s="317"/>
      <c r="H1234" s="460" t="str">
        <f>IFERROR(VLOOKUP(Tabla1[[#This Row],[Código_Actividad]],'Formulario PPGR2'!$H$9:$I$1048576,2,FALSE),"")</f>
        <v/>
      </c>
      <c r="I1234" s="467" t="str">
        <f>IFERROR(VLOOKUP(Tabla1[[#This Row],[Código_Actividad]],Tabla2[[Código]:[Total de Acciones ]],15,FALSE),"")</f>
        <v/>
      </c>
      <c r="J1234" s="462"/>
      <c r="K1234" s="466" t="str">
        <f>IFERROR(VLOOKUP($J1234,[3]LSIns!$B$5:$C$45,2,FALSE),"")</f>
        <v/>
      </c>
      <c r="L1234" s="460"/>
      <c r="M1234" s="466" t="str">
        <f>IFERROR(VLOOKUP($L1234,[4]Insumos!$C$2:$F$517,2,FALSE),"")</f>
        <v/>
      </c>
      <c r="N1234" s="408"/>
      <c r="O1234" s="468" t="str">
        <f>IFERROR(VLOOKUP($L1234,[4]Insumos!$C$2:$F$517,3,FALSE),"")</f>
        <v/>
      </c>
      <c r="P1234" s="318" t="e">
        <f>+Tabla1[[#This Row],[Precio Unitario]]*Tabla1[[#This Row],[Cantidad de Insumos]]</f>
        <v>#VALUE!</v>
      </c>
      <c r="Q1234" s="469" t="str">
        <f>IFERROR(VLOOKUP($L1234,[4]Insumos!$C$2:$F$517,4,FALSE),"")</f>
        <v/>
      </c>
      <c r="R1234" s="462"/>
    </row>
    <row r="1235" spans="2:18" x14ac:dyDescent="0.25">
      <c r="B1235" s="465" t="str">
        <f>IF(Tabla1[[#This Row],[Código_Actividad]]="","",CONCATENATE(Tabla1[[#This Row],[POA]],".",Tabla1[[#This Row],[SRS]],".",Tabla1[[#This Row],[AREA]],".",Tabla1[[#This Row],[TIPO]]))</f>
        <v/>
      </c>
      <c r="C1235" s="465" t="str">
        <f>IF(Tabla1[[#This Row],[Código_Actividad]]="","",'Formulario PPGR1'!#REF!)</f>
        <v/>
      </c>
      <c r="D1235" s="465" t="str">
        <f>IF(Tabla1[[#This Row],[Código_Actividad]]="","",'Formulario PPGR1'!#REF!)</f>
        <v/>
      </c>
      <c r="E1235" s="465" t="str">
        <f>IF(Tabla1[[#This Row],[Código_Actividad]]="","",'Formulario PPGR1'!#REF!)</f>
        <v/>
      </c>
      <c r="F1235" s="465" t="str">
        <f>IF(Tabla1[[#This Row],[Código_Actividad]]="","",'Formulario PPGR1'!#REF!)</f>
        <v/>
      </c>
      <c r="G1235" s="317"/>
      <c r="H1235" s="460" t="str">
        <f>IFERROR(VLOOKUP(Tabla1[[#This Row],[Código_Actividad]],'Formulario PPGR2'!$H$9:$I$1048576,2,FALSE),"")</f>
        <v/>
      </c>
      <c r="I1235" s="467" t="str">
        <f>IFERROR(VLOOKUP(Tabla1[[#This Row],[Código_Actividad]],Tabla2[[Código]:[Total de Acciones ]],15,FALSE),"")</f>
        <v/>
      </c>
      <c r="J1235" s="462"/>
      <c r="K1235" s="466" t="str">
        <f>IFERROR(VLOOKUP($J1235,[3]LSIns!$B$5:$C$45,2,FALSE),"")</f>
        <v/>
      </c>
      <c r="L1235" s="460"/>
      <c r="M1235" s="466" t="str">
        <f>IFERROR(VLOOKUP($L1235,[4]Insumos!$C$2:$F$517,2,FALSE),"")</f>
        <v/>
      </c>
      <c r="N1235" s="408"/>
      <c r="O1235" s="468" t="str">
        <f>IFERROR(VLOOKUP($L1235,[4]Insumos!$C$2:$F$517,3,FALSE),"")</f>
        <v/>
      </c>
      <c r="P1235" s="318" t="e">
        <f>+Tabla1[[#This Row],[Precio Unitario]]*Tabla1[[#This Row],[Cantidad de Insumos]]</f>
        <v>#VALUE!</v>
      </c>
      <c r="Q1235" s="469" t="str">
        <f>IFERROR(VLOOKUP($L1235,[4]Insumos!$C$2:$F$517,4,FALSE),"")</f>
        <v/>
      </c>
      <c r="R1235" s="462"/>
    </row>
    <row r="1236" spans="2:18" x14ac:dyDescent="0.25">
      <c r="B1236" s="465" t="str">
        <f>IF(Tabla1[[#This Row],[Código_Actividad]]="","",CONCATENATE(Tabla1[[#This Row],[POA]],".",Tabla1[[#This Row],[SRS]],".",Tabla1[[#This Row],[AREA]],".",Tabla1[[#This Row],[TIPO]]))</f>
        <v/>
      </c>
      <c r="C1236" s="465" t="str">
        <f>IF(Tabla1[[#This Row],[Código_Actividad]]="","",'Formulario PPGR1'!#REF!)</f>
        <v/>
      </c>
      <c r="D1236" s="465" t="str">
        <f>IF(Tabla1[[#This Row],[Código_Actividad]]="","",'Formulario PPGR1'!#REF!)</f>
        <v/>
      </c>
      <c r="E1236" s="465" t="str">
        <f>IF(Tabla1[[#This Row],[Código_Actividad]]="","",'Formulario PPGR1'!#REF!)</f>
        <v/>
      </c>
      <c r="F1236" s="465" t="str">
        <f>IF(Tabla1[[#This Row],[Código_Actividad]]="","",'Formulario PPGR1'!#REF!)</f>
        <v/>
      </c>
      <c r="G1236" s="317"/>
      <c r="H1236" s="460" t="str">
        <f>IFERROR(VLOOKUP(Tabla1[[#This Row],[Código_Actividad]],'Formulario PPGR2'!$H$9:$I$1048576,2,FALSE),"")</f>
        <v/>
      </c>
      <c r="I1236" s="467" t="str">
        <f>IFERROR(VLOOKUP(Tabla1[[#This Row],[Código_Actividad]],Tabla2[[Código]:[Total de Acciones ]],15,FALSE),"")</f>
        <v/>
      </c>
      <c r="J1236" s="462"/>
      <c r="K1236" s="466" t="str">
        <f>IFERROR(VLOOKUP($J1236,[3]LSIns!$B$5:$C$45,2,FALSE),"")</f>
        <v/>
      </c>
      <c r="L1236" s="460"/>
      <c r="M1236" s="466" t="str">
        <f>IFERROR(VLOOKUP($L1236,[4]Insumos!$C$2:$F$517,2,FALSE),"")</f>
        <v/>
      </c>
      <c r="N1236" s="408"/>
      <c r="O1236" s="468" t="str">
        <f>IFERROR(VLOOKUP($L1236,[4]Insumos!$C$2:$F$517,3,FALSE),"")</f>
        <v/>
      </c>
      <c r="P1236" s="318" t="e">
        <f>+Tabla1[[#This Row],[Precio Unitario]]*Tabla1[[#This Row],[Cantidad de Insumos]]</f>
        <v>#VALUE!</v>
      </c>
      <c r="Q1236" s="469" t="str">
        <f>IFERROR(VLOOKUP($L1236,[4]Insumos!$C$2:$F$517,4,FALSE),"")</f>
        <v/>
      </c>
      <c r="R1236" s="462"/>
    </row>
    <row r="1237" spans="2:18" x14ac:dyDescent="0.25">
      <c r="B1237" s="465" t="str">
        <f>IF(Tabla1[[#This Row],[Código_Actividad]]="","",CONCATENATE(Tabla1[[#This Row],[POA]],".",Tabla1[[#This Row],[SRS]],".",Tabla1[[#This Row],[AREA]],".",Tabla1[[#This Row],[TIPO]]))</f>
        <v/>
      </c>
      <c r="C1237" s="465" t="str">
        <f>IF(Tabla1[[#This Row],[Código_Actividad]]="","",'Formulario PPGR1'!#REF!)</f>
        <v/>
      </c>
      <c r="D1237" s="465" t="str">
        <f>IF(Tabla1[[#This Row],[Código_Actividad]]="","",'Formulario PPGR1'!#REF!)</f>
        <v/>
      </c>
      <c r="E1237" s="465" t="str">
        <f>IF(Tabla1[[#This Row],[Código_Actividad]]="","",'Formulario PPGR1'!#REF!)</f>
        <v/>
      </c>
      <c r="F1237" s="465" t="str">
        <f>IF(Tabla1[[#This Row],[Código_Actividad]]="","",'Formulario PPGR1'!#REF!)</f>
        <v/>
      </c>
      <c r="G1237" s="317"/>
      <c r="H1237" s="460" t="str">
        <f>IFERROR(VLOOKUP(Tabla1[[#This Row],[Código_Actividad]],'Formulario PPGR2'!$H$9:$I$1048576,2,FALSE),"")</f>
        <v/>
      </c>
      <c r="I1237" s="467" t="str">
        <f>IFERROR(VLOOKUP(Tabla1[[#This Row],[Código_Actividad]],Tabla2[[Código]:[Total de Acciones ]],15,FALSE),"")</f>
        <v/>
      </c>
      <c r="J1237" s="462"/>
      <c r="K1237" s="466" t="str">
        <f>IFERROR(VLOOKUP($J1237,[3]LSIns!$B$5:$C$45,2,FALSE),"")</f>
        <v/>
      </c>
      <c r="L1237" s="460"/>
      <c r="M1237" s="466" t="str">
        <f>IFERROR(VLOOKUP($L1237,[4]Insumos!$C$2:$F$517,2,FALSE),"")</f>
        <v/>
      </c>
      <c r="N1237" s="408"/>
      <c r="O1237" s="468" t="str">
        <f>IFERROR(VLOOKUP($L1237,[4]Insumos!$C$2:$F$517,3,FALSE),"")</f>
        <v/>
      </c>
      <c r="P1237" s="318" t="e">
        <f>+Tabla1[[#This Row],[Precio Unitario]]*Tabla1[[#This Row],[Cantidad de Insumos]]</f>
        <v>#VALUE!</v>
      </c>
      <c r="Q1237" s="469" t="str">
        <f>IFERROR(VLOOKUP($L1237,[4]Insumos!$C$2:$F$517,4,FALSE),"")</f>
        <v/>
      </c>
      <c r="R1237" s="462"/>
    </row>
    <row r="1238" spans="2:18" x14ac:dyDescent="0.25">
      <c r="B1238" s="465" t="str">
        <f>IF(Tabla1[[#This Row],[Código_Actividad]]="","",CONCATENATE(Tabla1[[#This Row],[POA]],".",Tabla1[[#This Row],[SRS]],".",Tabla1[[#This Row],[AREA]],".",Tabla1[[#This Row],[TIPO]]))</f>
        <v/>
      </c>
      <c r="C1238" s="465" t="str">
        <f>IF(Tabla1[[#This Row],[Código_Actividad]]="","",'Formulario PPGR1'!#REF!)</f>
        <v/>
      </c>
      <c r="D1238" s="465" t="str">
        <f>IF(Tabla1[[#This Row],[Código_Actividad]]="","",'Formulario PPGR1'!#REF!)</f>
        <v/>
      </c>
      <c r="E1238" s="465" t="str">
        <f>IF(Tabla1[[#This Row],[Código_Actividad]]="","",'Formulario PPGR1'!#REF!)</f>
        <v/>
      </c>
      <c r="F1238" s="465" t="str">
        <f>IF(Tabla1[[#This Row],[Código_Actividad]]="","",'Formulario PPGR1'!#REF!)</f>
        <v/>
      </c>
      <c r="G1238" s="317"/>
      <c r="H1238" s="460" t="str">
        <f>IFERROR(VLOOKUP(Tabla1[[#This Row],[Código_Actividad]],'Formulario PPGR2'!$H$9:$I$1048576,2,FALSE),"")</f>
        <v/>
      </c>
      <c r="I1238" s="467" t="str">
        <f>IFERROR(VLOOKUP(Tabla1[[#This Row],[Código_Actividad]],Tabla2[[Código]:[Total de Acciones ]],15,FALSE),"")</f>
        <v/>
      </c>
      <c r="J1238" s="462"/>
      <c r="K1238" s="466" t="str">
        <f>IFERROR(VLOOKUP($J1238,[3]LSIns!$B$5:$C$45,2,FALSE),"")</f>
        <v/>
      </c>
      <c r="L1238" s="460"/>
      <c r="M1238" s="466" t="str">
        <f>IFERROR(VLOOKUP($L1238,[4]Insumos!$C$2:$F$517,2,FALSE),"")</f>
        <v/>
      </c>
      <c r="N1238" s="408"/>
      <c r="O1238" s="468" t="str">
        <f>IFERROR(VLOOKUP($L1238,[4]Insumos!$C$2:$F$517,3,FALSE),"")</f>
        <v/>
      </c>
      <c r="P1238" s="318" t="e">
        <f>+Tabla1[[#This Row],[Precio Unitario]]*Tabla1[[#This Row],[Cantidad de Insumos]]</f>
        <v>#VALUE!</v>
      </c>
      <c r="Q1238" s="469" t="str">
        <f>IFERROR(VLOOKUP($L1238,[4]Insumos!$C$2:$F$517,4,FALSE),"")</f>
        <v/>
      </c>
      <c r="R1238" s="462"/>
    </row>
    <row r="1239" spans="2:18" x14ac:dyDescent="0.25">
      <c r="B1239" s="465" t="str">
        <f>IF(Tabla1[[#This Row],[Código_Actividad]]="","",CONCATENATE(Tabla1[[#This Row],[POA]],".",Tabla1[[#This Row],[SRS]],".",Tabla1[[#This Row],[AREA]],".",Tabla1[[#This Row],[TIPO]]))</f>
        <v/>
      </c>
      <c r="C1239" s="465" t="str">
        <f>IF(Tabla1[[#This Row],[Código_Actividad]]="","",'Formulario PPGR1'!#REF!)</f>
        <v/>
      </c>
      <c r="D1239" s="465" t="str">
        <f>IF(Tabla1[[#This Row],[Código_Actividad]]="","",'Formulario PPGR1'!#REF!)</f>
        <v/>
      </c>
      <c r="E1239" s="465" t="str">
        <f>IF(Tabla1[[#This Row],[Código_Actividad]]="","",'Formulario PPGR1'!#REF!)</f>
        <v/>
      </c>
      <c r="F1239" s="465" t="str">
        <f>IF(Tabla1[[#This Row],[Código_Actividad]]="","",'Formulario PPGR1'!#REF!)</f>
        <v/>
      </c>
      <c r="G1239" s="317"/>
      <c r="H1239" s="460" t="str">
        <f>IFERROR(VLOOKUP(Tabla1[[#This Row],[Código_Actividad]],'Formulario PPGR2'!$H$9:$I$1048576,2,FALSE),"")</f>
        <v/>
      </c>
      <c r="I1239" s="467" t="str">
        <f>IFERROR(VLOOKUP(Tabla1[[#This Row],[Código_Actividad]],Tabla2[[Código]:[Total de Acciones ]],15,FALSE),"")</f>
        <v/>
      </c>
      <c r="J1239" s="462"/>
      <c r="K1239" s="466" t="str">
        <f>IFERROR(VLOOKUP($J1239,[3]LSIns!$B$5:$C$45,2,FALSE),"")</f>
        <v/>
      </c>
      <c r="L1239" s="460"/>
      <c r="M1239" s="466" t="str">
        <f>IFERROR(VLOOKUP($L1239,[4]Insumos!$C$2:$F$517,2,FALSE),"")</f>
        <v/>
      </c>
      <c r="N1239" s="408"/>
      <c r="O1239" s="468" t="str">
        <f>IFERROR(VLOOKUP($L1239,[4]Insumos!$C$2:$F$517,3,FALSE),"")</f>
        <v/>
      </c>
      <c r="P1239" s="318" t="e">
        <f>+Tabla1[[#This Row],[Precio Unitario]]*Tabla1[[#This Row],[Cantidad de Insumos]]</f>
        <v>#VALUE!</v>
      </c>
      <c r="Q1239" s="469" t="str">
        <f>IFERROR(VLOOKUP($L1239,[4]Insumos!$C$2:$F$517,4,FALSE),"")</f>
        <v/>
      </c>
      <c r="R1239" s="462"/>
    </row>
    <row r="1240" spans="2:18" x14ac:dyDescent="0.25">
      <c r="B1240" s="465" t="str">
        <f>IF(Tabla1[[#This Row],[Código_Actividad]]="","",CONCATENATE(Tabla1[[#This Row],[POA]],".",Tabla1[[#This Row],[SRS]],".",Tabla1[[#This Row],[AREA]],".",Tabla1[[#This Row],[TIPO]]))</f>
        <v/>
      </c>
      <c r="C1240" s="465" t="str">
        <f>IF(Tabla1[[#This Row],[Código_Actividad]]="","",'Formulario PPGR1'!#REF!)</f>
        <v/>
      </c>
      <c r="D1240" s="465" t="str">
        <f>IF(Tabla1[[#This Row],[Código_Actividad]]="","",'Formulario PPGR1'!#REF!)</f>
        <v/>
      </c>
      <c r="E1240" s="465" t="str">
        <f>IF(Tabla1[[#This Row],[Código_Actividad]]="","",'Formulario PPGR1'!#REF!)</f>
        <v/>
      </c>
      <c r="F1240" s="465" t="str">
        <f>IF(Tabla1[[#This Row],[Código_Actividad]]="","",'Formulario PPGR1'!#REF!)</f>
        <v/>
      </c>
      <c r="G1240" s="317"/>
      <c r="H1240" s="460" t="str">
        <f>IFERROR(VLOOKUP(Tabla1[[#This Row],[Código_Actividad]],'Formulario PPGR2'!$H$9:$I$1048576,2,FALSE),"")</f>
        <v/>
      </c>
      <c r="I1240" s="467" t="str">
        <f>IFERROR(VLOOKUP(Tabla1[[#This Row],[Código_Actividad]],Tabla2[[Código]:[Total de Acciones ]],15,FALSE),"")</f>
        <v/>
      </c>
      <c r="J1240" s="462"/>
      <c r="K1240" s="466" t="str">
        <f>IFERROR(VLOOKUP($J1240,[3]LSIns!$B$5:$C$45,2,FALSE),"")</f>
        <v/>
      </c>
      <c r="L1240" s="460"/>
      <c r="M1240" s="466" t="str">
        <f>IFERROR(VLOOKUP($L1240,[4]Insumos!$C$2:$F$517,2,FALSE),"")</f>
        <v/>
      </c>
      <c r="N1240" s="408"/>
      <c r="O1240" s="468" t="str">
        <f>IFERROR(VLOOKUP($L1240,[4]Insumos!$C$2:$F$517,3,FALSE),"")</f>
        <v/>
      </c>
      <c r="P1240" s="318" t="e">
        <f>+Tabla1[[#This Row],[Precio Unitario]]*Tabla1[[#This Row],[Cantidad de Insumos]]</f>
        <v>#VALUE!</v>
      </c>
      <c r="Q1240" s="469" t="str">
        <f>IFERROR(VLOOKUP($L1240,[4]Insumos!$C$2:$F$517,4,FALSE),"")</f>
        <v/>
      </c>
      <c r="R1240" s="462"/>
    </row>
    <row r="1241" spans="2:18" x14ac:dyDescent="0.25">
      <c r="B1241" s="465" t="str">
        <f>IF(Tabla1[[#This Row],[Código_Actividad]]="","",CONCATENATE(Tabla1[[#This Row],[POA]],".",Tabla1[[#This Row],[SRS]],".",Tabla1[[#This Row],[AREA]],".",Tabla1[[#This Row],[TIPO]]))</f>
        <v/>
      </c>
      <c r="C1241" s="465" t="str">
        <f>IF(Tabla1[[#This Row],[Código_Actividad]]="","",'Formulario PPGR1'!#REF!)</f>
        <v/>
      </c>
      <c r="D1241" s="465" t="str">
        <f>IF(Tabla1[[#This Row],[Código_Actividad]]="","",'Formulario PPGR1'!#REF!)</f>
        <v/>
      </c>
      <c r="E1241" s="465" t="str">
        <f>IF(Tabla1[[#This Row],[Código_Actividad]]="","",'Formulario PPGR1'!#REF!)</f>
        <v/>
      </c>
      <c r="F1241" s="465" t="str">
        <f>IF(Tabla1[[#This Row],[Código_Actividad]]="","",'Formulario PPGR1'!#REF!)</f>
        <v/>
      </c>
      <c r="G1241" s="317"/>
      <c r="H1241" s="460" t="str">
        <f>IFERROR(VLOOKUP(Tabla1[[#This Row],[Código_Actividad]],'Formulario PPGR2'!$H$9:$I$1048576,2,FALSE),"")</f>
        <v/>
      </c>
      <c r="I1241" s="467" t="str">
        <f>IFERROR(VLOOKUP(Tabla1[[#This Row],[Código_Actividad]],Tabla2[[Código]:[Total de Acciones ]],15,FALSE),"")</f>
        <v/>
      </c>
      <c r="J1241" s="462"/>
      <c r="K1241" s="466" t="str">
        <f>IFERROR(VLOOKUP($J1241,[3]LSIns!$B$5:$C$45,2,FALSE),"")</f>
        <v/>
      </c>
      <c r="L1241" s="460"/>
      <c r="M1241" s="466" t="str">
        <f>IFERROR(VLOOKUP($L1241,[4]Insumos!$C$2:$F$517,2,FALSE),"")</f>
        <v/>
      </c>
      <c r="N1241" s="408"/>
      <c r="O1241" s="468" t="str">
        <f>IFERROR(VLOOKUP($L1241,[4]Insumos!$C$2:$F$517,3,FALSE),"")</f>
        <v/>
      </c>
      <c r="P1241" s="318" t="e">
        <f>+Tabla1[[#This Row],[Precio Unitario]]*Tabla1[[#This Row],[Cantidad de Insumos]]</f>
        <v>#VALUE!</v>
      </c>
      <c r="Q1241" s="469" t="str">
        <f>IFERROR(VLOOKUP($L1241,[4]Insumos!$C$2:$F$517,4,FALSE),"")</f>
        <v/>
      </c>
      <c r="R1241" s="462"/>
    </row>
    <row r="1242" spans="2:18" x14ac:dyDescent="0.25">
      <c r="B1242" s="465" t="str">
        <f>IF(Tabla1[[#This Row],[Código_Actividad]]="","",CONCATENATE(Tabla1[[#This Row],[POA]],".",Tabla1[[#This Row],[SRS]],".",Tabla1[[#This Row],[AREA]],".",Tabla1[[#This Row],[TIPO]]))</f>
        <v/>
      </c>
      <c r="C1242" s="465" t="str">
        <f>IF(Tabla1[[#This Row],[Código_Actividad]]="","",'Formulario PPGR1'!#REF!)</f>
        <v/>
      </c>
      <c r="D1242" s="465" t="str">
        <f>IF(Tabla1[[#This Row],[Código_Actividad]]="","",'Formulario PPGR1'!#REF!)</f>
        <v/>
      </c>
      <c r="E1242" s="465" t="str">
        <f>IF(Tabla1[[#This Row],[Código_Actividad]]="","",'Formulario PPGR1'!#REF!)</f>
        <v/>
      </c>
      <c r="F1242" s="465" t="str">
        <f>IF(Tabla1[[#This Row],[Código_Actividad]]="","",'Formulario PPGR1'!#REF!)</f>
        <v/>
      </c>
      <c r="G1242" s="317"/>
      <c r="H1242" s="460" t="str">
        <f>IFERROR(VLOOKUP(Tabla1[[#This Row],[Código_Actividad]],'Formulario PPGR2'!$H$9:$I$1048576,2,FALSE),"")</f>
        <v/>
      </c>
      <c r="I1242" s="467" t="str">
        <f>IFERROR(VLOOKUP(Tabla1[[#This Row],[Código_Actividad]],Tabla2[[Código]:[Total de Acciones ]],15,FALSE),"")</f>
        <v/>
      </c>
      <c r="J1242" s="462"/>
      <c r="K1242" s="466" t="str">
        <f>IFERROR(VLOOKUP($J1242,[3]LSIns!$B$5:$C$45,2,FALSE),"")</f>
        <v/>
      </c>
      <c r="L1242" s="460"/>
      <c r="M1242" s="466" t="str">
        <f>IFERROR(VLOOKUP($L1242,[4]Insumos!$C$2:$F$517,2,FALSE),"")</f>
        <v/>
      </c>
      <c r="N1242" s="408"/>
      <c r="O1242" s="468" t="str">
        <f>IFERROR(VLOOKUP($L1242,[4]Insumos!$C$2:$F$517,3,FALSE),"")</f>
        <v/>
      </c>
      <c r="P1242" s="318" t="e">
        <f>+Tabla1[[#This Row],[Precio Unitario]]*Tabla1[[#This Row],[Cantidad de Insumos]]</f>
        <v>#VALUE!</v>
      </c>
      <c r="Q1242" s="469" t="str">
        <f>IFERROR(VLOOKUP($L1242,[4]Insumos!$C$2:$F$517,4,FALSE),"")</f>
        <v/>
      </c>
      <c r="R1242" s="462"/>
    </row>
    <row r="1243" spans="2:18" x14ac:dyDescent="0.25">
      <c r="B1243" s="465" t="str">
        <f>IF(Tabla1[[#This Row],[Código_Actividad]]="","",CONCATENATE(Tabla1[[#This Row],[POA]],".",Tabla1[[#This Row],[SRS]],".",Tabla1[[#This Row],[AREA]],".",Tabla1[[#This Row],[TIPO]]))</f>
        <v/>
      </c>
      <c r="C1243" s="465" t="str">
        <f>IF(Tabla1[[#This Row],[Código_Actividad]]="","",'Formulario PPGR1'!#REF!)</f>
        <v/>
      </c>
      <c r="D1243" s="465" t="str">
        <f>IF(Tabla1[[#This Row],[Código_Actividad]]="","",'Formulario PPGR1'!#REF!)</f>
        <v/>
      </c>
      <c r="E1243" s="465" t="str">
        <f>IF(Tabla1[[#This Row],[Código_Actividad]]="","",'Formulario PPGR1'!#REF!)</f>
        <v/>
      </c>
      <c r="F1243" s="465" t="str">
        <f>IF(Tabla1[[#This Row],[Código_Actividad]]="","",'Formulario PPGR1'!#REF!)</f>
        <v/>
      </c>
      <c r="G1243" s="317"/>
      <c r="H1243" s="460" t="str">
        <f>IFERROR(VLOOKUP(Tabla1[[#This Row],[Código_Actividad]],'Formulario PPGR2'!$H$9:$I$1048576,2,FALSE),"")</f>
        <v/>
      </c>
      <c r="I1243" s="467" t="str">
        <f>IFERROR(VLOOKUP(Tabla1[[#This Row],[Código_Actividad]],Tabla2[[Código]:[Total de Acciones ]],15,FALSE),"")</f>
        <v/>
      </c>
      <c r="J1243" s="462"/>
      <c r="K1243" s="466" t="str">
        <f>IFERROR(VLOOKUP($J1243,[3]LSIns!$B$5:$C$45,2,FALSE),"")</f>
        <v/>
      </c>
      <c r="L1243" s="460"/>
      <c r="M1243" s="466" t="str">
        <f>IFERROR(VLOOKUP($L1243,[4]Insumos!$C$2:$F$517,2,FALSE),"")</f>
        <v/>
      </c>
      <c r="N1243" s="408"/>
      <c r="O1243" s="468" t="str">
        <f>IFERROR(VLOOKUP($L1243,[4]Insumos!$C$2:$F$517,3,FALSE),"")</f>
        <v/>
      </c>
      <c r="P1243" s="318" t="e">
        <f>+Tabla1[[#This Row],[Precio Unitario]]*Tabla1[[#This Row],[Cantidad de Insumos]]</f>
        <v>#VALUE!</v>
      </c>
      <c r="Q1243" s="469" t="str">
        <f>IFERROR(VLOOKUP($L1243,[4]Insumos!$C$2:$F$517,4,FALSE),"")</f>
        <v/>
      </c>
      <c r="R1243" s="462"/>
    </row>
    <row r="1244" spans="2:18" x14ac:dyDescent="0.25">
      <c r="B1244" s="465" t="str">
        <f>IF(Tabla1[[#This Row],[Código_Actividad]]="","",CONCATENATE(Tabla1[[#This Row],[POA]],".",Tabla1[[#This Row],[SRS]],".",Tabla1[[#This Row],[AREA]],".",Tabla1[[#This Row],[TIPO]]))</f>
        <v/>
      </c>
      <c r="C1244" s="465" t="str">
        <f>IF(Tabla1[[#This Row],[Código_Actividad]]="","",'Formulario PPGR1'!#REF!)</f>
        <v/>
      </c>
      <c r="D1244" s="465" t="str">
        <f>IF(Tabla1[[#This Row],[Código_Actividad]]="","",'Formulario PPGR1'!#REF!)</f>
        <v/>
      </c>
      <c r="E1244" s="465" t="str">
        <f>IF(Tabla1[[#This Row],[Código_Actividad]]="","",'Formulario PPGR1'!#REF!)</f>
        <v/>
      </c>
      <c r="F1244" s="465" t="str">
        <f>IF(Tabla1[[#This Row],[Código_Actividad]]="","",'Formulario PPGR1'!#REF!)</f>
        <v/>
      </c>
      <c r="G1244" s="317"/>
      <c r="H1244" s="460" t="str">
        <f>IFERROR(VLOOKUP(Tabla1[[#This Row],[Código_Actividad]],'Formulario PPGR2'!$H$9:$I$1048576,2,FALSE),"")</f>
        <v/>
      </c>
      <c r="I1244" s="467" t="str">
        <f>IFERROR(VLOOKUP(Tabla1[[#This Row],[Código_Actividad]],Tabla2[[Código]:[Total de Acciones ]],15,FALSE),"")</f>
        <v/>
      </c>
      <c r="J1244" s="462"/>
      <c r="K1244" s="466" t="str">
        <f>IFERROR(VLOOKUP($J1244,[3]LSIns!$B$5:$C$45,2,FALSE),"")</f>
        <v/>
      </c>
      <c r="L1244" s="460"/>
      <c r="M1244" s="466" t="str">
        <f>IFERROR(VLOOKUP($L1244,[4]Insumos!$C$2:$F$517,2,FALSE),"")</f>
        <v/>
      </c>
      <c r="N1244" s="408"/>
      <c r="O1244" s="468" t="str">
        <f>IFERROR(VLOOKUP($L1244,[4]Insumos!$C$2:$F$517,3,FALSE),"")</f>
        <v/>
      </c>
      <c r="P1244" s="318" t="e">
        <f>+Tabla1[[#This Row],[Precio Unitario]]*Tabla1[[#This Row],[Cantidad de Insumos]]</f>
        <v>#VALUE!</v>
      </c>
      <c r="Q1244" s="469" t="str">
        <f>IFERROR(VLOOKUP($L1244,[4]Insumos!$C$2:$F$517,4,FALSE),"")</f>
        <v/>
      </c>
      <c r="R1244" s="462"/>
    </row>
    <row r="1245" spans="2:18" x14ac:dyDescent="0.25">
      <c r="B1245" s="465" t="str">
        <f>IF(Tabla1[[#This Row],[Código_Actividad]]="","",CONCATENATE(Tabla1[[#This Row],[POA]],".",Tabla1[[#This Row],[SRS]],".",Tabla1[[#This Row],[AREA]],".",Tabla1[[#This Row],[TIPO]]))</f>
        <v/>
      </c>
      <c r="C1245" s="465" t="str">
        <f>IF(Tabla1[[#This Row],[Código_Actividad]]="","",'Formulario PPGR1'!#REF!)</f>
        <v/>
      </c>
      <c r="D1245" s="465" t="str">
        <f>IF(Tabla1[[#This Row],[Código_Actividad]]="","",'Formulario PPGR1'!#REF!)</f>
        <v/>
      </c>
      <c r="E1245" s="465" t="str">
        <f>IF(Tabla1[[#This Row],[Código_Actividad]]="","",'Formulario PPGR1'!#REF!)</f>
        <v/>
      </c>
      <c r="F1245" s="465" t="str">
        <f>IF(Tabla1[[#This Row],[Código_Actividad]]="","",'Formulario PPGR1'!#REF!)</f>
        <v/>
      </c>
      <c r="G1245" s="317"/>
      <c r="H1245" s="460" t="str">
        <f>IFERROR(VLOOKUP(Tabla1[[#This Row],[Código_Actividad]],'Formulario PPGR2'!$H$9:$I$1048576,2,FALSE),"")</f>
        <v/>
      </c>
      <c r="I1245" s="467" t="str">
        <f>IFERROR(VLOOKUP(Tabla1[[#This Row],[Código_Actividad]],Tabla2[[Código]:[Total de Acciones ]],15,FALSE),"")</f>
        <v/>
      </c>
      <c r="J1245" s="462"/>
      <c r="K1245" s="466" t="str">
        <f>IFERROR(VLOOKUP($J1245,[3]LSIns!$B$5:$C$45,2,FALSE),"")</f>
        <v/>
      </c>
      <c r="L1245" s="460"/>
      <c r="M1245" s="466" t="str">
        <f>IFERROR(VLOOKUP($L1245,[4]Insumos!$C$2:$F$517,2,FALSE),"")</f>
        <v/>
      </c>
      <c r="N1245" s="408"/>
      <c r="O1245" s="468" t="str">
        <f>IFERROR(VLOOKUP($L1245,[4]Insumos!$C$2:$F$517,3,FALSE),"")</f>
        <v/>
      </c>
      <c r="P1245" s="318" t="e">
        <f>+Tabla1[[#This Row],[Precio Unitario]]*Tabla1[[#This Row],[Cantidad de Insumos]]</f>
        <v>#VALUE!</v>
      </c>
      <c r="Q1245" s="469" t="str">
        <f>IFERROR(VLOOKUP($L1245,[4]Insumos!$C$2:$F$517,4,FALSE),"")</f>
        <v/>
      </c>
      <c r="R1245" s="462"/>
    </row>
    <row r="1246" spans="2:18" x14ac:dyDescent="0.25">
      <c r="B1246" s="465" t="str">
        <f>IF(Tabla1[[#This Row],[Código_Actividad]]="","",CONCATENATE(Tabla1[[#This Row],[POA]],".",Tabla1[[#This Row],[SRS]],".",Tabla1[[#This Row],[AREA]],".",Tabla1[[#This Row],[TIPO]]))</f>
        <v/>
      </c>
      <c r="C1246" s="465" t="str">
        <f>IF(Tabla1[[#This Row],[Código_Actividad]]="","",'Formulario PPGR1'!#REF!)</f>
        <v/>
      </c>
      <c r="D1246" s="465" t="str">
        <f>IF(Tabla1[[#This Row],[Código_Actividad]]="","",'Formulario PPGR1'!#REF!)</f>
        <v/>
      </c>
      <c r="E1246" s="465" t="str">
        <f>IF(Tabla1[[#This Row],[Código_Actividad]]="","",'Formulario PPGR1'!#REF!)</f>
        <v/>
      </c>
      <c r="F1246" s="465" t="str">
        <f>IF(Tabla1[[#This Row],[Código_Actividad]]="","",'Formulario PPGR1'!#REF!)</f>
        <v/>
      </c>
      <c r="G1246" s="317"/>
      <c r="H1246" s="460" t="str">
        <f>IFERROR(VLOOKUP(Tabla1[[#This Row],[Código_Actividad]],'Formulario PPGR2'!$H$9:$I$1048576,2,FALSE),"")</f>
        <v/>
      </c>
      <c r="I1246" s="467" t="str">
        <f>IFERROR(VLOOKUP(Tabla1[[#This Row],[Código_Actividad]],Tabla2[[Código]:[Total de Acciones ]],15,FALSE),"")</f>
        <v/>
      </c>
      <c r="J1246" s="462"/>
      <c r="K1246" s="466" t="str">
        <f>IFERROR(VLOOKUP($J1246,[3]LSIns!$B$5:$C$45,2,FALSE),"")</f>
        <v/>
      </c>
      <c r="L1246" s="460"/>
      <c r="M1246" s="466" t="str">
        <f>IFERROR(VLOOKUP($L1246,[4]Insumos!$C$2:$F$517,2,FALSE),"")</f>
        <v/>
      </c>
      <c r="N1246" s="408"/>
      <c r="O1246" s="468" t="str">
        <f>IFERROR(VLOOKUP($L1246,[4]Insumos!$C$2:$F$517,3,FALSE),"")</f>
        <v/>
      </c>
      <c r="P1246" s="318" t="e">
        <f>+Tabla1[[#This Row],[Precio Unitario]]*Tabla1[[#This Row],[Cantidad de Insumos]]</f>
        <v>#VALUE!</v>
      </c>
      <c r="Q1246" s="469" t="str">
        <f>IFERROR(VLOOKUP($L1246,[4]Insumos!$C$2:$F$517,4,FALSE),"")</f>
        <v/>
      </c>
      <c r="R1246" s="462"/>
    </row>
    <row r="1247" spans="2:18" x14ac:dyDescent="0.25">
      <c r="B1247" s="465" t="str">
        <f>IF(Tabla1[[#This Row],[Código_Actividad]]="","",CONCATENATE(Tabla1[[#This Row],[POA]],".",Tabla1[[#This Row],[SRS]],".",Tabla1[[#This Row],[AREA]],".",Tabla1[[#This Row],[TIPO]]))</f>
        <v/>
      </c>
      <c r="C1247" s="465" t="str">
        <f>IF(Tabla1[[#This Row],[Código_Actividad]]="","",'Formulario PPGR1'!#REF!)</f>
        <v/>
      </c>
      <c r="D1247" s="465" t="str">
        <f>IF(Tabla1[[#This Row],[Código_Actividad]]="","",'Formulario PPGR1'!#REF!)</f>
        <v/>
      </c>
      <c r="E1247" s="465" t="str">
        <f>IF(Tabla1[[#This Row],[Código_Actividad]]="","",'Formulario PPGR1'!#REF!)</f>
        <v/>
      </c>
      <c r="F1247" s="465" t="str">
        <f>IF(Tabla1[[#This Row],[Código_Actividad]]="","",'Formulario PPGR1'!#REF!)</f>
        <v/>
      </c>
      <c r="G1247" s="317"/>
      <c r="H1247" s="460" t="str">
        <f>IFERROR(VLOOKUP(Tabla1[[#This Row],[Código_Actividad]],'Formulario PPGR2'!$H$9:$I$1048576,2,FALSE),"")</f>
        <v/>
      </c>
      <c r="I1247" s="467" t="str">
        <f>IFERROR(VLOOKUP(Tabla1[[#This Row],[Código_Actividad]],Tabla2[[Código]:[Total de Acciones ]],15,FALSE),"")</f>
        <v/>
      </c>
      <c r="J1247" s="462"/>
      <c r="K1247" s="466" t="str">
        <f>IFERROR(VLOOKUP($J1247,[3]LSIns!$B$5:$C$45,2,FALSE),"")</f>
        <v/>
      </c>
      <c r="L1247" s="460"/>
      <c r="M1247" s="466" t="str">
        <f>IFERROR(VLOOKUP($L1247,[4]Insumos!$C$2:$F$517,2,FALSE),"")</f>
        <v/>
      </c>
      <c r="N1247" s="408"/>
      <c r="O1247" s="468" t="str">
        <f>IFERROR(VLOOKUP($L1247,[4]Insumos!$C$2:$F$517,3,FALSE),"")</f>
        <v/>
      </c>
      <c r="P1247" s="318" t="e">
        <f>+Tabla1[[#This Row],[Precio Unitario]]*Tabla1[[#This Row],[Cantidad de Insumos]]</f>
        <v>#VALUE!</v>
      </c>
      <c r="Q1247" s="469" t="str">
        <f>IFERROR(VLOOKUP($L1247,[4]Insumos!$C$2:$F$517,4,FALSE),"")</f>
        <v/>
      </c>
      <c r="R1247" s="462"/>
    </row>
    <row r="1248" spans="2:18" x14ac:dyDescent="0.25">
      <c r="B1248" s="465" t="str">
        <f>IF(Tabla1[[#This Row],[Código_Actividad]]="","",CONCATENATE(Tabla1[[#This Row],[POA]],".",Tabla1[[#This Row],[SRS]],".",Tabla1[[#This Row],[AREA]],".",Tabla1[[#This Row],[TIPO]]))</f>
        <v/>
      </c>
      <c r="C1248" s="465" t="str">
        <f>IF(Tabla1[[#This Row],[Código_Actividad]]="","",'Formulario PPGR1'!#REF!)</f>
        <v/>
      </c>
      <c r="D1248" s="465" t="str">
        <f>IF(Tabla1[[#This Row],[Código_Actividad]]="","",'Formulario PPGR1'!#REF!)</f>
        <v/>
      </c>
      <c r="E1248" s="465" t="str">
        <f>IF(Tabla1[[#This Row],[Código_Actividad]]="","",'Formulario PPGR1'!#REF!)</f>
        <v/>
      </c>
      <c r="F1248" s="465" t="str">
        <f>IF(Tabla1[[#This Row],[Código_Actividad]]="","",'Formulario PPGR1'!#REF!)</f>
        <v/>
      </c>
      <c r="G1248" s="317"/>
      <c r="H1248" s="460" t="str">
        <f>IFERROR(VLOOKUP(Tabla1[[#This Row],[Código_Actividad]],'Formulario PPGR2'!$H$9:$I$1048576,2,FALSE),"")</f>
        <v/>
      </c>
      <c r="I1248" s="467" t="str">
        <f>IFERROR(VLOOKUP(Tabla1[[#This Row],[Código_Actividad]],Tabla2[[Código]:[Total de Acciones ]],15,FALSE),"")</f>
        <v/>
      </c>
      <c r="J1248" s="462"/>
      <c r="K1248" s="466" t="str">
        <f>IFERROR(VLOOKUP($J1248,[3]LSIns!$B$5:$C$45,2,FALSE),"")</f>
        <v/>
      </c>
      <c r="L1248" s="460"/>
      <c r="M1248" s="466" t="str">
        <f>IFERROR(VLOOKUP($L1248,[4]Insumos!$C$2:$F$517,2,FALSE),"")</f>
        <v/>
      </c>
      <c r="N1248" s="408"/>
      <c r="O1248" s="468" t="str">
        <f>IFERROR(VLOOKUP($L1248,[4]Insumos!$C$2:$F$517,3,FALSE),"")</f>
        <v/>
      </c>
      <c r="P1248" s="318" t="e">
        <f>+Tabla1[[#This Row],[Precio Unitario]]*Tabla1[[#This Row],[Cantidad de Insumos]]</f>
        <v>#VALUE!</v>
      </c>
      <c r="Q1248" s="469" t="str">
        <f>IFERROR(VLOOKUP($L1248,[4]Insumos!$C$2:$F$517,4,FALSE),"")</f>
        <v/>
      </c>
      <c r="R1248" s="462"/>
    </row>
    <row r="1249" spans="2:18" x14ac:dyDescent="0.25">
      <c r="B1249" s="465" t="str">
        <f>IF(Tabla1[[#This Row],[Código_Actividad]]="","",CONCATENATE(Tabla1[[#This Row],[POA]],".",Tabla1[[#This Row],[SRS]],".",Tabla1[[#This Row],[AREA]],".",Tabla1[[#This Row],[TIPO]]))</f>
        <v/>
      </c>
      <c r="C1249" s="465" t="str">
        <f>IF(Tabla1[[#This Row],[Código_Actividad]]="","",'Formulario PPGR1'!#REF!)</f>
        <v/>
      </c>
      <c r="D1249" s="465" t="str">
        <f>IF(Tabla1[[#This Row],[Código_Actividad]]="","",'Formulario PPGR1'!#REF!)</f>
        <v/>
      </c>
      <c r="E1249" s="465" t="str">
        <f>IF(Tabla1[[#This Row],[Código_Actividad]]="","",'Formulario PPGR1'!#REF!)</f>
        <v/>
      </c>
      <c r="F1249" s="465" t="str">
        <f>IF(Tabla1[[#This Row],[Código_Actividad]]="","",'Formulario PPGR1'!#REF!)</f>
        <v/>
      </c>
      <c r="G1249" s="317"/>
      <c r="H1249" s="460" t="str">
        <f>IFERROR(VLOOKUP(Tabla1[[#This Row],[Código_Actividad]],'Formulario PPGR2'!$H$9:$I$1048576,2,FALSE),"")</f>
        <v/>
      </c>
      <c r="I1249" s="467" t="str">
        <f>IFERROR(VLOOKUP(Tabla1[[#This Row],[Código_Actividad]],Tabla2[[Código]:[Total de Acciones ]],15,FALSE),"")</f>
        <v/>
      </c>
      <c r="J1249" s="462"/>
      <c r="K1249" s="466" t="str">
        <f>IFERROR(VLOOKUP($J1249,[3]LSIns!$B$5:$C$45,2,FALSE),"")</f>
        <v/>
      </c>
      <c r="L1249" s="460"/>
      <c r="M1249" s="466" t="str">
        <f>IFERROR(VLOOKUP($L1249,[4]Insumos!$C$2:$F$517,2,FALSE),"")</f>
        <v/>
      </c>
      <c r="N1249" s="408"/>
      <c r="O1249" s="468" t="str">
        <f>IFERROR(VLOOKUP($L1249,[4]Insumos!$C$2:$F$517,3,FALSE),"")</f>
        <v/>
      </c>
      <c r="P1249" s="318" t="e">
        <f>+Tabla1[[#This Row],[Precio Unitario]]*Tabla1[[#This Row],[Cantidad de Insumos]]</f>
        <v>#VALUE!</v>
      </c>
      <c r="Q1249" s="469" t="str">
        <f>IFERROR(VLOOKUP($L1249,[4]Insumos!$C$2:$F$517,4,FALSE),"")</f>
        <v/>
      </c>
      <c r="R1249" s="462"/>
    </row>
    <row r="1250" spans="2:18" x14ac:dyDescent="0.25">
      <c r="B1250" s="465" t="str">
        <f>IF(Tabla1[[#This Row],[Código_Actividad]]="","",CONCATENATE(Tabla1[[#This Row],[POA]],".",Tabla1[[#This Row],[SRS]],".",Tabla1[[#This Row],[AREA]],".",Tabla1[[#This Row],[TIPO]]))</f>
        <v/>
      </c>
      <c r="C1250" s="465" t="str">
        <f>IF(Tabla1[[#This Row],[Código_Actividad]]="","",'Formulario PPGR1'!#REF!)</f>
        <v/>
      </c>
      <c r="D1250" s="465" t="str">
        <f>IF(Tabla1[[#This Row],[Código_Actividad]]="","",'Formulario PPGR1'!#REF!)</f>
        <v/>
      </c>
      <c r="E1250" s="465" t="str">
        <f>IF(Tabla1[[#This Row],[Código_Actividad]]="","",'Formulario PPGR1'!#REF!)</f>
        <v/>
      </c>
      <c r="F1250" s="465" t="str">
        <f>IF(Tabla1[[#This Row],[Código_Actividad]]="","",'Formulario PPGR1'!#REF!)</f>
        <v/>
      </c>
      <c r="G1250" s="317"/>
      <c r="H1250" s="460" t="str">
        <f>IFERROR(VLOOKUP(Tabla1[[#This Row],[Código_Actividad]],'Formulario PPGR2'!$H$9:$I$1048576,2,FALSE),"")</f>
        <v/>
      </c>
      <c r="I1250" s="467" t="str">
        <f>IFERROR(VLOOKUP(Tabla1[[#This Row],[Código_Actividad]],Tabla2[[Código]:[Total de Acciones ]],15,FALSE),"")</f>
        <v/>
      </c>
      <c r="J1250" s="462"/>
      <c r="K1250" s="466" t="str">
        <f>IFERROR(VLOOKUP($J1250,[3]LSIns!$B$5:$C$45,2,FALSE),"")</f>
        <v/>
      </c>
      <c r="L1250" s="460"/>
      <c r="M1250" s="466" t="str">
        <f>IFERROR(VLOOKUP($L1250,[4]Insumos!$C$2:$F$517,2,FALSE),"")</f>
        <v/>
      </c>
      <c r="N1250" s="408"/>
      <c r="O1250" s="468" t="str">
        <f>IFERROR(VLOOKUP($L1250,[4]Insumos!$C$2:$F$517,3,FALSE),"")</f>
        <v/>
      </c>
      <c r="P1250" s="318" t="e">
        <f>+Tabla1[[#This Row],[Precio Unitario]]*Tabla1[[#This Row],[Cantidad de Insumos]]</f>
        <v>#VALUE!</v>
      </c>
      <c r="Q1250" s="469" t="str">
        <f>IFERROR(VLOOKUP($L1250,[4]Insumos!$C$2:$F$517,4,FALSE),"")</f>
        <v/>
      </c>
      <c r="R1250" s="462"/>
    </row>
    <row r="1251" spans="2:18" x14ac:dyDescent="0.25">
      <c r="B1251" s="465" t="str">
        <f>IF(Tabla1[[#This Row],[Código_Actividad]]="","",CONCATENATE(Tabla1[[#This Row],[POA]],".",Tabla1[[#This Row],[SRS]],".",Tabla1[[#This Row],[AREA]],".",Tabla1[[#This Row],[TIPO]]))</f>
        <v/>
      </c>
      <c r="C1251" s="465" t="str">
        <f>IF(Tabla1[[#This Row],[Código_Actividad]]="","",'Formulario PPGR1'!#REF!)</f>
        <v/>
      </c>
      <c r="D1251" s="465" t="str">
        <f>IF(Tabla1[[#This Row],[Código_Actividad]]="","",'Formulario PPGR1'!#REF!)</f>
        <v/>
      </c>
      <c r="E1251" s="465" t="str">
        <f>IF(Tabla1[[#This Row],[Código_Actividad]]="","",'Formulario PPGR1'!#REF!)</f>
        <v/>
      </c>
      <c r="F1251" s="465" t="str">
        <f>IF(Tabla1[[#This Row],[Código_Actividad]]="","",'Formulario PPGR1'!#REF!)</f>
        <v/>
      </c>
      <c r="G1251" s="317"/>
      <c r="H1251" s="460" t="str">
        <f>IFERROR(VLOOKUP(Tabla1[[#This Row],[Código_Actividad]],'Formulario PPGR2'!$H$9:$I$1048576,2,FALSE),"")</f>
        <v/>
      </c>
      <c r="I1251" s="467" t="str">
        <f>IFERROR(VLOOKUP(Tabla1[[#This Row],[Código_Actividad]],Tabla2[[Código]:[Total de Acciones ]],15,FALSE),"")</f>
        <v/>
      </c>
      <c r="J1251" s="462"/>
      <c r="K1251" s="466" t="str">
        <f>IFERROR(VLOOKUP($J1251,[3]LSIns!$B$5:$C$45,2,FALSE),"")</f>
        <v/>
      </c>
      <c r="L1251" s="460"/>
      <c r="M1251" s="466" t="str">
        <f>IFERROR(VLOOKUP($L1251,[4]Insumos!$C$2:$F$517,2,FALSE),"")</f>
        <v/>
      </c>
      <c r="N1251" s="408"/>
      <c r="O1251" s="468" t="str">
        <f>IFERROR(VLOOKUP($L1251,[4]Insumos!$C$2:$F$517,3,FALSE),"")</f>
        <v/>
      </c>
      <c r="P1251" s="318" t="e">
        <f>+Tabla1[[#This Row],[Precio Unitario]]*Tabla1[[#This Row],[Cantidad de Insumos]]</f>
        <v>#VALUE!</v>
      </c>
      <c r="Q1251" s="469" t="str">
        <f>IFERROR(VLOOKUP($L1251,[4]Insumos!$C$2:$F$517,4,FALSE),"")</f>
        <v/>
      </c>
      <c r="R1251" s="462"/>
    </row>
    <row r="1252" spans="2:18" x14ac:dyDescent="0.25">
      <c r="B1252" s="465" t="str">
        <f>IF(Tabla1[[#This Row],[Código_Actividad]]="","",CONCATENATE(Tabla1[[#This Row],[POA]],".",Tabla1[[#This Row],[SRS]],".",Tabla1[[#This Row],[AREA]],".",Tabla1[[#This Row],[TIPO]]))</f>
        <v/>
      </c>
      <c r="C1252" s="465" t="str">
        <f>IF(Tabla1[[#This Row],[Código_Actividad]]="","",'Formulario PPGR1'!#REF!)</f>
        <v/>
      </c>
      <c r="D1252" s="465" t="str">
        <f>IF(Tabla1[[#This Row],[Código_Actividad]]="","",'Formulario PPGR1'!#REF!)</f>
        <v/>
      </c>
      <c r="E1252" s="465" t="str">
        <f>IF(Tabla1[[#This Row],[Código_Actividad]]="","",'Formulario PPGR1'!#REF!)</f>
        <v/>
      </c>
      <c r="F1252" s="465" t="str">
        <f>IF(Tabla1[[#This Row],[Código_Actividad]]="","",'Formulario PPGR1'!#REF!)</f>
        <v/>
      </c>
      <c r="G1252" s="317"/>
      <c r="H1252" s="460" t="str">
        <f>IFERROR(VLOOKUP(Tabla1[[#This Row],[Código_Actividad]],'Formulario PPGR2'!$H$9:$I$1048576,2,FALSE),"")</f>
        <v/>
      </c>
      <c r="I1252" s="467" t="str">
        <f>IFERROR(VLOOKUP(Tabla1[[#This Row],[Código_Actividad]],Tabla2[[Código]:[Total de Acciones ]],15,FALSE),"")</f>
        <v/>
      </c>
      <c r="J1252" s="462"/>
      <c r="K1252" s="466" t="str">
        <f>IFERROR(VLOOKUP($J1252,[3]LSIns!$B$5:$C$45,2,FALSE),"")</f>
        <v/>
      </c>
      <c r="L1252" s="460"/>
      <c r="M1252" s="466" t="str">
        <f>IFERROR(VLOOKUP($L1252,[4]Insumos!$C$2:$F$517,2,FALSE),"")</f>
        <v/>
      </c>
      <c r="N1252" s="408"/>
      <c r="O1252" s="468" t="str">
        <f>IFERROR(VLOOKUP($L1252,[4]Insumos!$C$2:$F$517,3,FALSE),"")</f>
        <v/>
      </c>
      <c r="P1252" s="318" t="e">
        <f>+Tabla1[[#This Row],[Precio Unitario]]*Tabla1[[#This Row],[Cantidad de Insumos]]</f>
        <v>#VALUE!</v>
      </c>
      <c r="Q1252" s="469" t="str">
        <f>IFERROR(VLOOKUP($L1252,[4]Insumos!$C$2:$F$517,4,FALSE),"")</f>
        <v/>
      </c>
      <c r="R1252" s="462"/>
    </row>
    <row r="1253" spans="2:18" x14ac:dyDescent="0.25">
      <c r="B1253" s="465" t="str">
        <f>IF(Tabla1[[#This Row],[Código_Actividad]]="","",CONCATENATE(Tabla1[[#This Row],[POA]],".",Tabla1[[#This Row],[SRS]],".",Tabla1[[#This Row],[AREA]],".",Tabla1[[#This Row],[TIPO]]))</f>
        <v/>
      </c>
      <c r="C1253" s="465" t="str">
        <f>IF(Tabla1[[#This Row],[Código_Actividad]]="","",'Formulario PPGR1'!#REF!)</f>
        <v/>
      </c>
      <c r="D1253" s="465" t="str">
        <f>IF(Tabla1[[#This Row],[Código_Actividad]]="","",'Formulario PPGR1'!#REF!)</f>
        <v/>
      </c>
      <c r="E1253" s="465" t="str">
        <f>IF(Tabla1[[#This Row],[Código_Actividad]]="","",'Formulario PPGR1'!#REF!)</f>
        <v/>
      </c>
      <c r="F1253" s="465" t="str">
        <f>IF(Tabla1[[#This Row],[Código_Actividad]]="","",'Formulario PPGR1'!#REF!)</f>
        <v/>
      </c>
      <c r="G1253" s="317"/>
      <c r="H1253" s="460" t="str">
        <f>IFERROR(VLOOKUP(Tabla1[[#This Row],[Código_Actividad]],'Formulario PPGR2'!$H$9:$I$1048576,2,FALSE),"")</f>
        <v/>
      </c>
      <c r="I1253" s="467" t="str">
        <f>IFERROR(VLOOKUP(Tabla1[[#This Row],[Código_Actividad]],Tabla2[[Código]:[Total de Acciones ]],15,FALSE),"")</f>
        <v/>
      </c>
      <c r="J1253" s="462"/>
      <c r="K1253" s="466" t="str">
        <f>IFERROR(VLOOKUP($J1253,[3]LSIns!$B$5:$C$45,2,FALSE),"")</f>
        <v/>
      </c>
      <c r="L1253" s="460"/>
      <c r="M1253" s="466" t="str">
        <f>IFERROR(VLOOKUP($L1253,[4]Insumos!$C$2:$F$517,2,FALSE),"")</f>
        <v/>
      </c>
      <c r="N1253" s="408"/>
      <c r="O1253" s="468" t="str">
        <f>IFERROR(VLOOKUP($L1253,[4]Insumos!$C$2:$F$517,3,FALSE),"")</f>
        <v/>
      </c>
      <c r="P1253" s="318" t="e">
        <f>+Tabla1[[#This Row],[Precio Unitario]]*Tabla1[[#This Row],[Cantidad de Insumos]]</f>
        <v>#VALUE!</v>
      </c>
      <c r="Q1253" s="469" t="str">
        <f>IFERROR(VLOOKUP($L1253,[4]Insumos!$C$2:$F$517,4,FALSE),"")</f>
        <v/>
      </c>
      <c r="R1253" s="462"/>
    </row>
    <row r="1254" spans="2:18" x14ac:dyDescent="0.25">
      <c r="B1254" s="465" t="str">
        <f>IF(Tabla1[[#This Row],[Código_Actividad]]="","",CONCATENATE(Tabla1[[#This Row],[POA]],".",Tabla1[[#This Row],[SRS]],".",Tabla1[[#This Row],[AREA]],".",Tabla1[[#This Row],[TIPO]]))</f>
        <v/>
      </c>
      <c r="C1254" s="465" t="str">
        <f>IF(Tabla1[[#This Row],[Código_Actividad]]="","",'Formulario PPGR1'!#REF!)</f>
        <v/>
      </c>
      <c r="D1254" s="465" t="str">
        <f>IF(Tabla1[[#This Row],[Código_Actividad]]="","",'Formulario PPGR1'!#REF!)</f>
        <v/>
      </c>
      <c r="E1254" s="465" t="str">
        <f>IF(Tabla1[[#This Row],[Código_Actividad]]="","",'Formulario PPGR1'!#REF!)</f>
        <v/>
      </c>
      <c r="F1254" s="465" t="str">
        <f>IF(Tabla1[[#This Row],[Código_Actividad]]="","",'Formulario PPGR1'!#REF!)</f>
        <v/>
      </c>
      <c r="G1254" s="317"/>
      <c r="H1254" s="460" t="str">
        <f>IFERROR(VLOOKUP(Tabla1[[#This Row],[Código_Actividad]],'Formulario PPGR2'!$H$9:$I$1048576,2,FALSE),"")</f>
        <v/>
      </c>
      <c r="I1254" s="467" t="str">
        <f>IFERROR(VLOOKUP(Tabla1[[#This Row],[Código_Actividad]],Tabla2[[Código]:[Total de Acciones ]],15,FALSE),"")</f>
        <v/>
      </c>
      <c r="J1254" s="462"/>
      <c r="K1254" s="466" t="str">
        <f>IFERROR(VLOOKUP($J1254,[3]LSIns!$B$5:$C$45,2,FALSE),"")</f>
        <v/>
      </c>
      <c r="L1254" s="460"/>
      <c r="M1254" s="466" t="str">
        <f>IFERROR(VLOOKUP($L1254,[4]Insumos!$C$2:$F$517,2,FALSE),"")</f>
        <v/>
      </c>
      <c r="N1254" s="408"/>
      <c r="O1254" s="468" t="str">
        <f>IFERROR(VLOOKUP($L1254,[4]Insumos!$C$2:$F$517,3,FALSE),"")</f>
        <v/>
      </c>
      <c r="P1254" s="318" t="e">
        <f>+Tabla1[[#This Row],[Precio Unitario]]*Tabla1[[#This Row],[Cantidad de Insumos]]</f>
        <v>#VALUE!</v>
      </c>
      <c r="Q1254" s="469" t="str">
        <f>IFERROR(VLOOKUP($L1254,[4]Insumos!$C$2:$F$517,4,FALSE),"")</f>
        <v/>
      </c>
      <c r="R1254" s="462"/>
    </row>
    <row r="1255" spans="2:18" x14ac:dyDescent="0.25">
      <c r="B1255" s="465" t="str">
        <f>IF(Tabla1[[#This Row],[Código_Actividad]]="","",CONCATENATE(Tabla1[[#This Row],[POA]],".",Tabla1[[#This Row],[SRS]],".",Tabla1[[#This Row],[AREA]],".",Tabla1[[#This Row],[TIPO]]))</f>
        <v/>
      </c>
      <c r="C1255" s="465" t="str">
        <f>IF(Tabla1[[#This Row],[Código_Actividad]]="","",'Formulario PPGR1'!#REF!)</f>
        <v/>
      </c>
      <c r="D1255" s="465" t="str">
        <f>IF(Tabla1[[#This Row],[Código_Actividad]]="","",'Formulario PPGR1'!#REF!)</f>
        <v/>
      </c>
      <c r="E1255" s="465" t="str">
        <f>IF(Tabla1[[#This Row],[Código_Actividad]]="","",'Formulario PPGR1'!#REF!)</f>
        <v/>
      </c>
      <c r="F1255" s="465" t="str">
        <f>IF(Tabla1[[#This Row],[Código_Actividad]]="","",'Formulario PPGR1'!#REF!)</f>
        <v/>
      </c>
      <c r="G1255" s="317"/>
      <c r="H1255" s="460" t="str">
        <f>IFERROR(VLOOKUP(Tabla1[[#This Row],[Código_Actividad]],'Formulario PPGR2'!$H$9:$I$1048576,2,FALSE),"")</f>
        <v/>
      </c>
      <c r="I1255" s="467" t="str">
        <f>IFERROR(VLOOKUP(Tabla1[[#This Row],[Código_Actividad]],Tabla2[[Código]:[Total de Acciones ]],15,FALSE),"")</f>
        <v/>
      </c>
      <c r="J1255" s="462"/>
      <c r="K1255" s="466" t="str">
        <f>IFERROR(VLOOKUP($J1255,[3]LSIns!$B$5:$C$45,2,FALSE),"")</f>
        <v/>
      </c>
      <c r="L1255" s="460"/>
      <c r="M1255" s="466" t="str">
        <f>IFERROR(VLOOKUP($L1255,[4]Insumos!$C$2:$F$517,2,FALSE),"")</f>
        <v/>
      </c>
      <c r="N1255" s="408"/>
      <c r="O1255" s="468" t="str">
        <f>IFERROR(VLOOKUP($L1255,[4]Insumos!$C$2:$F$517,3,FALSE),"")</f>
        <v/>
      </c>
      <c r="P1255" s="318" t="e">
        <f>+Tabla1[[#This Row],[Precio Unitario]]*Tabla1[[#This Row],[Cantidad de Insumos]]</f>
        <v>#VALUE!</v>
      </c>
      <c r="Q1255" s="469" t="str">
        <f>IFERROR(VLOOKUP($L1255,[4]Insumos!$C$2:$F$517,4,FALSE),"")</f>
        <v/>
      </c>
      <c r="R1255" s="462"/>
    </row>
    <row r="1256" spans="2:18" x14ac:dyDescent="0.25">
      <c r="B1256" s="465" t="str">
        <f>IF(Tabla1[[#This Row],[Código_Actividad]]="","",CONCATENATE(Tabla1[[#This Row],[POA]],".",Tabla1[[#This Row],[SRS]],".",Tabla1[[#This Row],[AREA]],".",Tabla1[[#This Row],[TIPO]]))</f>
        <v/>
      </c>
      <c r="C1256" s="465" t="str">
        <f>IF(Tabla1[[#This Row],[Código_Actividad]]="","",'Formulario PPGR1'!#REF!)</f>
        <v/>
      </c>
      <c r="D1256" s="465" t="str">
        <f>IF(Tabla1[[#This Row],[Código_Actividad]]="","",'Formulario PPGR1'!#REF!)</f>
        <v/>
      </c>
      <c r="E1256" s="465" t="str">
        <f>IF(Tabla1[[#This Row],[Código_Actividad]]="","",'Formulario PPGR1'!#REF!)</f>
        <v/>
      </c>
      <c r="F1256" s="465" t="str">
        <f>IF(Tabla1[[#This Row],[Código_Actividad]]="","",'Formulario PPGR1'!#REF!)</f>
        <v/>
      </c>
      <c r="G1256" s="317"/>
      <c r="H1256" s="460" t="str">
        <f>IFERROR(VLOOKUP(Tabla1[[#This Row],[Código_Actividad]],'Formulario PPGR2'!$H$9:$I$1048576,2,FALSE),"")</f>
        <v/>
      </c>
      <c r="I1256" s="467" t="str">
        <f>IFERROR(VLOOKUP(Tabla1[[#This Row],[Código_Actividad]],Tabla2[[Código]:[Total de Acciones ]],15,FALSE),"")</f>
        <v/>
      </c>
      <c r="J1256" s="462"/>
      <c r="K1256" s="466" t="str">
        <f>IFERROR(VLOOKUP($J1256,[3]LSIns!$B$5:$C$45,2,FALSE),"")</f>
        <v/>
      </c>
      <c r="L1256" s="460"/>
      <c r="M1256" s="466" t="str">
        <f>IFERROR(VLOOKUP($L1256,[4]Insumos!$C$2:$F$517,2,FALSE),"")</f>
        <v/>
      </c>
      <c r="N1256" s="408"/>
      <c r="O1256" s="468" t="str">
        <f>IFERROR(VLOOKUP($L1256,[4]Insumos!$C$2:$F$517,3,FALSE),"")</f>
        <v/>
      </c>
      <c r="P1256" s="318" t="e">
        <f>+Tabla1[[#This Row],[Precio Unitario]]*Tabla1[[#This Row],[Cantidad de Insumos]]</f>
        <v>#VALUE!</v>
      </c>
      <c r="Q1256" s="469" t="str">
        <f>IFERROR(VLOOKUP($L1256,[4]Insumos!$C$2:$F$517,4,FALSE),"")</f>
        <v/>
      </c>
      <c r="R1256" s="462"/>
    </row>
    <row r="1257" spans="2:18" x14ac:dyDescent="0.25">
      <c r="B1257" s="465" t="str">
        <f>IF(Tabla1[[#This Row],[Código_Actividad]]="","",CONCATENATE(Tabla1[[#This Row],[POA]],".",Tabla1[[#This Row],[SRS]],".",Tabla1[[#This Row],[AREA]],".",Tabla1[[#This Row],[TIPO]]))</f>
        <v/>
      </c>
      <c r="C1257" s="465" t="str">
        <f>IF(Tabla1[[#This Row],[Código_Actividad]]="","",'Formulario PPGR1'!#REF!)</f>
        <v/>
      </c>
      <c r="D1257" s="465" t="str">
        <f>IF(Tabla1[[#This Row],[Código_Actividad]]="","",'Formulario PPGR1'!#REF!)</f>
        <v/>
      </c>
      <c r="E1257" s="465" t="str">
        <f>IF(Tabla1[[#This Row],[Código_Actividad]]="","",'Formulario PPGR1'!#REF!)</f>
        <v/>
      </c>
      <c r="F1257" s="465" t="str">
        <f>IF(Tabla1[[#This Row],[Código_Actividad]]="","",'Formulario PPGR1'!#REF!)</f>
        <v/>
      </c>
      <c r="G1257" s="317"/>
      <c r="H1257" s="460" t="str">
        <f>IFERROR(VLOOKUP(Tabla1[[#This Row],[Código_Actividad]],'Formulario PPGR2'!$H$9:$I$1048576,2,FALSE),"")</f>
        <v/>
      </c>
      <c r="I1257" s="467" t="str">
        <f>IFERROR(VLOOKUP(Tabla1[[#This Row],[Código_Actividad]],Tabla2[[Código]:[Total de Acciones ]],15,FALSE),"")</f>
        <v/>
      </c>
      <c r="J1257" s="462"/>
      <c r="K1257" s="466" t="str">
        <f>IFERROR(VLOOKUP($J1257,[3]LSIns!$B$5:$C$45,2,FALSE),"")</f>
        <v/>
      </c>
      <c r="L1257" s="460"/>
      <c r="M1257" s="466" t="str">
        <f>IFERROR(VLOOKUP($L1257,[4]Insumos!$C$2:$F$517,2,FALSE),"")</f>
        <v/>
      </c>
      <c r="N1257" s="408"/>
      <c r="O1257" s="468" t="str">
        <f>IFERROR(VLOOKUP($L1257,[4]Insumos!$C$2:$F$517,3,FALSE),"")</f>
        <v/>
      </c>
      <c r="P1257" s="318" t="e">
        <f>+Tabla1[[#This Row],[Precio Unitario]]*Tabla1[[#This Row],[Cantidad de Insumos]]</f>
        <v>#VALUE!</v>
      </c>
      <c r="Q1257" s="469" t="str">
        <f>IFERROR(VLOOKUP($L1257,[4]Insumos!$C$2:$F$517,4,FALSE),"")</f>
        <v/>
      </c>
      <c r="R1257" s="462"/>
    </row>
    <row r="1258" spans="2:18" x14ac:dyDescent="0.25">
      <c r="B1258" s="465" t="str">
        <f>IF(Tabla1[[#This Row],[Código_Actividad]]="","",CONCATENATE(Tabla1[[#This Row],[POA]],".",Tabla1[[#This Row],[SRS]],".",Tabla1[[#This Row],[AREA]],".",Tabla1[[#This Row],[TIPO]]))</f>
        <v/>
      </c>
      <c r="C1258" s="465" t="str">
        <f>IF(Tabla1[[#This Row],[Código_Actividad]]="","",'Formulario PPGR1'!#REF!)</f>
        <v/>
      </c>
      <c r="D1258" s="465" t="str">
        <f>IF(Tabla1[[#This Row],[Código_Actividad]]="","",'Formulario PPGR1'!#REF!)</f>
        <v/>
      </c>
      <c r="E1258" s="465" t="str">
        <f>IF(Tabla1[[#This Row],[Código_Actividad]]="","",'Formulario PPGR1'!#REF!)</f>
        <v/>
      </c>
      <c r="F1258" s="465" t="str">
        <f>IF(Tabla1[[#This Row],[Código_Actividad]]="","",'Formulario PPGR1'!#REF!)</f>
        <v/>
      </c>
      <c r="G1258" s="317"/>
      <c r="H1258" s="460" t="str">
        <f>IFERROR(VLOOKUP(Tabla1[[#This Row],[Código_Actividad]],'Formulario PPGR2'!$H$9:$I$1048576,2,FALSE),"")</f>
        <v/>
      </c>
      <c r="I1258" s="467" t="str">
        <f>IFERROR(VLOOKUP(Tabla1[[#This Row],[Código_Actividad]],Tabla2[[Código]:[Total de Acciones ]],15,FALSE),"")</f>
        <v/>
      </c>
      <c r="J1258" s="462"/>
      <c r="K1258" s="466" t="str">
        <f>IFERROR(VLOOKUP($J1258,[3]LSIns!$B$5:$C$45,2,FALSE),"")</f>
        <v/>
      </c>
      <c r="L1258" s="460"/>
      <c r="M1258" s="466" t="str">
        <f>IFERROR(VLOOKUP($L1258,[4]Insumos!$C$2:$F$517,2,FALSE),"")</f>
        <v/>
      </c>
      <c r="N1258" s="408"/>
      <c r="O1258" s="468" t="str">
        <f>IFERROR(VLOOKUP($L1258,[4]Insumos!$C$2:$F$517,3,FALSE),"")</f>
        <v/>
      </c>
      <c r="P1258" s="318" t="e">
        <f>+Tabla1[[#This Row],[Precio Unitario]]*Tabla1[[#This Row],[Cantidad de Insumos]]</f>
        <v>#VALUE!</v>
      </c>
      <c r="Q1258" s="469" t="str">
        <f>IFERROR(VLOOKUP($L1258,[4]Insumos!$C$2:$F$517,4,FALSE),"")</f>
        <v/>
      </c>
      <c r="R1258" s="462"/>
    </row>
    <row r="1259" spans="2:18" x14ac:dyDescent="0.25">
      <c r="B1259" s="465" t="str">
        <f>IF(Tabla1[[#This Row],[Código_Actividad]]="","",CONCATENATE(Tabla1[[#This Row],[POA]],".",Tabla1[[#This Row],[SRS]],".",Tabla1[[#This Row],[AREA]],".",Tabla1[[#This Row],[TIPO]]))</f>
        <v/>
      </c>
      <c r="C1259" s="465" t="str">
        <f>IF(Tabla1[[#This Row],[Código_Actividad]]="","",'Formulario PPGR1'!#REF!)</f>
        <v/>
      </c>
      <c r="D1259" s="465" t="str">
        <f>IF(Tabla1[[#This Row],[Código_Actividad]]="","",'Formulario PPGR1'!#REF!)</f>
        <v/>
      </c>
      <c r="E1259" s="465" t="str">
        <f>IF(Tabla1[[#This Row],[Código_Actividad]]="","",'Formulario PPGR1'!#REF!)</f>
        <v/>
      </c>
      <c r="F1259" s="465" t="str">
        <f>IF(Tabla1[[#This Row],[Código_Actividad]]="","",'Formulario PPGR1'!#REF!)</f>
        <v/>
      </c>
      <c r="G1259" s="317"/>
      <c r="H1259" s="460" t="str">
        <f>IFERROR(VLOOKUP(Tabla1[[#This Row],[Código_Actividad]],'Formulario PPGR2'!$H$9:$I$1048576,2,FALSE),"")</f>
        <v/>
      </c>
      <c r="I1259" s="467" t="str">
        <f>IFERROR(VLOOKUP(Tabla1[[#This Row],[Código_Actividad]],Tabla2[[Código]:[Total de Acciones ]],15,FALSE),"")</f>
        <v/>
      </c>
      <c r="J1259" s="462"/>
      <c r="K1259" s="466" t="str">
        <f>IFERROR(VLOOKUP($J1259,[3]LSIns!$B$5:$C$45,2,FALSE),"")</f>
        <v/>
      </c>
      <c r="L1259" s="460"/>
      <c r="M1259" s="466" t="str">
        <f>IFERROR(VLOOKUP($L1259,[4]Insumos!$C$2:$F$517,2,FALSE),"")</f>
        <v/>
      </c>
      <c r="N1259" s="408"/>
      <c r="O1259" s="468" t="str">
        <f>IFERROR(VLOOKUP($L1259,[4]Insumos!$C$2:$F$517,3,FALSE),"")</f>
        <v/>
      </c>
      <c r="P1259" s="318" t="e">
        <f>+Tabla1[[#This Row],[Precio Unitario]]*Tabla1[[#This Row],[Cantidad de Insumos]]</f>
        <v>#VALUE!</v>
      </c>
      <c r="Q1259" s="469" t="str">
        <f>IFERROR(VLOOKUP($L1259,[4]Insumos!$C$2:$F$517,4,FALSE),"")</f>
        <v/>
      </c>
      <c r="R1259" s="462"/>
    </row>
    <row r="1260" spans="2:18" x14ac:dyDescent="0.25">
      <c r="B1260" s="465" t="str">
        <f>IF(Tabla1[[#This Row],[Código_Actividad]]="","",CONCATENATE(Tabla1[[#This Row],[POA]],".",Tabla1[[#This Row],[SRS]],".",Tabla1[[#This Row],[AREA]],".",Tabla1[[#This Row],[TIPO]]))</f>
        <v/>
      </c>
      <c r="C1260" s="465" t="str">
        <f>IF(Tabla1[[#This Row],[Código_Actividad]]="","",'Formulario PPGR1'!#REF!)</f>
        <v/>
      </c>
      <c r="D1260" s="465" t="str">
        <f>IF(Tabla1[[#This Row],[Código_Actividad]]="","",'Formulario PPGR1'!#REF!)</f>
        <v/>
      </c>
      <c r="E1260" s="465" t="str">
        <f>IF(Tabla1[[#This Row],[Código_Actividad]]="","",'Formulario PPGR1'!#REF!)</f>
        <v/>
      </c>
      <c r="F1260" s="465" t="str">
        <f>IF(Tabla1[[#This Row],[Código_Actividad]]="","",'Formulario PPGR1'!#REF!)</f>
        <v/>
      </c>
      <c r="G1260" s="317"/>
      <c r="H1260" s="460" t="str">
        <f>IFERROR(VLOOKUP(Tabla1[[#This Row],[Código_Actividad]],'Formulario PPGR2'!$H$9:$I$1048576,2,FALSE),"")</f>
        <v/>
      </c>
      <c r="I1260" s="467" t="str">
        <f>IFERROR(VLOOKUP(Tabla1[[#This Row],[Código_Actividad]],Tabla2[[Código]:[Total de Acciones ]],15,FALSE),"")</f>
        <v/>
      </c>
      <c r="J1260" s="462"/>
      <c r="K1260" s="466" t="str">
        <f>IFERROR(VLOOKUP($J1260,[3]LSIns!$B$5:$C$45,2,FALSE),"")</f>
        <v/>
      </c>
      <c r="L1260" s="460"/>
      <c r="M1260" s="466" t="str">
        <f>IFERROR(VLOOKUP($L1260,[4]Insumos!$C$2:$F$517,2,FALSE),"")</f>
        <v/>
      </c>
      <c r="N1260" s="408"/>
      <c r="O1260" s="468" t="str">
        <f>IFERROR(VLOOKUP($L1260,[4]Insumos!$C$2:$F$517,3,FALSE),"")</f>
        <v/>
      </c>
      <c r="P1260" s="318" t="e">
        <f>+Tabla1[[#This Row],[Precio Unitario]]*Tabla1[[#This Row],[Cantidad de Insumos]]</f>
        <v>#VALUE!</v>
      </c>
      <c r="Q1260" s="469" t="str">
        <f>IFERROR(VLOOKUP($L1260,[4]Insumos!$C$2:$F$517,4,FALSE),"")</f>
        <v/>
      </c>
      <c r="R1260" s="462"/>
    </row>
    <row r="1261" spans="2:18" x14ac:dyDescent="0.25">
      <c r="B1261" s="465" t="str">
        <f>IF(Tabla1[[#This Row],[Código_Actividad]]="","",CONCATENATE(Tabla1[[#This Row],[POA]],".",Tabla1[[#This Row],[SRS]],".",Tabla1[[#This Row],[AREA]],".",Tabla1[[#This Row],[TIPO]]))</f>
        <v/>
      </c>
      <c r="C1261" s="465" t="str">
        <f>IF(Tabla1[[#This Row],[Código_Actividad]]="","",'Formulario PPGR1'!#REF!)</f>
        <v/>
      </c>
      <c r="D1261" s="465" t="str">
        <f>IF(Tabla1[[#This Row],[Código_Actividad]]="","",'Formulario PPGR1'!#REF!)</f>
        <v/>
      </c>
      <c r="E1261" s="465" t="str">
        <f>IF(Tabla1[[#This Row],[Código_Actividad]]="","",'Formulario PPGR1'!#REF!)</f>
        <v/>
      </c>
      <c r="F1261" s="465" t="str">
        <f>IF(Tabla1[[#This Row],[Código_Actividad]]="","",'Formulario PPGR1'!#REF!)</f>
        <v/>
      </c>
      <c r="G1261" s="317"/>
      <c r="H1261" s="460" t="str">
        <f>IFERROR(VLOOKUP(Tabla1[[#This Row],[Código_Actividad]],'Formulario PPGR2'!$H$9:$I$1048576,2,FALSE),"")</f>
        <v/>
      </c>
      <c r="I1261" s="467" t="str">
        <f>IFERROR(VLOOKUP(Tabla1[[#This Row],[Código_Actividad]],Tabla2[[Código]:[Total de Acciones ]],15,FALSE),"")</f>
        <v/>
      </c>
      <c r="J1261" s="462"/>
      <c r="K1261" s="466" t="str">
        <f>IFERROR(VLOOKUP($J1261,[3]LSIns!$B$5:$C$45,2,FALSE),"")</f>
        <v/>
      </c>
      <c r="L1261" s="460"/>
      <c r="M1261" s="466" t="str">
        <f>IFERROR(VLOOKUP($L1261,[4]Insumos!$C$2:$F$517,2,FALSE),"")</f>
        <v/>
      </c>
      <c r="N1261" s="408"/>
      <c r="O1261" s="468" t="str">
        <f>IFERROR(VLOOKUP($L1261,[4]Insumos!$C$2:$F$517,3,FALSE),"")</f>
        <v/>
      </c>
      <c r="P1261" s="318" t="e">
        <f>+Tabla1[[#This Row],[Precio Unitario]]*Tabla1[[#This Row],[Cantidad de Insumos]]</f>
        <v>#VALUE!</v>
      </c>
      <c r="Q1261" s="469" t="str">
        <f>IFERROR(VLOOKUP($L1261,[4]Insumos!$C$2:$F$517,4,FALSE),"")</f>
        <v/>
      </c>
      <c r="R1261" s="462"/>
    </row>
    <row r="1262" spans="2:18" x14ac:dyDescent="0.25">
      <c r="B1262" s="465" t="str">
        <f>IF(Tabla1[[#This Row],[Código_Actividad]]="","",CONCATENATE(Tabla1[[#This Row],[POA]],".",Tabla1[[#This Row],[SRS]],".",Tabla1[[#This Row],[AREA]],".",Tabla1[[#This Row],[TIPO]]))</f>
        <v/>
      </c>
      <c r="C1262" s="465" t="str">
        <f>IF(Tabla1[[#This Row],[Código_Actividad]]="","",'Formulario PPGR1'!#REF!)</f>
        <v/>
      </c>
      <c r="D1262" s="465" t="str">
        <f>IF(Tabla1[[#This Row],[Código_Actividad]]="","",'Formulario PPGR1'!#REF!)</f>
        <v/>
      </c>
      <c r="E1262" s="465" t="str">
        <f>IF(Tabla1[[#This Row],[Código_Actividad]]="","",'Formulario PPGR1'!#REF!)</f>
        <v/>
      </c>
      <c r="F1262" s="465" t="str">
        <f>IF(Tabla1[[#This Row],[Código_Actividad]]="","",'Formulario PPGR1'!#REF!)</f>
        <v/>
      </c>
      <c r="G1262" s="317"/>
      <c r="H1262" s="460" t="str">
        <f>IFERROR(VLOOKUP(Tabla1[[#This Row],[Código_Actividad]],'Formulario PPGR2'!$H$9:$I$1048576,2,FALSE),"")</f>
        <v/>
      </c>
      <c r="I1262" s="467" t="str">
        <f>IFERROR(VLOOKUP(Tabla1[[#This Row],[Código_Actividad]],Tabla2[[Código]:[Total de Acciones ]],15,FALSE),"")</f>
        <v/>
      </c>
      <c r="J1262" s="462"/>
      <c r="K1262" s="466" t="str">
        <f>IFERROR(VLOOKUP($J1262,[3]LSIns!$B$5:$C$45,2,FALSE),"")</f>
        <v/>
      </c>
      <c r="L1262" s="460"/>
      <c r="M1262" s="466" t="str">
        <f>IFERROR(VLOOKUP($L1262,[4]Insumos!$C$2:$F$517,2,FALSE),"")</f>
        <v/>
      </c>
      <c r="N1262" s="408"/>
      <c r="O1262" s="468" t="str">
        <f>IFERROR(VLOOKUP($L1262,[4]Insumos!$C$2:$F$517,3,FALSE),"")</f>
        <v/>
      </c>
      <c r="P1262" s="318" t="e">
        <f>+Tabla1[[#This Row],[Precio Unitario]]*Tabla1[[#This Row],[Cantidad de Insumos]]</f>
        <v>#VALUE!</v>
      </c>
      <c r="Q1262" s="469" t="str">
        <f>IFERROR(VLOOKUP($L1262,[4]Insumos!$C$2:$F$517,4,FALSE),"")</f>
        <v/>
      </c>
      <c r="R1262" s="462"/>
    </row>
    <row r="1263" spans="2:18" x14ac:dyDescent="0.25">
      <c r="B1263" s="465" t="str">
        <f>IF(Tabla1[[#This Row],[Código_Actividad]]="","",CONCATENATE(Tabla1[[#This Row],[POA]],".",Tabla1[[#This Row],[SRS]],".",Tabla1[[#This Row],[AREA]],".",Tabla1[[#This Row],[TIPO]]))</f>
        <v/>
      </c>
      <c r="C1263" s="465" t="str">
        <f>IF(Tabla1[[#This Row],[Código_Actividad]]="","",'Formulario PPGR1'!#REF!)</f>
        <v/>
      </c>
      <c r="D1263" s="465" t="str">
        <f>IF(Tabla1[[#This Row],[Código_Actividad]]="","",'Formulario PPGR1'!#REF!)</f>
        <v/>
      </c>
      <c r="E1263" s="465" t="str">
        <f>IF(Tabla1[[#This Row],[Código_Actividad]]="","",'Formulario PPGR1'!#REF!)</f>
        <v/>
      </c>
      <c r="F1263" s="465" t="str">
        <f>IF(Tabla1[[#This Row],[Código_Actividad]]="","",'Formulario PPGR1'!#REF!)</f>
        <v/>
      </c>
      <c r="G1263" s="317"/>
      <c r="H1263" s="460" t="str">
        <f>IFERROR(VLOOKUP(Tabla1[[#This Row],[Código_Actividad]],'Formulario PPGR2'!$H$9:$I$1048576,2,FALSE),"")</f>
        <v/>
      </c>
      <c r="I1263" s="467" t="str">
        <f>IFERROR(VLOOKUP(Tabla1[[#This Row],[Código_Actividad]],Tabla2[[Código]:[Total de Acciones ]],15,FALSE),"")</f>
        <v/>
      </c>
      <c r="J1263" s="462"/>
      <c r="K1263" s="466" t="str">
        <f>IFERROR(VLOOKUP($J1263,[3]LSIns!$B$5:$C$45,2,FALSE),"")</f>
        <v/>
      </c>
      <c r="L1263" s="460"/>
      <c r="M1263" s="466" t="str">
        <f>IFERROR(VLOOKUP($L1263,[4]Insumos!$C$2:$F$517,2,FALSE),"")</f>
        <v/>
      </c>
      <c r="N1263" s="408"/>
      <c r="O1263" s="468" t="str">
        <f>IFERROR(VLOOKUP($L1263,[4]Insumos!$C$2:$F$517,3,FALSE),"")</f>
        <v/>
      </c>
      <c r="P1263" s="318" t="e">
        <f>+Tabla1[[#This Row],[Precio Unitario]]*Tabla1[[#This Row],[Cantidad de Insumos]]</f>
        <v>#VALUE!</v>
      </c>
      <c r="Q1263" s="469" t="str">
        <f>IFERROR(VLOOKUP($L1263,[4]Insumos!$C$2:$F$517,4,FALSE),"")</f>
        <v/>
      </c>
      <c r="R1263" s="462"/>
    </row>
    <row r="1264" spans="2:18" x14ac:dyDescent="0.25">
      <c r="B1264" s="465" t="str">
        <f>IF(Tabla1[[#This Row],[Código_Actividad]]="","",CONCATENATE(Tabla1[[#This Row],[POA]],".",Tabla1[[#This Row],[SRS]],".",Tabla1[[#This Row],[AREA]],".",Tabla1[[#This Row],[TIPO]]))</f>
        <v/>
      </c>
      <c r="C1264" s="465" t="str">
        <f>IF(Tabla1[[#This Row],[Código_Actividad]]="","",'Formulario PPGR1'!#REF!)</f>
        <v/>
      </c>
      <c r="D1264" s="465" t="str">
        <f>IF(Tabla1[[#This Row],[Código_Actividad]]="","",'Formulario PPGR1'!#REF!)</f>
        <v/>
      </c>
      <c r="E1264" s="465" t="str">
        <f>IF(Tabla1[[#This Row],[Código_Actividad]]="","",'Formulario PPGR1'!#REF!)</f>
        <v/>
      </c>
      <c r="F1264" s="465" t="str">
        <f>IF(Tabla1[[#This Row],[Código_Actividad]]="","",'Formulario PPGR1'!#REF!)</f>
        <v/>
      </c>
      <c r="G1264" s="317"/>
      <c r="H1264" s="460" t="str">
        <f>IFERROR(VLOOKUP(Tabla1[[#This Row],[Código_Actividad]],'Formulario PPGR2'!$H$9:$I$1048576,2,FALSE),"")</f>
        <v/>
      </c>
      <c r="I1264" s="467" t="str">
        <f>IFERROR(VLOOKUP(Tabla1[[#This Row],[Código_Actividad]],Tabla2[[Código]:[Total de Acciones ]],15,FALSE),"")</f>
        <v/>
      </c>
      <c r="J1264" s="462"/>
      <c r="K1264" s="466" t="str">
        <f>IFERROR(VLOOKUP($J1264,[3]LSIns!$B$5:$C$45,2,FALSE),"")</f>
        <v/>
      </c>
      <c r="L1264" s="460"/>
      <c r="M1264" s="466" t="str">
        <f>IFERROR(VLOOKUP($L1264,[4]Insumos!$C$2:$F$517,2,FALSE),"")</f>
        <v/>
      </c>
      <c r="N1264" s="408"/>
      <c r="O1264" s="468" t="str">
        <f>IFERROR(VLOOKUP($L1264,[4]Insumos!$C$2:$F$517,3,FALSE),"")</f>
        <v/>
      </c>
      <c r="P1264" s="318" t="e">
        <f>+Tabla1[[#This Row],[Precio Unitario]]*Tabla1[[#This Row],[Cantidad de Insumos]]</f>
        <v>#VALUE!</v>
      </c>
      <c r="Q1264" s="469" t="str">
        <f>IFERROR(VLOOKUP($L1264,[4]Insumos!$C$2:$F$517,4,FALSE),"")</f>
        <v/>
      </c>
      <c r="R1264" s="462"/>
    </row>
    <row r="1265" spans="2:18" x14ac:dyDescent="0.25">
      <c r="B1265" s="465" t="str">
        <f>IF(Tabla1[[#This Row],[Código_Actividad]]="","",CONCATENATE(Tabla1[[#This Row],[POA]],".",Tabla1[[#This Row],[SRS]],".",Tabla1[[#This Row],[AREA]],".",Tabla1[[#This Row],[TIPO]]))</f>
        <v/>
      </c>
      <c r="C1265" s="465" t="str">
        <f>IF(Tabla1[[#This Row],[Código_Actividad]]="","",'Formulario PPGR1'!#REF!)</f>
        <v/>
      </c>
      <c r="D1265" s="465" t="str">
        <f>IF(Tabla1[[#This Row],[Código_Actividad]]="","",'Formulario PPGR1'!#REF!)</f>
        <v/>
      </c>
      <c r="E1265" s="465" t="str">
        <f>IF(Tabla1[[#This Row],[Código_Actividad]]="","",'Formulario PPGR1'!#REF!)</f>
        <v/>
      </c>
      <c r="F1265" s="465" t="str">
        <f>IF(Tabla1[[#This Row],[Código_Actividad]]="","",'Formulario PPGR1'!#REF!)</f>
        <v/>
      </c>
      <c r="G1265" s="317"/>
      <c r="H1265" s="460" t="str">
        <f>IFERROR(VLOOKUP(Tabla1[[#This Row],[Código_Actividad]],'Formulario PPGR2'!$H$9:$I$1048576,2,FALSE),"")</f>
        <v/>
      </c>
      <c r="I1265" s="467" t="str">
        <f>IFERROR(VLOOKUP(Tabla1[[#This Row],[Código_Actividad]],Tabla2[[Código]:[Total de Acciones ]],15,FALSE),"")</f>
        <v/>
      </c>
      <c r="J1265" s="462"/>
      <c r="K1265" s="466" t="str">
        <f>IFERROR(VLOOKUP($J1265,[3]LSIns!$B$5:$C$45,2,FALSE),"")</f>
        <v/>
      </c>
      <c r="L1265" s="460"/>
      <c r="M1265" s="466" t="str">
        <f>IFERROR(VLOOKUP($L1265,[4]Insumos!$C$2:$F$517,2,FALSE),"")</f>
        <v/>
      </c>
      <c r="N1265" s="408"/>
      <c r="O1265" s="468" t="str">
        <f>IFERROR(VLOOKUP($L1265,[4]Insumos!$C$2:$F$517,3,FALSE),"")</f>
        <v/>
      </c>
      <c r="P1265" s="318" t="e">
        <f>+Tabla1[[#This Row],[Precio Unitario]]*Tabla1[[#This Row],[Cantidad de Insumos]]</f>
        <v>#VALUE!</v>
      </c>
      <c r="Q1265" s="469" t="str">
        <f>IFERROR(VLOOKUP($L1265,[4]Insumos!$C$2:$F$517,4,FALSE),"")</f>
        <v/>
      </c>
      <c r="R1265" s="462"/>
    </row>
    <row r="1266" spans="2:18" x14ac:dyDescent="0.25">
      <c r="B1266" s="465" t="str">
        <f>IF(Tabla1[[#This Row],[Código_Actividad]]="","",CONCATENATE(Tabla1[[#This Row],[POA]],".",Tabla1[[#This Row],[SRS]],".",Tabla1[[#This Row],[AREA]],".",Tabla1[[#This Row],[TIPO]]))</f>
        <v/>
      </c>
      <c r="C1266" s="465" t="str">
        <f>IF(Tabla1[[#This Row],[Código_Actividad]]="","",'Formulario PPGR1'!#REF!)</f>
        <v/>
      </c>
      <c r="D1266" s="465" t="str">
        <f>IF(Tabla1[[#This Row],[Código_Actividad]]="","",'Formulario PPGR1'!#REF!)</f>
        <v/>
      </c>
      <c r="E1266" s="465" t="str">
        <f>IF(Tabla1[[#This Row],[Código_Actividad]]="","",'Formulario PPGR1'!#REF!)</f>
        <v/>
      </c>
      <c r="F1266" s="465" t="str">
        <f>IF(Tabla1[[#This Row],[Código_Actividad]]="","",'Formulario PPGR1'!#REF!)</f>
        <v/>
      </c>
      <c r="G1266" s="317"/>
      <c r="H1266" s="460" t="str">
        <f>IFERROR(VLOOKUP(Tabla1[[#This Row],[Código_Actividad]],'Formulario PPGR2'!$H$9:$I$1048576,2,FALSE),"")</f>
        <v/>
      </c>
      <c r="I1266" s="467" t="str">
        <f>IFERROR(VLOOKUP(Tabla1[[#This Row],[Código_Actividad]],Tabla2[[Código]:[Total de Acciones ]],15,FALSE),"")</f>
        <v/>
      </c>
      <c r="J1266" s="462"/>
      <c r="K1266" s="466" t="str">
        <f>IFERROR(VLOOKUP($J1266,[3]LSIns!$B$5:$C$45,2,FALSE),"")</f>
        <v/>
      </c>
      <c r="L1266" s="460"/>
      <c r="M1266" s="466" t="str">
        <f>IFERROR(VLOOKUP($L1266,[4]Insumos!$C$2:$F$517,2,FALSE),"")</f>
        <v/>
      </c>
      <c r="N1266" s="408"/>
      <c r="O1266" s="468" t="str">
        <f>IFERROR(VLOOKUP($L1266,[4]Insumos!$C$2:$F$517,3,FALSE),"")</f>
        <v/>
      </c>
      <c r="P1266" s="318" t="e">
        <f>+Tabla1[[#This Row],[Precio Unitario]]*Tabla1[[#This Row],[Cantidad de Insumos]]</f>
        <v>#VALUE!</v>
      </c>
      <c r="Q1266" s="469" t="str">
        <f>IFERROR(VLOOKUP($L1266,[4]Insumos!$C$2:$F$517,4,FALSE),"")</f>
        <v/>
      </c>
      <c r="R1266" s="462"/>
    </row>
    <row r="1267" spans="2:18" x14ac:dyDescent="0.25">
      <c r="B1267" s="465" t="str">
        <f>IF(Tabla1[[#This Row],[Código_Actividad]]="","",CONCATENATE(Tabla1[[#This Row],[POA]],".",Tabla1[[#This Row],[SRS]],".",Tabla1[[#This Row],[AREA]],".",Tabla1[[#This Row],[TIPO]]))</f>
        <v/>
      </c>
      <c r="C1267" s="465" t="str">
        <f>IF(Tabla1[[#This Row],[Código_Actividad]]="","",'Formulario PPGR1'!#REF!)</f>
        <v/>
      </c>
      <c r="D1267" s="465" t="str">
        <f>IF(Tabla1[[#This Row],[Código_Actividad]]="","",'Formulario PPGR1'!#REF!)</f>
        <v/>
      </c>
      <c r="E1267" s="465" t="str">
        <f>IF(Tabla1[[#This Row],[Código_Actividad]]="","",'Formulario PPGR1'!#REF!)</f>
        <v/>
      </c>
      <c r="F1267" s="465" t="str">
        <f>IF(Tabla1[[#This Row],[Código_Actividad]]="","",'Formulario PPGR1'!#REF!)</f>
        <v/>
      </c>
      <c r="G1267" s="317"/>
      <c r="H1267" s="460" t="str">
        <f>IFERROR(VLOOKUP(Tabla1[[#This Row],[Código_Actividad]],'Formulario PPGR2'!$H$9:$I$1048576,2,FALSE),"")</f>
        <v/>
      </c>
      <c r="I1267" s="467" t="str">
        <f>IFERROR(VLOOKUP(Tabla1[[#This Row],[Código_Actividad]],Tabla2[[Código]:[Total de Acciones ]],15,FALSE),"")</f>
        <v/>
      </c>
      <c r="J1267" s="462"/>
      <c r="K1267" s="466" t="str">
        <f>IFERROR(VLOOKUP($J1267,[3]LSIns!$B$5:$C$45,2,FALSE),"")</f>
        <v/>
      </c>
      <c r="L1267" s="460"/>
      <c r="M1267" s="466" t="str">
        <f>IFERROR(VLOOKUP($L1267,[4]Insumos!$C$2:$F$517,2,FALSE),"")</f>
        <v/>
      </c>
      <c r="N1267" s="408"/>
      <c r="O1267" s="468" t="str">
        <f>IFERROR(VLOOKUP($L1267,[4]Insumos!$C$2:$F$517,3,FALSE),"")</f>
        <v/>
      </c>
      <c r="P1267" s="318" t="e">
        <f>+Tabla1[[#This Row],[Precio Unitario]]*Tabla1[[#This Row],[Cantidad de Insumos]]</f>
        <v>#VALUE!</v>
      </c>
      <c r="Q1267" s="469" t="str">
        <f>IFERROR(VLOOKUP($L1267,[4]Insumos!$C$2:$F$517,4,FALSE),"")</f>
        <v/>
      </c>
      <c r="R1267" s="462"/>
    </row>
    <row r="1268" spans="2:18" x14ac:dyDescent="0.25">
      <c r="B1268" s="465" t="str">
        <f>IF(Tabla1[[#This Row],[Código_Actividad]]="","",CONCATENATE(Tabla1[[#This Row],[POA]],".",Tabla1[[#This Row],[SRS]],".",Tabla1[[#This Row],[AREA]],".",Tabla1[[#This Row],[TIPO]]))</f>
        <v/>
      </c>
      <c r="C1268" s="465" t="str">
        <f>IF(Tabla1[[#This Row],[Código_Actividad]]="","",'Formulario PPGR1'!#REF!)</f>
        <v/>
      </c>
      <c r="D1268" s="465" t="str">
        <f>IF(Tabla1[[#This Row],[Código_Actividad]]="","",'Formulario PPGR1'!#REF!)</f>
        <v/>
      </c>
      <c r="E1268" s="465" t="str">
        <f>IF(Tabla1[[#This Row],[Código_Actividad]]="","",'Formulario PPGR1'!#REF!)</f>
        <v/>
      </c>
      <c r="F1268" s="465" t="str">
        <f>IF(Tabla1[[#This Row],[Código_Actividad]]="","",'Formulario PPGR1'!#REF!)</f>
        <v/>
      </c>
      <c r="G1268" s="317"/>
      <c r="H1268" s="460" t="str">
        <f>IFERROR(VLOOKUP(Tabla1[[#This Row],[Código_Actividad]],'Formulario PPGR2'!$H$9:$I$1048576,2,FALSE),"")</f>
        <v/>
      </c>
      <c r="I1268" s="467" t="str">
        <f>IFERROR(VLOOKUP(Tabla1[[#This Row],[Código_Actividad]],Tabla2[[Código]:[Total de Acciones ]],15,FALSE),"")</f>
        <v/>
      </c>
      <c r="J1268" s="462"/>
      <c r="K1268" s="466" t="str">
        <f>IFERROR(VLOOKUP($J1268,[3]LSIns!$B$5:$C$45,2,FALSE),"")</f>
        <v/>
      </c>
      <c r="L1268" s="460"/>
      <c r="M1268" s="466" t="str">
        <f>IFERROR(VLOOKUP($L1268,[4]Insumos!$C$2:$F$517,2,FALSE),"")</f>
        <v/>
      </c>
      <c r="N1268" s="408"/>
      <c r="O1268" s="468" t="str">
        <f>IFERROR(VLOOKUP($L1268,[4]Insumos!$C$2:$F$517,3,FALSE),"")</f>
        <v/>
      </c>
      <c r="P1268" s="318" t="e">
        <f>+Tabla1[[#This Row],[Precio Unitario]]*Tabla1[[#This Row],[Cantidad de Insumos]]</f>
        <v>#VALUE!</v>
      </c>
      <c r="Q1268" s="469" t="str">
        <f>IFERROR(VLOOKUP($L1268,[4]Insumos!$C$2:$F$517,4,FALSE),"")</f>
        <v/>
      </c>
      <c r="R1268" s="462"/>
    </row>
    <row r="1269" spans="2:18" x14ac:dyDescent="0.25">
      <c r="B1269" s="465" t="str">
        <f>IF(Tabla1[[#This Row],[Código_Actividad]]="","",CONCATENATE(Tabla1[[#This Row],[POA]],".",Tabla1[[#This Row],[SRS]],".",Tabla1[[#This Row],[AREA]],".",Tabla1[[#This Row],[TIPO]]))</f>
        <v/>
      </c>
      <c r="C1269" s="465" t="str">
        <f>IF(Tabla1[[#This Row],[Código_Actividad]]="","",'Formulario PPGR1'!#REF!)</f>
        <v/>
      </c>
      <c r="D1269" s="465" t="str">
        <f>IF(Tabla1[[#This Row],[Código_Actividad]]="","",'Formulario PPGR1'!#REF!)</f>
        <v/>
      </c>
      <c r="E1269" s="465" t="str">
        <f>IF(Tabla1[[#This Row],[Código_Actividad]]="","",'Formulario PPGR1'!#REF!)</f>
        <v/>
      </c>
      <c r="F1269" s="465" t="str">
        <f>IF(Tabla1[[#This Row],[Código_Actividad]]="","",'Formulario PPGR1'!#REF!)</f>
        <v/>
      </c>
      <c r="G1269" s="317"/>
      <c r="H1269" s="460" t="str">
        <f>IFERROR(VLOOKUP(Tabla1[[#This Row],[Código_Actividad]],'Formulario PPGR2'!$H$9:$I$1048576,2,FALSE),"")</f>
        <v/>
      </c>
      <c r="I1269" s="467" t="str">
        <f>IFERROR(VLOOKUP(Tabla1[[#This Row],[Código_Actividad]],Tabla2[[Código]:[Total de Acciones ]],15,FALSE),"")</f>
        <v/>
      </c>
      <c r="J1269" s="462"/>
      <c r="K1269" s="466" t="str">
        <f>IFERROR(VLOOKUP($J1269,[3]LSIns!$B$5:$C$45,2,FALSE),"")</f>
        <v/>
      </c>
      <c r="L1269" s="460"/>
      <c r="M1269" s="466" t="str">
        <f>IFERROR(VLOOKUP($L1269,[4]Insumos!$C$2:$F$517,2,FALSE),"")</f>
        <v/>
      </c>
      <c r="N1269" s="408"/>
      <c r="O1269" s="468" t="str">
        <f>IFERROR(VLOOKUP($L1269,[4]Insumos!$C$2:$F$517,3,FALSE),"")</f>
        <v/>
      </c>
      <c r="P1269" s="318" t="e">
        <f>+Tabla1[[#This Row],[Precio Unitario]]*Tabla1[[#This Row],[Cantidad de Insumos]]</f>
        <v>#VALUE!</v>
      </c>
      <c r="Q1269" s="469" t="str">
        <f>IFERROR(VLOOKUP($L1269,[4]Insumos!$C$2:$F$517,4,FALSE),"")</f>
        <v/>
      </c>
      <c r="R1269" s="462"/>
    </row>
    <row r="1270" spans="2:18" x14ac:dyDescent="0.25">
      <c r="B1270" s="465" t="str">
        <f>IF(Tabla1[[#This Row],[Código_Actividad]]="","",CONCATENATE(Tabla1[[#This Row],[POA]],".",Tabla1[[#This Row],[SRS]],".",Tabla1[[#This Row],[AREA]],".",Tabla1[[#This Row],[TIPO]]))</f>
        <v/>
      </c>
      <c r="C1270" s="465" t="str">
        <f>IF(Tabla1[[#This Row],[Código_Actividad]]="","",'Formulario PPGR1'!#REF!)</f>
        <v/>
      </c>
      <c r="D1270" s="465" t="str">
        <f>IF(Tabla1[[#This Row],[Código_Actividad]]="","",'Formulario PPGR1'!#REF!)</f>
        <v/>
      </c>
      <c r="E1270" s="465" t="str">
        <f>IF(Tabla1[[#This Row],[Código_Actividad]]="","",'Formulario PPGR1'!#REF!)</f>
        <v/>
      </c>
      <c r="F1270" s="465" t="str">
        <f>IF(Tabla1[[#This Row],[Código_Actividad]]="","",'Formulario PPGR1'!#REF!)</f>
        <v/>
      </c>
      <c r="G1270" s="317"/>
      <c r="H1270" s="460" t="str">
        <f>IFERROR(VLOOKUP(Tabla1[[#This Row],[Código_Actividad]],'Formulario PPGR2'!$H$9:$I$1048576,2,FALSE),"")</f>
        <v/>
      </c>
      <c r="I1270" s="467" t="str">
        <f>IFERROR(VLOOKUP(Tabla1[[#This Row],[Código_Actividad]],Tabla2[[Código]:[Total de Acciones ]],15,FALSE),"")</f>
        <v/>
      </c>
      <c r="J1270" s="462"/>
      <c r="K1270" s="466" t="str">
        <f>IFERROR(VLOOKUP($J1270,[3]LSIns!$B$5:$C$45,2,FALSE),"")</f>
        <v/>
      </c>
      <c r="L1270" s="460"/>
      <c r="M1270" s="466" t="str">
        <f>IFERROR(VLOOKUP($L1270,[4]Insumos!$C$2:$F$517,2,FALSE),"")</f>
        <v/>
      </c>
      <c r="N1270" s="408"/>
      <c r="O1270" s="468" t="str">
        <f>IFERROR(VLOOKUP($L1270,[4]Insumos!$C$2:$F$517,3,FALSE),"")</f>
        <v/>
      </c>
      <c r="P1270" s="318" t="e">
        <f>+Tabla1[[#This Row],[Precio Unitario]]*Tabla1[[#This Row],[Cantidad de Insumos]]</f>
        <v>#VALUE!</v>
      </c>
      <c r="Q1270" s="469" t="str">
        <f>IFERROR(VLOOKUP($L1270,[4]Insumos!$C$2:$F$517,4,FALSE),"")</f>
        <v/>
      </c>
      <c r="R1270" s="462"/>
    </row>
    <row r="1271" spans="2:18" x14ac:dyDescent="0.25">
      <c r="B1271" s="465" t="str">
        <f>IF(Tabla1[[#This Row],[Código_Actividad]]="","",CONCATENATE(Tabla1[[#This Row],[POA]],".",Tabla1[[#This Row],[SRS]],".",Tabla1[[#This Row],[AREA]],".",Tabla1[[#This Row],[TIPO]]))</f>
        <v/>
      </c>
      <c r="C1271" s="465" t="str">
        <f>IF(Tabla1[[#This Row],[Código_Actividad]]="","",'Formulario PPGR1'!#REF!)</f>
        <v/>
      </c>
      <c r="D1271" s="465" t="str">
        <f>IF(Tabla1[[#This Row],[Código_Actividad]]="","",'Formulario PPGR1'!#REF!)</f>
        <v/>
      </c>
      <c r="E1271" s="465" t="str">
        <f>IF(Tabla1[[#This Row],[Código_Actividad]]="","",'Formulario PPGR1'!#REF!)</f>
        <v/>
      </c>
      <c r="F1271" s="465" t="str">
        <f>IF(Tabla1[[#This Row],[Código_Actividad]]="","",'Formulario PPGR1'!#REF!)</f>
        <v/>
      </c>
      <c r="G1271" s="317"/>
      <c r="H1271" s="460" t="str">
        <f>IFERROR(VLOOKUP(Tabla1[[#This Row],[Código_Actividad]],'Formulario PPGR2'!$H$9:$I$1048576,2,FALSE),"")</f>
        <v/>
      </c>
      <c r="I1271" s="467" t="str">
        <f>IFERROR(VLOOKUP(Tabla1[[#This Row],[Código_Actividad]],Tabla2[[Código]:[Total de Acciones ]],15,FALSE),"")</f>
        <v/>
      </c>
      <c r="J1271" s="462"/>
      <c r="K1271" s="466" t="str">
        <f>IFERROR(VLOOKUP($J1271,[3]LSIns!$B$5:$C$45,2,FALSE),"")</f>
        <v/>
      </c>
      <c r="L1271" s="460"/>
      <c r="M1271" s="466" t="str">
        <f>IFERROR(VLOOKUP($L1271,[4]Insumos!$C$2:$F$517,2,FALSE),"")</f>
        <v/>
      </c>
      <c r="N1271" s="408"/>
      <c r="O1271" s="468" t="str">
        <f>IFERROR(VLOOKUP($L1271,[4]Insumos!$C$2:$F$517,3,FALSE),"")</f>
        <v/>
      </c>
      <c r="P1271" s="318" t="e">
        <f>+Tabla1[[#This Row],[Precio Unitario]]*Tabla1[[#This Row],[Cantidad de Insumos]]</f>
        <v>#VALUE!</v>
      </c>
      <c r="Q1271" s="469" t="str">
        <f>IFERROR(VLOOKUP($L1271,[4]Insumos!$C$2:$F$517,4,FALSE),"")</f>
        <v/>
      </c>
      <c r="R1271" s="462"/>
    </row>
    <row r="1272" spans="2:18" x14ac:dyDescent="0.25">
      <c r="B1272" s="465" t="str">
        <f>IF(Tabla1[[#This Row],[Código_Actividad]]="","",CONCATENATE(Tabla1[[#This Row],[POA]],".",Tabla1[[#This Row],[SRS]],".",Tabla1[[#This Row],[AREA]],".",Tabla1[[#This Row],[TIPO]]))</f>
        <v/>
      </c>
      <c r="C1272" s="465" t="str">
        <f>IF(Tabla1[[#This Row],[Código_Actividad]]="","",'Formulario PPGR1'!#REF!)</f>
        <v/>
      </c>
      <c r="D1272" s="465" t="str">
        <f>IF(Tabla1[[#This Row],[Código_Actividad]]="","",'Formulario PPGR1'!#REF!)</f>
        <v/>
      </c>
      <c r="E1272" s="465" t="str">
        <f>IF(Tabla1[[#This Row],[Código_Actividad]]="","",'Formulario PPGR1'!#REF!)</f>
        <v/>
      </c>
      <c r="F1272" s="465" t="str">
        <f>IF(Tabla1[[#This Row],[Código_Actividad]]="","",'Formulario PPGR1'!#REF!)</f>
        <v/>
      </c>
      <c r="G1272" s="317"/>
      <c r="H1272" s="460" t="str">
        <f>IFERROR(VLOOKUP(Tabla1[[#This Row],[Código_Actividad]],'Formulario PPGR2'!$H$9:$I$1048576,2,FALSE),"")</f>
        <v/>
      </c>
      <c r="I1272" s="467" t="str">
        <f>IFERROR(VLOOKUP(Tabla1[[#This Row],[Código_Actividad]],Tabla2[[Código]:[Total de Acciones ]],15,FALSE),"")</f>
        <v/>
      </c>
      <c r="J1272" s="462"/>
      <c r="K1272" s="466" t="str">
        <f>IFERROR(VLOOKUP($J1272,[3]LSIns!$B$5:$C$45,2,FALSE),"")</f>
        <v/>
      </c>
      <c r="L1272" s="460"/>
      <c r="M1272" s="466" t="str">
        <f>IFERROR(VLOOKUP($L1272,[4]Insumos!$C$2:$F$517,2,FALSE),"")</f>
        <v/>
      </c>
      <c r="N1272" s="408"/>
      <c r="O1272" s="468" t="str">
        <f>IFERROR(VLOOKUP($L1272,[4]Insumos!$C$2:$F$517,3,FALSE),"")</f>
        <v/>
      </c>
      <c r="P1272" s="318" t="e">
        <f>+Tabla1[[#This Row],[Precio Unitario]]*Tabla1[[#This Row],[Cantidad de Insumos]]</f>
        <v>#VALUE!</v>
      </c>
      <c r="Q1272" s="469" t="str">
        <f>IFERROR(VLOOKUP($L1272,[4]Insumos!$C$2:$F$517,4,FALSE),"")</f>
        <v/>
      </c>
      <c r="R1272" s="462"/>
    </row>
    <row r="1273" spans="2:18" x14ac:dyDescent="0.25">
      <c r="B1273" s="465" t="str">
        <f>IF(Tabla1[[#This Row],[Código_Actividad]]="","",CONCATENATE(Tabla1[[#This Row],[POA]],".",Tabla1[[#This Row],[SRS]],".",Tabla1[[#This Row],[AREA]],".",Tabla1[[#This Row],[TIPO]]))</f>
        <v/>
      </c>
      <c r="C1273" s="465" t="str">
        <f>IF(Tabla1[[#This Row],[Código_Actividad]]="","",'Formulario PPGR1'!#REF!)</f>
        <v/>
      </c>
      <c r="D1273" s="465" t="str">
        <f>IF(Tabla1[[#This Row],[Código_Actividad]]="","",'Formulario PPGR1'!#REF!)</f>
        <v/>
      </c>
      <c r="E1273" s="465" t="str">
        <f>IF(Tabla1[[#This Row],[Código_Actividad]]="","",'Formulario PPGR1'!#REF!)</f>
        <v/>
      </c>
      <c r="F1273" s="465" t="str">
        <f>IF(Tabla1[[#This Row],[Código_Actividad]]="","",'Formulario PPGR1'!#REF!)</f>
        <v/>
      </c>
      <c r="G1273" s="317"/>
      <c r="H1273" s="460" t="str">
        <f>IFERROR(VLOOKUP(Tabla1[[#This Row],[Código_Actividad]],'Formulario PPGR2'!$H$9:$I$1048576,2,FALSE),"")</f>
        <v/>
      </c>
      <c r="I1273" s="467" t="str">
        <f>IFERROR(VLOOKUP(Tabla1[[#This Row],[Código_Actividad]],Tabla2[[Código]:[Total de Acciones ]],15,FALSE),"")</f>
        <v/>
      </c>
      <c r="J1273" s="462"/>
      <c r="K1273" s="466" t="str">
        <f>IFERROR(VLOOKUP($J1273,[3]LSIns!$B$5:$C$45,2,FALSE),"")</f>
        <v/>
      </c>
      <c r="L1273" s="460"/>
      <c r="M1273" s="466" t="str">
        <f>IFERROR(VLOOKUP($L1273,[4]Insumos!$C$2:$F$517,2,FALSE),"")</f>
        <v/>
      </c>
      <c r="N1273" s="408"/>
      <c r="O1273" s="468" t="str">
        <f>IFERROR(VLOOKUP($L1273,[4]Insumos!$C$2:$F$517,3,FALSE),"")</f>
        <v/>
      </c>
      <c r="P1273" s="318" t="e">
        <f>+Tabla1[[#This Row],[Precio Unitario]]*Tabla1[[#This Row],[Cantidad de Insumos]]</f>
        <v>#VALUE!</v>
      </c>
      <c r="Q1273" s="469" t="str">
        <f>IFERROR(VLOOKUP($L1273,[4]Insumos!$C$2:$F$517,4,FALSE),"")</f>
        <v/>
      </c>
      <c r="R1273" s="462"/>
    </row>
    <row r="1274" spans="2:18" x14ac:dyDescent="0.25">
      <c r="B1274" s="465" t="str">
        <f>IF(Tabla1[[#This Row],[Código_Actividad]]="","",CONCATENATE(Tabla1[[#This Row],[POA]],".",Tabla1[[#This Row],[SRS]],".",Tabla1[[#This Row],[AREA]],".",Tabla1[[#This Row],[TIPO]]))</f>
        <v/>
      </c>
      <c r="C1274" s="465" t="str">
        <f>IF(Tabla1[[#This Row],[Código_Actividad]]="","",'Formulario PPGR1'!#REF!)</f>
        <v/>
      </c>
      <c r="D1274" s="465" t="str">
        <f>IF(Tabla1[[#This Row],[Código_Actividad]]="","",'Formulario PPGR1'!#REF!)</f>
        <v/>
      </c>
      <c r="E1274" s="465" t="str">
        <f>IF(Tabla1[[#This Row],[Código_Actividad]]="","",'Formulario PPGR1'!#REF!)</f>
        <v/>
      </c>
      <c r="F1274" s="465" t="str">
        <f>IF(Tabla1[[#This Row],[Código_Actividad]]="","",'Formulario PPGR1'!#REF!)</f>
        <v/>
      </c>
      <c r="G1274" s="317"/>
      <c r="H1274" s="460" t="str">
        <f>IFERROR(VLOOKUP(Tabla1[[#This Row],[Código_Actividad]],'Formulario PPGR2'!$H$9:$I$1048576,2,FALSE),"")</f>
        <v/>
      </c>
      <c r="I1274" s="467" t="str">
        <f>IFERROR(VLOOKUP(Tabla1[[#This Row],[Código_Actividad]],Tabla2[[Código]:[Total de Acciones ]],15,FALSE),"")</f>
        <v/>
      </c>
      <c r="J1274" s="462"/>
      <c r="K1274" s="466" t="str">
        <f>IFERROR(VLOOKUP($J1274,[3]LSIns!$B$5:$C$45,2,FALSE),"")</f>
        <v/>
      </c>
      <c r="L1274" s="460"/>
      <c r="M1274" s="466" t="str">
        <f>IFERROR(VLOOKUP($L1274,[4]Insumos!$C$2:$F$517,2,FALSE),"")</f>
        <v/>
      </c>
      <c r="N1274" s="408"/>
      <c r="O1274" s="468" t="str">
        <f>IFERROR(VLOOKUP($L1274,[4]Insumos!$C$2:$F$517,3,FALSE),"")</f>
        <v/>
      </c>
      <c r="P1274" s="318" t="e">
        <f>+Tabla1[[#This Row],[Precio Unitario]]*Tabla1[[#This Row],[Cantidad de Insumos]]</f>
        <v>#VALUE!</v>
      </c>
      <c r="Q1274" s="469" t="str">
        <f>IFERROR(VLOOKUP($L1274,[4]Insumos!$C$2:$F$517,4,FALSE),"")</f>
        <v/>
      </c>
      <c r="R1274" s="462"/>
    </row>
    <row r="1275" spans="2:18" x14ac:dyDescent="0.25">
      <c r="B1275" s="465" t="str">
        <f>IF(Tabla1[[#This Row],[Código_Actividad]]="","",CONCATENATE(Tabla1[[#This Row],[POA]],".",Tabla1[[#This Row],[SRS]],".",Tabla1[[#This Row],[AREA]],".",Tabla1[[#This Row],[TIPO]]))</f>
        <v/>
      </c>
      <c r="C1275" s="465" t="str">
        <f>IF(Tabla1[[#This Row],[Código_Actividad]]="","",'Formulario PPGR1'!#REF!)</f>
        <v/>
      </c>
      <c r="D1275" s="465" t="str">
        <f>IF(Tabla1[[#This Row],[Código_Actividad]]="","",'Formulario PPGR1'!#REF!)</f>
        <v/>
      </c>
      <c r="E1275" s="465" t="str">
        <f>IF(Tabla1[[#This Row],[Código_Actividad]]="","",'Formulario PPGR1'!#REF!)</f>
        <v/>
      </c>
      <c r="F1275" s="465" t="str">
        <f>IF(Tabla1[[#This Row],[Código_Actividad]]="","",'Formulario PPGR1'!#REF!)</f>
        <v/>
      </c>
      <c r="G1275" s="317"/>
      <c r="H1275" s="460" t="str">
        <f>IFERROR(VLOOKUP(Tabla1[[#This Row],[Código_Actividad]],'Formulario PPGR2'!$H$9:$I$1048576,2,FALSE),"")</f>
        <v/>
      </c>
      <c r="I1275" s="467" t="str">
        <f>IFERROR(VLOOKUP(Tabla1[[#This Row],[Código_Actividad]],Tabla2[[Código]:[Total de Acciones ]],15,FALSE),"")</f>
        <v/>
      </c>
      <c r="J1275" s="462"/>
      <c r="K1275" s="466" t="str">
        <f>IFERROR(VLOOKUP($J1275,[3]LSIns!$B$5:$C$45,2,FALSE),"")</f>
        <v/>
      </c>
      <c r="L1275" s="460"/>
      <c r="M1275" s="466" t="str">
        <f>IFERROR(VLOOKUP($L1275,[4]Insumos!$C$2:$F$517,2,FALSE),"")</f>
        <v/>
      </c>
      <c r="N1275" s="408"/>
      <c r="O1275" s="468" t="str">
        <f>IFERROR(VLOOKUP($L1275,[4]Insumos!$C$2:$F$517,3,FALSE),"")</f>
        <v/>
      </c>
      <c r="P1275" s="318" t="e">
        <f>+Tabla1[[#This Row],[Precio Unitario]]*Tabla1[[#This Row],[Cantidad de Insumos]]</f>
        <v>#VALUE!</v>
      </c>
      <c r="Q1275" s="469" t="str">
        <f>IFERROR(VLOOKUP($L1275,[4]Insumos!$C$2:$F$517,4,FALSE),"")</f>
        <v/>
      </c>
      <c r="R1275" s="462"/>
    </row>
    <row r="1276" spans="2:18" x14ac:dyDescent="0.25">
      <c r="B1276" s="465" t="str">
        <f>IF(Tabla1[[#This Row],[Código_Actividad]]="","",CONCATENATE(Tabla1[[#This Row],[POA]],".",Tabla1[[#This Row],[SRS]],".",Tabla1[[#This Row],[AREA]],".",Tabla1[[#This Row],[TIPO]]))</f>
        <v/>
      </c>
      <c r="C1276" s="465" t="str">
        <f>IF(Tabla1[[#This Row],[Código_Actividad]]="","",'Formulario PPGR1'!#REF!)</f>
        <v/>
      </c>
      <c r="D1276" s="465" t="str">
        <f>IF(Tabla1[[#This Row],[Código_Actividad]]="","",'Formulario PPGR1'!#REF!)</f>
        <v/>
      </c>
      <c r="E1276" s="465" t="str">
        <f>IF(Tabla1[[#This Row],[Código_Actividad]]="","",'Formulario PPGR1'!#REF!)</f>
        <v/>
      </c>
      <c r="F1276" s="465" t="str">
        <f>IF(Tabla1[[#This Row],[Código_Actividad]]="","",'Formulario PPGR1'!#REF!)</f>
        <v/>
      </c>
      <c r="G1276" s="317"/>
      <c r="H1276" s="460" t="str">
        <f>IFERROR(VLOOKUP(Tabla1[[#This Row],[Código_Actividad]],'Formulario PPGR2'!$H$9:$I$1048576,2,FALSE),"")</f>
        <v/>
      </c>
      <c r="I1276" s="467" t="str">
        <f>IFERROR(VLOOKUP(Tabla1[[#This Row],[Código_Actividad]],Tabla2[[Código]:[Total de Acciones ]],15,FALSE),"")</f>
        <v/>
      </c>
      <c r="J1276" s="462"/>
      <c r="K1276" s="466" t="str">
        <f>IFERROR(VLOOKUP($J1276,[3]LSIns!$B$5:$C$45,2,FALSE),"")</f>
        <v/>
      </c>
      <c r="L1276" s="460"/>
      <c r="M1276" s="466" t="str">
        <f>IFERROR(VLOOKUP($L1276,[4]Insumos!$C$2:$F$517,2,FALSE),"")</f>
        <v/>
      </c>
      <c r="N1276" s="408"/>
      <c r="O1276" s="468" t="str">
        <f>IFERROR(VLOOKUP($L1276,[4]Insumos!$C$2:$F$517,3,FALSE),"")</f>
        <v/>
      </c>
      <c r="P1276" s="318" t="e">
        <f>+Tabla1[[#This Row],[Precio Unitario]]*Tabla1[[#This Row],[Cantidad de Insumos]]</f>
        <v>#VALUE!</v>
      </c>
      <c r="Q1276" s="469" t="str">
        <f>IFERROR(VLOOKUP($L1276,[4]Insumos!$C$2:$F$517,4,FALSE),"")</f>
        <v/>
      </c>
      <c r="R1276" s="462"/>
    </row>
    <row r="1277" spans="2:18" x14ac:dyDescent="0.25">
      <c r="B1277" s="465" t="str">
        <f>IF(Tabla1[[#This Row],[Código_Actividad]]="","",CONCATENATE(Tabla1[[#This Row],[POA]],".",Tabla1[[#This Row],[SRS]],".",Tabla1[[#This Row],[AREA]],".",Tabla1[[#This Row],[TIPO]]))</f>
        <v/>
      </c>
      <c r="C1277" s="465" t="str">
        <f>IF(Tabla1[[#This Row],[Código_Actividad]]="","",'Formulario PPGR1'!#REF!)</f>
        <v/>
      </c>
      <c r="D1277" s="465" t="str">
        <f>IF(Tabla1[[#This Row],[Código_Actividad]]="","",'Formulario PPGR1'!#REF!)</f>
        <v/>
      </c>
      <c r="E1277" s="465" t="str">
        <f>IF(Tabla1[[#This Row],[Código_Actividad]]="","",'Formulario PPGR1'!#REF!)</f>
        <v/>
      </c>
      <c r="F1277" s="465" t="str">
        <f>IF(Tabla1[[#This Row],[Código_Actividad]]="","",'Formulario PPGR1'!#REF!)</f>
        <v/>
      </c>
      <c r="G1277" s="317"/>
      <c r="H1277" s="460" t="str">
        <f>IFERROR(VLOOKUP(Tabla1[[#This Row],[Código_Actividad]],'Formulario PPGR2'!$H$9:$I$1048576,2,FALSE),"")</f>
        <v/>
      </c>
      <c r="I1277" s="467" t="str">
        <f>IFERROR(VLOOKUP(Tabla1[[#This Row],[Código_Actividad]],Tabla2[[Código]:[Total de Acciones ]],15,FALSE),"")</f>
        <v/>
      </c>
      <c r="J1277" s="462"/>
      <c r="K1277" s="466" t="str">
        <f>IFERROR(VLOOKUP($J1277,[3]LSIns!$B$5:$C$45,2,FALSE),"")</f>
        <v/>
      </c>
      <c r="L1277" s="460"/>
      <c r="M1277" s="466" t="str">
        <f>IFERROR(VLOOKUP($L1277,[4]Insumos!$C$2:$F$517,2,FALSE),"")</f>
        <v/>
      </c>
      <c r="N1277" s="408"/>
      <c r="O1277" s="468" t="str">
        <f>IFERROR(VLOOKUP($L1277,[4]Insumos!$C$2:$F$517,3,FALSE),"")</f>
        <v/>
      </c>
      <c r="P1277" s="318" t="e">
        <f>+Tabla1[[#This Row],[Precio Unitario]]*Tabla1[[#This Row],[Cantidad de Insumos]]</f>
        <v>#VALUE!</v>
      </c>
      <c r="Q1277" s="469" t="str">
        <f>IFERROR(VLOOKUP($L1277,[4]Insumos!$C$2:$F$517,4,FALSE),"")</f>
        <v/>
      </c>
      <c r="R1277" s="462"/>
    </row>
    <row r="1278" spans="2:18" x14ac:dyDescent="0.25">
      <c r="B1278" s="465" t="str">
        <f>IF(Tabla1[[#This Row],[Código_Actividad]]="","",CONCATENATE(Tabla1[[#This Row],[POA]],".",Tabla1[[#This Row],[SRS]],".",Tabla1[[#This Row],[AREA]],".",Tabla1[[#This Row],[TIPO]]))</f>
        <v/>
      </c>
      <c r="C1278" s="465" t="str">
        <f>IF(Tabla1[[#This Row],[Código_Actividad]]="","",'Formulario PPGR1'!#REF!)</f>
        <v/>
      </c>
      <c r="D1278" s="465" t="str">
        <f>IF(Tabla1[[#This Row],[Código_Actividad]]="","",'Formulario PPGR1'!#REF!)</f>
        <v/>
      </c>
      <c r="E1278" s="465" t="str">
        <f>IF(Tabla1[[#This Row],[Código_Actividad]]="","",'Formulario PPGR1'!#REF!)</f>
        <v/>
      </c>
      <c r="F1278" s="465" t="str">
        <f>IF(Tabla1[[#This Row],[Código_Actividad]]="","",'Formulario PPGR1'!#REF!)</f>
        <v/>
      </c>
      <c r="G1278" s="317"/>
      <c r="H1278" s="460" t="str">
        <f>IFERROR(VLOOKUP(Tabla1[[#This Row],[Código_Actividad]],'Formulario PPGR2'!$H$9:$I$1048576,2,FALSE),"")</f>
        <v/>
      </c>
      <c r="I1278" s="467" t="str">
        <f>IFERROR(VLOOKUP(Tabla1[[#This Row],[Código_Actividad]],Tabla2[[Código]:[Total de Acciones ]],15,FALSE),"")</f>
        <v/>
      </c>
      <c r="J1278" s="462"/>
      <c r="K1278" s="466" t="str">
        <f>IFERROR(VLOOKUP($J1278,[3]LSIns!$B$5:$C$45,2,FALSE),"")</f>
        <v/>
      </c>
      <c r="L1278" s="460"/>
      <c r="M1278" s="466" t="str">
        <f>IFERROR(VLOOKUP($L1278,[4]Insumos!$C$2:$F$517,2,FALSE),"")</f>
        <v/>
      </c>
      <c r="N1278" s="408"/>
      <c r="O1278" s="468" t="str">
        <f>IFERROR(VLOOKUP($L1278,[4]Insumos!$C$2:$F$517,3,FALSE),"")</f>
        <v/>
      </c>
      <c r="P1278" s="318" t="e">
        <f>+Tabla1[[#This Row],[Precio Unitario]]*Tabla1[[#This Row],[Cantidad de Insumos]]</f>
        <v>#VALUE!</v>
      </c>
      <c r="Q1278" s="469" t="str">
        <f>IFERROR(VLOOKUP($L1278,[4]Insumos!$C$2:$F$517,4,FALSE),"")</f>
        <v/>
      </c>
      <c r="R1278" s="462"/>
    </row>
    <row r="1279" spans="2:18" x14ac:dyDescent="0.25">
      <c r="B1279" s="465" t="str">
        <f>IF(Tabla1[[#This Row],[Código_Actividad]]="","",CONCATENATE(Tabla1[[#This Row],[POA]],".",Tabla1[[#This Row],[SRS]],".",Tabla1[[#This Row],[AREA]],".",Tabla1[[#This Row],[TIPO]]))</f>
        <v/>
      </c>
      <c r="C1279" s="465" t="str">
        <f>IF(Tabla1[[#This Row],[Código_Actividad]]="","",'Formulario PPGR1'!#REF!)</f>
        <v/>
      </c>
      <c r="D1279" s="465" t="str">
        <f>IF(Tabla1[[#This Row],[Código_Actividad]]="","",'Formulario PPGR1'!#REF!)</f>
        <v/>
      </c>
      <c r="E1279" s="465" t="str">
        <f>IF(Tabla1[[#This Row],[Código_Actividad]]="","",'Formulario PPGR1'!#REF!)</f>
        <v/>
      </c>
      <c r="F1279" s="465" t="str">
        <f>IF(Tabla1[[#This Row],[Código_Actividad]]="","",'Formulario PPGR1'!#REF!)</f>
        <v/>
      </c>
      <c r="G1279" s="317"/>
      <c r="H1279" s="460" t="str">
        <f>IFERROR(VLOOKUP(Tabla1[[#This Row],[Código_Actividad]],'Formulario PPGR2'!$H$9:$I$1048576,2,FALSE),"")</f>
        <v/>
      </c>
      <c r="I1279" s="467" t="str">
        <f>IFERROR(VLOOKUP(Tabla1[[#This Row],[Código_Actividad]],Tabla2[[Código]:[Total de Acciones ]],15,FALSE),"")</f>
        <v/>
      </c>
      <c r="J1279" s="462"/>
      <c r="K1279" s="466" t="str">
        <f>IFERROR(VLOOKUP($J1279,[3]LSIns!$B$5:$C$45,2,FALSE),"")</f>
        <v/>
      </c>
      <c r="L1279" s="460"/>
      <c r="M1279" s="466" t="str">
        <f>IFERROR(VLOOKUP($L1279,[4]Insumos!$C$2:$F$517,2,FALSE),"")</f>
        <v/>
      </c>
      <c r="N1279" s="408"/>
      <c r="O1279" s="468" t="str">
        <f>IFERROR(VLOOKUP($L1279,[4]Insumos!$C$2:$F$517,3,FALSE),"")</f>
        <v/>
      </c>
      <c r="P1279" s="318" t="e">
        <f>+Tabla1[[#This Row],[Precio Unitario]]*Tabla1[[#This Row],[Cantidad de Insumos]]</f>
        <v>#VALUE!</v>
      </c>
      <c r="Q1279" s="469" t="str">
        <f>IFERROR(VLOOKUP($L1279,[4]Insumos!$C$2:$F$517,4,FALSE),"")</f>
        <v/>
      </c>
      <c r="R1279" s="462"/>
    </row>
    <row r="1280" spans="2:18" x14ac:dyDescent="0.25">
      <c r="B1280" s="465" t="str">
        <f>IF(Tabla1[[#This Row],[Código_Actividad]]="","",CONCATENATE(Tabla1[[#This Row],[POA]],".",Tabla1[[#This Row],[SRS]],".",Tabla1[[#This Row],[AREA]],".",Tabla1[[#This Row],[TIPO]]))</f>
        <v/>
      </c>
      <c r="C1280" s="465" t="str">
        <f>IF(Tabla1[[#This Row],[Código_Actividad]]="","",'Formulario PPGR1'!#REF!)</f>
        <v/>
      </c>
      <c r="D1280" s="465" t="str">
        <f>IF(Tabla1[[#This Row],[Código_Actividad]]="","",'Formulario PPGR1'!#REF!)</f>
        <v/>
      </c>
      <c r="E1280" s="465" t="str">
        <f>IF(Tabla1[[#This Row],[Código_Actividad]]="","",'Formulario PPGR1'!#REF!)</f>
        <v/>
      </c>
      <c r="F1280" s="465" t="str">
        <f>IF(Tabla1[[#This Row],[Código_Actividad]]="","",'Formulario PPGR1'!#REF!)</f>
        <v/>
      </c>
      <c r="G1280" s="317"/>
      <c r="H1280" s="460" t="str">
        <f>IFERROR(VLOOKUP(Tabla1[[#This Row],[Código_Actividad]],'Formulario PPGR2'!$H$9:$I$1048576,2,FALSE),"")</f>
        <v/>
      </c>
      <c r="I1280" s="467" t="str">
        <f>IFERROR(VLOOKUP(Tabla1[[#This Row],[Código_Actividad]],Tabla2[[Código]:[Total de Acciones ]],15,FALSE),"")</f>
        <v/>
      </c>
      <c r="J1280" s="462"/>
      <c r="K1280" s="466" t="str">
        <f>IFERROR(VLOOKUP($J1280,[3]LSIns!$B$5:$C$45,2,FALSE),"")</f>
        <v/>
      </c>
      <c r="L1280" s="460"/>
      <c r="M1280" s="466" t="str">
        <f>IFERROR(VLOOKUP($L1280,[4]Insumos!$C$2:$F$517,2,FALSE),"")</f>
        <v/>
      </c>
      <c r="N1280" s="408"/>
      <c r="O1280" s="468" t="str">
        <f>IFERROR(VLOOKUP($L1280,[4]Insumos!$C$2:$F$517,3,FALSE),"")</f>
        <v/>
      </c>
      <c r="P1280" s="318" t="e">
        <f>+Tabla1[[#This Row],[Precio Unitario]]*Tabla1[[#This Row],[Cantidad de Insumos]]</f>
        <v>#VALUE!</v>
      </c>
      <c r="Q1280" s="469" t="str">
        <f>IFERROR(VLOOKUP($L1280,[4]Insumos!$C$2:$F$517,4,FALSE),"")</f>
        <v/>
      </c>
      <c r="R1280" s="462"/>
    </row>
    <row r="1281" spans="2:18" x14ac:dyDescent="0.25">
      <c r="B1281" s="465" t="str">
        <f>IF(Tabla1[[#This Row],[Código_Actividad]]="","",CONCATENATE(Tabla1[[#This Row],[POA]],".",Tabla1[[#This Row],[SRS]],".",Tabla1[[#This Row],[AREA]],".",Tabla1[[#This Row],[TIPO]]))</f>
        <v/>
      </c>
      <c r="C1281" s="465" t="str">
        <f>IF(Tabla1[[#This Row],[Código_Actividad]]="","",'Formulario PPGR1'!#REF!)</f>
        <v/>
      </c>
      <c r="D1281" s="465" t="str">
        <f>IF(Tabla1[[#This Row],[Código_Actividad]]="","",'Formulario PPGR1'!#REF!)</f>
        <v/>
      </c>
      <c r="E1281" s="465" t="str">
        <f>IF(Tabla1[[#This Row],[Código_Actividad]]="","",'Formulario PPGR1'!#REF!)</f>
        <v/>
      </c>
      <c r="F1281" s="465" t="str">
        <f>IF(Tabla1[[#This Row],[Código_Actividad]]="","",'Formulario PPGR1'!#REF!)</f>
        <v/>
      </c>
      <c r="G1281" s="317"/>
      <c r="H1281" s="460" t="str">
        <f>IFERROR(VLOOKUP(Tabla1[[#This Row],[Código_Actividad]],'Formulario PPGR2'!$H$9:$I$1048576,2,FALSE),"")</f>
        <v/>
      </c>
      <c r="I1281" s="467" t="str">
        <f>IFERROR(VLOOKUP(Tabla1[[#This Row],[Código_Actividad]],Tabla2[[Código]:[Total de Acciones ]],15,FALSE),"")</f>
        <v/>
      </c>
      <c r="J1281" s="462"/>
      <c r="K1281" s="466" t="str">
        <f>IFERROR(VLOOKUP($J1281,[3]LSIns!$B$5:$C$45,2,FALSE),"")</f>
        <v/>
      </c>
      <c r="L1281" s="460"/>
      <c r="M1281" s="466" t="str">
        <f>IFERROR(VLOOKUP($L1281,[4]Insumos!$C$2:$F$517,2,FALSE),"")</f>
        <v/>
      </c>
      <c r="N1281" s="408"/>
      <c r="O1281" s="468" t="str">
        <f>IFERROR(VLOOKUP($L1281,[4]Insumos!$C$2:$F$517,3,FALSE),"")</f>
        <v/>
      </c>
      <c r="P1281" s="318" t="e">
        <f>+Tabla1[[#This Row],[Precio Unitario]]*Tabla1[[#This Row],[Cantidad de Insumos]]</f>
        <v>#VALUE!</v>
      </c>
      <c r="Q1281" s="469" t="str">
        <f>IFERROR(VLOOKUP($L1281,[4]Insumos!$C$2:$F$517,4,FALSE),"")</f>
        <v/>
      </c>
      <c r="R1281" s="462"/>
    </row>
    <row r="1282" spans="2:18" x14ac:dyDescent="0.25">
      <c r="B1282" s="465" t="str">
        <f>IF(Tabla1[[#This Row],[Código_Actividad]]="","",CONCATENATE(Tabla1[[#This Row],[POA]],".",Tabla1[[#This Row],[SRS]],".",Tabla1[[#This Row],[AREA]],".",Tabla1[[#This Row],[TIPO]]))</f>
        <v/>
      </c>
      <c r="C1282" s="465" t="str">
        <f>IF(Tabla1[[#This Row],[Código_Actividad]]="","",'Formulario PPGR1'!#REF!)</f>
        <v/>
      </c>
      <c r="D1282" s="465" t="str">
        <f>IF(Tabla1[[#This Row],[Código_Actividad]]="","",'Formulario PPGR1'!#REF!)</f>
        <v/>
      </c>
      <c r="E1282" s="465" t="str">
        <f>IF(Tabla1[[#This Row],[Código_Actividad]]="","",'Formulario PPGR1'!#REF!)</f>
        <v/>
      </c>
      <c r="F1282" s="465" t="str">
        <f>IF(Tabla1[[#This Row],[Código_Actividad]]="","",'Formulario PPGR1'!#REF!)</f>
        <v/>
      </c>
      <c r="G1282" s="317"/>
      <c r="H1282" s="460" t="str">
        <f>IFERROR(VLOOKUP(Tabla1[[#This Row],[Código_Actividad]],'Formulario PPGR2'!$H$9:$I$1048576,2,FALSE),"")</f>
        <v/>
      </c>
      <c r="I1282" s="467" t="str">
        <f>IFERROR(VLOOKUP(Tabla1[[#This Row],[Código_Actividad]],Tabla2[[Código]:[Total de Acciones ]],15,FALSE),"")</f>
        <v/>
      </c>
      <c r="J1282" s="462"/>
      <c r="K1282" s="466" t="str">
        <f>IFERROR(VLOOKUP($J1282,[3]LSIns!$B$5:$C$45,2,FALSE),"")</f>
        <v/>
      </c>
      <c r="L1282" s="460"/>
      <c r="M1282" s="466" t="str">
        <f>IFERROR(VLOOKUP($L1282,[4]Insumos!$C$2:$F$517,2,FALSE),"")</f>
        <v/>
      </c>
      <c r="N1282" s="408"/>
      <c r="O1282" s="468" t="str">
        <f>IFERROR(VLOOKUP($L1282,[4]Insumos!$C$2:$F$517,3,FALSE),"")</f>
        <v/>
      </c>
      <c r="P1282" s="318" t="e">
        <f>+Tabla1[[#This Row],[Precio Unitario]]*Tabla1[[#This Row],[Cantidad de Insumos]]</f>
        <v>#VALUE!</v>
      </c>
      <c r="Q1282" s="469" t="str">
        <f>IFERROR(VLOOKUP($L1282,[4]Insumos!$C$2:$F$517,4,FALSE),"")</f>
        <v/>
      </c>
      <c r="R1282" s="462"/>
    </row>
    <row r="1283" spans="2:18" x14ac:dyDescent="0.25">
      <c r="B1283" s="465" t="str">
        <f>IF(Tabla1[[#This Row],[Código_Actividad]]="","",CONCATENATE(Tabla1[[#This Row],[POA]],".",Tabla1[[#This Row],[SRS]],".",Tabla1[[#This Row],[AREA]],".",Tabla1[[#This Row],[TIPO]]))</f>
        <v/>
      </c>
      <c r="C1283" s="465" t="str">
        <f>IF(Tabla1[[#This Row],[Código_Actividad]]="","",'Formulario PPGR1'!#REF!)</f>
        <v/>
      </c>
      <c r="D1283" s="465" t="str">
        <f>IF(Tabla1[[#This Row],[Código_Actividad]]="","",'Formulario PPGR1'!#REF!)</f>
        <v/>
      </c>
      <c r="E1283" s="465" t="str">
        <f>IF(Tabla1[[#This Row],[Código_Actividad]]="","",'Formulario PPGR1'!#REF!)</f>
        <v/>
      </c>
      <c r="F1283" s="465" t="str">
        <f>IF(Tabla1[[#This Row],[Código_Actividad]]="","",'Formulario PPGR1'!#REF!)</f>
        <v/>
      </c>
      <c r="G1283" s="317"/>
      <c r="H1283" s="460" t="str">
        <f>IFERROR(VLOOKUP(Tabla1[[#This Row],[Código_Actividad]],'Formulario PPGR2'!$H$9:$I$1048576,2,FALSE),"")</f>
        <v/>
      </c>
      <c r="I1283" s="467" t="str">
        <f>IFERROR(VLOOKUP(Tabla1[[#This Row],[Código_Actividad]],Tabla2[[Código]:[Total de Acciones ]],15,FALSE),"")</f>
        <v/>
      </c>
      <c r="J1283" s="462"/>
      <c r="K1283" s="466" t="str">
        <f>IFERROR(VLOOKUP($J1283,[3]LSIns!$B$5:$C$45,2,FALSE),"")</f>
        <v/>
      </c>
      <c r="L1283" s="460"/>
      <c r="M1283" s="466" t="str">
        <f>IFERROR(VLOOKUP($L1283,[4]Insumos!$C$2:$F$517,2,FALSE),"")</f>
        <v/>
      </c>
      <c r="N1283" s="408"/>
      <c r="O1283" s="468" t="str">
        <f>IFERROR(VLOOKUP($L1283,[4]Insumos!$C$2:$F$517,3,FALSE),"")</f>
        <v/>
      </c>
      <c r="P1283" s="318" t="e">
        <f>+Tabla1[[#This Row],[Precio Unitario]]*Tabla1[[#This Row],[Cantidad de Insumos]]</f>
        <v>#VALUE!</v>
      </c>
      <c r="Q1283" s="469" t="str">
        <f>IFERROR(VLOOKUP($L1283,[4]Insumos!$C$2:$F$517,4,FALSE),"")</f>
        <v/>
      </c>
      <c r="R1283" s="462"/>
    </row>
    <row r="1284" spans="2:18" x14ac:dyDescent="0.25">
      <c r="B1284" s="465" t="str">
        <f>IF(Tabla1[[#This Row],[Código_Actividad]]="","",CONCATENATE(Tabla1[[#This Row],[POA]],".",Tabla1[[#This Row],[SRS]],".",Tabla1[[#This Row],[AREA]],".",Tabla1[[#This Row],[TIPO]]))</f>
        <v/>
      </c>
      <c r="C1284" s="465" t="str">
        <f>IF(Tabla1[[#This Row],[Código_Actividad]]="","",'Formulario PPGR1'!#REF!)</f>
        <v/>
      </c>
      <c r="D1284" s="465" t="str">
        <f>IF(Tabla1[[#This Row],[Código_Actividad]]="","",'Formulario PPGR1'!#REF!)</f>
        <v/>
      </c>
      <c r="E1284" s="465" t="str">
        <f>IF(Tabla1[[#This Row],[Código_Actividad]]="","",'Formulario PPGR1'!#REF!)</f>
        <v/>
      </c>
      <c r="F1284" s="465" t="str">
        <f>IF(Tabla1[[#This Row],[Código_Actividad]]="","",'Formulario PPGR1'!#REF!)</f>
        <v/>
      </c>
      <c r="G1284" s="317"/>
      <c r="H1284" s="460" t="str">
        <f>IFERROR(VLOOKUP(Tabla1[[#This Row],[Código_Actividad]],'Formulario PPGR2'!$H$9:$I$1048576,2,FALSE),"")</f>
        <v/>
      </c>
      <c r="I1284" s="467" t="str">
        <f>IFERROR(VLOOKUP(Tabla1[[#This Row],[Código_Actividad]],Tabla2[[Código]:[Total de Acciones ]],15,FALSE),"")</f>
        <v/>
      </c>
      <c r="J1284" s="462"/>
      <c r="K1284" s="466" t="str">
        <f>IFERROR(VLOOKUP($J1284,[3]LSIns!$B$5:$C$45,2,FALSE),"")</f>
        <v/>
      </c>
      <c r="L1284" s="460"/>
      <c r="M1284" s="466" t="str">
        <f>IFERROR(VLOOKUP($L1284,[4]Insumos!$C$2:$F$517,2,FALSE),"")</f>
        <v/>
      </c>
      <c r="N1284" s="408"/>
      <c r="O1284" s="468" t="str">
        <f>IFERROR(VLOOKUP($L1284,[4]Insumos!$C$2:$F$517,3,FALSE),"")</f>
        <v/>
      </c>
      <c r="P1284" s="318" t="e">
        <f>+Tabla1[[#This Row],[Precio Unitario]]*Tabla1[[#This Row],[Cantidad de Insumos]]</f>
        <v>#VALUE!</v>
      </c>
      <c r="Q1284" s="469" t="str">
        <f>IFERROR(VLOOKUP($L1284,[4]Insumos!$C$2:$F$517,4,FALSE),"")</f>
        <v/>
      </c>
      <c r="R1284" s="462"/>
    </row>
    <row r="1285" spans="2:18" x14ac:dyDescent="0.25">
      <c r="B1285" s="465" t="str">
        <f>IF(Tabla1[[#This Row],[Código_Actividad]]="","",CONCATENATE(Tabla1[[#This Row],[POA]],".",Tabla1[[#This Row],[SRS]],".",Tabla1[[#This Row],[AREA]],".",Tabla1[[#This Row],[TIPO]]))</f>
        <v/>
      </c>
      <c r="C1285" s="465" t="str">
        <f>IF(Tabla1[[#This Row],[Código_Actividad]]="","",'Formulario PPGR1'!#REF!)</f>
        <v/>
      </c>
      <c r="D1285" s="465" t="str">
        <f>IF(Tabla1[[#This Row],[Código_Actividad]]="","",'Formulario PPGR1'!#REF!)</f>
        <v/>
      </c>
      <c r="E1285" s="465" t="str">
        <f>IF(Tabla1[[#This Row],[Código_Actividad]]="","",'Formulario PPGR1'!#REF!)</f>
        <v/>
      </c>
      <c r="F1285" s="465" t="str">
        <f>IF(Tabla1[[#This Row],[Código_Actividad]]="","",'Formulario PPGR1'!#REF!)</f>
        <v/>
      </c>
      <c r="G1285" s="317"/>
      <c r="H1285" s="460" t="str">
        <f>IFERROR(VLOOKUP(Tabla1[[#This Row],[Código_Actividad]],'Formulario PPGR2'!$H$9:$I$1048576,2,FALSE),"")</f>
        <v/>
      </c>
      <c r="I1285" s="467" t="str">
        <f>IFERROR(VLOOKUP(Tabla1[[#This Row],[Código_Actividad]],Tabla2[[Código]:[Total de Acciones ]],15,FALSE),"")</f>
        <v/>
      </c>
      <c r="J1285" s="462"/>
      <c r="K1285" s="466" t="str">
        <f>IFERROR(VLOOKUP($J1285,[3]LSIns!$B$5:$C$45,2,FALSE),"")</f>
        <v/>
      </c>
      <c r="L1285" s="460"/>
      <c r="M1285" s="466" t="str">
        <f>IFERROR(VLOOKUP($L1285,[4]Insumos!$C$2:$F$517,2,FALSE),"")</f>
        <v/>
      </c>
      <c r="N1285" s="408"/>
      <c r="O1285" s="468" t="str">
        <f>IFERROR(VLOOKUP($L1285,[4]Insumos!$C$2:$F$517,3,FALSE),"")</f>
        <v/>
      </c>
      <c r="P1285" s="318" t="e">
        <f>+Tabla1[[#This Row],[Precio Unitario]]*Tabla1[[#This Row],[Cantidad de Insumos]]</f>
        <v>#VALUE!</v>
      </c>
      <c r="Q1285" s="469" t="str">
        <f>IFERROR(VLOOKUP($L1285,[4]Insumos!$C$2:$F$517,4,FALSE),"")</f>
        <v/>
      </c>
      <c r="R1285" s="462"/>
    </row>
    <row r="1286" spans="2:18" x14ac:dyDescent="0.25">
      <c r="B1286" s="465" t="str">
        <f>IF(Tabla1[[#This Row],[Código_Actividad]]="","",CONCATENATE(Tabla1[[#This Row],[POA]],".",Tabla1[[#This Row],[SRS]],".",Tabla1[[#This Row],[AREA]],".",Tabla1[[#This Row],[TIPO]]))</f>
        <v/>
      </c>
      <c r="C1286" s="465" t="str">
        <f>IF(Tabla1[[#This Row],[Código_Actividad]]="","",'Formulario PPGR1'!#REF!)</f>
        <v/>
      </c>
      <c r="D1286" s="465" t="str">
        <f>IF(Tabla1[[#This Row],[Código_Actividad]]="","",'Formulario PPGR1'!#REF!)</f>
        <v/>
      </c>
      <c r="E1286" s="465" t="str">
        <f>IF(Tabla1[[#This Row],[Código_Actividad]]="","",'Formulario PPGR1'!#REF!)</f>
        <v/>
      </c>
      <c r="F1286" s="465" t="str">
        <f>IF(Tabla1[[#This Row],[Código_Actividad]]="","",'Formulario PPGR1'!#REF!)</f>
        <v/>
      </c>
      <c r="G1286" s="317"/>
      <c r="H1286" s="460" t="str">
        <f>IFERROR(VLOOKUP(Tabla1[[#This Row],[Código_Actividad]],'Formulario PPGR2'!$H$9:$I$1048576,2,FALSE),"")</f>
        <v/>
      </c>
      <c r="I1286" s="467" t="str">
        <f>IFERROR(VLOOKUP(Tabla1[[#This Row],[Código_Actividad]],Tabla2[[Código]:[Total de Acciones ]],15,FALSE),"")</f>
        <v/>
      </c>
      <c r="J1286" s="462"/>
      <c r="K1286" s="466" t="str">
        <f>IFERROR(VLOOKUP($J1286,[3]LSIns!$B$5:$C$45,2,FALSE),"")</f>
        <v/>
      </c>
      <c r="L1286" s="460"/>
      <c r="M1286" s="466" t="str">
        <f>IFERROR(VLOOKUP($L1286,[4]Insumos!$C$2:$F$517,2,FALSE),"")</f>
        <v/>
      </c>
      <c r="N1286" s="408"/>
      <c r="O1286" s="468" t="str">
        <f>IFERROR(VLOOKUP($L1286,[4]Insumos!$C$2:$F$517,3,FALSE),"")</f>
        <v/>
      </c>
      <c r="P1286" s="318" t="e">
        <f>+Tabla1[[#This Row],[Precio Unitario]]*Tabla1[[#This Row],[Cantidad de Insumos]]</f>
        <v>#VALUE!</v>
      </c>
      <c r="Q1286" s="469" t="str">
        <f>IFERROR(VLOOKUP($L1286,[4]Insumos!$C$2:$F$517,4,FALSE),"")</f>
        <v/>
      </c>
      <c r="R1286" s="462"/>
    </row>
    <row r="1287" spans="2:18" x14ac:dyDescent="0.25">
      <c r="B1287" s="465" t="str">
        <f>IF(Tabla1[[#This Row],[Código_Actividad]]="","",CONCATENATE(Tabla1[[#This Row],[POA]],".",Tabla1[[#This Row],[SRS]],".",Tabla1[[#This Row],[AREA]],".",Tabla1[[#This Row],[TIPO]]))</f>
        <v/>
      </c>
      <c r="C1287" s="465" t="str">
        <f>IF(Tabla1[[#This Row],[Código_Actividad]]="","",'Formulario PPGR1'!#REF!)</f>
        <v/>
      </c>
      <c r="D1287" s="465" t="str">
        <f>IF(Tabla1[[#This Row],[Código_Actividad]]="","",'Formulario PPGR1'!#REF!)</f>
        <v/>
      </c>
      <c r="E1287" s="465" t="str">
        <f>IF(Tabla1[[#This Row],[Código_Actividad]]="","",'Formulario PPGR1'!#REF!)</f>
        <v/>
      </c>
      <c r="F1287" s="465" t="str">
        <f>IF(Tabla1[[#This Row],[Código_Actividad]]="","",'Formulario PPGR1'!#REF!)</f>
        <v/>
      </c>
      <c r="G1287" s="317"/>
      <c r="H1287" s="460" t="str">
        <f>IFERROR(VLOOKUP(Tabla1[[#This Row],[Código_Actividad]],'Formulario PPGR2'!$H$9:$I$1048576,2,FALSE),"")</f>
        <v/>
      </c>
      <c r="I1287" s="467" t="str">
        <f>IFERROR(VLOOKUP(Tabla1[[#This Row],[Código_Actividad]],Tabla2[[Código]:[Total de Acciones ]],15,FALSE),"")</f>
        <v/>
      </c>
      <c r="J1287" s="462"/>
      <c r="K1287" s="466" t="str">
        <f>IFERROR(VLOOKUP($J1287,[3]LSIns!$B$5:$C$45,2,FALSE),"")</f>
        <v/>
      </c>
      <c r="L1287" s="460"/>
      <c r="M1287" s="466" t="str">
        <f>IFERROR(VLOOKUP($L1287,[4]Insumos!$C$2:$F$517,2,FALSE),"")</f>
        <v/>
      </c>
      <c r="N1287" s="408"/>
      <c r="O1287" s="468" t="str">
        <f>IFERROR(VLOOKUP($L1287,[4]Insumos!$C$2:$F$517,3,FALSE),"")</f>
        <v/>
      </c>
      <c r="P1287" s="318" t="e">
        <f>+Tabla1[[#This Row],[Precio Unitario]]*Tabla1[[#This Row],[Cantidad de Insumos]]</f>
        <v>#VALUE!</v>
      </c>
      <c r="Q1287" s="469" t="str">
        <f>IFERROR(VLOOKUP($L1287,[4]Insumos!$C$2:$F$517,4,FALSE),"")</f>
        <v/>
      </c>
      <c r="R1287" s="462"/>
    </row>
    <row r="1288" spans="2:18" x14ac:dyDescent="0.25">
      <c r="B1288" s="465" t="str">
        <f>IF(Tabla1[[#This Row],[Código_Actividad]]="","",CONCATENATE(Tabla1[[#This Row],[POA]],".",Tabla1[[#This Row],[SRS]],".",Tabla1[[#This Row],[AREA]],".",Tabla1[[#This Row],[TIPO]]))</f>
        <v/>
      </c>
      <c r="C1288" s="465" t="str">
        <f>IF(Tabla1[[#This Row],[Código_Actividad]]="","",'Formulario PPGR1'!#REF!)</f>
        <v/>
      </c>
      <c r="D1288" s="465" t="str">
        <f>IF(Tabla1[[#This Row],[Código_Actividad]]="","",'Formulario PPGR1'!#REF!)</f>
        <v/>
      </c>
      <c r="E1288" s="465" t="str">
        <f>IF(Tabla1[[#This Row],[Código_Actividad]]="","",'Formulario PPGR1'!#REF!)</f>
        <v/>
      </c>
      <c r="F1288" s="465" t="str">
        <f>IF(Tabla1[[#This Row],[Código_Actividad]]="","",'Formulario PPGR1'!#REF!)</f>
        <v/>
      </c>
      <c r="G1288" s="317"/>
      <c r="H1288" s="460" t="str">
        <f>IFERROR(VLOOKUP(Tabla1[[#This Row],[Código_Actividad]],'Formulario PPGR2'!$H$9:$I$1048576,2,FALSE),"")</f>
        <v/>
      </c>
      <c r="I1288" s="467" t="str">
        <f>IFERROR(VLOOKUP(Tabla1[[#This Row],[Código_Actividad]],Tabla2[[Código]:[Total de Acciones ]],15,FALSE),"")</f>
        <v/>
      </c>
      <c r="J1288" s="462"/>
      <c r="K1288" s="466" t="str">
        <f>IFERROR(VLOOKUP($J1288,[3]LSIns!$B$5:$C$45,2,FALSE),"")</f>
        <v/>
      </c>
      <c r="L1288" s="460"/>
      <c r="M1288" s="466" t="str">
        <f>IFERROR(VLOOKUP($L1288,[4]Insumos!$C$2:$F$517,2,FALSE),"")</f>
        <v/>
      </c>
      <c r="N1288" s="408"/>
      <c r="O1288" s="468" t="str">
        <f>IFERROR(VLOOKUP($L1288,[4]Insumos!$C$2:$F$517,3,FALSE),"")</f>
        <v/>
      </c>
      <c r="P1288" s="318" t="e">
        <f>+Tabla1[[#This Row],[Precio Unitario]]*Tabla1[[#This Row],[Cantidad de Insumos]]</f>
        <v>#VALUE!</v>
      </c>
      <c r="Q1288" s="469" t="str">
        <f>IFERROR(VLOOKUP($L1288,[4]Insumos!$C$2:$F$517,4,FALSE),"")</f>
        <v/>
      </c>
      <c r="R1288" s="462"/>
    </row>
    <row r="1289" spans="2:18" x14ac:dyDescent="0.25">
      <c r="B1289" s="465" t="str">
        <f>IF(Tabla1[[#This Row],[Código_Actividad]]="","",CONCATENATE(Tabla1[[#This Row],[POA]],".",Tabla1[[#This Row],[SRS]],".",Tabla1[[#This Row],[AREA]],".",Tabla1[[#This Row],[TIPO]]))</f>
        <v/>
      </c>
      <c r="C1289" s="465" t="str">
        <f>IF(Tabla1[[#This Row],[Código_Actividad]]="","",'Formulario PPGR1'!#REF!)</f>
        <v/>
      </c>
      <c r="D1289" s="465" t="str">
        <f>IF(Tabla1[[#This Row],[Código_Actividad]]="","",'Formulario PPGR1'!#REF!)</f>
        <v/>
      </c>
      <c r="E1289" s="465" t="str">
        <f>IF(Tabla1[[#This Row],[Código_Actividad]]="","",'Formulario PPGR1'!#REF!)</f>
        <v/>
      </c>
      <c r="F1289" s="465" t="str">
        <f>IF(Tabla1[[#This Row],[Código_Actividad]]="","",'Formulario PPGR1'!#REF!)</f>
        <v/>
      </c>
      <c r="G1289" s="317"/>
      <c r="H1289" s="460" t="str">
        <f>IFERROR(VLOOKUP(Tabla1[[#This Row],[Código_Actividad]],'Formulario PPGR2'!$H$9:$I$1048576,2,FALSE),"")</f>
        <v/>
      </c>
      <c r="I1289" s="467" t="str">
        <f>IFERROR(VLOOKUP(Tabla1[[#This Row],[Código_Actividad]],Tabla2[[Código]:[Total de Acciones ]],15,FALSE),"")</f>
        <v/>
      </c>
      <c r="J1289" s="462"/>
      <c r="K1289" s="466" t="str">
        <f>IFERROR(VLOOKUP($J1289,[3]LSIns!$B$5:$C$45,2,FALSE),"")</f>
        <v/>
      </c>
      <c r="L1289" s="460"/>
      <c r="M1289" s="466" t="str">
        <f>IFERROR(VLOOKUP($L1289,[4]Insumos!$C$2:$F$517,2,FALSE),"")</f>
        <v/>
      </c>
      <c r="N1289" s="408"/>
      <c r="O1289" s="468" t="str">
        <f>IFERROR(VLOOKUP($L1289,[4]Insumos!$C$2:$F$517,3,FALSE),"")</f>
        <v/>
      </c>
      <c r="P1289" s="318" t="e">
        <f>+Tabla1[[#This Row],[Precio Unitario]]*Tabla1[[#This Row],[Cantidad de Insumos]]</f>
        <v>#VALUE!</v>
      </c>
      <c r="Q1289" s="469" t="str">
        <f>IFERROR(VLOOKUP($L1289,[4]Insumos!$C$2:$F$517,4,FALSE),"")</f>
        <v/>
      </c>
      <c r="R1289" s="462"/>
    </row>
    <row r="1290" spans="2:18" x14ac:dyDescent="0.25">
      <c r="B1290" s="465" t="str">
        <f>IF(Tabla1[[#This Row],[Código_Actividad]]="","",CONCATENATE(Tabla1[[#This Row],[POA]],".",Tabla1[[#This Row],[SRS]],".",Tabla1[[#This Row],[AREA]],".",Tabla1[[#This Row],[TIPO]]))</f>
        <v/>
      </c>
      <c r="C1290" s="465" t="str">
        <f>IF(Tabla1[[#This Row],[Código_Actividad]]="","",'Formulario PPGR1'!#REF!)</f>
        <v/>
      </c>
      <c r="D1290" s="465" t="str">
        <f>IF(Tabla1[[#This Row],[Código_Actividad]]="","",'Formulario PPGR1'!#REF!)</f>
        <v/>
      </c>
      <c r="E1290" s="465" t="str">
        <f>IF(Tabla1[[#This Row],[Código_Actividad]]="","",'Formulario PPGR1'!#REF!)</f>
        <v/>
      </c>
      <c r="F1290" s="465" t="str">
        <f>IF(Tabla1[[#This Row],[Código_Actividad]]="","",'Formulario PPGR1'!#REF!)</f>
        <v/>
      </c>
      <c r="G1290" s="317"/>
      <c r="H1290" s="460" t="str">
        <f>IFERROR(VLOOKUP(Tabla1[[#This Row],[Código_Actividad]],'Formulario PPGR2'!$H$9:$I$1048576,2,FALSE),"")</f>
        <v/>
      </c>
      <c r="I1290" s="467" t="str">
        <f>IFERROR(VLOOKUP(Tabla1[[#This Row],[Código_Actividad]],Tabla2[[Código]:[Total de Acciones ]],15,FALSE),"")</f>
        <v/>
      </c>
      <c r="J1290" s="462"/>
      <c r="K1290" s="466" t="str">
        <f>IFERROR(VLOOKUP($J1290,[3]LSIns!$B$5:$C$45,2,FALSE),"")</f>
        <v/>
      </c>
      <c r="L1290" s="460"/>
      <c r="M1290" s="466" t="str">
        <f>IFERROR(VLOOKUP($L1290,[4]Insumos!$C$2:$F$517,2,FALSE),"")</f>
        <v/>
      </c>
      <c r="N1290" s="408"/>
      <c r="O1290" s="468" t="str">
        <f>IFERROR(VLOOKUP($L1290,[4]Insumos!$C$2:$F$517,3,FALSE),"")</f>
        <v/>
      </c>
      <c r="P1290" s="318" t="e">
        <f>+Tabla1[[#This Row],[Precio Unitario]]*Tabla1[[#This Row],[Cantidad de Insumos]]</f>
        <v>#VALUE!</v>
      </c>
      <c r="Q1290" s="469" t="str">
        <f>IFERROR(VLOOKUP($L1290,[4]Insumos!$C$2:$F$517,4,FALSE),"")</f>
        <v/>
      </c>
      <c r="R1290" s="462"/>
    </row>
    <row r="1291" spans="2:18" x14ac:dyDescent="0.25">
      <c r="B1291" s="465" t="str">
        <f>IF(Tabla1[[#This Row],[Código_Actividad]]="","",CONCATENATE(Tabla1[[#This Row],[POA]],".",Tabla1[[#This Row],[SRS]],".",Tabla1[[#This Row],[AREA]],".",Tabla1[[#This Row],[TIPO]]))</f>
        <v/>
      </c>
      <c r="C1291" s="465" t="str">
        <f>IF(Tabla1[[#This Row],[Código_Actividad]]="","",'Formulario PPGR1'!#REF!)</f>
        <v/>
      </c>
      <c r="D1291" s="465" t="str">
        <f>IF(Tabla1[[#This Row],[Código_Actividad]]="","",'Formulario PPGR1'!#REF!)</f>
        <v/>
      </c>
      <c r="E1291" s="465" t="str">
        <f>IF(Tabla1[[#This Row],[Código_Actividad]]="","",'Formulario PPGR1'!#REF!)</f>
        <v/>
      </c>
      <c r="F1291" s="465" t="str">
        <f>IF(Tabla1[[#This Row],[Código_Actividad]]="","",'Formulario PPGR1'!#REF!)</f>
        <v/>
      </c>
      <c r="G1291" s="317"/>
      <c r="H1291" s="460" t="str">
        <f>IFERROR(VLOOKUP(Tabla1[[#This Row],[Código_Actividad]],'Formulario PPGR2'!$H$9:$I$1048576,2,FALSE),"")</f>
        <v/>
      </c>
      <c r="I1291" s="467" t="str">
        <f>IFERROR(VLOOKUP(Tabla1[[#This Row],[Código_Actividad]],Tabla2[[Código]:[Total de Acciones ]],15,FALSE),"")</f>
        <v/>
      </c>
      <c r="J1291" s="462"/>
      <c r="K1291" s="466" t="str">
        <f>IFERROR(VLOOKUP($J1291,[3]LSIns!$B$5:$C$45,2,FALSE),"")</f>
        <v/>
      </c>
      <c r="L1291" s="460"/>
      <c r="M1291" s="466" t="str">
        <f>IFERROR(VLOOKUP($L1291,[4]Insumos!$C$2:$F$517,2,FALSE),"")</f>
        <v/>
      </c>
      <c r="N1291" s="408"/>
      <c r="O1291" s="468" t="str">
        <f>IFERROR(VLOOKUP($L1291,[4]Insumos!$C$2:$F$517,3,FALSE),"")</f>
        <v/>
      </c>
      <c r="P1291" s="318" t="e">
        <f>+Tabla1[[#This Row],[Precio Unitario]]*Tabla1[[#This Row],[Cantidad de Insumos]]</f>
        <v>#VALUE!</v>
      </c>
      <c r="Q1291" s="469" t="str">
        <f>IFERROR(VLOOKUP($L1291,[4]Insumos!$C$2:$F$517,4,FALSE),"")</f>
        <v/>
      </c>
      <c r="R1291" s="462"/>
    </row>
    <row r="1292" spans="2:18" x14ac:dyDescent="0.25">
      <c r="B1292" s="465" t="str">
        <f>IF(Tabla1[[#This Row],[Código_Actividad]]="","",CONCATENATE(Tabla1[[#This Row],[POA]],".",Tabla1[[#This Row],[SRS]],".",Tabla1[[#This Row],[AREA]],".",Tabla1[[#This Row],[TIPO]]))</f>
        <v/>
      </c>
      <c r="C1292" s="465" t="str">
        <f>IF(Tabla1[[#This Row],[Código_Actividad]]="","",'Formulario PPGR1'!#REF!)</f>
        <v/>
      </c>
      <c r="D1292" s="465" t="str">
        <f>IF(Tabla1[[#This Row],[Código_Actividad]]="","",'Formulario PPGR1'!#REF!)</f>
        <v/>
      </c>
      <c r="E1292" s="465" t="str">
        <f>IF(Tabla1[[#This Row],[Código_Actividad]]="","",'Formulario PPGR1'!#REF!)</f>
        <v/>
      </c>
      <c r="F1292" s="465" t="str">
        <f>IF(Tabla1[[#This Row],[Código_Actividad]]="","",'Formulario PPGR1'!#REF!)</f>
        <v/>
      </c>
      <c r="G1292" s="317"/>
      <c r="H1292" s="460" t="str">
        <f>IFERROR(VLOOKUP(Tabla1[[#This Row],[Código_Actividad]],'Formulario PPGR2'!$H$9:$I$1048576,2,FALSE),"")</f>
        <v/>
      </c>
      <c r="I1292" s="467" t="str">
        <f>IFERROR(VLOOKUP(Tabla1[[#This Row],[Código_Actividad]],Tabla2[[Código]:[Total de Acciones ]],15,FALSE),"")</f>
        <v/>
      </c>
      <c r="J1292" s="462"/>
      <c r="K1292" s="466" t="str">
        <f>IFERROR(VLOOKUP($J1292,[3]LSIns!$B$5:$C$45,2,FALSE),"")</f>
        <v/>
      </c>
      <c r="L1292" s="460"/>
      <c r="M1292" s="466" t="str">
        <f>IFERROR(VLOOKUP($L1292,[4]Insumos!$C$2:$F$517,2,FALSE),"")</f>
        <v/>
      </c>
      <c r="N1292" s="408"/>
      <c r="O1292" s="468" t="str">
        <f>IFERROR(VLOOKUP($L1292,[4]Insumos!$C$2:$F$517,3,FALSE),"")</f>
        <v/>
      </c>
      <c r="P1292" s="318" t="e">
        <f>+Tabla1[[#This Row],[Precio Unitario]]*Tabla1[[#This Row],[Cantidad de Insumos]]</f>
        <v>#VALUE!</v>
      </c>
      <c r="Q1292" s="469" t="str">
        <f>IFERROR(VLOOKUP($L1292,[4]Insumos!$C$2:$F$517,4,FALSE),"")</f>
        <v/>
      </c>
      <c r="R1292" s="462"/>
    </row>
    <row r="1293" spans="2:18" x14ac:dyDescent="0.25">
      <c r="B1293" s="465" t="str">
        <f>IF(Tabla1[[#This Row],[Código_Actividad]]="","",CONCATENATE(Tabla1[[#This Row],[POA]],".",Tabla1[[#This Row],[SRS]],".",Tabla1[[#This Row],[AREA]],".",Tabla1[[#This Row],[TIPO]]))</f>
        <v/>
      </c>
      <c r="C1293" s="465" t="str">
        <f>IF(Tabla1[[#This Row],[Código_Actividad]]="","",'Formulario PPGR1'!#REF!)</f>
        <v/>
      </c>
      <c r="D1293" s="465" t="str">
        <f>IF(Tabla1[[#This Row],[Código_Actividad]]="","",'Formulario PPGR1'!#REF!)</f>
        <v/>
      </c>
      <c r="E1293" s="465" t="str">
        <f>IF(Tabla1[[#This Row],[Código_Actividad]]="","",'Formulario PPGR1'!#REF!)</f>
        <v/>
      </c>
      <c r="F1293" s="465" t="str">
        <f>IF(Tabla1[[#This Row],[Código_Actividad]]="","",'Formulario PPGR1'!#REF!)</f>
        <v/>
      </c>
      <c r="G1293" s="317"/>
      <c r="H1293" s="460" t="str">
        <f>IFERROR(VLOOKUP(Tabla1[[#This Row],[Código_Actividad]],'Formulario PPGR2'!$H$9:$I$1048576,2,FALSE),"")</f>
        <v/>
      </c>
      <c r="I1293" s="467" t="str">
        <f>IFERROR(VLOOKUP(Tabla1[[#This Row],[Código_Actividad]],Tabla2[[Código]:[Total de Acciones ]],15,FALSE),"")</f>
        <v/>
      </c>
      <c r="J1293" s="462"/>
      <c r="K1293" s="466" t="str">
        <f>IFERROR(VLOOKUP($J1293,[3]LSIns!$B$5:$C$45,2,FALSE),"")</f>
        <v/>
      </c>
      <c r="L1293" s="460"/>
      <c r="M1293" s="466" t="str">
        <f>IFERROR(VLOOKUP($L1293,[4]Insumos!$C$2:$F$517,2,FALSE),"")</f>
        <v/>
      </c>
      <c r="N1293" s="408"/>
      <c r="O1293" s="468" t="str">
        <f>IFERROR(VLOOKUP($L1293,[4]Insumos!$C$2:$F$517,3,FALSE),"")</f>
        <v/>
      </c>
      <c r="P1293" s="318" t="e">
        <f>+Tabla1[[#This Row],[Precio Unitario]]*Tabla1[[#This Row],[Cantidad de Insumos]]</f>
        <v>#VALUE!</v>
      </c>
      <c r="Q1293" s="469" t="str">
        <f>IFERROR(VLOOKUP($L1293,[4]Insumos!$C$2:$F$517,4,FALSE),"")</f>
        <v/>
      </c>
      <c r="R1293" s="462"/>
    </row>
    <row r="1294" spans="2:18" x14ac:dyDescent="0.25">
      <c r="B1294" s="465" t="str">
        <f>IF(Tabla1[[#This Row],[Código_Actividad]]="","",CONCATENATE(Tabla1[[#This Row],[POA]],".",Tabla1[[#This Row],[SRS]],".",Tabla1[[#This Row],[AREA]],".",Tabla1[[#This Row],[TIPO]]))</f>
        <v/>
      </c>
      <c r="C1294" s="465" t="str">
        <f>IF(Tabla1[[#This Row],[Código_Actividad]]="","",'Formulario PPGR1'!#REF!)</f>
        <v/>
      </c>
      <c r="D1294" s="465" t="str">
        <f>IF(Tabla1[[#This Row],[Código_Actividad]]="","",'Formulario PPGR1'!#REF!)</f>
        <v/>
      </c>
      <c r="E1294" s="465" t="str">
        <f>IF(Tabla1[[#This Row],[Código_Actividad]]="","",'Formulario PPGR1'!#REF!)</f>
        <v/>
      </c>
      <c r="F1294" s="465" t="str">
        <f>IF(Tabla1[[#This Row],[Código_Actividad]]="","",'Formulario PPGR1'!#REF!)</f>
        <v/>
      </c>
      <c r="G1294" s="317"/>
      <c r="H1294" s="460" t="str">
        <f>IFERROR(VLOOKUP(Tabla1[[#This Row],[Código_Actividad]],'Formulario PPGR2'!$H$9:$I$1048576,2,FALSE),"")</f>
        <v/>
      </c>
      <c r="I1294" s="467" t="str">
        <f>IFERROR(VLOOKUP(Tabla1[[#This Row],[Código_Actividad]],Tabla2[[Código]:[Total de Acciones ]],15,FALSE),"")</f>
        <v/>
      </c>
      <c r="J1294" s="462"/>
      <c r="K1294" s="466" t="str">
        <f>IFERROR(VLOOKUP($J1294,[3]LSIns!$B$5:$C$45,2,FALSE),"")</f>
        <v/>
      </c>
      <c r="L1294" s="460"/>
      <c r="M1294" s="466" t="str">
        <f>IFERROR(VLOOKUP($L1294,[4]Insumos!$C$2:$F$517,2,FALSE),"")</f>
        <v/>
      </c>
      <c r="N1294" s="408"/>
      <c r="O1294" s="468" t="str">
        <f>IFERROR(VLOOKUP($L1294,[4]Insumos!$C$2:$F$517,3,FALSE),"")</f>
        <v/>
      </c>
      <c r="P1294" s="318" t="e">
        <f>+Tabla1[[#This Row],[Precio Unitario]]*Tabla1[[#This Row],[Cantidad de Insumos]]</f>
        <v>#VALUE!</v>
      </c>
      <c r="Q1294" s="469" t="str">
        <f>IFERROR(VLOOKUP($L1294,[4]Insumos!$C$2:$F$517,4,FALSE),"")</f>
        <v/>
      </c>
      <c r="R1294" s="462"/>
    </row>
    <row r="1295" spans="2:18" x14ac:dyDescent="0.25">
      <c r="B1295" s="465" t="str">
        <f>IF(Tabla1[[#This Row],[Código_Actividad]]="","",CONCATENATE(Tabla1[[#This Row],[POA]],".",Tabla1[[#This Row],[SRS]],".",Tabla1[[#This Row],[AREA]],".",Tabla1[[#This Row],[TIPO]]))</f>
        <v/>
      </c>
      <c r="C1295" s="465" t="str">
        <f>IF(Tabla1[[#This Row],[Código_Actividad]]="","",'Formulario PPGR1'!#REF!)</f>
        <v/>
      </c>
      <c r="D1295" s="465" t="str">
        <f>IF(Tabla1[[#This Row],[Código_Actividad]]="","",'Formulario PPGR1'!#REF!)</f>
        <v/>
      </c>
      <c r="E1295" s="465" t="str">
        <f>IF(Tabla1[[#This Row],[Código_Actividad]]="","",'Formulario PPGR1'!#REF!)</f>
        <v/>
      </c>
      <c r="F1295" s="465" t="str">
        <f>IF(Tabla1[[#This Row],[Código_Actividad]]="","",'Formulario PPGR1'!#REF!)</f>
        <v/>
      </c>
      <c r="G1295" s="317"/>
      <c r="H1295" s="460" t="str">
        <f>IFERROR(VLOOKUP(Tabla1[[#This Row],[Código_Actividad]],'Formulario PPGR2'!$H$9:$I$1048576,2,FALSE),"")</f>
        <v/>
      </c>
      <c r="I1295" s="467" t="str">
        <f>IFERROR(VLOOKUP(Tabla1[[#This Row],[Código_Actividad]],Tabla2[[Código]:[Total de Acciones ]],15,FALSE),"")</f>
        <v/>
      </c>
      <c r="J1295" s="462"/>
      <c r="K1295" s="466" t="str">
        <f>IFERROR(VLOOKUP($J1295,[3]LSIns!$B$5:$C$45,2,FALSE),"")</f>
        <v/>
      </c>
      <c r="L1295" s="460"/>
      <c r="M1295" s="466" t="str">
        <f>IFERROR(VLOOKUP($L1295,[4]Insumos!$C$2:$F$517,2,FALSE),"")</f>
        <v/>
      </c>
      <c r="N1295" s="408"/>
      <c r="O1295" s="468" t="str">
        <f>IFERROR(VLOOKUP($L1295,[4]Insumos!$C$2:$F$517,3,FALSE),"")</f>
        <v/>
      </c>
      <c r="P1295" s="318" t="e">
        <f>+Tabla1[[#This Row],[Precio Unitario]]*Tabla1[[#This Row],[Cantidad de Insumos]]</f>
        <v>#VALUE!</v>
      </c>
      <c r="Q1295" s="469" t="str">
        <f>IFERROR(VLOOKUP($L1295,[4]Insumos!$C$2:$F$517,4,FALSE),"")</f>
        <v/>
      </c>
      <c r="R1295" s="462"/>
    </row>
    <row r="1296" spans="2:18" x14ac:dyDescent="0.25">
      <c r="B1296" s="465" t="str">
        <f>IF(Tabla1[[#This Row],[Código_Actividad]]="","",CONCATENATE(Tabla1[[#This Row],[POA]],".",Tabla1[[#This Row],[SRS]],".",Tabla1[[#This Row],[AREA]],".",Tabla1[[#This Row],[TIPO]]))</f>
        <v/>
      </c>
      <c r="C1296" s="465" t="str">
        <f>IF(Tabla1[[#This Row],[Código_Actividad]]="","",'Formulario PPGR1'!#REF!)</f>
        <v/>
      </c>
      <c r="D1296" s="465" t="str">
        <f>IF(Tabla1[[#This Row],[Código_Actividad]]="","",'Formulario PPGR1'!#REF!)</f>
        <v/>
      </c>
      <c r="E1296" s="465" t="str">
        <f>IF(Tabla1[[#This Row],[Código_Actividad]]="","",'Formulario PPGR1'!#REF!)</f>
        <v/>
      </c>
      <c r="F1296" s="465" t="str">
        <f>IF(Tabla1[[#This Row],[Código_Actividad]]="","",'Formulario PPGR1'!#REF!)</f>
        <v/>
      </c>
      <c r="G1296" s="317"/>
      <c r="H1296" s="460" t="str">
        <f>IFERROR(VLOOKUP(Tabla1[[#This Row],[Código_Actividad]],'Formulario PPGR2'!$H$9:$I$1048576,2,FALSE),"")</f>
        <v/>
      </c>
      <c r="I1296" s="467" t="str">
        <f>IFERROR(VLOOKUP(Tabla1[[#This Row],[Código_Actividad]],Tabla2[[Código]:[Total de Acciones ]],15,FALSE),"")</f>
        <v/>
      </c>
      <c r="J1296" s="462"/>
      <c r="K1296" s="466" t="str">
        <f>IFERROR(VLOOKUP($J1296,[3]LSIns!$B$5:$C$45,2,FALSE),"")</f>
        <v/>
      </c>
      <c r="L1296" s="460"/>
      <c r="M1296" s="466" t="str">
        <f>IFERROR(VLOOKUP($L1296,[4]Insumos!$C$2:$F$517,2,FALSE),"")</f>
        <v/>
      </c>
      <c r="N1296" s="408"/>
      <c r="O1296" s="468" t="str">
        <f>IFERROR(VLOOKUP($L1296,[4]Insumos!$C$2:$F$517,3,FALSE),"")</f>
        <v/>
      </c>
      <c r="P1296" s="318" t="e">
        <f>+Tabla1[[#This Row],[Precio Unitario]]*Tabla1[[#This Row],[Cantidad de Insumos]]</f>
        <v>#VALUE!</v>
      </c>
      <c r="Q1296" s="469" t="str">
        <f>IFERROR(VLOOKUP($L1296,[4]Insumos!$C$2:$F$517,4,FALSE),"")</f>
        <v/>
      </c>
      <c r="R1296" s="462"/>
    </row>
    <row r="1297" spans="2:18" x14ac:dyDescent="0.25">
      <c r="B1297" s="465" t="str">
        <f>IF(Tabla1[[#This Row],[Código_Actividad]]="","",CONCATENATE(Tabla1[[#This Row],[POA]],".",Tabla1[[#This Row],[SRS]],".",Tabla1[[#This Row],[AREA]],".",Tabla1[[#This Row],[TIPO]]))</f>
        <v/>
      </c>
      <c r="C1297" s="465" t="str">
        <f>IF(Tabla1[[#This Row],[Código_Actividad]]="","",'Formulario PPGR1'!#REF!)</f>
        <v/>
      </c>
      <c r="D1297" s="465" t="str">
        <f>IF(Tabla1[[#This Row],[Código_Actividad]]="","",'Formulario PPGR1'!#REF!)</f>
        <v/>
      </c>
      <c r="E1297" s="465" t="str">
        <f>IF(Tabla1[[#This Row],[Código_Actividad]]="","",'Formulario PPGR1'!#REF!)</f>
        <v/>
      </c>
      <c r="F1297" s="465" t="str">
        <f>IF(Tabla1[[#This Row],[Código_Actividad]]="","",'Formulario PPGR1'!#REF!)</f>
        <v/>
      </c>
      <c r="G1297" s="317"/>
      <c r="H1297" s="460" t="str">
        <f>IFERROR(VLOOKUP(Tabla1[[#This Row],[Código_Actividad]],'Formulario PPGR2'!$H$9:$I$1048576,2,FALSE),"")</f>
        <v/>
      </c>
      <c r="I1297" s="467" t="str">
        <f>IFERROR(VLOOKUP(Tabla1[[#This Row],[Código_Actividad]],Tabla2[[Código]:[Total de Acciones ]],15,FALSE),"")</f>
        <v/>
      </c>
      <c r="J1297" s="462"/>
      <c r="K1297" s="466" t="str">
        <f>IFERROR(VLOOKUP($J1297,[3]LSIns!$B$5:$C$45,2,FALSE),"")</f>
        <v/>
      </c>
      <c r="L1297" s="460"/>
      <c r="M1297" s="466" t="str">
        <f>IFERROR(VLOOKUP($L1297,[4]Insumos!$C$2:$F$517,2,FALSE),"")</f>
        <v/>
      </c>
      <c r="N1297" s="408"/>
      <c r="O1297" s="468" t="str">
        <f>IFERROR(VLOOKUP($L1297,[4]Insumos!$C$2:$F$517,3,FALSE),"")</f>
        <v/>
      </c>
      <c r="P1297" s="318" t="e">
        <f>+Tabla1[[#This Row],[Precio Unitario]]*Tabla1[[#This Row],[Cantidad de Insumos]]</f>
        <v>#VALUE!</v>
      </c>
      <c r="Q1297" s="469" t="str">
        <f>IFERROR(VLOOKUP($L1297,[4]Insumos!$C$2:$F$517,4,FALSE),"")</f>
        <v/>
      </c>
      <c r="R1297" s="462"/>
    </row>
    <row r="1298" spans="2:18" x14ac:dyDescent="0.25">
      <c r="B1298" s="465" t="str">
        <f>IF(Tabla1[[#This Row],[Código_Actividad]]="","",CONCATENATE(Tabla1[[#This Row],[POA]],".",Tabla1[[#This Row],[SRS]],".",Tabla1[[#This Row],[AREA]],".",Tabla1[[#This Row],[TIPO]]))</f>
        <v/>
      </c>
      <c r="C1298" s="465" t="str">
        <f>IF(Tabla1[[#This Row],[Código_Actividad]]="","",'Formulario PPGR1'!#REF!)</f>
        <v/>
      </c>
      <c r="D1298" s="465" t="str">
        <f>IF(Tabla1[[#This Row],[Código_Actividad]]="","",'Formulario PPGR1'!#REF!)</f>
        <v/>
      </c>
      <c r="E1298" s="465" t="str">
        <f>IF(Tabla1[[#This Row],[Código_Actividad]]="","",'Formulario PPGR1'!#REF!)</f>
        <v/>
      </c>
      <c r="F1298" s="465" t="str">
        <f>IF(Tabla1[[#This Row],[Código_Actividad]]="","",'Formulario PPGR1'!#REF!)</f>
        <v/>
      </c>
      <c r="G1298" s="317"/>
      <c r="H1298" s="460" t="str">
        <f>IFERROR(VLOOKUP(Tabla1[[#This Row],[Código_Actividad]],'Formulario PPGR2'!$H$9:$I$1048576,2,FALSE),"")</f>
        <v/>
      </c>
      <c r="I1298" s="467" t="str">
        <f>IFERROR(VLOOKUP(Tabla1[[#This Row],[Código_Actividad]],Tabla2[[Código]:[Total de Acciones ]],15,FALSE),"")</f>
        <v/>
      </c>
      <c r="J1298" s="462"/>
      <c r="K1298" s="466" t="str">
        <f>IFERROR(VLOOKUP($J1298,[3]LSIns!$B$5:$C$45,2,FALSE),"")</f>
        <v/>
      </c>
      <c r="L1298" s="460"/>
      <c r="M1298" s="466" t="str">
        <f>IFERROR(VLOOKUP($L1298,[4]Insumos!$C$2:$F$517,2,FALSE),"")</f>
        <v/>
      </c>
      <c r="N1298" s="408"/>
      <c r="O1298" s="468" t="str">
        <f>IFERROR(VLOOKUP($L1298,[4]Insumos!$C$2:$F$517,3,FALSE),"")</f>
        <v/>
      </c>
      <c r="P1298" s="318" t="e">
        <f>+Tabla1[[#This Row],[Precio Unitario]]*Tabla1[[#This Row],[Cantidad de Insumos]]</f>
        <v>#VALUE!</v>
      </c>
      <c r="Q1298" s="469" t="str">
        <f>IFERROR(VLOOKUP($L1298,[4]Insumos!$C$2:$F$517,4,FALSE),"")</f>
        <v/>
      </c>
      <c r="R1298" s="462"/>
    </row>
    <row r="1299" spans="2:18" x14ac:dyDescent="0.25">
      <c r="B1299" s="465" t="str">
        <f>IF(Tabla1[[#This Row],[Código_Actividad]]="","",CONCATENATE(Tabla1[[#This Row],[POA]],".",Tabla1[[#This Row],[SRS]],".",Tabla1[[#This Row],[AREA]],".",Tabla1[[#This Row],[TIPO]]))</f>
        <v/>
      </c>
      <c r="C1299" s="465" t="str">
        <f>IF(Tabla1[[#This Row],[Código_Actividad]]="","",'Formulario PPGR1'!#REF!)</f>
        <v/>
      </c>
      <c r="D1299" s="465" t="str">
        <f>IF(Tabla1[[#This Row],[Código_Actividad]]="","",'Formulario PPGR1'!#REF!)</f>
        <v/>
      </c>
      <c r="E1299" s="465" t="str">
        <f>IF(Tabla1[[#This Row],[Código_Actividad]]="","",'Formulario PPGR1'!#REF!)</f>
        <v/>
      </c>
      <c r="F1299" s="465" t="str">
        <f>IF(Tabla1[[#This Row],[Código_Actividad]]="","",'Formulario PPGR1'!#REF!)</f>
        <v/>
      </c>
      <c r="G1299" s="317"/>
      <c r="H1299" s="460" t="str">
        <f>IFERROR(VLOOKUP(Tabla1[[#This Row],[Código_Actividad]],'Formulario PPGR2'!$H$9:$I$1048576,2,FALSE),"")</f>
        <v/>
      </c>
      <c r="I1299" s="467" t="str">
        <f>IFERROR(VLOOKUP(Tabla1[[#This Row],[Código_Actividad]],Tabla2[[Código]:[Total de Acciones ]],15,FALSE),"")</f>
        <v/>
      </c>
      <c r="J1299" s="462"/>
      <c r="K1299" s="466" t="str">
        <f>IFERROR(VLOOKUP($J1299,[3]LSIns!$B$5:$C$45,2,FALSE),"")</f>
        <v/>
      </c>
      <c r="L1299" s="460"/>
      <c r="M1299" s="466" t="str">
        <f>IFERROR(VLOOKUP($L1299,[4]Insumos!$C$2:$F$517,2,FALSE),"")</f>
        <v/>
      </c>
      <c r="N1299" s="408"/>
      <c r="O1299" s="468" t="str">
        <f>IFERROR(VLOOKUP($L1299,[4]Insumos!$C$2:$F$517,3,FALSE),"")</f>
        <v/>
      </c>
      <c r="P1299" s="318" t="e">
        <f>+Tabla1[[#This Row],[Precio Unitario]]*Tabla1[[#This Row],[Cantidad de Insumos]]</f>
        <v>#VALUE!</v>
      </c>
      <c r="Q1299" s="469" t="str">
        <f>IFERROR(VLOOKUP($L1299,[4]Insumos!$C$2:$F$517,4,FALSE),"")</f>
        <v/>
      </c>
      <c r="R1299" s="462"/>
    </row>
    <row r="1300" spans="2:18" x14ac:dyDescent="0.25">
      <c r="B1300" s="465" t="str">
        <f>IF(Tabla1[[#This Row],[Código_Actividad]]="","",CONCATENATE(Tabla1[[#This Row],[POA]],".",Tabla1[[#This Row],[SRS]],".",Tabla1[[#This Row],[AREA]],".",Tabla1[[#This Row],[TIPO]]))</f>
        <v/>
      </c>
      <c r="C1300" s="465" t="str">
        <f>IF(Tabla1[[#This Row],[Código_Actividad]]="","",'Formulario PPGR1'!#REF!)</f>
        <v/>
      </c>
      <c r="D1300" s="465" t="str">
        <f>IF(Tabla1[[#This Row],[Código_Actividad]]="","",'Formulario PPGR1'!#REF!)</f>
        <v/>
      </c>
      <c r="E1300" s="465" t="str">
        <f>IF(Tabla1[[#This Row],[Código_Actividad]]="","",'Formulario PPGR1'!#REF!)</f>
        <v/>
      </c>
      <c r="F1300" s="465" t="str">
        <f>IF(Tabla1[[#This Row],[Código_Actividad]]="","",'Formulario PPGR1'!#REF!)</f>
        <v/>
      </c>
      <c r="G1300" s="317"/>
      <c r="H1300" s="460" t="str">
        <f>IFERROR(VLOOKUP(Tabla1[[#This Row],[Código_Actividad]],'Formulario PPGR2'!$H$9:$I$1048576,2,FALSE),"")</f>
        <v/>
      </c>
      <c r="I1300" s="467" t="str">
        <f>IFERROR(VLOOKUP(Tabla1[[#This Row],[Código_Actividad]],Tabla2[[Código]:[Total de Acciones ]],15,FALSE),"")</f>
        <v/>
      </c>
      <c r="J1300" s="462"/>
      <c r="K1300" s="466" t="str">
        <f>IFERROR(VLOOKUP($J1300,[3]LSIns!$B$5:$C$45,2,FALSE),"")</f>
        <v/>
      </c>
      <c r="L1300" s="460"/>
      <c r="M1300" s="466" t="str">
        <f>IFERROR(VLOOKUP($L1300,[4]Insumos!$C$2:$F$517,2,FALSE),"")</f>
        <v/>
      </c>
      <c r="N1300" s="408"/>
      <c r="O1300" s="468" t="str">
        <f>IFERROR(VLOOKUP($L1300,[4]Insumos!$C$2:$F$517,3,FALSE),"")</f>
        <v/>
      </c>
      <c r="P1300" s="318" t="e">
        <f>+Tabla1[[#This Row],[Precio Unitario]]*Tabla1[[#This Row],[Cantidad de Insumos]]</f>
        <v>#VALUE!</v>
      </c>
      <c r="Q1300" s="469" t="str">
        <f>IFERROR(VLOOKUP($L1300,[4]Insumos!$C$2:$F$517,4,FALSE),"")</f>
        <v/>
      </c>
      <c r="R1300" s="462"/>
    </row>
    <row r="1301" spans="2:18" x14ac:dyDescent="0.25">
      <c r="B1301" s="465" t="str">
        <f>IF(Tabla1[[#This Row],[Código_Actividad]]="","",CONCATENATE(Tabla1[[#This Row],[POA]],".",Tabla1[[#This Row],[SRS]],".",Tabla1[[#This Row],[AREA]],".",Tabla1[[#This Row],[TIPO]]))</f>
        <v/>
      </c>
      <c r="C1301" s="465" t="str">
        <f>IF(Tabla1[[#This Row],[Código_Actividad]]="","",'Formulario PPGR1'!#REF!)</f>
        <v/>
      </c>
      <c r="D1301" s="465" t="str">
        <f>IF(Tabla1[[#This Row],[Código_Actividad]]="","",'Formulario PPGR1'!#REF!)</f>
        <v/>
      </c>
      <c r="E1301" s="465" t="str">
        <f>IF(Tabla1[[#This Row],[Código_Actividad]]="","",'Formulario PPGR1'!#REF!)</f>
        <v/>
      </c>
      <c r="F1301" s="465" t="str">
        <f>IF(Tabla1[[#This Row],[Código_Actividad]]="","",'Formulario PPGR1'!#REF!)</f>
        <v/>
      </c>
      <c r="G1301" s="317"/>
      <c r="H1301" s="460" t="str">
        <f>IFERROR(VLOOKUP(Tabla1[[#This Row],[Código_Actividad]],'Formulario PPGR2'!$H$9:$I$1048576,2,FALSE),"")</f>
        <v/>
      </c>
      <c r="I1301" s="467" t="str">
        <f>IFERROR(VLOOKUP(Tabla1[[#This Row],[Código_Actividad]],Tabla2[[Código]:[Total de Acciones ]],15,FALSE),"")</f>
        <v/>
      </c>
      <c r="J1301" s="462"/>
      <c r="K1301" s="466" t="str">
        <f>IFERROR(VLOOKUP($J1301,[3]LSIns!$B$5:$C$45,2,FALSE),"")</f>
        <v/>
      </c>
      <c r="L1301" s="460"/>
      <c r="M1301" s="466" t="str">
        <f>IFERROR(VLOOKUP($L1301,[4]Insumos!$C$2:$F$517,2,FALSE),"")</f>
        <v/>
      </c>
      <c r="N1301" s="408"/>
      <c r="O1301" s="468" t="str">
        <f>IFERROR(VLOOKUP($L1301,[4]Insumos!$C$2:$F$517,3,FALSE),"")</f>
        <v/>
      </c>
      <c r="P1301" s="318" t="e">
        <f>+Tabla1[[#This Row],[Precio Unitario]]*Tabla1[[#This Row],[Cantidad de Insumos]]</f>
        <v>#VALUE!</v>
      </c>
      <c r="Q1301" s="469" t="str">
        <f>IFERROR(VLOOKUP($L1301,[4]Insumos!$C$2:$F$517,4,FALSE),"")</f>
        <v/>
      </c>
      <c r="R1301" s="462"/>
    </row>
    <row r="1302" spans="2:18" x14ac:dyDescent="0.25">
      <c r="B1302" s="465" t="str">
        <f>IF(Tabla1[[#This Row],[Código_Actividad]]="","",CONCATENATE(Tabla1[[#This Row],[POA]],".",Tabla1[[#This Row],[SRS]],".",Tabla1[[#This Row],[AREA]],".",Tabla1[[#This Row],[TIPO]]))</f>
        <v/>
      </c>
      <c r="C1302" s="465" t="str">
        <f>IF(Tabla1[[#This Row],[Código_Actividad]]="","",'Formulario PPGR1'!#REF!)</f>
        <v/>
      </c>
      <c r="D1302" s="465" t="str">
        <f>IF(Tabla1[[#This Row],[Código_Actividad]]="","",'Formulario PPGR1'!#REF!)</f>
        <v/>
      </c>
      <c r="E1302" s="465" t="str">
        <f>IF(Tabla1[[#This Row],[Código_Actividad]]="","",'Formulario PPGR1'!#REF!)</f>
        <v/>
      </c>
      <c r="F1302" s="465" t="str">
        <f>IF(Tabla1[[#This Row],[Código_Actividad]]="","",'Formulario PPGR1'!#REF!)</f>
        <v/>
      </c>
      <c r="G1302" s="317"/>
      <c r="H1302" s="460" t="str">
        <f>IFERROR(VLOOKUP(Tabla1[[#This Row],[Código_Actividad]],'Formulario PPGR2'!$H$9:$I$1048576,2,FALSE),"")</f>
        <v/>
      </c>
      <c r="I1302" s="467" t="str">
        <f>IFERROR(VLOOKUP(Tabla1[[#This Row],[Código_Actividad]],Tabla2[[Código]:[Total de Acciones ]],15,FALSE),"")</f>
        <v/>
      </c>
      <c r="J1302" s="462"/>
      <c r="K1302" s="466" t="str">
        <f>IFERROR(VLOOKUP($J1302,[3]LSIns!$B$5:$C$45,2,FALSE),"")</f>
        <v/>
      </c>
      <c r="L1302" s="460"/>
      <c r="M1302" s="466" t="str">
        <f>IFERROR(VLOOKUP($L1302,[4]Insumos!$C$2:$F$517,2,FALSE),"")</f>
        <v/>
      </c>
      <c r="N1302" s="408"/>
      <c r="O1302" s="468" t="str">
        <f>IFERROR(VLOOKUP($L1302,[4]Insumos!$C$2:$F$517,3,FALSE),"")</f>
        <v/>
      </c>
      <c r="P1302" s="318" t="e">
        <f>+Tabla1[[#This Row],[Precio Unitario]]*Tabla1[[#This Row],[Cantidad de Insumos]]</f>
        <v>#VALUE!</v>
      </c>
      <c r="Q1302" s="469" t="str">
        <f>IFERROR(VLOOKUP($L1302,[4]Insumos!$C$2:$F$517,4,FALSE),"")</f>
        <v/>
      </c>
      <c r="R1302" s="462"/>
    </row>
    <row r="1303" spans="2:18" x14ac:dyDescent="0.25">
      <c r="B1303" s="465" t="str">
        <f>IF(Tabla1[[#This Row],[Código_Actividad]]="","",CONCATENATE(Tabla1[[#This Row],[POA]],".",Tabla1[[#This Row],[SRS]],".",Tabla1[[#This Row],[AREA]],".",Tabla1[[#This Row],[TIPO]]))</f>
        <v/>
      </c>
      <c r="C1303" s="465" t="str">
        <f>IF(Tabla1[[#This Row],[Código_Actividad]]="","",'Formulario PPGR1'!#REF!)</f>
        <v/>
      </c>
      <c r="D1303" s="465" t="str">
        <f>IF(Tabla1[[#This Row],[Código_Actividad]]="","",'Formulario PPGR1'!#REF!)</f>
        <v/>
      </c>
      <c r="E1303" s="465" t="str">
        <f>IF(Tabla1[[#This Row],[Código_Actividad]]="","",'Formulario PPGR1'!#REF!)</f>
        <v/>
      </c>
      <c r="F1303" s="465" t="str">
        <f>IF(Tabla1[[#This Row],[Código_Actividad]]="","",'Formulario PPGR1'!#REF!)</f>
        <v/>
      </c>
      <c r="G1303" s="317"/>
      <c r="H1303" s="460" t="str">
        <f>IFERROR(VLOOKUP(Tabla1[[#This Row],[Código_Actividad]],'Formulario PPGR2'!$H$9:$I$1048576,2,FALSE),"")</f>
        <v/>
      </c>
      <c r="I1303" s="467" t="str">
        <f>IFERROR(VLOOKUP(Tabla1[[#This Row],[Código_Actividad]],Tabla2[[Código]:[Total de Acciones ]],15,FALSE),"")</f>
        <v/>
      </c>
      <c r="J1303" s="462"/>
      <c r="K1303" s="466" t="str">
        <f>IFERROR(VLOOKUP($J1303,[3]LSIns!$B$5:$C$45,2,FALSE),"")</f>
        <v/>
      </c>
      <c r="L1303" s="460"/>
      <c r="M1303" s="466" t="str">
        <f>IFERROR(VLOOKUP($L1303,[4]Insumos!$C$2:$F$517,2,FALSE),"")</f>
        <v/>
      </c>
      <c r="N1303" s="408"/>
      <c r="O1303" s="468" t="str">
        <f>IFERROR(VLOOKUP($L1303,[4]Insumos!$C$2:$F$517,3,FALSE),"")</f>
        <v/>
      </c>
      <c r="P1303" s="318" t="e">
        <f>+Tabla1[[#This Row],[Precio Unitario]]*Tabla1[[#This Row],[Cantidad de Insumos]]</f>
        <v>#VALUE!</v>
      </c>
      <c r="Q1303" s="469" t="str">
        <f>IFERROR(VLOOKUP($L1303,[4]Insumos!$C$2:$F$517,4,FALSE),"")</f>
        <v/>
      </c>
      <c r="R1303" s="462"/>
    </row>
    <row r="1304" spans="2:18" x14ac:dyDescent="0.25">
      <c r="B1304" s="465" t="str">
        <f>IF(Tabla1[[#This Row],[Código_Actividad]]="","",CONCATENATE(Tabla1[[#This Row],[POA]],".",Tabla1[[#This Row],[SRS]],".",Tabla1[[#This Row],[AREA]],".",Tabla1[[#This Row],[TIPO]]))</f>
        <v/>
      </c>
      <c r="C1304" s="465" t="str">
        <f>IF(Tabla1[[#This Row],[Código_Actividad]]="","",'Formulario PPGR1'!#REF!)</f>
        <v/>
      </c>
      <c r="D1304" s="465" t="str">
        <f>IF(Tabla1[[#This Row],[Código_Actividad]]="","",'Formulario PPGR1'!#REF!)</f>
        <v/>
      </c>
      <c r="E1304" s="465" t="str">
        <f>IF(Tabla1[[#This Row],[Código_Actividad]]="","",'Formulario PPGR1'!#REF!)</f>
        <v/>
      </c>
      <c r="F1304" s="465" t="str">
        <f>IF(Tabla1[[#This Row],[Código_Actividad]]="","",'Formulario PPGR1'!#REF!)</f>
        <v/>
      </c>
      <c r="G1304" s="317"/>
      <c r="H1304" s="460" t="str">
        <f>IFERROR(VLOOKUP(Tabla1[[#This Row],[Código_Actividad]],'Formulario PPGR2'!$H$9:$I$1048576,2,FALSE),"")</f>
        <v/>
      </c>
      <c r="I1304" s="467" t="str">
        <f>IFERROR(VLOOKUP(Tabla1[[#This Row],[Código_Actividad]],Tabla2[[Código]:[Total de Acciones ]],15,FALSE),"")</f>
        <v/>
      </c>
      <c r="J1304" s="462"/>
      <c r="K1304" s="466" t="str">
        <f>IFERROR(VLOOKUP($J1304,[3]LSIns!$B$5:$C$45,2,FALSE),"")</f>
        <v/>
      </c>
      <c r="L1304" s="460"/>
      <c r="M1304" s="466" t="str">
        <f>IFERROR(VLOOKUP($L1304,[4]Insumos!$C$2:$F$517,2,FALSE),"")</f>
        <v/>
      </c>
      <c r="N1304" s="408"/>
      <c r="O1304" s="468" t="str">
        <f>IFERROR(VLOOKUP($L1304,[4]Insumos!$C$2:$F$517,3,FALSE),"")</f>
        <v/>
      </c>
      <c r="P1304" s="318" t="e">
        <f>+Tabla1[[#This Row],[Precio Unitario]]*Tabla1[[#This Row],[Cantidad de Insumos]]</f>
        <v>#VALUE!</v>
      </c>
      <c r="Q1304" s="469" t="str">
        <f>IFERROR(VLOOKUP($L1304,[4]Insumos!$C$2:$F$517,4,FALSE),"")</f>
        <v/>
      </c>
      <c r="R1304" s="462"/>
    </row>
    <row r="1305" spans="2:18" x14ac:dyDescent="0.25">
      <c r="B1305" s="465" t="str">
        <f>IF(Tabla1[[#This Row],[Código_Actividad]]="","",CONCATENATE(Tabla1[[#This Row],[POA]],".",Tabla1[[#This Row],[SRS]],".",Tabla1[[#This Row],[AREA]],".",Tabla1[[#This Row],[TIPO]]))</f>
        <v/>
      </c>
      <c r="C1305" s="465" t="str">
        <f>IF(Tabla1[[#This Row],[Código_Actividad]]="","",'Formulario PPGR1'!#REF!)</f>
        <v/>
      </c>
      <c r="D1305" s="465" t="str">
        <f>IF(Tabla1[[#This Row],[Código_Actividad]]="","",'Formulario PPGR1'!#REF!)</f>
        <v/>
      </c>
      <c r="E1305" s="465" t="str">
        <f>IF(Tabla1[[#This Row],[Código_Actividad]]="","",'Formulario PPGR1'!#REF!)</f>
        <v/>
      </c>
      <c r="F1305" s="465" t="str">
        <f>IF(Tabla1[[#This Row],[Código_Actividad]]="","",'Formulario PPGR1'!#REF!)</f>
        <v/>
      </c>
      <c r="G1305" s="317"/>
      <c r="H1305" s="460" t="str">
        <f>IFERROR(VLOOKUP(Tabla1[[#This Row],[Código_Actividad]],'Formulario PPGR2'!$H$9:$I$1048576,2,FALSE),"")</f>
        <v/>
      </c>
      <c r="I1305" s="467" t="str">
        <f>IFERROR(VLOOKUP(Tabla1[[#This Row],[Código_Actividad]],Tabla2[[Código]:[Total de Acciones ]],15,FALSE),"")</f>
        <v/>
      </c>
      <c r="J1305" s="462"/>
      <c r="K1305" s="466" t="str">
        <f>IFERROR(VLOOKUP($J1305,[3]LSIns!$B$5:$C$45,2,FALSE),"")</f>
        <v/>
      </c>
      <c r="L1305" s="460"/>
      <c r="M1305" s="466" t="str">
        <f>IFERROR(VLOOKUP($L1305,[4]Insumos!$C$2:$F$517,2,FALSE),"")</f>
        <v/>
      </c>
      <c r="N1305" s="408"/>
      <c r="O1305" s="468" t="str">
        <f>IFERROR(VLOOKUP($L1305,[4]Insumos!$C$2:$F$517,3,FALSE),"")</f>
        <v/>
      </c>
      <c r="P1305" s="318" t="e">
        <f>+Tabla1[[#This Row],[Precio Unitario]]*Tabla1[[#This Row],[Cantidad de Insumos]]</f>
        <v>#VALUE!</v>
      </c>
      <c r="Q1305" s="469" t="str">
        <f>IFERROR(VLOOKUP($L1305,[4]Insumos!$C$2:$F$517,4,FALSE),"")</f>
        <v/>
      </c>
      <c r="R1305" s="462"/>
    </row>
    <row r="1306" spans="2:18" x14ac:dyDescent="0.25">
      <c r="B1306" s="465" t="str">
        <f>IF(Tabla1[[#This Row],[Código_Actividad]]="","",CONCATENATE(Tabla1[[#This Row],[POA]],".",Tabla1[[#This Row],[SRS]],".",Tabla1[[#This Row],[AREA]],".",Tabla1[[#This Row],[TIPO]]))</f>
        <v/>
      </c>
      <c r="C1306" s="465" t="str">
        <f>IF(Tabla1[[#This Row],[Código_Actividad]]="","",'Formulario PPGR1'!#REF!)</f>
        <v/>
      </c>
      <c r="D1306" s="465" t="str">
        <f>IF(Tabla1[[#This Row],[Código_Actividad]]="","",'Formulario PPGR1'!#REF!)</f>
        <v/>
      </c>
      <c r="E1306" s="465" t="str">
        <f>IF(Tabla1[[#This Row],[Código_Actividad]]="","",'Formulario PPGR1'!#REF!)</f>
        <v/>
      </c>
      <c r="F1306" s="465" t="str">
        <f>IF(Tabla1[[#This Row],[Código_Actividad]]="","",'Formulario PPGR1'!#REF!)</f>
        <v/>
      </c>
      <c r="G1306" s="317"/>
      <c r="H1306" s="460" t="str">
        <f>IFERROR(VLOOKUP(Tabla1[[#This Row],[Código_Actividad]],'Formulario PPGR2'!$H$9:$I$1048576,2,FALSE),"")</f>
        <v/>
      </c>
      <c r="I1306" s="467" t="str">
        <f>IFERROR(VLOOKUP(Tabla1[[#This Row],[Código_Actividad]],Tabla2[[Código]:[Total de Acciones ]],15,FALSE),"")</f>
        <v/>
      </c>
      <c r="J1306" s="462"/>
      <c r="K1306" s="466" t="str">
        <f>IFERROR(VLOOKUP($J1306,[3]LSIns!$B$5:$C$45,2,FALSE),"")</f>
        <v/>
      </c>
      <c r="L1306" s="460"/>
      <c r="M1306" s="466" t="str">
        <f>IFERROR(VLOOKUP($L1306,[4]Insumos!$C$2:$F$517,2,FALSE),"")</f>
        <v/>
      </c>
      <c r="N1306" s="408"/>
      <c r="O1306" s="468" t="str">
        <f>IFERROR(VLOOKUP($L1306,[4]Insumos!$C$2:$F$517,3,FALSE),"")</f>
        <v/>
      </c>
      <c r="P1306" s="318" t="e">
        <f>+Tabla1[[#This Row],[Precio Unitario]]*Tabla1[[#This Row],[Cantidad de Insumos]]</f>
        <v>#VALUE!</v>
      </c>
      <c r="Q1306" s="469" t="str">
        <f>IFERROR(VLOOKUP($L1306,[4]Insumos!$C$2:$F$517,4,FALSE),"")</f>
        <v/>
      </c>
      <c r="R1306" s="462"/>
    </row>
    <row r="1307" spans="2:18" x14ac:dyDescent="0.25">
      <c r="B1307" s="465" t="str">
        <f>IF(Tabla1[[#This Row],[Código_Actividad]]="","",CONCATENATE(Tabla1[[#This Row],[POA]],".",Tabla1[[#This Row],[SRS]],".",Tabla1[[#This Row],[AREA]],".",Tabla1[[#This Row],[TIPO]]))</f>
        <v/>
      </c>
      <c r="C1307" s="465" t="str">
        <f>IF(Tabla1[[#This Row],[Código_Actividad]]="","",'Formulario PPGR1'!#REF!)</f>
        <v/>
      </c>
      <c r="D1307" s="465" t="str">
        <f>IF(Tabla1[[#This Row],[Código_Actividad]]="","",'Formulario PPGR1'!#REF!)</f>
        <v/>
      </c>
      <c r="E1307" s="465" t="str">
        <f>IF(Tabla1[[#This Row],[Código_Actividad]]="","",'Formulario PPGR1'!#REF!)</f>
        <v/>
      </c>
      <c r="F1307" s="465" t="str">
        <f>IF(Tabla1[[#This Row],[Código_Actividad]]="","",'Formulario PPGR1'!#REF!)</f>
        <v/>
      </c>
      <c r="G1307" s="317"/>
      <c r="H1307" s="460" t="str">
        <f>IFERROR(VLOOKUP(Tabla1[[#This Row],[Código_Actividad]],'Formulario PPGR2'!$H$9:$I$1048576,2,FALSE),"")</f>
        <v/>
      </c>
      <c r="I1307" s="467" t="str">
        <f>IFERROR(VLOOKUP(Tabla1[[#This Row],[Código_Actividad]],Tabla2[[Código]:[Total de Acciones ]],15,FALSE),"")</f>
        <v/>
      </c>
      <c r="J1307" s="462"/>
      <c r="K1307" s="466" t="str">
        <f>IFERROR(VLOOKUP($J1307,[3]LSIns!$B$5:$C$45,2,FALSE),"")</f>
        <v/>
      </c>
      <c r="L1307" s="460"/>
      <c r="M1307" s="466" t="str">
        <f>IFERROR(VLOOKUP($L1307,[4]Insumos!$C$2:$F$517,2,FALSE),"")</f>
        <v/>
      </c>
      <c r="N1307" s="408"/>
      <c r="O1307" s="468" t="str">
        <f>IFERROR(VLOOKUP($L1307,[4]Insumos!$C$2:$F$517,3,FALSE),"")</f>
        <v/>
      </c>
      <c r="P1307" s="318" t="e">
        <f>+Tabla1[[#This Row],[Precio Unitario]]*Tabla1[[#This Row],[Cantidad de Insumos]]</f>
        <v>#VALUE!</v>
      </c>
      <c r="Q1307" s="469" t="str">
        <f>IFERROR(VLOOKUP($L1307,[4]Insumos!$C$2:$F$517,4,FALSE),"")</f>
        <v/>
      </c>
      <c r="R1307" s="462"/>
    </row>
    <row r="1308" spans="2:18" x14ac:dyDescent="0.25">
      <c r="B1308" s="465" t="str">
        <f>IF(Tabla1[[#This Row],[Código_Actividad]]="","",CONCATENATE(Tabla1[[#This Row],[POA]],".",Tabla1[[#This Row],[SRS]],".",Tabla1[[#This Row],[AREA]],".",Tabla1[[#This Row],[TIPO]]))</f>
        <v/>
      </c>
      <c r="C1308" s="465" t="str">
        <f>IF(Tabla1[[#This Row],[Código_Actividad]]="","",'Formulario PPGR1'!#REF!)</f>
        <v/>
      </c>
      <c r="D1308" s="465" t="str">
        <f>IF(Tabla1[[#This Row],[Código_Actividad]]="","",'Formulario PPGR1'!#REF!)</f>
        <v/>
      </c>
      <c r="E1308" s="465" t="str">
        <f>IF(Tabla1[[#This Row],[Código_Actividad]]="","",'Formulario PPGR1'!#REF!)</f>
        <v/>
      </c>
      <c r="F1308" s="465" t="str">
        <f>IF(Tabla1[[#This Row],[Código_Actividad]]="","",'Formulario PPGR1'!#REF!)</f>
        <v/>
      </c>
      <c r="G1308" s="317"/>
      <c r="H1308" s="460" t="str">
        <f>IFERROR(VLOOKUP(Tabla1[[#This Row],[Código_Actividad]],'Formulario PPGR2'!$H$9:$I$1048576,2,FALSE),"")</f>
        <v/>
      </c>
      <c r="I1308" s="467" t="str">
        <f>IFERROR(VLOOKUP(Tabla1[[#This Row],[Código_Actividad]],Tabla2[[Código]:[Total de Acciones ]],15,FALSE),"")</f>
        <v/>
      </c>
      <c r="J1308" s="462"/>
      <c r="K1308" s="466" t="str">
        <f>IFERROR(VLOOKUP($J1308,[3]LSIns!$B$5:$C$45,2,FALSE),"")</f>
        <v/>
      </c>
      <c r="L1308" s="460"/>
      <c r="M1308" s="466" t="str">
        <f>IFERROR(VLOOKUP($L1308,[4]Insumos!$C$2:$F$517,2,FALSE),"")</f>
        <v/>
      </c>
      <c r="N1308" s="408"/>
      <c r="O1308" s="468" t="str">
        <f>IFERROR(VLOOKUP($L1308,[4]Insumos!$C$2:$F$517,3,FALSE),"")</f>
        <v/>
      </c>
      <c r="P1308" s="318" t="e">
        <f>+Tabla1[[#This Row],[Precio Unitario]]*Tabla1[[#This Row],[Cantidad de Insumos]]</f>
        <v>#VALUE!</v>
      </c>
      <c r="Q1308" s="469" t="str">
        <f>IFERROR(VLOOKUP($L1308,[4]Insumos!$C$2:$F$517,4,FALSE),"")</f>
        <v/>
      </c>
      <c r="R1308" s="462"/>
    </row>
    <row r="1309" spans="2:18" x14ac:dyDescent="0.25">
      <c r="B1309" s="465" t="str">
        <f>IF(Tabla1[[#This Row],[Código_Actividad]]="","",CONCATENATE(Tabla1[[#This Row],[POA]],".",Tabla1[[#This Row],[SRS]],".",Tabla1[[#This Row],[AREA]],".",Tabla1[[#This Row],[TIPO]]))</f>
        <v/>
      </c>
      <c r="C1309" s="465" t="str">
        <f>IF(Tabla1[[#This Row],[Código_Actividad]]="","",'Formulario PPGR1'!#REF!)</f>
        <v/>
      </c>
      <c r="D1309" s="465" t="str">
        <f>IF(Tabla1[[#This Row],[Código_Actividad]]="","",'Formulario PPGR1'!#REF!)</f>
        <v/>
      </c>
      <c r="E1309" s="465" t="str">
        <f>IF(Tabla1[[#This Row],[Código_Actividad]]="","",'Formulario PPGR1'!#REF!)</f>
        <v/>
      </c>
      <c r="F1309" s="465" t="str">
        <f>IF(Tabla1[[#This Row],[Código_Actividad]]="","",'Formulario PPGR1'!#REF!)</f>
        <v/>
      </c>
      <c r="G1309" s="317"/>
      <c r="H1309" s="460" t="str">
        <f>IFERROR(VLOOKUP(Tabla1[[#This Row],[Código_Actividad]],'Formulario PPGR2'!$H$9:$I$1048576,2,FALSE),"")</f>
        <v/>
      </c>
      <c r="I1309" s="467" t="str">
        <f>IFERROR(VLOOKUP(Tabla1[[#This Row],[Código_Actividad]],Tabla2[[Código]:[Total de Acciones ]],15,FALSE),"")</f>
        <v/>
      </c>
      <c r="J1309" s="462"/>
      <c r="K1309" s="466" t="str">
        <f>IFERROR(VLOOKUP($J1309,[3]LSIns!$B$5:$C$45,2,FALSE),"")</f>
        <v/>
      </c>
      <c r="L1309" s="460"/>
      <c r="M1309" s="466" t="str">
        <f>IFERROR(VLOOKUP($L1309,[4]Insumos!$C$2:$F$517,2,FALSE),"")</f>
        <v/>
      </c>
      <c r="N1309" s="408"/>
      <c r="O1309" s="468" t="str">
        <f>IFERROR(VLOOKUP($L1309,[4]Insumos!$C$2:$F$517,3,FALSE),"")</f>
        <v/>
      </c>
      <c r="P1309" s="318" t="e">
        <f>+Tabla1[[#This Row],[Precio Unitario]]*Tabla1[[#This Row],[Cantidad de Insumos]]</f>
        <v>#VALUE!</v>
      </c>
      <c r="Q1309" s="469" t="str">
        <f>IFERROR(VLOOKUP($L1309,[4]Insumos!$C$2:$F$517,4,FALSE),"")</f>
        <v/>
      </c>
      <c r="R1309" s="462"/>
    </row>
    <row r="1310" spans="2:18" x14ac:dyDescent="0.25">
      <c r="B1310" s="465" t="str">
        <f>IF(Tabla1[[#This Row],[Código_Actividad]]="","",CONCATENATE(Tabla1[[#This Row],[POA]],".",Tabla1[[#This Row],[SRS]],".",Tabla1[[#This Row],[AREA]],".",Tabla1[[#This Row],[TIPO]]))</f>
        <v/>
      </c>
      <c r="C1310" s="465" t="str">
        <f>IF(Tabla1[[#This Row],[Código_Actividad]]="","",'Formulario PPGR1'!#REF!)</f>
        <v/>
      </c>
      <c r="D1310" s="465" t="str">
        <f>IF(Tabla1[[#This Row],[Código_Actividad]]="","",'Formulario PPGR1'!#REF!)</f>
        <v/>
      </c>
      <c r="E1310" s="465" t="str">
        <f>IF(Tabla1[[#This Row],[Código_Actividad]]="","",'Formulario PPGR1'!#REF!)</f>
        <v/>
      </c>
      <c r="F1310" s="465" t="str">
        <f>IF(Tabla1[[#This Row],[Código_Actividad]]="","",'Formulario PPGR1'!#REF!)</f>
        <v/>
      </c>
      <c r="G1310" s="317"/>
      <c r="H1310" s="460" t="str">
        <f>IFERROR(VLOOKUP(Tabla1[[#This Row],[Código_Actividad]],'Formulario PPGR2'!$H$9:$I$1048576,2,FALSE),"")</f>
        <v/>
      </c>
      <c r="I1310" s="467" t="str">
        <f>IFERROR(VLOOKUP(Tabla1[[#This Row],[Código_Actividad]],Tabla2[[Código]:[Total de Acciones ]],15,FALSE),"")</f>
        <v/>
      </c>
      <c r="J1310" s="462"/>
      <c r="K1310" s="466" t="str">
        <f>IFERROR(VLOOKUP($J1310,[3]LSIns!$B$5:$C$45,2,FALSE),"")</f>
        <v/>
      </c>
      <c r="L1310" s="460"/>
      <c r="M1310" s="466" t="str">
        <f>IFERROR(VLOOKUP($L1310,[4]Insumos!$C$2:$F$517,2,FALSE),"")</f>
        <v/>
      </c>
      <c r="N1310" s="408"/>
      <c r="O1310" s="468" t="str">
        <f>IFERROR(VLOOKUP($L1310,[4]Insumos!$C$2:$F$517,3,FALSE),"")</f>
        <v/>
      </c>
      <c r="P1310" s="318" t="e">
        <f>+Tabla1[[#This Row],[Precio Unitario]]*Tabla1[[#This Row],[Cantidad de Insumos]]</f>
        <v>#VALUE!</v>
      </c>
      <c r="Q1310" s="469" t="str">
        <f>IFERROR(VLOOKUP($L1310,[4]Insumos!$C$2:$F$517,4,FALSE),"")</f>
        <v/>
      </c>
      <c r="R1310" s="462"/>
    </row>
    <row r="1311" spans="2:18" x14ac:dyDescent="0.25">
      <c r="B1311" s="465" t="str">
        <f>IF(Tabla1[[#This Row],[Código_Actividad]]="","",CONCATENATE(Tabla1[[#This Row],[POA]],".",Tabla1[[#This Row],[SRS]],".",Tabla1[[#This Row],[AREA]],".",Tabla1[[#This Row],[TIPO]]))</f>
        <v/>
      </c>
      <c r="C1311" s="465" t="str">
        <f>IF(Tabla1[[#This Row],[Código_Actividad]]="","",'Formulario PPGR1'!#REF!)</f>
        <v/>
      </c>
      <c r="D1311" s="465" t="str">
        <f>IF(Tabla1[[#This Row],[Código_Actividad]]="","",'Formulario PPGR1'!#REF!)</f>
        <v/>
      </c>
      <c r="E1311" s="465" t="str">
        <f>IF(Tabla1[[#This Row],[Código_Actividad]]="","",'Formulario PPGR1'!#REF!)</f>
        <v/>
      </c>
      <c r="F1311" s="465" t="str">
        <f>IF(Tabla1[[#This Row],[Código_Actividad]]="","",'Formulario PPGR1'!#REF!)</f>
        <v/>
      </c>
      <c r="G1311" s="317"/>
      <c r="H1311" s="460" t="str">
        <f>IFERROR(VLOOKUP(Tabla1[[#This Row],[Código_Actividad]],'Formulario PPGR2'!$H$9:$I$1048576,2,FALSE),"")</f>
        <v/>
      </c>
      <c r="I1311" s="467" t="str">
        <f>IFERROR(VLOOKUP(Tabla1[[#This Row],[Código_Actividad]],Tabla2[[Código]:[Total de Acciones ]],15,FALSE),"")</f>
        <v/>
      </c>
      <c r="J1311" s="462"/>
      <c r="K1311" s="466" t="str">
        <f>IFERROR(VLOOKUP($J1311,[3]LSIns!$B$5:$C$45,2,FALSE),"")</f>
        <v/>
      </c>
      <c r="L1311" s="460"/>
      <c r="M1311" s="466" t="str">
        <f>IFERROR(VLOOKUP($L1311,[4]Insumos!$C$2:$F$517,2,FALSE),"")</f>
        <v/>
      </c>
      <c r="N1311" s="408"/>
      <c r="O1311" s="468" t="str">
        <f>IFERROR(VLOOKUP($L1311,[4]Insumos!$C$2:$F$517,3,FALSE),"")</f>
        <v/>
      </c>
      <c r="P1311" s="318" t="e">
        <f>+Tabla1[[#This Row],[Precio Unitario]]*Tabla1[[#This Row],[Cantidad de Insumos]]</f>
        <v>#VALUE!</v>
      </c>
      <c r="Q1311" s="469" t="str">
        <f>IFERROR(VLOOKUP($L1311,[4]Insumos!$C$2:$F$517,4,FALSE),"")</f>
        <v/>
      </c>
      <c r="R1311" s="462"/>
    </row>
    <row r="1312" spans="2:18" x14ac:dyDescent="0.25">
      <c r="B1312" s="465" t="str">
        <f>IF(Tabla1[[#This Row],[Código_Actividad]]="","",CONCATENATE(Tabla1[[#This Row],[POA]],".",Tabla1[[#This Row],[SRS]],".",Tabla1[[#This Row],[AREA]],".",Tabla1[[#This Row],[TIPO]]))</f>
        <v/>
      </c>
      <c r="C1312" s="465" t="str">
        <f>IF(Tabla1[[#This Row],[Código_Actividad]]="","",'Formulario PPGR1'!#REF!)</f>
        <v/>
      </c>
      <c r="D1312" s="465" t="str">
        <f>IF(Tabla1[[#This Row],[Código_Actividad]]="","",'Formulario PPGR1'!#REF!)</f>
        <v/>
      </c>
      <c r="E1312" s="465" t="str">
        <f>IF(Tabla1[[#This Row],[Código_Actividad]]="","",'Formulario PPGR1'!#REF!)</f>
        <v/>
      </c>
      <c r="F1312" s="465" t="str">
        <f>IF(Tabla1[[#This Row],[Código_Actividad]]="","",'Formulario PPGR1'!#REF!)</f>
        <v/>
      </c>
      <c r="G1312" s="317"/>
      <c r="H1312" s="460" t="str">
        <f>IFERROR(VLOOKUP(Tabla1[[#This Row],[Código_Actividad]],'Formulario PPGR2'!$H$9:$I$1048576,2,FALSE),"")</f>
        <v/>
      </c>
      <c r="I1312" s="467" t="str">
        <f>IFERROR(VLOOKUP(Tabla1[[#This Row],[Código_Actividad]],Tabla2[[Código]:[Total de Acciones ]],15,FALSE),"")</f>
        <v/>
      </c>
      <c r="J1312" s="462"/>
      <c r="K1312" s="466" t="str">
        <f>IFERROR(VLOOKUP($J1312,[3]LSIns!$B$5:$C$45,2,FALSE),"")</f>
        <v/>
      </c>
      <c r="L1312" s="460"/>
      <c r="M1312" s="466" t="str">
        <f>IFERROR(VLOOKUP($L1312,[4]Insumos!$C$2:$F$517,2,FALSE),"")</f>
        <v/>
      </c>
      <c r="N1312" s="408"/>
      <c r="O1312" s="468" t="str">
        <f>IFERROR(VLOOKUP($L1312,[4]Insumos!$C$2:$F$517,3,FALSE),"")</f>
        <v/>
      </c>
      <c r="P1312" s="318" t="e">
        <f>+Tabla1[[#This Row],[Precio Unitario]]*Tabla1[[#This Row],[Cantidad de Insumos]]</f>
        <v>#VALUE!</v>
      </c>
      <c r="Q1312" s="469" t="str">
        <f>IFERROR(VLOOKUP($L1312,[4]Insumos!$C$2:$F$517,4,FALSE),"")</f>
        <v/>
      </c>
      <c r="R1312" s="462"/>
    </row>
    <row r="1313" spans="2:18" x14ac:dyDescent="0.25">
      <c r="B1313" s="465" t="str">
        <f>IF(Tabla1[[#This Row],[Código_Actividad]]="","",CONCATENATE(Tabla1[[#This Row],[POA]],".",Tabla1[[#This Row],[SRS]],".",Tabla1[[#This Row],[AREA]],".",Tabla1[[#This Row],[TIPO]]))</f>
        <v/>
      </c>
      <c r="C1313" s="465" t="str">
        <f>IF(Tabla1[[#This Row],[Código_Actividad]]="","",'Formulario PPGR1'!#REF!)</f>
        <v/>
      </c>
      <c r="D1313" s="465" t="str">
        <f>IF(Tabla1[[#This Row],[Código_Actividad]]="","",'Formulario PPGR1'!#REF!)</f>
        <v/>
      </c>
      <c r="E1313" s="465" t="str">
        <f>IF(Tabla1[[#This Row],[Código_Actividad]]="","",'Formulario PPGR1'!#REF!)</f>
        <v/>
      </c>
      <c r="F1313" s="465" t="str">
        <f>IF(Tabla1[[#This Row],[Código_Actividad]]="","",'Formulario PPGR1'!#REF!)</f>
        <v/>
      </c>
      <c r="G1313" s="317"/>
      <c r="H1313" s="460" t="str">
        <f>IFERROR(VLOOKUP(Tabla1[[#This Row],[Código_Actividad]],'Formulario PPGR2'!$H$9:$I$1048576,2,FALSE),"")</f>
        <v/>
      </c>
      <c r="I1313" s="467" t="str">
        <f>IFERROR(VLOOKUP(Tabla1[[#This Row],[Código_Actividad]],Tabla2[[Código]:[Total de Acciones ]],15,FALSE),"")</f>
        <v/>
      </c>
      <c r="J1313" s="462"/>
      <c r="K1313" s="466" t="str">
        <f>IFERROR(VLOOKUP($J1313,[3]LSIns!$B$5:$C$45,2,FALSE),"")</f>
        <v/>
      </c>
      <c r="L1313" s="460"/>
      <c r="M1313" s="466" t="str">
        <f>IFERROR(VLOOKUP($L1313,[4]Insumos!$C$2:$F$517,2,FALSE),"")</f>
        <v/>
      </c>
      <c r="N1313" s="408"/>
      <c r="O1313" s="468" t="str">
        <f>IFERROR(VLOOKUP($L1313,[4]Insumos!$C$2:$F$517,3,FALSE),"")</f>
        <v/>
      </c>
      <c r="P1313" s="318" t="e">
        <f>+Tabla1[[#This Row],[Precio Unitario]]*Tabla1[[#This Row],[Cantidad de Insumos]]</f>
        <v>#VALUE!</v>
      </c>
      <c r="Q1313" s="469" t="str">
        <f>IFERROR(VLOOKUP($L1313,[4]Insumos!$C$2:$F$517,4,FALSE),"")</f>
        <v/>
      </c>
      <c r="R1313" s="462"/>
    </row>
    <row r="1314" spans="2:18" x14ac:dyDescent="0.25">
      <c r="B1314" s="465" t="str">
        <f>IF(Tabla1[[#This Row],[Código_Actividad]]="","",CONCATENATE(Tabla1[[#This Row],[POA]],".",Tabla1[[#This Row],[SRS]],".",Tabla1[[#This Row],[AREA]],".",Tabla1[[#This Row],[TIPO]]))</f>
        <v/>
      </c>
      <c r="C1314" s="465" t="str">
        <f>IF(Tabla1[[#This Row],[Código_Actividad]]="","",'Formulario PPGR1'!#REF!)</f>
        <v/>
      </c>
      <c r="D1314" s="465" t="str">
        <f>IF(Tabla1[[#This Row],[Código_Actividad]]="","",'Formulario PPGR1'!#REF!)</f>
        <v/>
      </c>
      <c r="E1314" s="465" t="str">
        <f>IF(Tabla1[[#This Row],[Código_Actividad]]="","",'Formulario PPGR1'!#REF!)</f>
        <v/>
      </c>
      <c r="F1314" s="465" t="str">
        <f>IF(Tabla1[[#This Row],[Código_Actividad]]="","",'Formulario PPGR1'!#REF!)</f>
        <v/>
      </c>
      <c r="G1314" s="317"/>
      <c r="H1314" s="460" t="str">
        <f>IFERROR(VLOOKUP(Tabla1[[#This Row],[Código_Actividad]],'Formulario PPGR2'!$H$9:$I$1048576,2,FALSE),"")</f>
        <v/>
      </c>
      <c r="I1314" s="467" t="str">
        <f>IFERROR(VLOOKUP(Tabla1[[#This Row],[Código_Actividad]],Tabla2[[Código]:[Total de Acciones ]],15,FALSE),"")</f>
        <v/>
      </c>
      <c r="J1314" s="462"/>
      <c r="K1314" s="466" t="str">
        <f>IFERROR(VLOOKUP($J1314,[3]LSIns!$B$5:$C$45,2,FALSE),"")</f>
        <v/>
      </c>
      <c r="L1314" s="460"/>
      <c r="M1314" s="466" t="str">
        <f>IFERROR(VLOOKUP($L1314,[4]Insumos!$C$2:$F$517,2,FALSE),"")</f>
        <v/>
      </c>
      <c r="N1314" s="408"/>
      <c r="O1314" s="468" t="str">
        <f>IFERROR(VLOOKUP($L1314,[4]Insumos!$C$2:$F$517,3,FALSE),"")</f>
        <v/>
      </c>
      <c r="P1314" s="318" t="e">
        <f>+Tabla1[[#This Row],[Precio Unitario]]*Tabla1[[#This Row],[Cantidad de Insumos]]</f>
        <v>#VALUE!</v>
      </c>
      <c r="Q1314" s="469" t="str">
        <f>IFERROR(VLOOKUP($L1314,[4]Insumos!$C$2:$F$517,4,FALSE),"")</f>
        <v/>
      </c>
      <c r="R1314" s="462"/>
    </row>
    <row r="1315" spans="2:18" x14ac:dyDescent="0.25">
      <c r="B1315" s="465" t="str">
        <f>IF(Tabla1[[#This Row],[Código_Actividad]]="","",CONCATENATE(Tabla1[[#This Row],[POA]],".",Tabla1[[#This Row],[SRS]],".",Tabla1[[#This Row],[AREA]],".",Tabla1[[#This Row],[TIPO]]))</f>
        <v/>
      </c>
      <c r="C1315" s="465" t="str">
        <f>IF(Tabla1[[#This Row],[Código_Actividad]]="","",'Formulario PPGR1'!#REF!)</f>
        <v/>
      </c>
      <c r="D1315" s="465" t="str">
        <f>IF(Tabla1[[#This Row],[Código_Actividad]]="","",'Formulario PPGR1'!#REF!)</f>
        <v/>
      </c>
      <c r="E1315" s="465" t="str">
        <f>IF(Tabla1[[#This Row],[Código_Actividad]]="","",'Formulario PPGR1'!#REF!)</f>
        <v/>
      </c>
      <c r="F1315" s="465" t="str">
        <f>IF(Tabla1[[#This Row],[Código_Actividad]]="","",'Formulario PPGR1'!#REF!)</f>
        <v/>
      </c>
      <c r="G1315" s="317"/>
      <c r="H1315" s="460" t="str">
        <f>IFERROR(VLOOKUP(Tabla1[[#This Row],[Código_Actividad]],'Formulario PPGR2'!$H$9:$I$1048576,2,FALSE),"")</f>
        <v/>
      </c>
      <c r="I1315" s="467" t="str">
        <f>IFERROR(VLOOKUP(Tabla1[[#This Row],[Código_Actividad]],Tabla2[[Código]:[Total de Acciones ]],15,FALSE),"")</f>
        <v/>
      </c>
      <c r="J1315" s="462"/>
      <c r="K1315" s="466" t="str">
        <f>IFERROR(VLOOKUP($J1315,[3]LSIns!$B$5:$C$45,2,FALSE),"")</f>
        <v/>
      </c>
      <c r="L1315" s="460"/>
      <c r="M1315" s="466" t="str">
        <f>IFERROR(VLOOKUP($L1315,[4]Insumos!$C$2:$F$517,2,FALSE),"")</f>
        <v/>
      </c>
      <c r="N1315" s="408"/>
      <c r="O1315" s="468" t="str">
        <f>IFERROR(VLOOKUP($L1315,[4]Insumos!$C$2:$F$517,3,FALSE),"")</f>
        <v/>
      </c>
      <c r="P1315" s="318" t="e">
        <f>+Tabla1[[#This Row],[Precio Unitario]]*Tabla1[[#This Row],[Cantidad de Insumos]]</f>
        <v>#VALUE!</v>
      </c>
      <c r="Q1315" s="469" t="str">
        <f>IFERROR(VLOOKUP($L1315,[4]Insumos!$C$2:$F$517,4,FALSE),"")</f>
        <v/>
      </c>
      <c r="R1315" s="462"/>
    </row>
    <row r="1316" spans="2:18" x14ac:dyDescent="0.25">
      <c r="B1316" s="465" t="str">
        <f>IF(Tabla1[[#This Row],[Código_Actividad]]="","",CONCATENATE(Tabla1[[#This Row],[POA]],".",Tabla1[[#This Row],[SRS]],".",Tabla1[[#This Row],[AREA]],".",Tabla1[[#This Row],[TIPO]]))</f>
        <v/>
      </c>
      <c r="C1316" s="465" t="str">
        <f>IF(Tabla1[[#This Row],[Código_Actividad]]="","",'Formulario PPGR1'!#REF!)</f>
        <v/>
      </c>
      <c r="D1316" s="465" t="str">
        <f>IF(Tabla1[[#This Row],[Código_Actividad]]="","",'Formulario PPGR1'!#REF!)</f>
        <v/>
      </c>
      <c r="E1316" s="465" t="str">
        <f>IF(Tabla1[[#This Row],[Código_Actividad]]="","",'Formulario PPGR1'!#REF!)</f>
        <v/>
      </c>
      <c r="F1316" s="465" t="str">
        <f>IF(Tabla1[[#This Row],[Código_Actividad]]="","",'Formulario PPGR1'!#REF!)</f>
        <v/>
      </c>
      <c r="G1316" s="317"/>
      <c r="H1316" s="460" t="str">
        <f>IFERROR(VLOOKUP(Tabla1[[#This Row],[Código_Actividad]],'Formulario PPGR2'!$H$9:$I$1048576,2,FALSE),"")</f>
        <v/>
      </c>
      <c r="I1316" s="467" t="str">
        <f>IFERROR(VLOOKUP(Tabla1[[#This Row],[Código_Actividad]],Tabla2[[Código]:[Total de Acciones ]],15,FALSE),"")</f>
        <v/>
      </c>
      <c r="J1316" s="462"/>
      <c r="K1316" s="466" t="str">
        <f>IFERROR(VLOOKUP($J1316,[3]LSIns!$B$5:$C$45,2,FALSE),"")</f>
        <v/>
      </c>
      <c r="L1316" s="460"/>
      <c r="M1316" s="466" t="str">
        <f>IFERROR(VLOOKUP($L1316,[4]Insumos!$C$2:$F$517,2,FALSE),"")</f>
        <v/>
      </c>
      <c r="N1316" s="408"/>
      <c r="O1316" s="468" t="str">
        <f>IFERROR(VLOOKUP($L1316,[4]Insumos!$C$2:$F$517,3,FALSE),"")</f>
        <v/>
      </c>
      <c r="P1316" s="318" t="e">
        <f>+Tabla1[[#This Row],[Precio Unitario]]*Tabla1[[#This Row],[Cantidad de Insumos]]</f>
        <v>#VALUE!</v>
      </c>
      <c r="Q1316" s="469" t="str">
        <f>IFERROR(VLOOKUP($L1316,[4]Insumos!$C$2:$F$517,4,FALSE),"")</f>
        <v/>
      </c>
      <c r="R1316" s="462"/>
    </row>
    <row r="1317" spans="2:18" x14ac:dyDescent="0.25">
      <c r="B1317" s="465" t="str">
        <f>IF(Tabla1[[#This Row],[Código_Actividad]]="","",CONCATENATE(Tabla1[[#This Row],[POA]],".",Tabla1[[#This Row],[SRS]],".",Tabla1[[#This Row],[AREA]],".",Tabla1[[#This Row],[TIPO]]))</f>
        <v/>
      </c>
      <c r="C1317" s="465" t="str">
        <f>IF(Tabla1[[#This Row],[Código_Actividad]]="","",'Formulario PPGR1'!#REF!)</f>
        <v/>
      </c>
      <c r="D1317" s="465" t="str">
        <f>IF(Tabla1[[#This Row],[Código_Actividad]]="","",'Formulario PPGR1'!#REF!)</f>
        <v/>
      </c>
      <c r="E1317" s="465" t="str">
        <f>IF(Tabla1[[#This Row],[Código_Actividad]]="","",'Formulario PPGR1'!#REF!)</f>
        <v/>
      </c>
      <c r="F1317" s="465" t="str">
        <f>IF(Tabla1[[#This Row],[Código_Actividad]]="","",'Formulario PPGR1'!#REF!)</f>
        <v/>
      </c>
      <c r="G1317" s="317"/>
      <c r="H1317" s="460" t="str">
        <f>IFERROR(VLOOKUP(Tabla1[[#This Row],[Código_Actividad]],'Formulario PPGR2'!$H$9:$I$1048576,2,FALSE),"")</f>
        <v/>
      </c>
      <c r="I1317" s="467" t="str">
        <f>IFERROR(VLOOKUP(Tabla1[[#This Row],[Código_Actividad]],Tabla2[[Código]:[Total de Acciones ]],15,FALSE),"")</f>
        <v/>
      </c>
      <c r="J1317" s="462"/>
      <c r="K1317" s="466" t="str">
        <f>IFERROR(VLOOKUP($J1317,[3]LSIns!$B$5:$C$45,2,FALSE),"")</f>
        <v/>
      </c>
      <c r="L1317" s="460"/>
      <c r="M1317" s="466" t="str">
        <f>IFERROR(VLOOKUP($L1317,[4]Insumos!$C$2:$F$517,2,FALSE),"")</f>
        <v/>
      </c>
      <c r="N1317" s="408"/>
      <c r="O1317" s="468" t="str">
        <f>IFERROR(VLOOKUP($L1317,[4]Insumos!$C$2:$F$517,3,FALSE),"")</f>
        <v/>
      </c>
      <c r="P1317" s="318" t="e">
        <f>+Tabla1[[#This Row],[Precio Unitario]]*Tabla1[[#This Row],[Cantidad de Insumos]]</f>
        <v>#VALUE!</v>
      </c>
      <c r="Q1317" s="469" t="str">
        <f>IFERROR(VLOOKUP($L1317,[4]Insumos!$C$2:$F$517,4,FALSE),"")</f>
        <v/>
      </c>
      <c r="R1317" s="462"/>
    </row>
    <row r="1318" spans="2:18" x14ac:dyDescent="0.25">
      <c r="B1318" s="465" t="str">
        <f>IF(Tabla1[[#This Row],[Código_Actividad]]="","",CONCATENATE(Tabla1[[#This Row],[POA]],".",Tabla1[[#This Row],[SRS]],".",Tabla1[[#This Row],[AREA]],".",Tabla1[[#This Row],[TIPO]]))</f>
        <v/>
      </c>
      <c r="C1318" s="465" t="str">
        <f>IF(Tabla1[[#This Row],[Código_Actividad]]="","",'Formulario PPGR1'!#REF!)</f>
        <v/>
      </c>
      <c r="D1318" s="465" t="str">
        <f>IF(Tabla1[[#This Row],[Código_Actividad]]="","",'Formulario PPGR1'!#REF!)</f>
        <v/>
      </c>
      <c r="E1318" s="465" t="str">
        <f>IF(Tabla1[[#This Row],[Código_Actividad]]="","",'Formulario PPGR1'!#REF!)</f>
        <v/>
      </c>
      <c r="F1318" s="465" t="str">
        <f>IF(Tabla1[[#This Row],[Código_Actividad]]="","",'Formulario PPGR1'!#REF!)</f>
        <v/>
      </c>
      <c r="G1318" s="317"/>
      <c r="H1318" s="460" t="str">
        <f>IFERROR(VLOOKUP(Tabla1[[#This Row],[Código_Actividad]],'Formulario PPGR2'!$H$9:$I$1048576,2,FALSE),"")</f>
        <v/>
      </c>
      <c r="I1318" s="467" t="str">
        <f>IFERROR(VLOOKUP(Tabla1[[#This Row],[Código_Actividad]],Tabla2[[Código]:[Total de Acciones ]],15,FALSE),"")</f>
        <v/>
      </c>
      <c r="J1318" s="462"/>
      <c r="K1318" s="466" t="str">
        <f>IFERROR(VLOOKUP($J1318,[3]LSIns!$B$5:$C$45,2,FALSE),"")</f>
        <v/>
      </c>
      <c r="L1318" s="460"/>
      <c r="M1318" s="466" t="str">
        <f>IFERROR(VLOOKUP($L1318,[4]Insumos!$C$2:$F$517,2,FALSE),"")</f>
        <v/>
      </c>
      <c r="N1318" s="408"/>
      <c r="O1318" s="468" t="str">
        <f>IFERROR(VLOOKUP($L1318,[4]Insumos!$C$2:$F$517,3,FALSE),"")</f>
        <v/>
      </c>
      <c r="P1318" s="318" t="e">
        <f>+Tabla1[[#This Row],[Precio Unitario]]*Tabla1[[#This Row],[Cantidad de Insumos]]</f>
        <v>#VALUE!</v>
      </c>
      <c r="Q1318" s="469" t="str">
        <f>IFERROR(VLOOKUP($L1318,[4]Insumos!$C$2:$F$517,4,FALSE),"")</f>
        <v/>
      </c>
      <c r="R1318" s="462"/>
    </row>
    <row r="1319" spans="2:18" x14ac:dyDescent="0.25">
      <c r="B1319" s="465" t="str">
        <f>IF(Tabla1[[#This Row],[Código_Actividad]]="","",CONCATENATE(Tabla1[[#This Row],[POA]],".",Tabla1[[#This Row],[SRS]],".",Tabla1[[#This Row],[AREA]],".",Tabla1[[#This Row],[TIPO]]))</f>
        <v/>
      </c>
      <c r="C1319" s="465" t="str">
        <f>IF(Tabla1[[#This Row],[Código_Actividad]]="","",'Formulario PPGR1'!#REF!)</f>
        <v/>
      </c>
      <c r="D1319" s="465" t="str">
        <f>IF(Tabla1[[#This Row],[Código_Actividad]]="","",'Formulario PPGR1'!#REF!)</f>
        <v/>
      </c>
      <c r="E1319" s="465" t="str">
        <f>IF(Tabla1[[#This Row],[Código_Actividad]]="","",'Formulario PPGR1'!#REF!)</f>
        <v/>
      </c>
      <c r="F1319" s="465" t="str">
        <f>IF(Tabla1[[#This Row],[Código_Actividad]]="","",'Formulario PPGR1'!#REF!)</f>
        <v/>
      </c>
      <c r="G1319" s="317"/>
      <c r="H1319" s="460" t="str">
        <f>IFERROR(VLOOKUP(Tabla1[[#This Row],[Código_Actividad]],'Formulario PPGR2'!$H$9:$I$1048576,2,FALSE),"")</f>
        <v/>
      </c>
      <c r="I1319" s="467" t="str">
        <f>IFERROR(VLOOKUP(Tabla1[[#This Row],[Código_Actividad]],Tabla2[[Código]:[Total de Acciones ]],15,FALSE),"")</f>
        <v/>
      </c>
      <c r="J1319" s="462"/>
      <c r="K1319" s="466" t="str">
        <f>IFERROR(VLOOKUP($J1319,[3]LSIns!$B$5:$C$45,2,FALSE),"")</f>
        <v/>
      </c>
      <c r="L1319" s="460"/>
      <c r="M1319" s="466" t="str">
        <f>IFERROR(VLOOKUP($L1319,[4]Insumos!$C$2:$F$517,2,FALSE),"")</f>
        <v/>
      </c>
      <c r="N1319" s="408"/>
      <c r="O1319" s="468" t="str">
        <f>IFERROR(VLOOKUP($L1319,[4]Insumos!$C$2:$F$517,3,FALSE),"")</f>
        <v/>
      </c>
      <c r="P1319" s="318" t="e">
        <f>+Tabla1[[#This Row],[Precio Unitario]]*Tabla1[[#This Row],[Cantidad de Insumos]]</f>
        <v>#VALUE!</v>
      </c>
      <c r="Q1319" s="469" t="str">
        <f>IFERROR(VLOOKUP($L1319,[4]Insumos!$C$2:$F$517,4,FALSE),"")</f>
        <v/>
      </c>
      <c r="R1319" s="462"/>
    </row>
    <row r="1320" spans="2:18" x14ac:dyDescent="0.25">
      <c r="B1320" s="465" t="str">
        <f>IF(Tabla1[[#This Row],[Código_Actividad]]="","",CONCATENATE(Tabla1[[#This Row],[POA]],".",Tabla1[[#This Row],[SRS]],".",Tabla1[[#This Row],[AREA]],".",Tabla1[[#This Row],[TIPO]]))</f>
        <v/>
      </c>
      <c r="C1320" s="465" t="str">
        <f>IF(Tabla1[[#This Row],[Código_Actividad]]="","",'Formulario PPGR1'!#REF!)</f>
        <v/>
      </c>
      <c r="D1320" s="465" t="str">
        <f>IF(Tabla1[[#This Row],[Código_Actividad]]="","",'Formulario PPGR1'!#REF!)</f>
        <v/>
      </c>
      <c r="E1320" s="465" t="str">
        <f>IF(Tabla1[[#This Row],[Código_Actividad]]="","",'Formulario PPGR1'!#REF!)</f>
        <v/>
      </c>
      <c r="F1320" s="465" t="str">
        <f>IF(Tabla1[[#This Row],[Código_Actividad]]="","",'Formulario PPGR1'!#REF!)</f>
        <v/>
      </c>
      <c r="G1320" s="317"/>
      <c r="H1320" s="460" t="str">
        <f>IFERROR(VLOOKUP(Tabla1[[#This Row],[Código_Actividad]],'Formulario PPGR2'!$H$9:$I$1048576,2,FALSE),"")</f>
        <v/>
      </c>
      <c r="I1320" s="467" t="str">
        <f>IFERROR(VLOOKUP(Tabla1[[#This Row],[Código_Actividad]],Tabla2[[Código]:[Total de Acciones ]],15,FALSE),"")</f>
        <v/>
      </c>
      <c r="J1320" s="462"/>
      <c r="K1320" s="466" t="str">
        <f>IFERROR(VLOOKUP($J1320,[3]LSIns!$B$5:$C$45,2,FALSE),"")</f>
        <v/>
      </c>
      <c r="L1320" s="460"/>
      <c r="M1320" s="466" t="str">
        <f>IFERROR(VLOOKUP($L1320,[4]Insumos!$C$2:$F$517,2,FALSE),"")</f>
        <v/>
      </c>
      <c r="N1320" s="408"/>
      <c r="O1320" s="468" t="str">
        <f>IFERROR(VLOOKUP($L1320,[4]Insumos!$C$2:$F$517,3,FALSE),"")</f>
        <v/>
      </c>
      <c r="P1320" s="318" t="e">
        <f>+Tabla1[[#This Row],[Precio Unitario]]*Tabla1[[#This Row],[Cantidad de Insumos]]</f>
        <v>#VALUE!</v>
      </c>
      <c r="Q1320" s="469" t="str">
        <f>IFERROR(VLOOKUP($L1320,[4]Insumos!$C$2:$F$517,4,FALSE),"")</f>
        <v/>
      </c>
      <c r="R1320" s="462"/>
    </row>
    <row r="1321" spans="2:18" x14ac:dyDescent="0.25">
      <c r="B1321" s="465" t="str">
        <f>IF(Tabla1[[#This Row],[Código_Actividad]]="","",CONCATENATE(Tabla1[[#This Row],[POA]],".",Tabla1[[#This Row],[SRS]],".",Tabla1[[#This Row],[AREA]],".",Tabla1[[#This Row],[TIPO]]))</f>
        <v/>
      </c>
      <c r="C1321" s="465" t="str">
        <f>IF(Tabla1[[#This Row],[Código_Actividad]]="","",'Formulario PPGR1'!#REF!)</f>
        <v/>
      </c>
      <c r="D1321" s="465" t="str">
        <f>IF(Tabla1[[#This Row],[Código_Actividad]]="","",'Formulario PPGR1'!#REF!)</f>
        <v/>
      </c>
      <c r="E1321" s="465" t="str">
        <f>IF(Tabla1[[#This Row],[Código_Actividad]]="","",'Formulario PPGR1'!#REF!)</f>
        <v/>
      </c>
      <c r="F1321" s="465" t="str">
        <f>IF(Tabla1[[#This Row],[Código_Actividad]]="","",'Formulario PPGR1'!#REF!)</f>
        <v/>
      </c>
      <c r="G1321" s="317"/>
      <c r="H1321" s="460" t="str">
        <f>IFERROR(VLOOKUP(Tabla1[[#This Row],[Código_Actividad]],'Formulario PPGR2'!$H$9:$I$1048576,2,FALSE),"")</f>
        <v/>
      </c>
      <c r="I1321" s="467" t="str">
        <f>IFERROR(VLOOKUP(Tabla1[[#This Row],[Código_Actividad]],Tabla2[[Código]:[Total de Acciones ]],15,FALSE),"")</f>
        <v/>
      </c>
      <c r="J1321" s="462"/>
      <c r="K1321" s="466" t="str">
        <f>IFERROR(VLOOKUP($J1321,[3]LSIns!$B$5:$C$45,2,FALSE),"")</f>
        <v/>
      </c>
      <c r="L1321" s="460"/>
      <c r="M1321" s="466" t="str">
        <f>IFERROR(VLOOKUP($L1321,[4]Insumos!$C$2:$F$517,2,FALSE),"")</f>
        <v/>
      </c>
      <c r="N1321" s="408"/>
      <c r="O1321" s="468" t="str">
        <f>IFERROR(VLOOKUP($L1321,[4]Insumos!$C$2:$F$517,3,FALSE),"")</f>
        <v/>
      </c>
      <c r="P1321" s="318" t="e">
        <f>+Tabla1[[#This Row],[Precio Unitario]]*Tabla1[[#This Row],[Cantidad de Insumos]]</f>
        <v>#VALUE!</v>
      </c>
      <c r="Q1321" s="469" t="str">
        <f>IFERROR(VLOOKUP($L1321,[4]Insumos!$C$2:$F$517,4,FALSE),"")</f>
        <v/>
      </c>
      <c r="R1321" s="462"/>
    </row>
    <row r="1322" spans="2:18" x14ac:dyDescent="0.25">
      <c r="B1322" s="465" t="str">
        <f>IF(Tabla1[[#This Row],[Código_Actividad]]="","",CONCATENATE(Tabla1[[#This Row],[POA]],".",Tabla1[[#This Row],[SRS]],".",Tabla1[[#This Row],[AREA]],".",Tabla1[[#This Row],[TIPO]]))</f>
        <v/>
      </c>
      <c r="C1322" s="465" t="str">
        <f>IF(Tabla1[[#This Row],[Código_Actividad]]="","",'Formulario PPGR1'!#REF!)</f>
        <v/>
      </c>
      <c r="D1322" s="465" t="str">
        <f>IF(Tabla1[[#This Row],[Código_Actividad]]="","",'Formulario PPGR1'!#REF!)</f>
        <v/>
      </c>
      <c r="E1322" s="465" t="str">
        <f>IF(Tabla1[[#This Row],[Código_Actividad]]="","",'Formulario PPGR1'!#REF!)</f>
        <v/>
      </c>
      <c r="F1322" s="465" t="str">
        <f>IF(Tabla1[[#This Row],[Código_Actividad]]="","",'Formulario PPGR1'!#REF!)</f>
        <v/>
      </c>
      <c r="G1322" s="317"/>
      <c r="H1322" s="460" t="str">
        <f>IFERROR(VLOOKUP(Tabla1[[#This Row],[Código_Actividad]],'Formulario PPGR2'!$H$9:$I$1048576,2,FALSE),"")</f>
        <v/>
      </c>
      <c r="I1322" s="467" t="str">
        <f>IFERROR(VLOOKUP(Tabla1[[#This Row],[Código_Actividad]],Tabla2[[Código]:[Total de Acciones ]],15,FALSE),"")</f>
        <v/>
      </c>
      <c r="J1322" s="462"/>
      <c r="K1322" s="466" t="str">
        <f>IFERROR(VLOOKUP($J1322,[3]LSIns!$B$5:$C$45,2,FALSE),"")</f>
        <v/>
      </c>
      <c r="L1322" s="460"/>
      <c r="M1322" s="466" t="str">
        <f>IFERROR(VLOOKUP($L1322,[4]Insumos!$C$2:$F$517,2,FALSE),"")</f>
        <v/>
      </c>
      <c r="N1322" s="408"/>
      <c r="O1322" s="468" t="str">
        <f>IFERROR(VLOOKUP($L1322,[4]Insumos!$C$2:$F$517,3,FALSE),"")</f>
        <v/>
      </c>
      <c r="P1322" s="318" t="e">
        <f>+Tabla1[[#This Row],[Precio Unitario]]*Tabla1[[#This Row],[Cantidad de Insumos]]</f>
        <v>#VALUE!</v>
      </c>
      <c r="Q1322" s="469" t="str">
        <f>IFERROR(VLOOKUP($L1322,[4]Insumos!$C$2:$F$517,4,FALSE),"")</f>
        <v/>
      </c>
      <c r="R1322" s="462"/>
    </row>
    <row r="1323" spans="2:18" x14ac:dyDescent="0.25">
      <c r="B1323" s="465" t="str">
        <f>IF(Tabla1[[#This Row],[Código_Actividad]]="","",CONCATENATE(Tabla1[[#This Row],[POA]],".",Tabla1[[#This Row],[SRS]],".",Tabla1[[#This Row],[AREA]],".",Tabla1[[#This Row],[TIPO]]))</f>
        <v/>
      </c>
      <c r="C1323" s="465" t="str">
        <f>IF(Tabla1[[#This Row],[Código_Actividad]]="","",'Formulario PPGR1'!#REF!)</f>
        <v/>
      </c>
      <c r="D1323" s="465" t="str">
        <f>IF(Tabla1[[#This Row],[Código_Actividad]]="","",'Formulario PPGR1'!#REF!)</f>
        <v/>
      </c>
      <c r="E1323" s="465" t="str">
        <f>IF(Tabla1[[#This Row],[Código_Actividad]]="","",'Formulario PPGR1'!#REF!)</f>
        <v/>
      </c>
      <c r="F1323" s="465" t="str">
        <f>IF(Tabla1[[#This Row],[Código_Actividad]]="","",'Formulario PPGR1'!#REF!)</f>
        <v/>
      </c>
      <c r="G1323" s="317"/>
      <c r="H1323" s="460" t="str">
        <f>IFERROR(VLOOKUP(Tabla1[[#This Row],[Código_Actividad]],'Formulario PPGR2'!$H$9:$I$1048576,2,FALSE),"")</f>
        <v/>
      </c>
      <c r="I1323" s="467" t="str">
        <f>IFERROR(VLOOKUP(Tabla1[[#This Row],[Código_Actividad]],Tabla2[[Código]:[Total de Acciones ]],15,FALSE),"")</f>
        <v/>
      </c>
      <c r="J1323" s="462"/>
      <c r="K1323" s="466" t="str">
        <f>IFERROR(VLOOKUP($J1323,[3]LSIns!$B$5:$C$45,2,FALSE),"")</f>
        <v/>
      </c>
      <c r="L1323" s="460"/>
      <c r="M1323" s="466" t="str">
        <f>IFERROR(VLOOKUP($L1323,[4]Insumos!$C$2:$F$517,2,FALSE),"")</f>
        <v/>
      </c>
      <c r="N1323" s="408"/>
      <c r="O1323" s="468" t="str">
        <f>IFERROR(VLOOKUP($L1323,[4]Insumos!$C$2:$F$517,3,FALSE),"")</f>
        <v/>
      </c>
      <c r="P1323" s="318" t="e">
        <f>+Tabla1[[#This Row],[Precio Unitario]]*Tabla1[[#This Row],[Cantidad de Insumos]]</f>
        <v>#VALUE!</v>
      </c>
      <c r="Q1323" s="469" t="str">
        <f>IFERROR(VLOOKUP($L1323,[4]Insumos!$C$2:$F$517,4,FALSE),"")</f>
        <v/>
      </c>
      <c r="R1323" s="462"/>
    </row>
    <row r="1324" spans="2:18" x14ac:dyDescent="0.25">
      <c r="B1324" s="465" t="str">
        <f>IF(Tabla1[[#This Row],[Código_Actividad]]="","",CONCATENATE(Tabla1[[#This Row],[POA]],".",Tabla1[[#This Row],[SRS]],".",Tabla1[[#This Row],[AREA]],".",Tabla1[[#This Row],[TIPO]]))</f>
        <v/>
      </c>
      <c r="C1324" s="465" t="str">
        <f>IF(Tabla1[[#This Row],[Código_Actividad]]="","",'Formulario PPGR1'!#REF!)</f>
        <v/>
      </c>
      <c r="D1324" s="465" t="str">
        <f>IF(Tabla1[[#This Row],[Código_Actividad]]="","",'Formulario PPGR1'!#REF!)</f>
        <v/>
      </c>
      <c r="E1324" s="465" t="str">
        <f>IF(Tabla1[[#This Row],[Código_Actividad]]="","",'Formulario PPGR1'!#REF!)</f>
        <v/>
      </c>
      <c r="F1324" s="465" t="str">
        <f>IF(Tabla1[[#This Row],[Código_Actividad]]="","",'Formulario PPGR1'!#REF!)</f>
        <v/>
      </c>
      <c r="G1324" s="317"/>
      <c r="H1324" s="460" t="str">
        <f>IFERROR(VLOOKUP(Tabla1[[#This Row],[Código_Actividad]],'Formulario PPGR2'!$H$9:$I$1048576,2,FALSE),"")</f>
        <v/>
      </c>
      <c r="I1324" s="467" t="str">
        <f>IFERROR(VLOOKUP(Tabla1[[#This Row],[Código_Actividad]],Tabla2[[Código]:[Total de Acciones ]],15,FALSE),"")</f>
        <v/>
      </c>
      <c r="J1324" s="462"/>
      <c r="K1324" s="466" t="str">
        <f>IFERROR(VLOOKUP($J1324,[3]LSIns!$B$5:$C$45,2,FALSE),"")</f>
        <v/>
      </c>
      <c r="L1324" s="460"/>
      <c r="M1324" s="466" t="str">
        <f>IFERROR(VLOOKUP($L1324,[4]Insumos!$C$2:$F$517,2,FALSE),"")</f>
        <v/>
      </c>
      <c r="N1324" s="408"/>
      <c r="O1324" s="468" t="str">
        <f>IFERROR(VLOOKUP($L1324,[4]Insumos!$C$2:$F$517,3,FALSE),"")</f>
        <v/>
      </c>
      <c r="P1324" s="318" t="e">
        <f>+Tabla1[[#This Row],[Precio Unitario]]*Tabla1[[#This Row],[Cantidad de Insumos]]</f>
        <v>#VALUE!</v>
      </c>
      <c r="Q1324" s="469" t="str">
        <f>IFERROR(VLOOKUP($L1324,[4]Insumos!$C$2:$F$517,4,FALSE),"")</f>
        <v/>
      </c>
      <c r="R1324" s="462"/>
    </row>
    <row r="1325" spans="2:18" x14ac:dyDescent="0.25">
      <c r="B1325" s="465" t="str">
        <f>IF(Tabla1[[#This Row],[Código_Actividad]]="","",CONCATENATE(Tabla1[[#This Row],[POA]],".",Tabla1[[#This Row],[SRS]],".",Tabla1[[#This Row],[AREA]],".",Tabla1[[#This Row],[TIPO]]))</f>
        <v/>
      </c>
      <c r="C1325" s="465" t="str">
        <f>IF(Tabla1[[#This Row],[Código_Actividad]]="","",'Formulario PPGR1'!#REF!)</f>
        <v/>
      </c>
      <c r="D1325" s="465" t="str">
        <f>IF(Tabla1[[#This Row],[Código_Actividad]]="","",'Formulario PPGR1'!#REF!)</f>
        <v/>
      </c>
      <c r="E1325" s="465" t="str">
        <f>IF(Tabla1[[#This Row],[Código_Actividad]]="","",'Formulario PPGR1'!#REF!)</f>
        <v/>
      </c>
      <c r="F1325" s="465" t="str">
        <f>IF(Tabla1[[#This Row],[Código_Actividad]]="","",'Formulario PPGR1'!#REF!)</f>
        <v/>
      </c>
      <c r="G1325" s="317"/>
      <c r="H1325" s="460" t="str">
        <f>IFERROR(VLOOKUP(Tabla1[[#This Row],[Código_Actividad]],'Formulario PPGR2'!$H$9:$I$1048576,2,FALSE),"")</f>
        <v/>
      </c>
      <c r="I1325" s="467" t="str">
        <f>IFERROR(VLOOKUP(Tabla1[[#This Row],[Código_Actividad]],Tabla2[[Código]:[Total de Acciones ]],15,FALSE),"")</f>
        <v/>
      </c>
      <c r="J1325" s="462"/>
      <c r="K1325" s="466" t="str">
        <f>IFERROR(VLOOKUP($J1325,[3]LSIns!$B$5:$C$45,2,FALSE),"")</f>
        <v/>
      </c>
      <c r="L1325" s="460"/>
      <c r="M1325" s="466" t="str">
        <f>IFERROR(VLOOKUP($L1325,[4]Insumos!$C$2:$F$517,2,FALSE),"")</f>
        <v/>
      </c>
      <c r="N1325" s="408"/>
      <c r="O1325" s="468" t="str">
        <f>IFERROR(VLOOKUP($L1325,[4]Insumos!$C$2:$F$517,3,FALSE),"")</f>
        <v/>
      </c>
      <c r="P1325" s="318" t="e">
        <f>+Tabla1[[#This Row],[Precio Unitario]]*Tabla1[[#This Row],[Cantidad de Insumos]]</f>
        <v>#VALUE!</v>
      </c>
      <c r="Q1325" s="469" t="str">
        <f>IFERROR(VLOOKUP($L1325,[4]Insumos!$C$2:$F$517,4,FALSE),"")</f>
        <v/>
      </c>
      <c r="R1325" s="462"/>
    </row>
    <row r="1326" spans="2:18" x14ac:dyDescent="0.25">
      <c r="B1326" s="465" t="str">
        <f>IF(Tabla1[[#This Row],[Código_Actividad]]="","",CONCATENATE(Tabla1[[#This Row],[POA]],".",Tabla1[[#This Row],[SRS]],".",Tabla1[[#This Row],[AREA]],".",Tabla1[[#This Row],[TIPO]]))</f>
        <v/>
      </c>
      <c r="C1326" s="465" t="str">
        <f>IF(Tabla1[[#This Row],[Código_Actividad]]="","",'Formulario PPGR1'!#REF!)</f>
        <v/>
      </c>
      <c r="D1326" s="465" t="str">
        <f>IF(Tabla1[[#This Row],[Código_Actividad]]="","",'Formulario PPGR1'!#REF!)</f>
        <v/>
      </c>
      <c r="E1326" s="465" t="str">
        <f>IF(Tabla1[[#This Row],[Código_Actividad]]="","",'Formulario PPGR1'!#REF!)</f>
        <v/>
      </c>
      <c r="F1326" s="465" t="str">
        <f>IF(Tabla1[[#This Row],[Código_Actividad]]="","",'Formulario PPGR1'!#REF!)</f>
        <v/>
      </c>
      <c r="G1326" s="317"/>
      <c r="H1326" s="460" t="str">
        <f>IFERROR(VLOOKUP(Tabla1[[#This Row],[Código_Actividad]],'Formulario PPGR2'!$H$9:$I$1048576,2,FALSE),"")</f>
        <v/>
      </c>
      <c r="I1326" s="467" t="str">
        <f>IFERROR(VLOOKUP(Tabla1[[#This Row],[Código_Actividad]],Tabla2[[Código]:[Total de Acciones ]],15,FALSE),"")</f>
        <v/>
      </c>
      <c r="J1326" s="462"/>
      <c r="K1326" s="466" t="str">
        <f>IFERROR(VLOOKUP($J1326,[3]LSIns!$B$5:$C$45,2,FALSE),"")</f>
        <v/>
      </c>
      <c r="L1326" s="460"/>
      <c r="M1326" s="466" t="str">
        <f>IFERROR(VLOOKUP($L1326,[4]Insumos!$C$2:$F$517,2,FALSE),"")</f>
        <v/>
      </c>
      <c r="N1326" s="408"/>
      <c r="O1326" s="468" t="str">
        <f>IFERROR(VLOOKUP($L1326,[4]Insumos!$C$2:$F$517,3,FALSE),"")</f>
        <v/>
      </c>
      <c r="P1326" s="318" t="e">
        <f>+Tabla1[[#This Row],[Precio Unitario]]*Tabla1[[#This Row],[Cantidad de Insumos]]</f>
        <v>#VALUE!</v>
      </c>
      <c r="Q1326" s="469" t="str">
        <f>IFERROR(VLOOKUP($L1326,[4]Insumos!$C$2:$F$517,4,FALSE),"")</f>
        <v/>
      </c>
      <c r="R1326" s="462"/>
    </row>
    <row r="1327" spans="2:18" x14ac:dyDescent="0.25">
      <c r="B1327" s="465" t="str">
        <f>IF(Tabla1[[#This Row],[Código_Actividad]]="","",CONCATENATE(Tabla1[[#This Row],[POA]],".",Tabla1[[#This Row],[SRS]],".",Tabla1[[#This Row],[AREA]],".",Tabla1[[#This Row],[TIPO]]))</f>
        <v/>
      </c>
      <c r="C1327" s="465" t="str">
        <f>IF(Tabla1[[#This Row],[Código_Actividad]]="","",'Formulario PPGR1'!#REF!)</f>
        <v/>
      </c>
      <c r="D1327" s="465" t="str">
        <f>IF(Tabla1[[#This Row],[Código_Actividad]]="","",'Formulario PPGR1'!#REF!)</f>
        <v/>
      </c>
      <c r="E1327" s="465" t="str">
        <f>IF(Tabla1[[#This Row],[Código_Actividad]]="","",'Formulario PPGR1'!#REF!)</f>
        <v/>
      </c>
      <c r="F1327" s="465" t="str">
        <f>IF(Tabla1[[#This Row],[Código_Actividad]]="","",'Formulario PPGR1'!#REF!)</f>
        <v/>
      </c>
      <c r="G1327" s="317"/>
      <c r="H1327" s="460" t="str">
        <f>IFERROR(VLOOKUP(Tabla1[[#This Row],[Código_Actividad]],'Formulario PPGR2'!$H$9:$I$1048576,2,FALSE),"")</f>
        <v/>
      </c>
      <c r="I1327" s="467" t="str">
        <f>IFERROR(VLOOKUP(Tabla1[[#This Row],[Código_Actividad]],Tabla2[[Código]:[Total de Acciones ]],15,FALSE),"")</f>
        <v/>
      </c>
      <c r="J1327" s="462"/>
      <c r="K1327" s="466" t="str">
        <f>IFERROR(VLOOKUP($J1327,[3]LSIns!$B$5:$C$45,2,FALSE),"")</f>
        <v/>
      </c>
      <c r="L1327" s="460"/>
      <c r="M1327" s="466" t="str">
        <f>IFERROR(VLOOKUP($L1327,[4]Insumos!$C$2:$F$517,2,FALSE),"")</f>
        <v/>
      </c>
      <c r="N1327" s="408"/>
      <c r="O1327" s="468" t="str">
        <f>IFERROR(VLOOKUP($L1327,[4]Insumos!$C$2:$F$517,3,FALSE),"")</f>
        <v/>
      </c>
      <c r="P1327" s="318" t="e">
        <f>+Tabla1[[#This Row],[Precio Unitario]]*Tabla1[[#This Row],[Cantidad de Insumos]]</f>
        <v>#VALUE!</v>
      </c>
      <c r="Q1327" s="469" t="str">
        <f>IFERROR(VLOOKUP($L1327,[4]Insumos!$C$2:$F$517,4,FALSE),"")</f>
        <v/>
      </c>
      <c r="R1327" s="462"/>
    </row>
    <row r="1328" spans="2:18" x14ac:dyDescent="0.25">
      <c r="B1328" s="465" t="str">
        <f>IF(Tabla1[[#This Row],[Código_Actividad]]="","",CONCATENATE(Tabla1[[#This Row],[POA]],".",Tabla1[[#This Row],[SRS]],".",Tabla1[[#This Row],[AREA]],".",Tabla1[[#This Row],[TIPO]]))</f>
        <v/>
      </c>
      <c r="C1328" s="465" t="str">
        <f>IF(Tabla1[[#This Row],[Código_Actividad]]="","",'Formulario PPGR1'!#REF!)</f>
        <v/>
      </c>
      <c r="D1328" s="465" t="str">
        <f>IF(Tabla1[[#This Row],[Código_Actividad]]="","",'Formulario PPGR1'!#REF!)</f>
        <v/>
      </c>
      <c r="E1328" s="465" t="str">
        <f>IF(Tabla1[[#This Row],[Código_Actividad]]="","",'Formulario PPGR1'!#REF!)</f>
        <v/>
      </c>
      <c r="F1328" s="465" t="str">
        <f>IF(Tabla1[[#This Row],[Código_Actividad]]="","",'Formulario PPGR1'!#REF!)</f>
        <v/>
      </c>
      <c r="G1328" s="317"/>
      <c r="H1328" s="460" t="str">
        <f>IFERROR(VLOOKUP(Tabla1[[#This Row],[Código_Actividad]],'Formulario PPGR2'!$H$9:$I$1048576,2,FALSE),"")</f>
        <v/>
      </c>
      <c r="I1328" s="467" t="str">
        <f>IFERROR(VLOOKUP(Tabla1[[#This Row],[Código_Actividad]],Tabla2[[Código]:[Total de Acciones ]],15,FALSE),"")</f>
        <v/>
      </c>
      <c r="J1328" s="462"/>
      <c r="K1328" s="466" t="str">
        <f>IFERROR(VLOOKUP($J1328,[3]LSIns!$B$5:$C$45,2,FALSE),"")</f>
        <v/>
      </c>
      <c r="L1328" s="460"/>
      <c r="M1328" s="466" t="str">
        <f>IFERROR(VLOOKUP($L1328,[4]Insumos!$C$2:$F$517,2,FALSE),"")</f>
        <v/>
      </c>
      <c r="N1328" s="408"/>
      <c r="O1328" s="468" t="str">
        <f>IFERROR(VLOOKUP($L1328,[4]Insumos!$C$2:$F$517,3,FALSE),"")</f>
        <v/>
      </c>
      <c r="P1328" s="318" t="e">
        <f>+Tabla1[[#This Row],[Precio Unitario]]*Tabla1[[#This Row],[Cantidad de Insumos]]</f>
        <v>#VALUE!</v>
      </c>
      <c r="Q1328" s="469" t="str">
        <f>IFERROR(VLOOKUP($L1328,[4]Insumos!$C$2:$F$517,4,FALSE),"")</f>
        <v/>
      </c>
      <c r="R1328" s="462"/>
    </row>
    <row r="1329" spans="2:18" x14ac:dyDescent="0.25">
      <c r="B1329" s="465" t="str">
        <f>IF(Tabla1[[#This Row],[Código_Actividad]]="","",CONCATENATE(Tabla1[[#This Row],[POA]],".",Tabla1[[#This Row],[SRS]],".",Tabla1[[#This Row],[AREA]],".",Tabla1[[#This Row],[TIPO]]))</f>
        <v/>
      </c>
      <c r="C1329" s="465" t="str">
        <f>IF(Tabla1[[#This Row],[Código_Actividad]]="","",'Formulario PPGR1'!#REF!)</f>
        <v/>
      </c>
      <c r="D1329" s="465" t="str">
        <f>IF(Tabla1[[#This Row],[Código_Actividad]]="","",'Formulario PPGR1'!#REF!)</f>
        <v/>
      </c>
      <c r="E1329" s="465" t="str">
        <f>IF(Tabla1[[#This Row],[Código_Actividad]]="","",'Formulario PPGR1'!#REF!)</f>
        <v/>
      </c>
      <c r="F1329" s="465" t="str">
        <f>IF(Tabla1[[#This Row],[Código_Actividad]]="","",'Formulario PPGR1'!#REF!)</f>
        <v/>
      </c>
      <c r="G1329" s="317"/>
      <c r="H1329" s="460" t="str">
        <f>IFERROR(VLOOKUP(Tabla1[[#This Row],[Código_Actividad]],'Formulario PPGR2'!$H$9:$I$1048576,2,FALSE),"")</f>
        <v/>
      </c>
      <c r="I1329" s="467" t="str">
        <f>IFERROR(VLOOKUP(Tabla1[[#This Row],[Código_Actividad]],Tabla2[[Código]:[Total de Acciones ]],15,FALSE),"")</f>
        <v/>
      </c>
      <c r="J1329" s="462"/>
      <c r="K1329" s="466" t="str">
        <f>IFERROR(VLOOKUP($J1329,[3]LSIns!$B$5:$C$45,2,FALSE),"")</f>
        <v/>
      </c>
      <c r="L1329" s="460"/>
      <c r="M1329" s="466" t="str">
        <f>IFERROR(VLOOKUP($L1329,[4]Insumos!$C$2:$F$517,2,FALSE),"")</f>
        <v/>
      </c>
      <c r="N1329" s="408"/>
      <c r="O1329" s="468" t="str">
        <f>IFERROR(VLOOKUP($L1329,[4]Insumos!$C$2:$F$517,3,FALSE),"")</f>
        <v/>
      </c>
      <c r="P1329" s="318" t="e">
        <f>+Tabla1[[#This Row],[Precio Unitario]]*Tabla1[[#This Row],[Cantidad de Insumos]]</f>
        <v>#VALUE!</v>
      </c>
      <c r="Q1329" s="469" t="str">
        <f>IFERROR(VLOOKUP($L1329,[4]Insumos!$C$2:$F$517,4,FALSE),"")</f>
        <v/>
      </c>
      <c r="R1329" s="462"/>
    </row>
    <row r="1330" spans="2:18" x14ac:dyDescent="0.25">
      <c r="B1330" s="465" t="str">
        <f>IF(Tabla1[[#This Row],[Código_Actividad]]="","",CONCATENATE(Tabla1[[#This Row],[POA]],".",Tabla1[[#This Row],[SRS]],".",Tabla1[[#This Row],[AREA]],".",Tabla1[[#This Row],[TIPO]]))</f>
        <v/>
      </c>
      <c r="C1330" s="465" t="str">
        <f>IF(Tabla1[[#This Row],[Código_Actividad]]="","",'Formulario PPGR1'!#REF!)</f>
        <v/>
      </c>
      <c r="D1330" s="465" t="str">
        <f>IF(Tabla1[[#This Row],[Código_Actividad]]="","",'Formulario PPGR1'!#REF!)</f>
        <v/>
      </c>
      <c r="E1330" s="465" t="str">
        <f>IF(Tabla1[[#This Row],[Código_Actividad]]="","",'Formulario PPGR1'!#REF!)</f>
        <v/>
      </c>
      <c r="F1330" s="465" t="str">
        <f>IF(Tabla1[[#This Row],[Código_Actividad]]="","",'Formulario PPGR1'!#REF!)</f>
        <v/>
      </c>
      <c r="G1330" s="317"/>
      <c r="H1330" s="460" t="str">
        <f>IFERROR(VLOOKUP(Tabla1[[#This Row],[Código_Actividad]],'Formulario PPGR2'!$H$9:$I$1048576,2,FALSE),"")</f>
        <v/>
      </c>
      <c r="I1330" s="467" t="str">
        <f>IFERROR(VLOOKUP(Tabla1[[#This Row],[Código_Actividad]],Tabla2[[Código]:[Total de Acciones ]],15,FALSE),"")</f>
        <v/>
      </c>
      <c r="J1330" s="462"/>
      <c r="K1330" s="466" t="str">
        <f>IFERROR(VLOOKUP($J1330,[3]LSIns!$B$5:$C$45,2,FALSE),"")</f>
        <v/>
      </c>
      <c r="L1330" s="460"/>
      <c r="M1330" s="466" t="str">
        <f>IFERROR(VLOOKUP($L1330,[4]Insumos!$C$2:$F$517,2,FALSE),"")</f>
        <v/>
      </c>
      <c r="N1330" s="408"/>
      <c r="O1330" s="468" t="str">
        <f>IFERROR(VLOOKUP($L1330,[4]Insumos!$C$2:$F$517,3,FALSE),"")</f>
        <v/>
      </c>
      <c r="P1330" s="318" t="e">
        <f>+Tabla1[[#This Row],[Precio Unitario]]*Tabla1[[#This Row],[Cantidad de Insumos]]</f>
        <v>#VALUE!</v>
      </c>
      <c r="Q1330" s="469" t="str">
        <f>IFERROR(VLOOKUP($L1330,[4]Insumos!$C$2:$F$517,4,FALSE),"")</f>
        <v/>
      </c>
      <c r="R1330" s="462"/>
    </row>
    <row r="1331" spans="2:18" x14ac:dyDescent="0.25">
      <c r="B1331" s="465" t="str">
        <f>IF(Tabla1[[#This Row],[Código_Actividad]]="","",CONCATENATE(Tabla1[[#This Row],[POA]],".",Tabla1[[#This Row],[SRS]],".",Tabla1[[#This Row],[AREA]],".",Tabla1[[#This Row],[TIPO]]))</f>
        <v/>
      </c>
      <c r="C1331" s="465" t="str">
        <f>IF(Tabla1[[#This Row],[Código_Actividad]]="","",'Formulario PPGR1'!#REF!)</f>
        <v/>
      </c>
      <c r="D1331" s="465" t="str">
        <f>IF(Tabla1[[#This Row],[Código_Actividad]]="","",'Formulario PPGR1'!#REF!)</f>
        <v/>
      </c>
      <c r="E1331" s="465" t="str">
        <f>IF(Tabla1[[#This Row],[Código_Actividad]]="","",'Formulario PPGR1'!#REF!)</f>
        <v/>
      </c>
      <c r="F1331" s="465" t="str">
        <f>IF(Tabla1[[#This Row],[Código_Actividad]]="","",'Formulario PPGR1'!#REF!)</f>
        <v/>
      </c>
      <c r="G1331" s="317"/>
      <c r="H1331" s="460" t="str">
        <f>IFERROR(VLOOKUP(Tabla1[[#This Row],[Código_Actividad]],'Formulario PPGR2'!$H$9:$I$1048576,2,FALSE),"")</f>
        <v/>
      </c>
      <c r="I1331" s="467" t="str">
        <f>IFERROR(VLOOKUP(Tabla1[[#This Row],[Código_Actividad]],Tabla2[[Código]:[Total de Acciones ]],15,FALSE),"")</f>
        <v/>
      </c>
      <c r="J1331" s="462"/>
      <c r="K1331" s="466" t="str">
        <f>IFERROR(VLOOKUP($J1331,[3]LSIns!$B$5:$C$45,2,FALSE),"")</f>
        <v/>
      </c>
      <c r="L1331" s="460"/>
      <c r="M1331" s="466" t="str">
        <f>IFERROR(VLOOKUP($L1331,[4]Insumos!$C$2:$F$517,2,FALSE),"")</f>
        <v/>
      </c>
      <c r="N1331" s="408"/>
      <c r="O1331" s="468" t="str">
        <f>IFERROR(VLOOKUP($L1331,[4]Insumos!$C$2:$F$517,3,FALSE),"")</f>
        <v/>
      </c>
      <c r="P1331" s="318" t="e">
        <f>+Tabla1[[#This Row],[Precio Unitario]]*Tabla1[[#This Row],[Cantidad de Insumos]]</f>
        <v>#VALUE!</v>
      </c>
      <c r="Q1331" s="469" t="str">
        <f>IFERROR(VLOOKUP($L1331,[4]Insumos!$C$2:$F$517,4,FALSE),"")</f>
        <v/>
      </c>
      <c r="R1331" s="462"/>
    </row>
    <row r="1332" spans="2:18" x14ac:dyDescent="0.25">
      <c r="B1332" s="465" t="str">
        <f>IF(Tabla1[[#This Row],[Código_Actividad]]="","",CONCATENATE(Tabla1[[#This Row],[POA]],".",Tabla1[[#This Row],[SRS]],".",Tabla1[[#This Row],[AREA]],".",Tabla1[[#This Row],[TIPO]]))</f>
        <v/>
      </c>
      <c r="C1332" s="465" t="str">
        <f>IF(Tabla1[[#This Row],[Código_Actividad]]="","",'Formulario PPGR1'!#REF!)</f>
        <v/>
      </c>
      <c r="D1332" s="465" t="str">
        <f>IF(Tabla1[[#This Row],[Código_Actividad]]="","",'Formulario PPGR1'!#REF!)</f>
        <v/>
      </c>
      <c r="E1332" s="465" t="str">
        <f>IF(Tabla1[[#This Row],[Código_Actividad]]="","",'Formulario PPGR1'!#REF!)</f>
        <v/>
      </c>
      <c r="F1332" s="465" t="str">
        <f>IF(Tabla1[[#This Row],[Código_Actividad]]="","",'Formulario PPGR1'!#REF!)</f>
        <v/>
      </c>
      <c r="G1332" s="317"/>
      <c r="H1332" s="460" t="str">
        <f>IFERROR(VLOOKUP(Tabla1[[#This Row],[Código_Actividad]],'Formulario PPGR2'!$H$9:$I$1048576,2,FALSE),"")</f>
        <v/>
      </c>
      <c r="I1332" s="467" t="str">
        <f>IFERROR(VLOOKUP(Tabla1[[#This Row],[Código_Actividad]],Tabla2[[Código]:[Total de Acciones ]],15,FALSE),"")</f>
        <v/>
      </c>
      <c r="J1332" s="462"/>
      <c r="K1332" s="466" t="str">
        <f>IFERROR(VLOOKUP($J1332,[3]LSIns!$B$5:$C$45,2,FALSE),"")</f>
        <v/>
      </c>
      <c r="L1332" s="460"/>
      <c r="M1332" s="466" t="str">
        <f>IFERROR(VLOOKUP($L1332,[4]Insumos!$C$2:$F$517,2,FALSE),"")</f>
        <v/>
      </c>
      <c r="N1332" s="408"/>
      <c r="O1332" s="468" t="str">
        <f>IFERROR(VLOOKUP($L1332,[4]Insumos!$C$2:$F$517,3,FALSE),"")</f>
        <v/>
      </c>
      <c r="P1332" s="318" t="e">
        <f>+Tabla1[[#This Row],[Precio Unitario]]*Tabla1[[#This Row],[Cantidad de Insumos]]</f>
        <v>#VALUE!</v>
      </c>
      <c r="Q1332" s="469" t="str">
        <f>IFERROR(VLOOKUP($L1332,[4]Insumos!$C$2:$F$517,4,FALSE),"")</f>
        <v/>
      </c>
      <c r="R1332" s="462"/>
    </row>
    <row r="1333" spans="2:18" x14ac:dyDescent="0.25">
      <c r="B1333" s="465" t="str">
        <f>IF(Tabla1[[#This Row],[Código_Actividad]]="","",CONCATENATE(Tabla1[[#This Row],[POA]],".",Tabla1[[#This Row],[SRS]],".",Tabla1[[#This Row],[AREA]],".",Tabla1[[#This Row],[TIPO]]))</f>
        <v/>
      </c>
      <c r="C1333" s="465" t="str">
        <f>IF(Tabla1[[#This Row],[Código_Actividad]]="","",'Formulario PPGR1'!#REF!)</f>
        <v/>
      </c>
      <c r="D1333" s="465" t="str">
        <f>IF(Tabla1[[#This Row],[Código_Actividad]]="","",'Formulario PPGR1'!#REF!)</f>
        <v/>
      </c>
      <c r="E1333" s="465" t="str">
        <f>IF(Tabla1[[#This Row],[Código_Actividad]]="","",'Formulario PPGR1'!#REF!)</f>
        <v/>
      </c>
      <c r="F1333" s="465" t="str">
        <f>IF(Tabla1[[#This Row],[Código_Actividad]]="","",'Formulario PPGR1'!#REF!)</f>
        <v/>
      </c>
      <c r="G1333" s="317"/>
      <c r="H1333" s="460" t="str">
        <f>IFERROR(VLOOKUP(Tabla1[[#This Row],[Código_Actividad]],'Formulario PPGR2'!$H$9:$I$1048576,2,FALSE),"")</f>
        <v/>
      </c>
      <c r="I1333" s="467" t="str">
        <f>IFERROR(VLOOKUP(Tabla1[[#This Row],[Código_Actividad]],Tabla2[[Código]:[Total de Acciones ]],15,FALSE),"")</f>
        <v/>
      </c>
      <c r="J1333" s="462"/>
      <c r="K1333" s="466" t="str">
        <f>IFERROR(VLOOKUP($J1333,[3]LSIns!$B$5:$C$45,2,FALSE),"")</f>
        <v/>
      </c>
      <c r="L1333" s="460"/>
      <c r="M1333" s="466" t="str">
        <f>IFERROR(VLOOKUP($L1333,[4]Insumos!$C$2:$F$517,2,FALSE),"")</f>
        <v/>
      </c>
      <c r="N1333" s="408"/>
      <c r="O1333" s="468" t="str">
        <f>IFERROR(VLOOKUP($L1333,[4]Insumos!$C$2:$F$517,3,FALSE),"")</f>
        <v/>
      </c>
      <c r="P1333" s="318" t="e">
        <f>+Tabla1[[#This Row],[Precio Unitario]]*Tabla1[[#This Row],[Cantidad de Insumos]]</f>
        <v>#VALUE!</v>
      </c>
      <c r="Q1333" s="469" t="str">
        <f>IFERROR(VLOOKUP($L1333,[4]Insumos!$C$2:$F$517,4,FALSE),"")</f>
        <v/>
      </c>
      <c r="R1333" s="462"/>
    </row>
    <row r="1334" spans="2:18" x14ac:dyDescent="0.25">
      <c r="B1334" s="465" t="str">
        <f>IF(Tabla1[[#This Row],[Código_Actividad]]="","",CONCATENATE(Tabla1[[#This Row],[POA]],".",Tabla1[[#This Row],[SRS]],".",Tabla1[[#This Row],[AREA]],".",Tabla1[[#This Row],[TIPO]]))</f>
        <v/>
      </c>
      <c r="C1334" s="465" t="str">
        <f>IF(Tabla1[[#This Row],[Código_Actividad]]="","",'Formulario PPGR1'!#REF!)</f>
        <v/>
      </c>
      <c r="D1334" s="465" t="str">
        <f>IF(Tabla1[[#This Row],[Código_Actividad]]="","",'Formulario PPGR1'!#REF!)</f>
        <v/>
      </c>
      <c r="E1334" s="465" t="str">
        <f>IF(Tabla1[[#This Row],[Código_Actividad]]="","",'Formulario PPGR1'!#REF!)</f>
        <v/>
      </c>
      <c r="F1334" s="465" t="str">
        <f>IF(Tabla1[[#This Row],[Código_Actividad]]="","",'Formulario PPGR1'!#REF!)</f>
        <v/>
      </c>
      <c r="G1334" s="317"/>
      <c r="H1334" s="460" t="str">
        <f>IFERROR(VLOOKUP(Tabla1[[#This Row],[Código_Actividad]],'Formulario PPGR2'!$H$9:$I$1048576,2,FALSE),"")</f>
        <v/>
      </c>
      <c r="I1334" s="467" t="str">
        <f>IFERROR(VLOOKUP(Tabla1[[#This Row],[Código_Actividad]],Tabla2[[Código]:[Total de Acciones ]],15,FALSE),"")</f>
        <v/>
      </c>
      <c r="J1334" s="462"/>
      <c r="K1334" s="466" t="str">
        <f>IFERROR(VLOOKUP($J1334,[3]LSIns!$B$5:$C$45,2,FALSE),"")</f>
        <v/>
      </c>
      <c r="L1334" s="460"/>
      <c r="M1334" s="466" t="str">
        <f>IFERROR(VLOOKUP($L1334,[4]Insumos!$C$2:$F$517,2,FALSE),"")</f>
        <v/>
      </c>
      <c r="N1334" s="408"/>
      <c r="O1334" s="468" t="str">
        <f>IFERROR(VLOOKUP($L1334,[4]Insumos!$C$2:$F$517,3,FALSE),"")</f>
        <v/>
      </c>
      <c r="P1334" s="318" t="e">
        <f>+Tabla1[[#This Row],[Precio Unitario]]*Tabla1[[#This Row],[Cantidad de Insumos]]</f>
        <v>#VALUE!</v>
      </c>
      <c r="Q1334" s="469" t="str">
        <f>IFERROR(VLOOKUP($L1334,[4]Insumos!$C$2:$F$517,4,FALSE),"")</f>
        <v/>
      </c>
      <c r="R1334" s="462"/>
    </row>
    <row r="1335" spans="2:18" x14ac:dyDescent="0.25">
      <c r="B1335" s="465" t="str">
        <f>IF(Tabla1[[#This Row],[Código_Actividad]]="","",CONCATENATE(Tabla1[[#This Row],[POA]],".",Tabla1[[#This Row],[SRS]],".",Tabla1[[#This Row],[AREA]],".",Tabla1[[#This Row],[TIPO]]))</f>
        <v/>
      </c>
      <c r="C1335" s="465" t="str">
        <f>IF(Tabla1[[#This Row],[Código_Actividad]]="","",'Formulario PPGR1'!#REF!)</f>
        <v/>
      </c>
      <c r="D1335" s="465" t="str">
        <f>IF(Tabla1[[#This Row],[Código_Actividad]]="","",'Formulario PPGR1'!#REF!)</f>
        <v/>
      </c>
      <c r="E1335" s="465" t="str">
        <f>IF(Tabla1[[#This Row],[Código_Actividad]]="","",'Formulario PPGR1'!#REF!)</f>
        <v/>
      </c>
      <c r="F1335" s="465" t="str">
        <f>IF(Tabla1[[#This Row],[Código_Actividad]]="","",'Formulario PPGR1'!#REF!)</f>
        <v/>
      </c>
      <c r="G1335" s="317"/>
      <c r="H1335" s="460" t="str">
        <f>IFERROR(VLOOKUP(Tabla1[[#This Row],[Código_Actividad]],'Formulario PPGR2'!$H$9:$I$1048576,2,FALSE),"")</f>
        <v/>
      </c>
      <c r="I1335" s="467" t="str">
        <f>IFERROR(VLOOKUP(Tabla1[[#This Row],[Código_Actividad]],Tabla2[[Código]:[Total de Acciones ]],15,FALSE),"")</f>
        <v/>
      </c>
      <c r="J1335" s="462"/>
      <c r="K1335" s="466" t="str">
        <f>IFERROR(VLOOKUP($J1335,[3]LSIns!$B$5:$C$45,2,FALSE),"")</f>
        <v/>
      </c>
      <c r="L1335" s="460"/>
      <c r="M1335" s="466" t="str">
        <f>IFERROR(VLOOKUP($L1335,[4]Insumos!$C$2:$F$517,2,FALSE),"")</f>
        <v/>
      </c>
      <c r="N1335" s="408"/>
      <c r="O1335" s="468" t="str">
        <f>IFERROR(VLOOKUP($L1335,[4]Insumos!$C$2:$F$517,3,FALSE),"")</f>
        <v/>
      </c>
      <c r="P1335" s="318" t="e">
        <f>+Tabla1[[#This Row],[Precio Unitario]]*Tabla1[[#This Row],[Cantidad de Insumos]]</f>
        <v>#VALUE!</v>
      </c>
      <c r="Q1335" s="469" t="str">
        <f>IFERROR(VLOOKUP($L1335,[4]Insumos!$C$2:$F$517,4,FALSE),"")</f>
        <v/>
      </c>
      <c r="R1335" s="462"/>
    </row>
    <row r="1336" spans="2:18" x14ac:dyDescent="0.25">
      <c r="B1336" s="465" t="str">
        <f>IF(Tabla1[[#This Row],[Código_Actividad]]="","",CONCATENATE(Tabla1[[#This Row],[POA]],".",Tabla1[[#This Row],[SRS]],".",Tabla1[[#This Row],[AREA]],".",Tabla1[[#This Row],[TIPO]]))</f>
        <v/>
      </c>
      <c r="C1336" s="465" t="str">
        <f>IF(Tabla1[[#This Row],[Código_Actividad]]="","",'Formulario PPGR1'!#REF!)</f>
        <v/>
      </c>
      <c r="D1336" s="465" t="str">
        <f>IF(Tabla1[[#This Row],[Código_Actividad]]="","",'Formulario PPGR1'!#REF!)</f>
        <v/>
      </c>
      <c r="E1336" s="465" t="str">
        <f>IF(Tabla1[[#This Row],[Código_Actividad]]="","",'Formulario PPGR1'!#REF!)</f>
        <v/>
      </c>
      <c r="F1336" s="465" t="str">
        <f>IF(Tabla1[[#This Row],[Código_Actividad]]="","",'Formulario PPGR1'!#REF!)</f>
        <v/>
      </c>
      <c r="G1336" s="317"/>
      <c r="H1336" s="460" t="str">
        <f>IFERROR(VLOOKUP(Tabla1[[#This Row],[Código_Actividad]],'Formulario PPGR2'!$H$9:$I$1048576,2,FALSE),"")</f>
        <v/>
      </c>
      <c r="I1336" s="467" t="str">
        <f>IFERROR(VLOOKUP(Tabla1[[#This Row],[Código_Actividad]],Tabla2[[Código]:[Total de Acciones ]],15,FALSE),"")</f>
        <v/>
      </c>
      <c r="J1336" s="462"/>
      <c r="K1336" s="466" t="str">
        <f>IFERROR(VLOOKUP($J1336,[3]LSIns!$B$5:$C$45,2,FALSE),"")</f>
        <v/>
      </c>
      <c r="L1336" s="460"/>
      <c r="M1336" s="466" t="str">
        <f>IFERROR(VLOOKUP($L1336,[4]Insumos!$C$2:$F$517,2,FALSE),"")</f>
        <v/>
      </c>
      <c r="N1336" s="408"/>
      <c r="O1336" s="468" t="str">
        <f>IFERROR(VLOOKUP($L1336,[4]Insumos!$C$2:$F$517,3,FALSE),"")</f>
        <v/>
      </c>
      <c r="P1336" s="318" t="e">
        <f>+Tabla1[[#This Row],[Precio Unitario]]*Tabla1[[#This Row],[Cantidad de Insumos]]</f>
        <v>#VALUE!</v>
      </c>
      <c r="Q1336" s="469" t="str">
        <f>IFERROR(VLOOKUP($L1336,[4]Insumos!$C$2:$F$517,4,FALSE),"")</f>
        <v/>
      </c>
      <c r="R1336" s="462"/>
    </row>
    <row r="1337" spans="2:18" x14ac:dyDescent="0.25">
      <c r="B1337" s="465" t="str">
        <f>IF(Tabla1[[#This Row],[Código_Actividad]]="","",CONCATENATE(Tabla1[[#This Row],[POA]],".",Tabla1[[#This Row],[SRS]],".",Tabla1[[#This Row],[AREA]],".",Tabla1[[#This Row],[TIPO]]))</f>
        <v/>
      </c>
      <c r="C1337" s="465" t="str">
        <f>IF(Tabla1[[#This Row],[Código_Actividad]]="","",'Formulario PPGR1'!#REF!)</f>
        <v/>
      </c>
      <c r="D1337" s="465" t="str">
        <f>IF(Tabla1[[#This Row],[Código_Actividad]]="","",'Formulario PPGR1'!#REF!)</f>
        <v/>
      </c>
      <c r="E1337" s="465" t="str">
        <f>IF(Tabla1[[#This Row],[Código_Actividad]]="","",'Formulario PPGR1'!#REF!)</f>
        <v/>
      </c>
      <c r="F1337" s="465" t="str">
        <f>IF(Tabla1[[#This Row],[Código_Actividad]]="","",'Formulario PPGR1'!#REF!)</f>
        <v/>
      </c>
      <c r="G1337" s="317"/>
      <c r="H1337" s="460" t="str">
        <f>IFERROR(VLOOKUP(Tabla1[[#This Row],[Código_Actividad]],'Formulario PPGR2'!$H$9:$I$1048576,2,FALSE),"")</f>
        <v/>
      </c>
      <c r="I1337" s="467" t="str">
        <f>IFERROR(VLOOKUP(Tabla1[[#This Row],[Código_Actividad]],Tabla2[[Código]:[Total de Acciones ]],15,FALSE),"")</f>
        <v/>
      </c>
      <c r="J1337" s="462"/>
      <c r="K1337" s="466" t="str">
        <f>IFERROR(VLOOKUP($J1337,[3]LSIns!$B$5:$C$45,2,FALSE),"")</f>
        <v/>
      </c>
      <c r="L1337" s="460"/>
      <c r="M1337" s="466" t="str">
        <f>IFERROR(VLOOKUP($L1337,[4]Insumos!$C$2:$F$517,2,FALSE),"")</f>
        <v/>
      </c>
      <c r="N1337" s="408"/>
      <c r="O1337" s="468" t="str">
        <f>IFERROR(VLOOKUP($L1337,[4]Insumos!$C$2:$F$517,3,FALSE),"")</f>
        <v/>
      </c>
      <c r="P1337" s="318" t="e">
        <f>+Tabla1[[#This Row],[Precio Unitario]]*Tabla1[[#This Row],[Cantidad de Insumos]]</f>
        <v>#VALUE!</v>
      </c>
      <c r="Q1337" s="469" t="str">
        <f>IFERROR(VLOOKUP($L1337,[4]Insumos!$C$2:$F$517,4,FALSE),"")</f>
        <v/>
      </c>
      <c r="R1337" s="462"/>
    </row>
    <row r="1338" spans="2:18" x14ac:dyDescent="0.25">
      <c r="B1338" s="465" t="str">
        <f>IF(Tabla1[[#This Row],[Código_Actividad]]="","",CONCATENATE(Tabla1[[#This Row],[POA]],".",Tabla1[[#This Row],[SRS]],".",Tabla1[[#This Row],[AREA]],".",Tabla1[[#This Row],[TIPO]]))</f>
        <v/>
      </c>
      <c r="C1338" s="465" t="str">
        <f>IF(Tabla1[[#This Row],[Código_Actividad]]="","",'Formulario PPGR1'!#REF!)</f>
        <v/>
      </c>
      <c r="D1338" s="465" t="str">
        <f>IF(Tabla1[[#This Row],[Código_Actividad]]="","",'Formulario PPGR1'!#REF!)</f>
        <v/>
      </c>
      <c r="E1338" s="465" t="str">
        <f>IF(Tabla1[[#This Row],[Código_Actividad]]="","",'Formulario PPGR1'!#REF!)</f>
        <v/>
      </c>
      <c r="F1338" s="465" t="str">
        <f>IF(Tabla1[[#This Row],[Código_Actividad]]="","",'Formulario PPGR1'!#REF!)</f>
        <v/>
      </c>
      <c r="G1338" s="317"/>
      <c r="H1338" s="460" t="str">
        <f>IFERROR(VLOOKUP(Tabla1[[#This Row],[Código_Actividad]],'Formulario PPGR2'!$H$9:$I$1048576,2,FALSE),"")</f>
        <v/>
      </c>
      <c r="I1338" s="467" t="str">
        <f>IFERROR(VLOOKUP(Tabla1[[#This Row],[Código_Actividad]],Tabla2[[Código]:[Total de Acciones ]],15,FALSE),"")</f>
        <v/>
      </c>
      <c r="J1338" s="462"/>
      <c r="K1338" s="466" t="str">
        <f>IFERROR(VLOOKUP($J1338,[3]LSIns!$B$5:$C$45,2,FALSE),"")</f>
        <v/>
      </c>
      <c r="L1338" s="460"/>
      <c r="M1338" s="466" t="str">
        <f>IFERROR(VLOOKUP($L1338,[4]Insumos!$C$2:$F$517,2,FALSE),"")</f>
        <v/>
      </c>
      <c r="N1338" s="408"/>
      <c r="O1338" s="468" t="str">
        <f>IFERROR(VLOOKUP($L1338,[4]Insumos!$C$2:$F$517,3,FALSE),"")</f>
        <v/>
      </c>
      <c r="P1338" s="318" t="e">
        <f>+Tabla1[[#This Row],[Precio Unitario]]*Tabla1[[#This Row],[Cantidad de Insumos]]</f>
        <v>#VALUE!</v>
      </c>
      <c r="Q1338" s="469" t="str">
        <f>IFERROR(VLOOKUP($L1338,[4]Insumos!$C$2:$F$517,4,FALSE),"")</f>
        <v/>
      </c>
      <c r="R1338" s="462"/>
    </row>
    <row r="1339" spans="2:18" x14ac:dyDescent="0.25">
      <c r="B1339" s="465" t="str">
        <f>IF(Tabla1[[#This Row],[Código_Actividad]]="","",CONCATENATE(Tabla1[[#This Row],[POA]],".",Tabla1[[#This Row],[SRS]],".",Tabla1[[#This Row],[AREA]],".",Tabla1[[#This Row],[TIPO]]))</f>
        <v/>
      </c>
      <c r="C1339" s="465" t="str">
        <f>IF(Tabla1[[#This Row],[Código_Actividad]]="","",'Formulario PPGR1'!#REF!)</f>
        <v/>
      </c>
      <c r="D1339" s="465" t="str">
        <f>IF(Tabla1[[#This Row],[Código_Actividad]]="","",'Formulario PPGR1'!#REF!)</f>
        <v/>
      </c>
      <c r="E1339" s="465" t="str">
        <f>IF(Tabla1[[#This Row],[Código_Actividad]]="","",'Formulario PPGR1'!#REF!)</f>
        <v/>
      </c>
      <c r="F1339" s="465" t="str">
        <f>IF(Tabla1[[#This Row],[Código_Actividad]]="","",'Formulario PPGR1'!#REF!)</f>
        <v/>
      </c>
      <c r="G1339" s="317"/>
      <c r="H1339" s="460" t="str">
        <f>IFERROR(VLOOKUP(Tabla1[[#This Row],[Código_Actividad]],'Formulario PPGR2'!$H$9:$I$1048576,2,FALSE),"")</f>
        <v/>
      </c>
      <c r="I1339" s="467" t="str">
        <f>IFERROR(VLOOKUP(Tabla1[[#This Row],[Código_Actividad]],Tabla2[[Código]:[Total de Acciones ]],15,FALSE),"")</f>
        <v/>
      </c>
      <c r="J1339" s="462"/>
      <c r="K1339" s="466" t="str">
        <f>IFERROR(VLOOKUP($J1339,[3]LSIns!$B$5:$C$45,2,FALSE),"")</f>
        <v/>
      </c>
      <c r="L1339" s="460"/>
      <c r="M1339" s="466" t="str">
        <f>IFERROR(VLOOKUP($L1339,[4]Insumos!$C$2:$F$517,2,FALSE),"")</f>
        <v/>
      </c>
      <c r="N1339" s="408"/>
      <c r="O1339" s="468" t="str">
        <f>IFERROR(VLOOKUP($L1339,[4]Insumos!$C$2:$F$517,3,FALSE),"")</f>
        <v/>
      </c>
      <c r="P1339" s="318" t="e">
        <f>+Tabla1[[#This Row],[Precio Unitario]]*Tabla1[[#This Row],[Cantidad de Insumos]]</f>
        <v>#VALUE!</v>
      </c>
      <c r="Q1339" s="469" t="str">
        <f>IFERROR(VLOOKUP($L1339,[4]Insumos!$C$2:$F$517,4,FALSE),"")</f>
        <v/>
      </c>
      <c r="R1339" s="462"/>
    </row>
    <row r="1340" spans="2:18" x14ac:dyDescent="0.25">
      <c r="B1340" s="465" t="str">
        <f>IF(Tabla1[[#This Row],[Código_Actividad]]="","",CONCATENATE(Tabla1[[#This Row],[POA]],".",Tabla1[[#This Row],[SRS]],".",Tabla1[[#This Row],[AREA]],".",Tabla1[[#This Row],[TIPO]]))</f>
        <v/>
      </c>
      <c r="C1340" s="465" t="str">
        <f>IF(Tabla1[[#This Row],[Código_Actividad]]="","",'Formulario PPGR1'!#REF!)</f>
        <v/>
      </c>
      <c r="D1340" s="465" t="str">
        <f>IF(Tabla1[[#This Row],[Código_Actividad]]="","",'Formulario PPGR1'!#REF!)</f>
        <v/>
      </c>
      <c r="E1340" s="465" t="str">
        <f>IF(Tabla1[[#This Row],[Código_Actividad]]="","",'Formulario PPGR1'!#REF!)</f>
        <v/>
      </c>
      <c r="F1340" s="465" t="str">
        <f>IF(Tabla1[[#This Row],[Código_Actividad]]="","",'Formulario PPGR1'!#REF!)</f>
        <v/>
      </c>
      <c r="G1340" s="317"/>
      <c r="H1340" s="460" t="str">
        <f>IFERROR(VLOOKUP(Tabla1[[#This Row],[Código_Actividad]],'Formulario PPGR2'!$H$9:$I$1048576,2,FALSE),"")</f>
        <v/>
      </c>
      <c r="I1340" s="467" t="str">
        <f>IFERROR(VLOOKUP(Tabla1[[#This Row],[Código_Actividad]],Tabla2[[Código]:[Total de Acciones ]],15,FALSE),"")</f>
        <v/>
      </c>
      <c r="J1340" s="462"/>
      <c r="K1340" s="466" t="str">
        <f>IFERROR(VLOOKUP($J1340,[3]LSIns!$B$5:$C$45,2,FALSE),"")</f>
        <v/>
      </c>
      <c r="L1340" s="460"/>
      <c r="M1340" s="466" t="str">
        <f>IFERROR(VLOOKUP($L1340,[4]Insumos!$C$2:$F$517,2,FALSE),"")</f>
        <v/>
      </c>
      <c r="N1340" s="408"/>
      <c r="O1340" s="468" t="str">
        <f>IFERROR(VLOOKUP($L1340,[4]Insumos!$C$2:$F$517,3,FALSE),"")</f>
        <v/>
      </c>
      <c r="P1340" s="318" t="e">
        <f>+Tabla1[[#This Row],[Precio Unitario]]*Tabla1[[#This Row],[Cantidad de Insumos]]</f>
        <v>#VALUE!</v>
      </c>
      <c r="Q1340" s="469" t="str">
        <f>IFERROR(VLOOKUP($L1340,[4]Insumos!$C$2:$F$517,4,FALSE),"")</f>
        <v/>
      </c>
      <c r="R1340" s="462"/>
    </row>
    <row r="1341" spans="2:18" x14ac:dyDescent="0.25">
      <c r="B1341" s="465" t="str">
        <f>IF(Tabla1[[#This Row],[Código_Actividad]]="","",CONCATENATE(Tabla1[[#This Row],[POA]],".",Tabla1[[#This Row],[SRS]],".",Tabla1[[#This Row],[AREA]],".",Tabla1[[#This Row],[TIPO]]))</f>
        <v/>
      </c>
      <c r="C1341" s="465" t="str">
        <f>IF(Tabla1[[#This Row],[Código_Actividad]]="","",'Formulario PPGR1'!#REF!)</f>
        <v/>
      </c>
      <c r="D1341" s="465" t="str">
        <f>IF(Tabla1[[#This Row],[Código_Actividad]]="","",'Formulario PPGR1'!#REF!)</f>
        <v/>
      </c>
      <c r="E1341" s="465" t="str">
        <f>IF(Tabla1[[#This Row],[Código_Actividad]]="","",'Formulario PPGR1'!#REF!)</f>
        <v/>
      </c>
      <c r="F1341" s="465" t="str">
        <f>IF(Tabla1[[#This Row],[Código_Actividad]]="","",'Formulario PPGR1'!#REF!)</f>
        <v/>
      </c>
      <c r="G1341" s="317"/>
      <c r="H1341" s="460" t="str">
        <f>IFERROR(VLOOKUP(Tabla1[[#This Row],[Código_Actividad]],'Formulario PPGR2'!$H$9:$I$1048576,2,FALSE),"")</f>
        <v/>
      </c>
      <c r="I1341" s="467" t="str">
        <f>IFERROR(VLOOKUP(Tabla1[[#This Row],[Código_Actividad]],Tabla2[[Código]:[Total de Acciones ]],15,FALSE),"")</f>
        <v/>
      </c>
      <c r="J1341" s="462"/>
      <c r="K1341" s="466" t="str">
        <f>IFERROR(VLOOKUP($J1341,[3]LSIns!$B$5:$C$45,2,FALSE),"")</f>
        <v/>
      </c>
      <c r="L1341" s="460"/>
      <c r="M1341" s="466" t="str">
        <f>IFERROR(VLOOKUP($L1341,[4]Insumos!$C$2:$F$517,2,FALSE),"")</f>
        <v/>
      </c>
      <c r="N1341" s="408"/>
      <c r="O1341" s="468" t="str">
        <f>IFERROR(VLOOKUP($L1341,[4]Insumos!$C$2:$F$517,3,FALSE),"")</f>
        <v/>
      </c>
      <c r="P1341" s="318" t="e">
        <f>+Tabla1[[#This Row],[Precio Unitario]]*Tabla1[[#This Row],[Cantidad de Insumos]]</f>
        <v>#VALUE!</v>
      </c>
      <c r="Q1341" s="469" t="str">
        <f>IFERROR(VLOOKUP($L1341,[4]Insumos!$C$2:$F$517,4,FALSE),"")</f>
        <v/>
      </c>
      <c r="R1341" s="462"/>
    </row>
    <row r="1342" spans="2:18" x14ac:dyDescent="0.25">
      <c r="B1342" s="465" t="str">
        <f>IF(Tabla1[[#This Row],[Código_Actividad]]="","",CONCATENATE(Tabla1[[#This Row],[POA]],".",Tabla1[[#This Row],[SRS]],".",Tabla1[[#This Row],[AREA]],".",Tabla1[[#This Row],[TIPO]]))</f>
        <v/>
      </c>
      <c r="C1342" s="465" t="str">
        <f>IF(Tabla1[[#This Row],[Código_Actividad]]="","",'Formulario PPGR1'!#REF!)</f>
        <v/>
      </c>
      <c r="D1342" s="465" t="str">
        <f>IF(Tabla1[[#This Row],[Código_Actividad]]="","",'Formulario PPGR1'!#REF!)</f>
        <v/>
      </c>
      <c r="E1342" s="465" t="str">
        <f>IF(Tabla1[[#This Row],[Código_Actividad]]="","",'Formulario PPGR1'!#REF!)</f>
        <v/>
      </c>
      <c r="F1342" s="465" t="str">
        <f>IF(Tabla1[[#This Row],[Código_Actividad]]="","",'Formulario PPGR1'!#REF!)</f>
        <v/>
      </c>
      <c r="G1342" s="366"/>
      <c r="H1342" s="460" t="str">
        <f>IFERROR(VLOOKUP(Tabla1[[#This Row],[Código_Actividad]],'Formulario PPGR2'!$H$9:$I$1048576,2,FALSE),"")</f>
        <v/>
      </c>
      <c r="I1342" s="461" t="str">
        <f>IFERROR(VLOOKUP(Tabla1[[#This Row],[Código_Actividad]],Tabla2[[Código]:[Total de Acciones ]],15,FALSE),"")</f>
        <v/>
      </c>
      <c r="J1342" s="462"/>
      <c r="K1342" s="466" t="str">
        <f>IFERROR(VLOOKUP($J1342,[8]LSIns!$B$5:$C$45,2,FALSE),"")</f>
        <v/>
      </c>
      <c r="L1342" s="460"/>
      <c r="M1342" s="463" t="str">
        <f>IFERROR(VLOOKUP($L1342,[4]Insumos!$C$2:$F$517,2,FALSE),"")</f>
        <v/>
      </c>
      <c r="N1342" s="408"/>
      <c r="O1342" s="464" t="str">
        <f>IFERROR(VLOOKUP($L1342,[4]Insumos!$C$2:$F$517,3,FALSE),"")</f>
        <v/>
      </c>
      <c r="P1342" s="318" t="e">
        <f>+Tabla1[[#This Row],[Precio Unitario]]*Tabla1[[#This Row],[Cantidad de Insumos]]</f>
        <v>#VALUE!</v>
      </c>
      <c r="Q1342" s="464" t="str">
        <f>IFERROR(VLOOKUP($L1342,[4]Insumos!$C$2:$F$517,4,FALSE),"")</f>
        <v/>
      </c>
      <c r="R1342" s="463"/>
    </row>
    <row r="1343" spans="2:18" x14ac:dyDescent="0.25">
      <c r="B1343" s="465" t="str">
        <f>IF(Tabla1[[#This Row],[Código_Actividad]]="","",CONCATENATE(Tabla1[[#This Row],[POA]],".",Tabla1[[#This Row],[SRS]],".",Tabla1[[#This Row],[AREA]],".",Tabla1[[#This Row],[TIPO]]))</f>
        <v/>
      </c>
      <c r="C1343" s="465" t="str">
        <f>IF(Tabla1[[#This Row],[Código_Actividad]]="","",'Formulario PPGR1'!#REF!)</f>
        <v/>
      </c>
      <c r="D1343" s="465" t="str">
        <f>IF(Tabla1[[#This Row],[Código_Actividad]]="","",'Formulario PPGR1'!#REF!)</f>
        <v/>
      </c>
      <c r="E1343" s="465" t="str">
        <f>IF(Tabla1[[#This Row],[Código_Actividad]]="","",'Formulario PPGR1'!#REF!)</f>
        <v/>
      </c>
      <c r="F1343" s="465" t="str">
        <f>IF(Tabla1[[#This Row],[Código_Actividad]]="","",'Formulario PPGR1'!#REF!)</f>
        <v/>
      </c>
      <c r="G1343" s="366"/>
      <c r="H1343" s="460" t="str">
        <f>IFERROR(VLOOKUP(Tabla1[[#This Row],[Código_Actividad]],'Formulario PPGR2'!$H$9:$I$1048576,2,FALSE),"")</f>
        <v/>
      </c>
      <c r="I1343" s="461" t="str">
        <f>IFERROR(VLOOKUP(Tabla1[[#This Row],[Código_Actividad]],Tabla2[[Código]:[Total de Acciones ]],15,FALSE),"")</f>
        <v/>
      </c>
      <c r="J1343" s="462"/>
      <c r="K1343" s="466" t="str">
        <f>IFERROR(VLOOKUP($J1343,[8]LSIns!$B$5:$C$45,2,FALSE),"")</f>
        <v/>
      </c>
      <c r="L1343" s="460"/>
      <c r="M1343" s="463" t="str">
        <f>IFERROR(VLOOKUP($L1343,[4]Insumos!$C$2:$F$517,2,FALSE),"")</f>
        <v/>
      </c>
      <c r="N1343" s="408"/>
      <c r="O1343" s="464" t="str">
        <f>IFERROR(VLOOKUP($L1343,[4]Insumos!$C$2:$F$517,3,FALSE),"")</f>
        <v/>
      </c>
      <c r="P1343" s="318" t="e">
        <f>+Tabla1[[#This Row],[Precio Unitario]]*Tabla1[[#This Row],[Cantidad de Insumos]]</f>
        <v>#VALUE!</v>
      </c>
      <c r="Q1343" s="464" t="str">
        <f>IFERROR(VLOOKUP($L1343,[4]Insumos!$C$2:$F$517,4,FALSE),"")</f>
        <v/>
      </c>
      <c r="R1343" s="463"/>
    </row>
    <row r="1344" spans="2:18" x14ac:dyDescent="0.25">
      <c r="B1344" s="465" t="str">
        <f>IF(Tabla1[[#This Row],[Código_Actividad]]="","",CONCATENATE(Tabla1[[#This Row],[POA]],".",Tabla1[[#This Row],[SRS]],".",Tabla1[[#This Row],[AREA]],".",Tabla1[[#This Row],[TIPO]]))</f>
        <v/>
      </c>
      <c r="C1344" s="465" t="str">
        <f>IF(Tabla1[[#This Row],[Código_Actividad]]="","",'Formulario PPGR1'!#REF!)</f>
        <v/>
      </c>
      <c r="D1344" s="465" t="str">
        <f>IF(Tabla1[[#This Row],[Código_Actividad]]="","",'Formulario PPGR1'!#REF!)</f>
        <v/>
      </c>
      <c r="E1344" s="465" t="str">
        <f>IF(Tabla1[[#This Row],[Código_Actividad]]="","",'Formulario PPGR1'!#REF!)</f>
        <v/>
      </c>
      <c r="F1344" s="465" t="str">
        <f>IF(Tabla1[[#This Row],[Código_Actividad]]="","",'Formulario PPGR1'!#REF!)</f>
        <v/>
      </c>
      <c r="G1344" s="366"/>
      <c r="H1344" s="460" t="str">
        <f>IFERROR(VLOOKUP(Tabla1[[#This Row],[Código_Actividad]],'Formulario PPGR2'!$H$9:$I$1048576,2,FALSE),"")</f>
        <v/>
      </c>
      <c r="I1344" s="461" t="str">
        <f>IFERROR(VLOOKUP(Tabla1[[#This Row],[Código_Actividad]],Tabla2[[Código]:[Total de Acciones ]],15,FALSE),"")</f>
        <v/>
      </c>
      <c r="J1344" s="462"/>
      <c r="K1344" s="466" t="str">
        <f>IFERROR(VLOOKUP($J1344,[8]LSIns!$B$5:$C$45,2,FALSE),"")</f>
        <v/>
      </c>
      <c r="L1344" s="460"/>
      <c r="M1344" s="463" t="str">
        <f>IFERROR(VLOOKUP($L1344,[4]Insumos!$C$2:$F$517,2,FALSE),"")</f>
        <v/>
      </c>
      <c r="N1344" s="408"/>
      <c r="O1344" s="464" t="str">
        <f>IFERROR(VLOOKUP($L1344,[4]Insumos!$C$2:$F$517,3,FALSE),"")</f>
        <v/>
      </c>
      <c r="P1344" s="318" t="e">
        <f>+Tabla1[[#This Row],[Precio Unitario]]*Tabla1[[#This Row],[Cantidad de Insumos]]</f>
        <v>#VALUE!</v>
      </c>
      <c r="Q1344" s="464" t="str">
        <f>IFERROR(VLOOKUP($L1344,[4]Insumos!$C$2:$F$517,4,FALSE),"")</f>
        <v/>
      </c>
      <c r="R1344" s="463"/>
    </row>
    <row r="1345" spans="2:18" x14ac:dyDescent="0.25">
      <c r="B1345" s="465" t="str">
        <f>IF(Tabla1[[#This Row],[Código_Actividad]]="","",CONCATENATE(Tabla1[[#This Row],[POA]],".",Tabla1[[#This Row],[SRS]],".",Tabla1[[#This Row],[AREA]],".",Tabla1[[#This Row],[TIPO]]))</f>
        <v/>
      </c>
      <c r="C1345" s="465" t="str">
        <f>IF(Tabla1[[#This Row],[Código_Actividad]]="","",'Formulario PPGR1'!#REF!)</f>
        <v/>
      </c>
      <c r="D1345" s="465" t="str">
        <f>IF(Tabla1[[#This Row],[Código_Actividad]]="","",'Formulario PPGR1'!#REF!)</f>
        <v/>
      </c>
      <c r="E1345" s="465" t="str">
        <f>IF(Tabla1[[#This Row],[Código_Actividad]]="","",'Formulario PPGR1'!#REF!)</f>
        <v/>
      </c>
      <c r="F1345" s="465" t="str">
        <f>IF(Tabla1[[#This Row],[Código_Actividad]]="","",'Formulario PPGR1'!#REF!)</f>
        <v/>
      </c>
      <c r="G1345" s="366"/>
      <c r="H1345" s="460" t="str">
        <f>IFERROR(VLOOKUP(Tabla1[[#This Row],[Código_Actividad]],'Formulario PPGR2'!$H$9:$I$1048576,2,FALSE),"")</f>
        <v/>
      </c>
      <c r="I1345" s="461" t="str">
        <f>IFERROR(VLOOKUP(Tabla1[[#This Row],[Código_Actividad]],Tabla2[[Código]:[Total de Acciones ]],15,FALSE),"")</f>
        <v/>
      </c>
      <c r="J1345" s="462"/>
      <c r="K1345" s="466" t="str">
        <f>IFERROR(VLOOKUP($J1345,[8]LSIns!$B$5:$C$45,2,FALSE),"")</f>
        <v/>
      </c>
      <c r="L1345" s="460"/>
      <c r="M1345" s="463" t="str">
        <f>IFERROR(VLOOKUP($L1345,[4]Insumos!$C$2:$F$517,2,FALSE),"")</f>
        <v/>
      </c>
      <c r="N1345" s="408"/>
      <c r="O1345" s="464" t="str">
        <f>IFERROR(VLOOKUP($L1345,[4]Insumos!$C$2:$F$517,3,FALSE),"")</f>
        <v/>
      </c>
      <c r="P1345" s="318" t="e">
        <f>+Tabla1[[#This Row],[Precio Unitario]]*Tabla1[[#This Row],[Cantidad de Insumos]]</f>
        <v>#VALUE!</v>
      </c>
      <c r="Q1345" s="464" t="str">
        <f>IFERROR(VLOOKUP($L1345,[4]Insumos!$C$2:$F$517,4,FALSE),"")</f>
        <v/>
      </c>
      <c r="R1345" s="463"/>
    </row>
    <row r="1346" spans="2:18" x14ac:dyDescent="0.25">
      <c r="B1346" s="465" t="str">
        <f>IF(Tabla1[[#This Row],[Código_Actividad]]="","",CONCATENATE(Tabla1[[#This Row],[POA]],".",Tabla1[[#This Row],[SRS]],".",Tabla1[[#This Row],[AREA]],".",Tabla1[[#This Row],[TIPO]]))</f>
        <v/>
      </c>
      <c r="C1346" s="465" t="str">
        <f>IF(Tabla1[[#This Row],[Código_Actividad]]="","",'Formulario PPGR1'!#REF!)</f>
        <v/>
      </c>
      <c r="D1346" s="465" t="str">
        <f>IF(Tabla1[[#This Row],[Código_Actividad]]="","",'Formulario PPGR1'!#REF!)</f>
        <v/>
      </c>
      <c r="E1346" s="465" t="str">
        <f>IF(Tabla1[[#This Row],[Código_Actividad]]="","",'Formulario PPGR1'!#REF!)</f>
        <v/>
      </c>
      <c r="F1346" s="465" t="str">
        <f>IF(Tabla1[[#This Row],[Código_Actividad]]="","",'Formulario PPGR1'!#REF!)</f>
        <v/>
      </c>
      <c r="G1346" s="366"/>
      <c r="H1346" s="460" t="str">
        <f>IFERROR(VLOOKUP(Tabla1[[#This Row],[Código_Actividad]],'Formulario PPGR2'!$H$9:$I$1048576,2,FALSE),"")</f>
        <v/>
      </c>
      <c r="I1346" s="461" t="str">
        <f>IFERROR(VLOOKUP(Tabla1[[#This Row],[Código_Actividad]],Tabla2[[Código]:[Total de Acciones ]],15,FALSE),"")</f>
        <v/>
      </c>
      <c r="J1346" s="462"/>
      <c r="K1346" s="466" t="str">
        <f>IFERROR(VLOOKUP($J1346,[8]LSIns!$B$5:$C$45,2,FALSE),"")</f>
        <v/>
      </c>
      <c r="L1346" s="460"/>
      <c r="M1346" s="463" t="str">
        <f>IFERROR(VLOOKUP($L1346,[4]Insumos!$C$2:$F$517,2,FALSE),"")</f>
        <v/>
      </c>
      <c r="N1346" s="408"/>
      <c r="O1346" s="464" t="str">
        <f>IFERROR(VLOOKUP($L1346,[4]Insumos!$C$2:$F$517,3,FALSE),"")</f>
        <v/>
      </c>
      <c r="P1346" s="318" t="e">
        <f>+Tabla1[[#This Row],[Precio Unitario]]*Tabla1[[#This Row],[Cantidad de Insumos]]</f>
        <v>#VALUE!</v>
      </c>
      <c r="Q1346" s="464" t="str">
        <f>IFERROR(VLOOKUP($L1346,[4]Insumos!$C$2:$F$517,4,FALSE),"")</f>
        <v/>
      </c>
      <c r="R1346" s="463"/>
    </row>
    <row r="1347" spans="2:18" x14ac:dyDescent="0.25">
      <c r="B1347" s="465" t="str">
        <f>IF(Tabla1[[#This Row],[Código_Actividad]]="","",CONCATENATE(Tabla1[[#This Row],[POA]],".",Tabla1[[#This Row],[SRS]],".",Tabla1[[#This Row],[AREA]],".",Tabla1[[#This Row],[TIPO]]))</f>
        <v/>
      </c>
      <c r="C1347" s="465" t="str">
        <f>IF(Tabla1[[#This Row],[Código_Actividad]]="","",'Formulario PPGR1'!#REF!)</f>
        <v/>
      </c>
      <c r="D1347" s="465" t="str">
        <f>IF(Tabla1[[#This Row],[Código_Actividad]]="","",'Formulario PPGR1'!#REF!)</f>
        <v/>
      </c>
      <c r="E1347" s="465" t="str">
        <f>IF(Tabla1[[#This Row],[Código_Actividad]]="","",'Formulario PPGR1'!#REF!)</f>
        <v/>
      </c>
      <c r="F1347" s="465" t="str">
        <f>IF(Tabla1[[#This Row],[Código_Actividad]]="","",'Formulario PPGR1'!#REF!)</f>
        <v/>
      </c>
      <c r="G1347" s="366"/>
      <c r="H1347" s="460" t="str">
        <f>IFERROR(VLOOKUP(Tabla1[[#This Row],[Código_Actividad]],'Formulario PPGR2'!$H$9:$I$1048576,2,FALSE),"")</f>
        <v/>
      </c>
      <c r="I1347" s="461" t="str">
        <f>IFERROR(VLOOKUP(Tabla1[[#This Row],[Código_Actividad]],Tabla2[[Código]:[Total de Acciones ]],15,FALSE),"")</f>
        <v/>
      </c>
      <c r="J1347" s="462"/>
      <c r="K1347" s="466" t="str">
        <f>IFERROR(VLOOKUP($J1347,[8]LSIns!$B$5:$C$45,2,FALSE),"")</f>
        <v/>
      </c>
      <c r="L1347" s="460"/>
      <c r="M1347" s="463" t="str">
        <f>IFERROR(VLOOKUP($L1347,[4]Insumos!$C$2:$F$517,2,FALSE),"")</f>
        <v/>
      </c>
      <c r="N1347" s="408"/>
      <c r="O1347" s="464" t="str">
        <f>IFERROR(VLOOKUP($L1347,[4]Insumos!$C$2:$F$517,3,FALSE),"")</f>
        <v/>
      </c>
      <c r="P1347" s="318" t="e">
        <f>+Tabla1[[#This Row],[Precio Unitario]]*Tabla1[[#This Row],[Cantidad de Insumos]]</f>
        <v>#VALUE!</v>
      </c>
      <c r="Q1347" s="464" t="str">
        <f>IFERROR(VLOOKUP($L1347,[4]Insumos!$C$2:$F$517,4,FALSE),"")</f>
        <v/>
      </c>
      <c r="R1347" s="463"/>
    </row>
    <row r="1348" spans="2:18" x14ac:dyDescent="0.25">
      <c r="B1348" s="465" t="str">
        <f>IF(Tabla1[[#This Row],[Código_Actividad]]="","",CONCATENATE(Tabla1[[#This Row],[POA]],".",Tabla1[[#This Row],[SRS]],".",Tabla1[[#This Row],[AREA]],".",Tabla1[[#This Row],[TIPO]]))</f>
        <v/>
      </c>
      <c r="C1348" s="465" t="str">
        <f>IF(Tabla1[[#This Row],[Código_Actividad]]="","",'Formulario PPGR1'!#REF!)</f>
        <v/>
      </c>
      <c r="D1348" s="465" t="str">
        <f>IF(Tabla1[[#This Row],[Código_Actividad]]="","",'Formulario PPGR1'!#REF!)</f>
        <v/>
      </c>
      <c r="E1348" s="465" t="str">
        <f>IF(Tabla1[[#This Row],[Código_Actividad]]="","",'Formulario PPGR1'!#REF!)</f>
        <v/>
      </c>
      <c r="F1348" s="465" t="str">
        <f>IF(Tabla1[[#This Row],[Código_Actividad]]="","",'Formulario PPGR1'!#REF!)</f>
        <v/>
      </c>
      <c r="G1348" s="366"/>
      <c r="H1348" s="460" t="str">
        <f>IFERROR(VLOOKUP(Tabla1[[#This Row],[Código_Actividad]],'Formulario PPGR2'!$H$9:$I$1048576,2,FALSE),"")</f>
        <v/>
      </c>
      <c r="I1348" s="461" t="str">
        <f>IFERROR(VLOOKUP(Tabla1[[#This Row],[Código_Actividad]],Tabla2[[Código]:[Total de Acciones ]],15,FALSE),"")</f>
        <v/>
      </c>
      <c r="J1348" s="462"/>
      <c r="K1348" s="466" t="str">
        <f>IFERROR(VLOOKUP($J1348,[8]LSIns!$B$5:$C$45,2,FALSE),"")</f>
        <v/>
      </c>
      <c r="L1348" s="460"/>
      <c r="M1348" s="463" t="str">
        <f>IFERROR(VLOOKUP($L1348,[4]Insumos!$C$2:$F$517,2,FALSE),"")</f>
        <v/>
      </c>
      <c r="N1348" s="408"/>
      <c r="O1348" s="464" t="str">
        <f>IFERROR(VLOOKUP($L1348,[4]Insumos!$C$2:$F$517,3,FALSE),"")</f>
        <v/>
      </c>
      <c r="P1348" s="318" t="e">
        <f>+Tabla1[[#This Row],[Precio Unitario]]*Tabla1[[#This Row],[Cantidad de Insumos]]</f>
        <v>#VALUE!</v>
      </c>
      <c r="Q1348" s="464" t="str">
        <f>IFERROR(VLOOKUP($L1348,[4]Insumos!$C$2:$F$517,4,FALSE),"")</f>
        <v/>
      </c>
      <c r="R1348" s="463"/>
    </row>
    <row r="1349" spans="2:18" hidden="1" x14ac:dyDescent="0.25">
      <c r="B1349" s="465" t="str">
        <f>IF(Tabla1[[#This Row],[Código_Actividad]]="","",CONCATENATE(Tabla1[[#This Row],[POA]],".",Tabla1[[#This Row],[SRS]],".",Tabla1[[#This Row],[AREA]],".",Tabla1[[#This Row],[TIPO]]))</f>
        <v/>
      </c>
      <c r="C1349" s="465" t="str">
        <f>IF(Tabla1[[#This Row],[Código_Actividad]]="","",'Formulario PPGR1'!#REF!)</f>
        <v/>
      </c>
      <c r="D1349" s="465" t="str">
        <f>IF(Tabla1[[#This Row],[Código_Actividad]]="","",'Formulario PPGR1'!#REF!)</f>
        <v/>
      </c>
      <c r="E1349" s="465" t="str">
        <f>IF(Tabla1[[#This Row],[Código_Actividad]]="","",'Formulario PPGR1'!#REF!)</f>
        <v/>
      </c>
      <c r="F1349" s="465" t="str">
        <f>IF(Tabla1[[#This Row],[Código_Actividad]]="","",'Formulario PPGR1'!#REF!)</f>
        <v/>
      </c>
      <c r="G1349" s="366"/>
      <c r="H1349" s="460" t="str">
        <f>IFERROR(VLOOKUP(Tabla1[[#This Row],[Código_Actividad]],'Formulario PPGR2'!$H$9:$I$1048576,2,FALSE),"")</f>
        <v/>
      </c>
      <c r="I1349" s="461" t="str">
        <f>IFERROR(VLOOKUP(Tabla1[[#This Row],[Código_Actividad]],Tabla2[[Código]:[Total de Acciones ]],15,FALSE),"")</f>
        <v/>
      </c>
      <c r="J1349" s="462"/>
      <c r="K1349" s="466" t="str">
        <f>IFERROR(VLOOKUP($J1349,[9]LSIns!$B$5:$C$45,2,FALSE),"")</f>
        <v/>
      </c>
      <c r="L1349" s="460"/>
      <c r="M1349" s="463" t="str">
        <f>IFERROR(VLOOKUP($L1349,[4]Insumos!$C$2:$F$517,2,FALSE),"")</f>
        <v/>
      </c>
      <c r="N1349" s="408"/>
      <c r="O1349" s="464" t="str">
        <f>IFERROR(VLOOKUP($L1349,[4]Insumos!$C$2:$F$517,3,FALSE),"")</f>
        <v/>
      </c>
      <c r="P1349" s="318" t="e">
        <f>+Tabla1[[#This Row],[Precio Unitario]]*Tabla1[[#This Row],[Cantidad de Insumos]]</f>
        <v>#VALUE!</v>
      </c>
      <c r="Q1349" s="464" t="str">
        <f>IFERROR(VLOOKUP($L1349,[4]Insumos!$C$2:$F$517,4,FALSE),"")</f>
        <v/>
      </c>
      <c r="R1349" s="463"/>
    </row>
    <row r="1350" spans="2:18" hidden="1" x14ac:dyDescent="0.25">
      <c r="B1350" s="465" t="str">
        <f>IF(Tabla1[[#This Row],[Código_Actividad]]="","",CONCATENATE(Tabla1[[#This Row],[POA]],".",Tabla1[[#This Row],[SRS]],".",Tabla1[[#This Row],[AREA]],".",Tabla1[[#This Row],[TIPO]]))</f>
        <v/>
      </c>
      <c r="C1350" s="465" t="str">
        <f>IF(Tabla1[[#This Row],[Código_Actividad]]="","",'Formulario PPGR1'!#REF!)</f>
        <v/>
      </c>
      <c r="D1350" s="465" t="str">
        <f>IF(Tabla1[[#This Row],[Código_Actividad]]="","",'Formulario PPGR1'!#REF!)</f>
        <v/>
      </c>
      <c r="E1350" s="465" t="str">
        <f>IF(Tabla1[[#This Row],[Código_Actividad]]="","",'Formulario PPGR1'!#REF!)</f>
        <v/>
      </c>
      <c r="F1350" s="465" t="str">
        <f>IF(Tabla1[[#This Row],[Código_Actividad]]="","",'Formulario PPGR1'!#REF!)</f>
        <v/>
      </c>
      <c r="G1350" s="366"/>
      <c r="H1350" s="460" t="str">
        <f>IFERROR(VLOOKUP(Tabla1[[#This Row],[Código_Actividad]],'Formulario PPGR2'!$H$9:$I$1048576,2,FALSE),"")</f>
        <v/>
      </c>
      <c r="I1350" s="461" t="str">
        <f>IFERROR(VLOOKUP(Tabla1[[#This Row],[Código_Actividad]],Tabla2[[Código]:[Total de Acciones ]],15,FALSE),"")</f>
        <v/>
      </c>
      <c r="J1350" s="462"/>
      <c r="K1350" s="466" t="str">
        <f>IFERROR(VLOOKUP($J1350,[9]LSIns!$B$5:$C$45,2,FALSE),"")</f>
        <v/>
      </c>
      <c r="L1350" s="460"/>
      <c r="M1350" s="463" t="str">
        <f>IFERROR(VLOOKUP($L1350,[4]Insumos!$C$2:$F$517,2,FALSE),"")</f>
        <v/>
      </c>
      <c r="N1350" s="408"/>
      <c r="O1350" s="464" t="str">
        <f>IFERROR(VLOOKUP($L1350,[4]Insumos!$C$2:$F$517,3,FALSE),"")</f>
        <v/>
      </c>
      <c r="P1350" s="318" t="e">
        <f>+Tabla1[[#This Row],[Precio Unitario]]*Tabla1[[#This Row],[Cantidad de Insumos]]</f>
        <v>#VALUE!</v>
      </c>
      <c r="Q1350" s="464" t="str">
        <f>IFERROR(VLOOKUP($L1350,[4]Insumos!$C$2:$F$517,4,FALSE),"")</f>
        <v/>
      </c>
      <c r="R1350" s="463"/>
    </row>
    <row r="1351" spans="2:18" hidden="1" x14ac:dyDescent="0.25">
      <c r="B1351" s="465" t="str">
        <f>IF(Tabla1[[#This Row],[Código_Actividad]]="","",CONCATENATE(Tabla1[[#This Row],[POA]],".",Tabla1[[#This Row],[SRS]],".",Tabla1[[#This Row],[AREA]],".",Tabla1[[#This Row],[TIPO]]))</f>
        <v/>
      </c>
      <c r="C1351" s="465" t="str">
        <f>IF(Tabla1[[#This Row],[Código_Actividad]]="","",'Formulario PPGR1'!#REF!)</f>
        <v/>
      </c>
      <c r="D1351" s="465" t="str">
        <f>IF(Tabla1[[#This Row],[Código_Actividad]]="","",'Formulario PPGR1'!#REF!)</f>
        <v/>
      </c>
      <c r="E1351" s="465" t="str">
        <f>IF(Tabla1[[#This Row],[Código_Actividad]]="","",'Formulario PPGR1'!#REF!)</f>
        <v/>
      </c>
      <c r="F1351" s="465" t="str">
        <f>IF(Tabla1[[#This Row],[Código_Actividad]]="","",'Formulario PPGR1'!#REF!)</f>
        <v/>
      </c>
      <c r="G1351" s="366"/>
      <c r="H1351" s="460" t="str">
        <f>IFERROR(VLOOKUP(Tabla1[[#This Row],[Código_Actividad]],'Formulario PPGR2'!$H$9:$I$1048576,2,FALSE),"")</f>
        <v/>
      </c>
      <c r="I1351" s="461" t="str">
        <f>IFERROR(VLOOKUP(Tabla1[[#This Row],[Código_Actividad]],Tabla2[[Código]:[Total de Acciones ]],15,FALSE),"")</f>
        <v/>
      </c>
      <c r="J1351" s="462"/>
      <c r="K1351" s="466" t="str">
        <f>IFERROR(VLOOKUP($J1351,[9]LSIns!$B$5:$C$45,2,FALSE),"")</f>
        <v/>
      </c>
      <c r="L1351" s="460"/>
      <c r="M1351" s="463" t="str">
        <f>IFERROR(VLOOKUP($L1351,[4]Insumos!$C$2:$F$517,2,FALSE),"")</f>
        <v/>
      </c>
      <c r="N1351" s="408"/>
      <c r="O1351" s="464" t="str">
        <f>IFERROR(VLOOKUP($L1351,[4]Insumos!$C$2:$F$517,3,FALSE),"")</f>
        <v/>
      </c>
      <c r="P1351" s="318" t="e">
        <f>+Tabla1[[#This Row],[Precio Unitario]]*Tabla1[[#This Row],[Cantidad de Insumos]]</f>
        <v>#VALUE!</v>
      </c>
      <c r="Q1351" s="464" t="str">
        <f>IFERROR(VLOOKUP($L1351,[4]Insumos!$C$2:$F$517,4,FALSE),"")</f>
        <v/>
      </c>
      <c r="R1351" s="463"/>
    </row>
    <row r="1352" spans="2:18" hidden="1" x14ac:dyDescent="0.25">
      <c r="B1352" s="465" t="str">
        <f>IF(Tabla1[[#This Row],[Código_Actividad]]="","",CONCATENATE(Tabla1[[#This Row],[POA]],".",Tabla1[[#This Row],[SRS]],".",Tabla1[[#This Row],[AREA]],".",Tabla1[[#This Row],[TIPO]]))</f>
        <v/>
      </c>
      <c r="C1352" s="465" t="str">
        <f>IF(Tabla1[[#This Row],[Código_Actividad]]="","",'Formulario PPGR1'!#REF!)</f>
        <v/>
      </c>
      <c r="D1352" s="465" t="str">
        <f>IF(Tabla1[[#This Row],[Código_Actividad]]="","",'Formulario PPGR1'!#REF!)</f>
        <v/>
      </c>
      <c r="E1352" s="465" t="str">
        <f>IF(Tabla1[[#This Row],[Código_Actividad]]="","",'Formulario PPGR1'!#REF!)</f>
        <v/>
      </c>
      <c r="F1352" s="465" t="str">
        <f>IF(Tabla1[[#This Row],[Código_Actividad]]="","",'Formulario PPGR1'!#REF!)</f>
        <v/>
      </c>
      <c r="G1352" s="366"/>
      <c r="H1352" s="460" t="str">
        <f>IFERROR(VLOOKUP(Tabla1[[#This Row],[Código_Actividad]],'Formulario PPGR2'!$H$9:$I$1048576,2,FALSE),"")</f>
        <v/>
      </c>
      <c r="I1352" s="461" t="str">
        <f>IFERROR(VLOOKUP(Tabla1[[#This Row],[Código_Actividad]],Tabla2[[Código]:[Total de Acciones ]],15,FALSE),"")</f>
        <v/>
      </c>
      <c r="J1352" s="462"/>
      <c r="K1352" s="466" t="str">
        <f>IFERROR(VLOOKUP($J1352,[9]LSIns!$B$5:$C$45,2,FALSE),"")</f>
        <v/>
      </c>
      <c r="L1352" s="460"/>
      <c r="M1352" s="463" t="str">
        <f>IFERROR(VLOOKUP($L1352,[4]Insumos!$C$2:$F$517,2,FALSE),"")</f>
        <v/>
      </c>
      <c r="N1352" s="408"/>
      <c r="O1352" s="464" t="str">
        <f>IFERROR(VLOOKUP($L1352,[4]Insumos!$C$2:$F$517,3,FALSE),"")</f>
        <v/>
      </c>
      <c r="P1352" s="318" t="e">
        <f>+Tabla1[[#This Row],[Precio Unitario]]*Tabla1[[#This Row],[Cantidad de Insumos]]</f>
        <v>#VALUE!</v>
      </c>
      <c r="Q1352" s="464" t="str">
        <f>IFERROR(VLOOKUP($L1352,[4]Insumos!$C$2:$F$517,4,FALSE),"")</f>
        <v/>
      </c>
      <c r="R1352" s="463"/>
    </row>
    <row r="1353" spans="2:18" hidden="1" x14ac:dyDescent="0.25">
      <c r="B1353" s="465" t="str">
        <f>IF(Tabla1[[#This Row],[Código_Actividad]]="","",CONCATENATE(Tabla1[[#This Row],[POA]],".",Tabla1[[#This Row],[SRS]],".",Tabla1[[#This Row],[AREA]],".",Tabla1[[#This Row],[TIPO]]))</f>
        <v/>
      </c>
      <c r="C1353" s="465" t="str">
        <f>IF(Tabla1[[#This Row],[Código_Actividad]]="","",'Formulario PPGR1'!#REF!)</f>
        <v/>
      </c>
      <c r="D1353" s="465" t="str">
        <f>IF(Tabla1[[#This Row],[Código_Actividad]]="","",'Formulario PPGR1'!#REF!)</f>
        <v/>
      </c>
      <c r="E1353" s="465" t="str">
        <f>IF(Tabla1[[#This Row],[Código_Actividad]]="","",'Formulario PPGR1'!#REF!)</f>
        <v/>
      </c>
      <c r="F1353" s="465" t="str">
        <f>IF(Tabla1[[#This Row],[Código_Actividad]]="","",'Formulario PPGR1'!#REF!)</f>
        <v/>
      </c>
      <c r="G1353" s="366"/>
      <c r="H1353" s="460" t="str">
        <f>IFERROR(VLOOKUP(Tabla1[[#This Row],[Código_Actividad]],'Formulario PPGR2'!$H$9:$I$1048576,2,FALSE),"")</f>
        <v/>
      </c>
      <c r="I1353" s="461" t="str">
        <f>IFERROR(VLOOKUP(Tabla1[[#This Row],[Código_Actividad]],Tabla2[[Código]:[Total de Acciones ]],15,FALSE),"")</f>
        <v/>
      </c>
      <c r="J1353" s="462"/>
      <c r="K1353" s="466" t="str">
        <f>IFERROR(VLOOKUP($J1353,[9]LSIns!$B$5:$C$45,2,FALSE),"")</f>
        <v/>
      </c>
      <c r="L1353" s="460"/>
      <c r="M1353" s="463" t="str">
        <f>IFERROR(VLOOKUP($L1353,[4]Insumos!$C$2:$F$517,2,FALSE),"")</f>
        <v/>
      </c>
      <c r="N1353" s="408"/>
      <c r="O1353" s="464" t="str">
        <f>IFERROR(VLOOKUP($L1353,[4]Insumos!$C$2:$F$517,3,FALSE),"")</f>
        <v/>
      </c>
      <c r="P1353" s="318" t="e">
        <f>+Tabla1[[#This Row],[Precio Unitario]]*Tabla1[[#This Row],[Cantidad de Insumos]]</f>
        <v>#VALUE!</v>
      </c>
      <c r="Q1353" s="464" t="str">
        <f>IFERROR(VLOOKUP($L1353,[4]Insumos!$C$2:$F$517,4,FALSE),"")</f>
        <v/>
      </c>
      <c r="R1353" s="463"/>
    </row>
    <row r="1354" spans="2:18" hidden="1" x14ac:dyDescent="0.25">
      <c r="B1354" s="465" t="str">
        <f>IF(Tabla1[[#This Row],[Código_Actividad]]="","",CONCATENATE(Tabla1[[#This Row],[POA]],".",Tabla1[[#This Row],[SRS]],".",Tabla1[[#This Row],[AREA]],".",Tabla1[[#This Row],[TIPO]]))</f>
        <v/>
      </c>
      <c r="C1354" s="465" t="str">
        <f>IF(Tabla1[[#This Row],[Código_Actividad]]="","",'Formulario PPGR1'!#REF!)</f>
        <v/>
      </c>
      <c r="D1354" s="465" t="str">
        <f>IF(Tabla1[[#This Row],[Código_Actividad]]="","",'Formulario PPGR1'!#REF!)</f>
        <v/>
      </c>
      <c r="E1354" s="465" t="str">
        <f>IF(Tabla1[[#This Row],[Código_Actividad]]="","",'Formulario PPGR1'!#REF!)</f>
        <v/>
      </c>
      <c r="F1354" s="465" t="str">
        <f>IF(Tabla1[[#This Row],[Código_Actividad]]="","",'Formulario PPGR1'!#REF!)</f>
        <v/>
      </c>
      <c r="G1354" s="366"/>
      <c r="H1354" s="460" t="str">
        <f>IFERROR(VLOOKUP(Tabla1[[#This Row],[Código_Actividad]],'Formulario PPGR2'!$H$9:$I$1048576,2,FALSE),"")</f>
        <v/>
      </c>
      <c r="I1354" s="461" t="str">
        <f>IFERROR(VLOOKUP(Tabla1[[#This Row],[Código_Actividad]],Tabla2[[Código]:[Total de Acciones ]],15,FALSE),"")</f>
        <v/>
      </c>
      <c r="J1354" s="462"/>
      <c r="K1354" s="466" t="str">
        <f>IFERROR(VLOOKUP($J1354,[9]LSIns!$B$5:$C$45,2,FALSE),"")</f>
        <v/>
      </c>
      <c r="L1354" s="460"/>
      <c r="M1354" s="463" t="str">
        <f>IFERROR(VLOOKUP($L1354,[4]Insumos!$C$2:$F$517,2,FALSE),"")</f>
        <v/>
      </c>
      <c r="N1354" s="408"/>
      <c r="O1354" s="464" t="str">
        <f>IFERROR(VLOOKUP($L1354,[4]Insumos!$C$2:$F$517,3,FALSE),"")</f>
        <v/>
      </c>
      <c r="P1354" s="318" t="e">
        <f>+Tabla1[[#This Row],[Precio Unitario]]*Tabla1[[#This Row],[Cantidad de Insumos]]</f>
        <v>#VALUE!</v>
      </c>
      <c r="Q1354" s="464" t="str">
        <f>IFERROR(VLOOKUP($L1354,[4]Insumos!$C$2:$F$517,4,FALSE),"")</f>
        <v/>
      </c>
      <c r="R1354" s="463"/>
    </row>
    <row r="1355" spans="2:18" hidden="1" x14ac:dyDescent="0.25">
      <c r="B1355" s="465" t="str">
        <f>IF(Tabla1[[#This Row],[Código_Actividad]]="","",CONCATENATE(Tabla1[[#This Row],[POA]],".",Tabla1[[#This Row],[SRS]],".",Tabla1[[#This Row],[AREA]],".",Tabla1[[#This Row],[TIPO]]))</f>
        <v/>
      </c>
      <c r="C1355" s="465" t="str">
        <f>IF(Tabla1[[#This Row],[Código_Actividad]]="","",'Formulario PPGR1'!#REF!)</f>
        <v/>
      </c>
      <c r="D1355" s="465" t="str">
        <f>IF(Tabla1[[#This Row],[Código_Actividad]]="","",'Formulario PPGR1'!#REF!)</f>
        <v/>
      </c>
      <c r="E1355" s="465" t="str">
        <f>IF(Tabla1[[#This Row],[Código_Actividad]]="","",'Formulario PPGR1'!#REF!)</f>
        <v/>
      </c>
      <c r="F1355" s="465" t="str">
        <f>IF(Tabla1[[#This Row],[Código_Actividad]]="","",'Formulario PPGR1'!#REF!)</f>
        <v/>
      </c>
      <c r="G1355" s="366"/>
      <c r="H1355" s="460" t="str">
        <f>IFERROR(VLOOKUP(Tabla1[[#This Row],[Código_Actividad]],'Formulario PPGR2'!$H$9:$I$1048576,2,FALSE),"")</f>
        <v/>
      </c>
      <c r="I1355" s="461" t="str">
        <f>IFERROR(VLOOKUP(Tabla1[[#This Row],[Código_Actividad]],Tabla2[[Código]:[Total de Acciones ]],15,FALSE),"")</f>
        <v/>
      </c>
      <c r="J1355" s="462"/>
      <c r="K1355" s="466" t="str">
        <f>IFERROR(VLOOKUP(#REF!,[9]LSIns!$B$5:$C$45,2,FALSE),"")</f>
        <v/>
      </c>
      <c r="L1355" s="460"/>
      <c r="M1355" s="463" t="str">
        <f>IFERROR(VLOOKUP($L1355,[4]Insumos!$C$2:$F$517,2,FALSE),"")</f>
        <v/>
      </c>
      <c r="N1355" s="408"/>
      <c r="O1355" s="464" t="str">
        <f>IFERROR(VLOOKUP($L1355,[4]Insumos!$C$2:$F$517,3,FALSE),"")</f>
        <v/>
      </c>
      <c r="P1355" s="318" t="e">
        <f>+Tabla1[[#This Row],[Precio Unitario]]*Tabla1[[#This Row],[Cantidad de Insumos]]</f>
        <v>#VALUE!</v>
      </c>
      <c r="Q1355" s="464" t="str">
        <f>IFERROR(VLOOKUP($L1355,[4]Insumos!$C$2:$F$517,4,FALSE),"")</f>
        <v/>
      </c>
      <c r="R1355" s="463"/>
    </row>
    <row r="1356" spans="2:18" hidden="1" x14ac:dyDescent="0.25">
      <c r="B1356" s="465" t="str">
        <f>IF(Tabla1[[#This Row],[Código_Actividad]]="","",CONCATENATE(Tabla1[[#This Row],[POA]],".",Tabla1[[#This Row],[SRS]],".",Tabla1[[#This Row],[AREA]],".",Tabla1[[#This Row],[TIPO]]))</f>
        <v/>
      </c>
      <c r="C1356" s="465" t="str">
        <f>IF(Tabla1[[#This Row],[Código_Actividad]]="","",'Formulario PPGR1'!#REF!)</f>
        <v/>
      </c>
      <c r="D1356" s="465" t="str">
        <f>IF(Tabla1[[#This Row],[Código_Actividad]]="","",'Formulario PPGR1'!#REF!)</f>
        <v/>
      </c>
      <c r="E1356" s="465" t="str">
        <f>IF(Tabla1[[#This Row],[Código_Actividad]]="","",'Formulario PPGR1'!#REF!)</f>
        <v/>
      </c>
      <c r="F1356" s="465" t="str">
        <f>IF(Tabla1[[#This Row],[Código_Actividad]]="","",'Formulario PPGR1'!#REF!)</f>
        <v/>
      </c>
      <c r="G1356" s="366"/>
      <c r="H1356" s="460" t="str">
        <f>IFERROR(VLOOKUP(Tabla1[[#This Row],[Código_Actividad]],'Formulario PPGR2'!$H$9:$I$1048576,2,FALSE),"")</f>
        <v/>
      </c>
      <c r="I1356" s="461" t="str">
        <f>IFERROR(VLOOKUP(Tabla1[[#This Row],[Código_Actividad]],Tabla2[[Código]:[Total de Acciones ]],15,FALSE),"")</f>
        <v/>
      </c>
      <c r="J1356" s="462"/>
      <c r="K1356" s="466" t="str">
        <f>IFERROR(VLOOKUP($J1356,[9]LSIns!$B$5:$C$45,2,FALSE),"")</f>
        <v/>
      </c>
      <c r="L1356" s="460"/>
      <c r="M1356" s="463" t="str">
        <f>IFERROR(VLOOKUP($L1356,[4]Insumos!$C$2:$F$517,2,FALSE),"")</f>
        <v/>
      </c>
      <c r="N1356" s="408"/>
      <c r="O1356" s="464" t="str">
        <f>IFERROR(VLOOKUP($L1356,[4]Insumos!$C$2:$F$517,3,FALSE),"")</f>
        <v/>
      </c>
      <c r="P1356" s="318" t="e">
        <f>+Tabla1[[#This Row],[Precio Unitario]]*Tabla1[[#This Row],[Cantidad de Insumos]]</f>
        <v>#VALUE!</v>
      </c>
      <c r="Q1356" s="464" t="str">
        <f>IFERROR(VLOOKUP($L1356,[4]Insumos!$C$2:$F$517,4,FALSE),"")</f>
        <v/>
      </c>
      <c r="R1356" s="463"/>
    </row>
    <row r="1357" spans="2:18" hidden="1" x14ac:dyDescent="0.25">
      <c r="B1357" s="465" t="str">
        <f>IF(Tabla1[[#This Row],[Código_Actividad]]="","",CONCATENATE(Tabla1[[#This Row],[POA]],".",Tabla1[[#This Row],[SRS]],".",Tabla1[[#This Row],[AREA]],".",Tabla1[[#This Row],[TIPO]]))</f>
        <v/>
      </c>
      <c r="C1357" s="465" t="str">
        <f>IF(Tabla1[[#This Row],[Código_Actividad]]="","",'Formulario PPGR1'!#REF!)</f>
        <v/>
      </c>
      <c r="D1357" s="465" t="str">
        <f>IF(Tabla1[[#This Row],[Código_Actividad]]="","",'Formulario PPGR1'!#REF!)</f>
        <v/>
      </c>
      <c r="E1357" s="465" t="str">
        <f>IF(Tabla1[[#This Row],[Código_Actividad]]="","",'Formulario PPGR1'!#REF!)</f>
        <v/>
      </c>
      <c r="F1357" s="465" t="str">
        <f>IF(Tabla1[[#This Row],[Código_Actividad]]="","",'Formulario PPGR1'!#REF!)</f>
        <v/>
      </c>
      <c r="G1357" s="366"/>
      <c r="H1357" s="460" t="str">
        <f>IFERROR(VLOOKUP(Tabla1[[#This Row],[Código_Actividad]],'Formulario PPGR2'!$H$9:$I$1048576,2,FALSE),"")</f>
        <v/>
      </c>
      <c r="I1357" s="461" t="str">
        <f>IFERROR(VLOOKUP(Tabla1[[#This Row],[Código_Actividad]],Tabla2[[Código]:[Total de Acciones ]],15,FALSE),"")</f>
        <v/>
      </c>
      <c r="J1357" s="462"/>
      <c r="K1357" s="466" t="str">
        <f>IFERROR(VLOOKUP($J1357,[9]LSIns!$B$5:$C$45,2,FALSE),"")</f>
        <v/>
      </c>
      <c r="L1357" s="460"/>
      <c r="M1357" s="463" t="str">
        <f>IFERROR(VLOOKUP($L1357,[4]Insumos!$C$2:$F$517,2,FALSE),"")</f>
        <v/>
      </c>
      <c r="N1357" s="408"/>
      <c r="O1357" s="464" t="str">
        <f>IFERROR(VLOOKUP($L1357,[4]Insumos!$C$2:$F$517,3,FALSE),"")</f>
        <v/>
      </c>
      <c r="P1357" s="318" t="e">
        <f>+Tabla1[[#This Row],[Precio Unitario]]*Tabla1[[#This Row],[Cantidad de Insumos]]</f>
        <v>#VALUE!</v>
      </c>
      <c r="Q1357" s="464" t="str">
        <f>IFERROR(VLOOKUP($L1357,[4]Insumos!$C$2:$F$517,4,FALSE),"")</f>
        <v/>
      </c>
      <c r="R1357" s="463"/>
    </row>
    <row r="1358" spans="2:18" hidden="1" x14ac:dyDescent="0.25">
      <c r="B1358" s="465" t="str">
        <f>IF(Tabla1[[#This Row],[Código_Actividad]]="","",CONCATENATE(Tabla1[[#This Row],[POA]],".",Tabla1[[#This Row],[SRS]],".",Tabla1[[#This Row],[AREA]],".",Tabla1[[#This Row],[TIPO]]))</f>
        <v/>
      </c>
      <c r="C1358" s="465" t="str">
        <f>IF(Tabla1[[#This Row],[Código_Actividad]]="","",'Formulario PPGR1'!#REF!)</f>
        <v/>
      </c>
      <c r="D1358" s="465" t="str">
        <f>IF(Tabla1[[#This Row],[Código_Actividad]]="","",'Formulario PPGR1'!#REF!)</f>
        <v/>
      </c>
      <c r="E1358" s="465" t="str">
        <f>IF(Tabla1[[#This Row],[Código_Actividad]]="","",'Formulario PPGR1'!#REF!)</f>
        <v/>
      </c>
      <c r="F1358" s="465" t="str">
        <f>IF(Tabla1[[#This Row],[Código_Actividad]]="","",'Formulario PPGR1'!#REF!)</f>
        <v/>
      </c>
      <c r="G1358" s="366"/>
      <c r="H1358" s="460" t="str">
        <f>IFERROR(VLOOKUP(Tabla1[[#This Row],[Código_Actividad]],'Formulario PPGR2'!$H$9:$I$1048576,2,FALSE),"")</f>
        <v/>
      </c>
      <c r="I1358" s="461" t="str">
        <f>IFERROR(VLOOKUP(Tabla1[[#This Row],[Código_Actividad]],Tabla2[[Código]:[Total de Acciones ]],15,FALSE),"")</f>
        <v/>
      </c>
      <c r="J1358" s="462"/>
      <c r="K1358" s="466" t="str">
        <f>IFERROR(VLOOKUP($J1358,[9]LSIns!$B$5:$C$45,2,FALSE),"")</f>
        <v/>
      </c>
      <c r="L1358" s="460"/>
      <c r="M1358" s="463" t="str">
        <f>IFERROR(VLOOKUP($L1358,[4]Insumos!$C$2:$F$517,2,FALSE),"")</f>
        <v/>
      </c>
      <c r="N1358" s="408"/>
      <c r="O1358" s="464" t="str">
        <f>IFERROR(VLOOKUP($L1358,[4]Insumos!$C$2:$F$517,3,FALSE),"")</f>
        <v/>
      </c>
      <c r="P1358" s="318" t="e">
        <f>+Tabla1[[#This Row],[Precio Unitario]]*Tabla1[[#This Row],[Cantidad de Insumos]]</f>
        <v>#VALUE!</v>
      </c>
      <c r="Q1358" s="464" t="str">
        <f>IFERROR(VLOOKUP($L1358,[4]Insumos!$C$2:$F$517,4,FALSE),"")</f>
        <v/>
      </c>
      <c r="R1358" s="463"/>
    </row>
    <row r="1359" spans="2:18" hidden="1" x14ac:dyDescent="0.25">
      <c r="B1359" s="465" t="str">
        <f>IF(Tabla1[[#This Row],[Código_Actividad]]="","",CONCATENATE(Tabla1[[#This Row],[POA]],".",Tabla1[[#This Row],[SRS]],".",Tabla1[[#This Row],[AREA]],".",Tabla1[[#This Row],[TIPO]]))</f>
        <v/>
      </c>
      <c r="C1359" s="465" t="str">
        <f>IF(Tabla1[[#This Row],[Código_Actividad]]="","",'Formulario PPGR1'!#REF!)</f>
        <v/>
      </c>
      <c r="D1359" s="465" t="str">
        <f>IF(Tabla1[[#This Row],[Código_Actividad]]="","",'Formulario PPGR1'!#REF!)</f>
        <v/>
      </c>
      <c r="E1359" s="465" t="str">
        <f>IF(Tabla1[[#This Row],[Código_Actividad]]="","",'Formulario PPGR1'!#REF!)</f>
        <v/>
      </c>
      <c r="F1359" s="465" t="str">
        <f>IF(Tabla1[[#This Row],[Código_Actividad]]="","",'Formulario PPGR1'!#REF!)</f>
        <v/>
      </c>
      <c r="G1359" s="366"/>
      <c r="H1359" s="460" t="str">
        <f>IFERROR(VLOOKUP(Tabla1[[#This Row],[Código_Actividad]],'Formulario PPGR2'!$H$9:$I$1048576,2,FALSE),"")</f>
        <v/>
      </c>
      <c r="I1359" s="461" t="str">
        <f>IFERROR(VLOOKUP(Tabla1[[#This Row],[Código_Actividad]],Tabla2[[Código]:[Total de Acciones ]],15,FALSE),"")</f>
        <v/>
      </c>
      <c r="J1359" s="462"/>
      <c r="K1359" s="466" t="str">
        <f>IFERROR(VLOOKUP($J1359,[9]LSIns!$B$5:$C$45,2,FALSE),"")</f>
        <v/>
      </c>
      <c r="L1359" s="460"/>
      <c r="M1359" s="463" t="str">
        <f>IFERROR(VLOOKUP($L1359,[4]Insumos!$C$2:$F$517,2,FALSE),"")</f>
        <v/>
      </c>
      <c r="N1359" s="408"/>
      <c r="O1359" s="464" t="str">
        <f>IFERROR(VLOOKUP($L1359,[4]Insumos!$C$2:$F$517,3,FALSE),"")</f>
        <v/>
      </c>
      <c r="P1359" s="318" t="e">
        <f>+Tabla1[[#This Row],[Precio Unitario]]*Tabla1[[#This Row],[Cantidad de Insumos]]</f>
        <v>#VALUE!</v>
      </c>
      <c r="Q1359" s="464" t="str">
        <f>IFERROR(VLOOKUP($L1359,[4]Insumos!$C$2:$F$517,4,FALSE),"")</f>
        <v/>
      </c>
      <c r="R1359" s="463"/>
    </row>
    <row r="1360" spans="2:18" hidden="1" x14ac:dyDescent="0.25">
      <c r="B1360" s="465" t="str">
        <f>IF(Tabla1[[#This Row],[Código_Actividad]]="","",CONCATENATE(Tabla1[[#This Row],[POA]],".",Tabla1[[#This Row],[SRS]],".",Tabla1[[#This Row],[AREA]],".",Tabla1[[#This Row],[TIPO]]))</f>
        <v/>
      </c>
      <c r="C1360" s="465" t="str">
        <f>IF(Tabla1[[#This Row],[Código_Actividad]]="","",'Formulario PPGR1'!#REF!)</f>
        <v/>
      </c>
      <c r="D1360" s="465" t="str">
        <f>IF(Tabla1[[#This Row],[Código_Actividad]]="","",'Formulario PPGR1'!#REF!)</f>
        <v/>
      </c>
      <c r="E1360" s="465" t="str">
        <f>IF(Tabla1[[#This Row],[Código_Actividad]]="","",'Formulario PPGR1'!#REF!)</f>
        <v/>
      </c>
      <c r="F1360" s="465" t="str">
        <f>IF(Tabla1[[#This Row],[Código_Actividad]]="","",'Formulario PPGR1'!#REF!)</f>
        <v/>
      </c>
      <c r="G1360" s="366"/>
      <c r="H1360" s="460" t="str">
        <f>IFERROR(VLOOKUP(Tabla1[[#This Row],[Código_Actividad]],'Formulario PPGR2'!$H$9:$I$1048576,2,FALSE),"")</f>
        <v/>
      </c>
      <c r="I1360" s="461" t="str">
        <f>IFERROR(VLOOKUP(Tabla1[[#This Row],[Código_Actividad]],Tabla2[[Código]:[Total de Acciones ]],15,FALSE),"")</f>
        <v/>
      </c>
      <c r="J1360" s="462"/>
      <c r="K1360" s="466" t="str">
        <f>IFERROR(VLOOKUP($J1360,[9]LSIns!$B$5:$C$45,2,FALSE),"")</f>
        <v/>
      </c>
      <c r="L1360" s="460"/>
      <c r="M1360" s="463" t="str">
        <f>IFERROR(VLOOKUP($L1360,[4]Insumos!$C$2:$F$517,2,FALSE),"")</f>
        <v/>
      </c>
      <c r="N1360" s="408"/>
      <c r="O1360" s="464" t="str">
        <f>IFERROR(VLOOKUP($L1360,[4]Insumos!$C$2:$F$517,3,FALSE),"")</f>
        <v/>
      </c>
      <c r="P1360" s="318" t="e">
        <f>+Tabla1[[#This Row],[Precio Unitario]]*Tabla1[[#This Row],[Cantidad de Insumos]]</f>
        <v>#VALUE!</v>
      </c>
      <c r="Q1360" s="464" t="str">
        <f>IFERROR(VLOOKUP($L1360,[4]Insumos!$C$2:$F$517,4,FALSE),"")</f>
        <v/>
      </c>
      <c r="R1360" s="463"/>
    </row>
    <row r="1361" spans="2:18" hidden="1" x14ac:dyDescent="0.25">
      <c r="B1361" s="465" t="str">
        <f>IF(Tabla1[[#This Row],[Código_Actividad]]="","",CONCATENATE(Tabla1[[#This Row],[POA]],".",Tabla1[[#This Row],[SRS]],".",Tabla1[[#This Row],[AREA]],".",Tabla1[[#This Row],[TIPO]]))</f>
        <v/>
      </c>
      <c r="C1361" s="465" t="str">
        <f>IF(Tabla1[[#This Row],[Código_Actividad]]="","",'Formulario PPGR1'!#REF!)</f>
        <v/>
      </c>
      <c r="D1361" s="465" t="str">
        <f>IF(Tabla1[[#This Row],[Código_Actividad]]="","",'Formulario PPGR1'!#REF!)</f>
        <v/>
      </c>
      <c r="E1361" s="465" t="str">
        <f>IF(Tabla1[[#This Row],[Código_Actividad]]="","",'Formulario PPGR1'!#REF!)</f>
        <v/>
      </c>
      <c r="F1361" s="465" t="str">
        <f>IF(Tabla1[[#This Row],[Código_Actividad]]="","",'Formulario PPGR1'!#REF!)</f>
        <v/>
      </c>
      <c r="G1361" s="366"/>
      <c r="H1361" s="460" t="str">
        <f>IFERROR(VLOOKUP(Tabla1[[#This Row],[Código_Actividad]],'Formulario PPGR2'!$H$9:$I$1048576,2,FALSE),"")</f>
        <v/>
      </c>
      <c r="I1361" s="461" t="str">
        <f>IFERROR(VLOOKUP(Tabla1[[#This Row],[Código_Actividad]],Tabla2[[Código]:[Total de Acciones ]],15,FALSE),"")</f>
        <v/>
      </c>
      <c r="J1361" s="462"/>
      <c r="K1361" s="466" t="str">
        <f>IFERROR(VLOOKUP($J1361,[9]LSIns!$B$5:$C$45,2,FALSE),"")</f>
        <v/>
      </c>
      <c r="L1361" s="460"/>
      <c r="M1361" s="463" t="str">
        <f>IFERROR(VLOOKUP($L1361,[4]Insumos!$C$2:$F$517,2,FALSE),"")</f>
        <v/>
      </c>
      <c r="N1361" s="408"/>
      <c r="O1361" s="464" t="str">
        <f>IFERROR(VLOOKUP($L1361,[4]Insumos!$C$2:$F$517,3,FALSE),"")</f>
        <v/>
      </c>
      <c r="P1361" s="318" t="e">
        <f>+Tabla1[[#This Row],[Precio Unitario]]*Tabla1[[#This Row],[Cantidad de Insumos]]</f>
        <v>#VALUE!</v>
      </c>
      <c r="Q1361" s="464" t="str">
        <f>IFERROR(VLOOKUP($L1361,[4]Insumos!$C$2:$F$517,4,FALSE),"")</f>
        <v/>
      </c>
      <c r="R1361" s="463"/>
    </row>
    <row r="1362" spans="2:18" hidden="1" x14ac:dyDescent="0.25">
      <c r="B1362" s="465" t="str">
        <f>IF(Tabla1[[#This Row],[Código_Actividad]]="","",CONCATENATE(Tabla1[[#This Row],[POA]],".",Tabla1[[#This Row],[SRS]],".",Tabla1[[#This Row],[AREA]],".",Tabla1[[#This Row],[TIPO]]))</f>
        <v/>
      </c>
      <c r="C1362" s="465" t="str">
        <f>IF(Tabla1[[#This Row],[Código_Actividad]]="","",'Formulario PPGR1'!#REF!)</f>
        <v/>
      </c>
      <c r="D1362" s="465" t="str">
        <f>IF(Tabla1[[#This Row],[Código_Actividad]]="","",'Formulario PPGR1'!#REF!)</f>
        <v/>
      </c>
      <c r="E1362" s="465" t="str">
        <f>IF(Tabla1[[#This Row],[Código_Actividad]]="","",'Formulario PPGR1'!#REF!)</f>
        <v/>
      </c>
      <c r="F1362" s="465" t="str">
        <f>IF(Tabla1[[#This Row],[Código_Actividad]]="","",'Formulario PPGR1'!#REF!)</f>
        <v/>
      </c>
      <c r="G1362" s="366"/>
      <c r="H1362" s="460" t="str">
        <f>IFERROR(VLOOKUP(Tabla1[[#This Row],[Código_Actividad]],'Formulario PPGR2'!$H$9:$I$1048576,2,FALSE),"")</f>
        <v/>
      </c>
      <c r="I1362" s="461" t="str">
        <f>IFERROR(VLOOKUP(Tabla1[[#This Row],[Código_Actividad]],Tabla2[[Código]:[Total de Acciones ]],15,FALSE),"")</f>
        <v/>
      </c>
      <c r="J1362" s="462"/>
      <c r="K1362" s="466" t="str">
        <f>IFERROR(VLOOKUP($J1362,[9]LSIns!$B$5:$C$45,2,FALSE),"")</f>
        <v/>
      </c>
      <c r="L1362" s="460"/>
      <c r="M1362" s="463" t="str">
        <f>IFERROR(VLOOKUP($L1362,[4]Insumos!$C$2:$F$517,2,FALSE),"")</f>
        <v/>
      </c>
      <c r="N1362" s="408"/>
      <c r="O1362" s="464" t="str">
        <f>IFERROR(VLOOKUP($L1362,[4]Insumos!$C$2:$F$517,3,FALSE),"")</f>
        <v/>
      </c>
      <c r="P1362" s="318" t="e">
        <f>+Tabla1[[#This Row],[Precio Unitario]]*Tabla1[[#This Row],[Cantidad de Insumos]]</f>
        <v>#VALUE!</v>
      </c>
      <c r="Q1362" s="464" t="str">
        <f>IFERROR(VLOOKUP($L1362,[4]Insumos!$C$2:$F$517,4,FALSE),"")</f>
        <v/>
      </c>
      <c r="R1362" s="463"/>
    </row>
    <row r="1363" spans="2:18" hidden="1" x14ac:dyDescent="0.25">
      <c r="B1363" s="465" t="str">
        <f>IF(Tabla1[[#This Row],[Código_Actividad]]="","",CONCATENATE(Tabla1[[#This Row],[POA]],".",Tabla1[[#This Row],[SRS]],".",Tabla1[[#This Row],[AREA]],".",Tabla1[[#This Row],[TIPO]]))</f>
        <v/>
      </c>
      <c r="C1363" s="465" t="str">
        <f>IF(Tabla1[[#This Row],[Código_Actividad]]="","",'Formulario PPGR1'!#REF!)</f>
        <v/>
      </c>
      <c r="D1363" s="465" t="str">
        <f>IF(Tabla1[[#This Row],[Código_Actividad]]="","",'Formulario PPGR1'!#REF!)</f>
        <v/>
      </c>
      <c r="E1363" s="465" t="str">
        <f>IF(Tabla1[[#This Row],[Código_Actividad]]="","",'Formulario PPGR1'!#REF!)</f>
        <v/>
      </c>
      <c r="F1363" s="465" t="str">
        <f>IF(Tabla1[[#This Row],[Código_Actividad]]="","",'Formulario PPGR1'!#REF!)</f>
        <v/>
      </c>
      <c r="G1363" s="366"/>
      <c r="H1363" s="460" t="str">
        <f>IFERROR(VLOOKUP(Tabla1[[#This Row],[Código_Actividad]],'Formulario PPGR2'!$H$9:$I$1048576,2,FALSE),"")</f>
        <v/>
      </c>
      <c r="I1363" s="461" t="str">
        <f>IFERROR(VLOOKUP(Tabla1[[#This Row],[Código_Actividad]],Tabla2[[Código]:[Total de Acciones ]],15,FALSE),"")</f>
        <v/>
      </c>
      <c r="J1363" s="462"/>
      <c r="K1363" s="466" t="str">
        <f>IFERROR(VLOOKUP($J1363,[9]LSIns!$B$5:$C$45,2,FALSE),"")</f>
        <v/>
      </c>
      <c r="L1363" s="460"/>
      <c r="M1363" s="463" t="str">
        <f>IFERROR(VLOOKUP($L1363,[4]Insumos!$C$2:$F$517,2,FALSE),"")</f>
        <v/>
      </c>
      <c r="N1363" s="408"/>
      <c r="O1363" s="464" t="str">
        <f>IFERROR(VLOOKUP($L1363,[4]Insumos!$C$2:$F$517,3,FALSE),"")</f>
        <v/>
      </c>
      <c r="P1363" s="318" t="e">
        <f>+Tabla1[[#This Row],[Precio Unitario]]*Tabla1[[#This Row],[Cantidad de Insumos]]</f>
        <v>#VALUE!</v>
      </c>
      <c r="Q1363" s="464" t="str">
        <f>IFERROR(VLOOKUP($L1363,[4]Insumos!$C$2:$F$517,4,FALSE),"")</f>
        <v/>
      </c>
      <c r="R1363" s="463"/>
    </row>
    <row r="1364" spans="2:18" hidden="1" x14ac:dyDescent="0.25">
      <c r="B1364" s="465" t="str">
        <f>IF(Tabla1[[#This Row],[Código_Actividad]]="","",CONCATENATE(Tabla1[[#This Row],[POA]],".",Tabla1[[#This Row],[SRS]],".",Tabla1[[#This Row],[AREA]],".",Tabla1[[#This Row],[TIPO]]))</f>
        <v/>
      </c>
      <c r="C1364" s="465" t="str">
        <f>IF(Tabla1[[#This Row],[Código_Actividad]]="","",'Formulario PPGR1'!#REF!)</f>
        <v/>
      </c>
      <c r="D1364" s="465" t="str">
        <f>IF(Tabla1[[#This Row],[Código_Actividad]]="","",'Formulario PPGR1'!#REF!)</f>
        <v/>
      </c>
      <c r="E1364" s="465" t="str">
        <f>IF(Tabla1[[#This Row],[Código_Actividad]]="","",'Formulario PPGR1'!#REF!)</f>
        <v/>
      </c>
      <c r="F1364" s="465" t="str">
        <f>IF(Tabla1[[#This Row],[Código_Actividad]]="","",'Formulario PPGR1'!#REF!)</f>
        <v/>
      </c>
      <c r="G1364" s="366"/>
      <c r="H1364" s="460" t="str">
        <f>IFERROR(VLOOKUP(Tabla1[[#This Row],[Código_Actividad]],'Formulario PPGR2'!$H$9:$I$1048576,2,FALSE),"")</f>
        <v/>
      </c>
      <c r="I1364" s="461" t="str">
        <f>IFERROR(VLOOKUP(Tabla1[[#This Row],[Código_Actividad]],Tabla2[[Código]:[Total de Acciones ]],15,FALSE),"")</f>
        <v/>
      </c>
      <c r="J1364" s="462"/>
      <c r="K1364" s="466" t="str">
        <f>IFERROR(VLOOKUP($J1364,[9]LSIns!$B$5:$C$45,2,FALSE),"")</f>
        <v/>
      </c>
      <c r="L1364" s="460"/>
      <c r="M1364" s="463" t="str">
        <f>IFERROR(VLOOKUP($L1364,[4]Insumos!$C$2:$F$517,2,FALSE),"")</f>
        <v/>
      </c>
      <c r="N1364" s="408"/>
      <c r="O1364" s="464" t="str">
        <f>IFERROR(VLOOKUP($L1364,[4]Insumos!$C$2:$F$517,3,FALSE),"")</f>
        <v/>
      </c>
      <c r="P1364" s="318" t="e">
        <f>+Tabla1[[#This Row],[Precio Unitario]]*Tabla1[[#This Row],[Cantidad de Insumos]]</f>
        <v>#VALUE!</v>
      </c>
      <c r="Q1364" s="464" t="str">
        <f>IFERROR(VLOOKUP($L1364,[4]Insumos!$C$2:$F$517,4,FALSE),"")</f>
        <v/>
      </c>
      <c r="R1364" s="463"/>
    </row>
    <row r="1365" spans="2:18" hidden="1" x14ac:dyDescent="0.25">
      <c r="B1365" s="465" t="str">
        <f>IF(Tabla1[[#This Row],[Código_Actividad]]="","",CONCATENATE(Tabla1[[#This Row],[POA]],".",Tabla1[[#This Row],[SRS]],".",Tabla1[[#This Row],[AREA]],".",Tabla1[[#This Row],[TIPO]]))</f>
        <v/>
      </c>
      <c r="C1365" s="465" t="str">
        <f>IF(Tabla1[[#This Row],[Código_Actividad]]="","",'Formulario PPGR1'!#REF!)</f>
        <v/>
      </c>
      <c r="D1365" s="465" t="str">
        <f>IF(Tabla1[[#This Row],[Código_Actividad]]="","",'Formulario PPGR1'!#REF!)</f>
        <v/>
      </c>
      <c r="E1365" s="465" t="str">
        <f>IF(Tabla1[[#This Row],[Código_Actividad]]="","",'Formulario PPGR1'!#REF!)</f>
        <v/>
      </c>
      <c r="F1365" s="465" t="str">
        <f>IF(Tabla1[[#This Row],[Código_Actividad]]="","",'Formulario PPGR1'!#REF!)</f>
        <v/>
      </c>
      <c r="G1365" s="366"/>
      <c r="H1365" s="460" t="str">
        <f>IFERROR(VLOOKUP(Tabla1[[#This Row],[Código_Actividad]],'Formulario PPGR2'!$H$9:$I$1048576,2,FALSE),"")</f>
        <v/>
      </c>
      <c r="I1365" s="461" t="str">
        <f>IFERROR(VLOOKUP(Tabla1[[#This Row],[Código_Actividad]],Tabla2[[Código]:[Total de Acciones ]],15,FALSE),"")</f>
        <v/>
      </c>
      <c r="J1365" s="462"/>
      <c r="K1365" s="466" t="str">
        <f>IFERROR(VLOOKUP($J1365,[9]LSIns!$B$5:$C$45,2,FALSE),"")</f>
        <v/>
      </c>
      <c r="L1365" s="460"/>
      <c r="M1365" s="463" t="str">
        <f>IFERROR(VLOOKUP($L1365,[4]Insumos!$C$2:$F$517,2,FALSE),"")</f>
        <v/>
      </c>
      <c r="N1365" s="408"/>
      <c r="O1365" s="464" t="str">
        <f>IFERROR(VLOOKUP($L1365,[4]Insumos!$C$2:$F$517,3,FALSE),"")</f>
        <v/>
      </c>
      <c r="P1365" s="318" t="e">
        <f>+Tabla1[[#This Row],[Precio Unitario]]*Tabla1[[#This Row],[Cantidad de Insumos]]</f>
        <v>#VALUE!</v>
      </c>
      <c r="Q1365" s="464" t="str">
        <f>IFERROR(VLOOKUP($L1365,[4]Insumos!$C$2:$F$517,4,FALSE),"")</f>
        <v/>
      </c>
      <c r="R1365" s="463"/>
    </row>
    <row r="1366" spans="2:18" hidden="1" x14ac:dyDescent="0.25">
      <c r="B1366" s="465" t="str">
        <f>IF(Tabla1[[#This Row],[Código_Actividad]]="","",CONCATENATE(Tabla1[[#This Row],[POA]],".",Tabla1[[#This Row],[SRS]],".",Tabla1[[#This Row],[AREA]],".",Tabla1[[#This Row],[TIPO]]))</f>
        <v/>
      </c>
      <c r="C1366" s="465" t="str">
        <f>IF(Tabla1[[#This Row],[Código_Actividad]]="","",'Formulario PPGR1'!#REF!)</f>
        <v/>
      </c>
      <c r="D1366" s="465" t="str">
        <f>IF(Tabla1[[#This Row],[Código_Actividad]]="","",'Formulario PPGR1'!#REF!)</f>
        <v/>
      </c>
      <c r="E1366" s="465" t="str">
        <f>IF(Tabla1[[#This Row],[Código_Actividad]]="","",'Formulario PPGR1'!#REF!)</f>
        <v/>
      </c>
      <c r="F1366" s="465" t="str">
        <f>IF(Tabla1[[#This Row],[Código_Actividad]]="","",'Formulario PPGR1'!#REF!)</f>
        <v/>
      </c>
      <c r="G1366" s="366"/>
      <c r="H1366" s="460" t="str">
        <f>IFERROR(VLOOKUP(Tabla1[[#This Row],[Código_Actividad]],'Formulario PPGR2'!$H$9:$I$1048576,2,FALSE),"")</f>
        <v/>
      </c>
      <c r="I1366" s="461" t="str">
        <f>IFERROR(VLOOKUP(Tabla1[[#This Row],[Código_Actividad]],Tabla2[[Código]:[Total de Acciones ]],15,FALSE),"")</f>
        <v/>
      </c>
      <c r="J1366" s="462"/>
      <c r="K1366" s="466" t="str">
        <f>IFERROR(VLOOKUP($J1366,[9]LSIns!$B$5:$C$45,2,FALSE),"")</f>
        <v/>
      </c>
      <c r="L1366" s="460"/>
      <c r="M1366" s="463" t="str">
        <f>IFERROR(VLOOKUP($L1366,[4]Insumos!$C$2:$F$517,2,FALSE),"")</f>
        <v/>
      </c>
      <c r="N1366" s="408"/>
      <c r="O1366" s="464" t="str">
        <f>IFERROR(VLOOKUP($L1366,[4]Insumos!$C$2:$F$517,3,FALSE),"")</f>
        <v/>
      </c>
      <c r="P1366" s="318" t="e">
        <f>+Tabla1[[#This Row],[Precio Unitario]]*Tabla1[[#This Row],[Cantidad de Insumos]]</f>
        <v>#VALUE!</v>
      </c>
      <c r="Q1366" s="464" t="str">
        <f>IFERROR(VLOOKUP($L1366,[4]Insumos!$C$2:$F$517,4,FALSE),"")</f>
        <v/>
      </c>
      <c r="R1366" s="463"/>
    </row>
    <row r="1367" spans="2:18" hidden="1" x14ac:dyDescent="0.25">
      <c r="B1367" s="465" t="str">
        <f>IF(Tabla1[[#This Row],[Código_Actividad]]="","",CONCATENATE(Tabla1[[#This Row],[POA]],".",Tabla1[[#This Row],[SRS]],".",Tabla1[[#This Row],[AREA]],".",Tabla1[[#This Row],[TIPO]]))</f>
        <v/>
      </c>
      <c r="C1367" s="465" t="str">
        <f>IF(Tabla1[[#This Row],[Código_Actividad]]="","",'Formulario PPGR1'!#REF!)</f>
        <v/>
      </c>
      <c r="D1367" s="465" t="str">
        <f>IF(Tabla1[[#This Row],[Código_Actividad]]="","",'Formulario PPGR1'!#REF!)</f>
        <v/>
      </c>
      <c r="E1367" s="465" t="str">
        <f>IF(Tabla1[[#This Row],[Código_Actividad]]="","",'Formulario PPGR1'!#REF!)</f>
        <v/>
      </c>
      <c r="F1367" s="465" t="str">
        <f>IF(Tabla1[[#This Row],[Código_Actividad]]="","",'Formulario PPGR1'!#REF!)</f>
        <v/>
      </c>
      <c r="G1367" s="366"/>
      <c r="H1367" s="460" t="str">
        <f>IFERROR(VLOOKUP(Tabla1[[#This Row],[Código_Actividad]],'Formulario PPGR2'!$H$9:$I$1048576,2,FALSE),"")</f>
        <v/>
      </c>
      <c r="I1367" s="461" t="str">
        <f>IFERROR(VLOOKUP(Tabla1[[#This Row],[Código_Actividad]],Tabla2[[Código]:[Total de Acciones ]],15,FALSE),"")</f>
        <v/>
      </c>
      <c r="J1367" s="462"/>
      <c r="K1367" s="466" t="str">
        <f>IFERROR(VLOOKUP($J1367,[9]LSIns!$B$5:$C$45,2,FALSE),"")</f>
        <v/>
      </c>
      <c r="L1367" s="460"/>
      <c r="M1367" s="463" t="str">
        <f>IFERROR(VLOOKUP($L1367,[4]Insumos!$C$2:$F$517,2,FALSE),"")</f>
        <v/>
      </c>
      <c r="N1367" s="408"/>
      <c r="O1367" s="464" t="str">
        <f>IFERROR(VLOOKUP($L1367,[4]Insumos!$C$2:$F$517,3,FALSE),"")</f>
        <v/>
      </c>
      <c r="P1367" s="318" t="e">
        <f>+Tabla1[[#This Row],[Precio Unitario]]*Tabla1[[#This Row],[Cantidad de Insumos]]</f>
        <v>#VALUE!</v>
      </c>
      <c r="Q1367" s="464" t="str">
        <f>IFERROR(VLOOKUP($L1367,[4]Insumos!$C$2:$F$517,4,FALSE),"")</f>
        <v/>
      </c>
      <c r="R1367" s="463"/>
    </row>
    <row r="1368" spans="2:18" hidden="1" x14ac:dyDescent="0.25">
      <c r="B1368" s="465" t="str">
        <f>IF(Tabla1[[#This Row],[Código_Actividad]]="","",CONCATENATE(Tabla1[[#This Row],[POA]],".",Tabla1[[#This Row],[SRS]],".",Tabla1[[#This Row],[AREA]],".",Tabla1[[#This Row],[TIPO]]))</f>
        <v/>
      </c>
      <c r="C1368" s="465" t="str">
        <f>IF(Tabla1[[#This Row],[Código_Actividad]]="","",'Formulario PPGR1'!#REF!)</f>
        <v/>
      </c>
      <c r="D1368" s="465" t="str">
        <f>IF(Tabla1[[#This Row],[Código_Actividad]]="","",'Formulario PPGR1'!#REF!)</f>
        <v/>
      </c>
      <c r="E1368" s="465" t="str">
        <f>IF(Tabla1[[#This Row],[Código_Actividad]]="","",'Formulario PPGR1'!#REF!)</f>
        <v/>
      </c>
      <c r="F1368" s="465" t="str">
        <f>IF(Tabla1[[#This Row],[Código_Actividad]]="","",'Formulario PPGR1'!#REF!)</f>
        <v/>
      </c>
      <c r="G1368" s="366"/>
      <c r="H1368" s="460" t="str">
        <f>IFERROR(VLOOKUP(Tabla1[[#This Row],[Código_Actividad]],'Formulario PPGR2'!$H$9:$I$1048576,2,FALSE),"")</f>
        <v/>
      </c>
      <c r="I1368" s="461" t="str">
        <f>IFERROR(VLOOKUP(Tabla1[[#This Row],[Código_Actividad]],Tabla2[[Código]:[Total de Acciones ]],15,FALSE),"")</f>
        <v/>
      </c>
      <c r="J1368" s="462"/>
      <c r="K1368" s="466" t="str">
        <f>IFERROR(VLOOKUP($J1368,[9]LSIns!$B$5:$C$45,2,FALSE),"")</f>
        <v/>
      </c>
      <c r="L1368" s="460"/>
      <c r="M1368" s="463" t="str">
        <f>IFERROR(VLOOKUP($L1368,[4]Insumos!$C$2:$F$517,2,FALSE),"")</f>
        <v/>
      </c>
      <c r="N1368" s="408"/>
      <c r="O1368" s="464" t="str">
        <f>IFERROR(VLOOKUP($L1368,[4]Insumos!$C$2:$F$517,3,FALSE),"")</f>
        <v/>
      </c>
      <c r="P1368" s="318" t="e">
        <f>+Tabla1[[#This Row],[Precio Unitario]]*Tabla1[[#This Row],[Cantidad de Insumos]]</f>
        <v>#VALUE!</v>
      </c>
      <c r="Q1368" s="464" t="str">
        <f>IFERROR(VLOOKUP($L1368,[4]Insumos!$C$2:$F$517,4,FALSE),"")</f>
        <v/>
      </c>
      <c r="R1368" s="463"/>
    </row>
    <row r="1369" spans="2:18" hidden="1" x14ac:dyDescent="0.25">
      <c r="B1369" s="465" t="str">
        <f>IF(Tabla1[[#This Row],[Código_Actividad]]="","",CONCATENATE(Tabla1[[#This Row],[POA]],".",Tabla1[[#This Row],[SRS]],".",Tabla1[[#This Row],[AREA]],".",Tabla1[[#This Row],[TIPO]]))</f>
        <v/>
      </c>
      <c r="C1369" s="465" t="str">
        <f>IF(Tabla1[[#This Row],[Código_Actividad]]="","",'Formulario PPGR1'!#REF!)</f>
        <v/>
      </c>
      <c r="D1369" s="465" t="str">
        <f>IF(Tabla1[[#This Row],[Código_Actividad]]="","",'Formulario PPGR1'!#REF!)</f>
        <v/>
      </c>
      <c r="E1369" s="465" t="str">
        <f>IF(Tabla1[[#This Row],[Código_Actividad]]="","",'Formulario PPGR1'!#REF!)</f>
        <v/>
      </c>
      <c r="F1369" s="465" t="str">
        <f>IF(Tabla1[[#This Row],[Código_Actividad]]="","",'Formulario PPGR1'!#REF!)</f>
        <v/>
      </c>
      <c r="G1369" s="366"/>
      <c r="H1369" s="460" t="str">
        <f>IFERROR(VLOOKUP(Tabla1[[#This Row],[Código_Actividad]],'Formulario PPGR2'!$H$9:$I$1048576,2,FALSE),"")</f>
        <v/>
      </c>
      <c r="I1369" s="461" t="str">
        <f>IFERROR(VLOOKUP(Tabla1[[#This Row],[Código_Actividad]],Tabla2[[Código]:[Total de Acciones ]],15,FALSE),"")</f>
        <v/>
      </c>
      <c r="J1369" s="462"/>
      <c r="K1369" s="466" t="str">
        <f>IFERROR(VLOOKUP($J1369,[9]LSIns!$B$5:$C$45,2,FALSE),"")</f>
        <v/>
      </c>
      <c r="L1369" s="460"/>
      <c r="M1369" s="463" t="str">
        <f>IFERROR(VLOOKUP($L1369,[4]Insumos!$C$2:$F$517,2,FALSE),"")</f>
        <v/>
      </c>
      <c r="N1369" s="408"/>
      <c r="O1369" s="464" t="str">
        <f>IFERROR(VLOOKUP($L1369,[4]Insumos!$C$2:$F$517,3,FALSE),"")</f>
        <v/>
      </c>
      <c r="P1369" s="318" t="e">
        <f>+Tabla1[[#This Row],[Precio Unitario]]*Tabla1[[#This Row],[Cantidad de Insumos]]</f>
        <v>#VALUE!</v>
      </c>
      <c r="Q1369" s="464" t="str">
        <f>IFERROR(VLOOKUP($L1369,[4]Insumos!$C$2:$F$517,4,FALSE),"")</f>
        <v/>
      </c>
      <c r="R1369" s="463"/>
    </row>
    <row r="1370" spans="2:18" hidden="1" x14ac:dyDescent="0.25">
      <c r="B1370" s="465" t="str">
        <f>IF(Tabla1[[#This Row],[Código_Actividad]]="","",CONCATENATE(Tabla1[[#This Row],[POA]],".",Tabla1[[#This Row],[SRS]],".",Tabla1[[#This Row],[AREA]],".",Tabla1[[#This Row],[TIPO]]))</f>
        <v/>
      </c>
      <c r="C1370" s="465" t="str">
        <f>IF(Tabla1[[#This Row],[Código_Actividad]]="","",'Formulario PPGR1'!#REF!)</f>
        <v/>
      </c>
      <c r="D1370" s="465" t="str">
        <f>IF(Tabla1[[#This Row],[Código_Actividad]]="","",'Formulario PPGR1'!#REF!)</f>
        <v/>
      </c>
      <c r="E1370" s="465" t="str">
        <f>IF(Tabla1[[#This Row],[Código_Actividad]]="","",'Formulario PPGR1'!#REF!)</f>
        <v/>
      </c>
      <c r="F1370" s="465" t="str">
        <f>IF(Tabla1[[#This Row],[Código_Actividad]]="","",'Formulario PPGR1'!#REF!)</f>
        <v/>
      </c>
      <c r="G1370" s="366"/>
      <c r="H1370" s="460" t="str">
        <f>IFERROR(VLOOKUP(Tabla1[[#This Row],[Código_Actividad]],'Formulario PPGR2'!$H$9:$I$1048576,2,FALSE),"")</f>
        <v/>
      </c>
      <c r="I1370" s="461" t="str">
        <f>IFERROR(VLOOKUP(Tabla1[[#This Row],[Código_Actividad]],Tabla2[[Código]:[Total de Acciones ]],15,FALSE),"")</f>
        <v/>
      </c>
      <c r="J1370" s="462"/>
      <c r="K1370" s="466" t="str">
        <f>IFERROR(VLOOKUP($J1370,[9]LSIns!$B$5:$C$45,2,FALSE),"")</f>
        <v/>
      </c>
      <c r="L1370" s="460"/>
      <c r="M1370" s="463" t="str">
        <f>IFERROR(VLOOKUP($L1370,[4]Insumos!$C$2:$F$517,2,FALSE),"")</f>
        <v/>
      </c>
      <c r="N1370" s="408"/>
      <c r="O1370" s="464" t="str">
        <f>IFERROR(VLOOKUP($L1370,[4]Insumos!$C$2:$F$517,3,FALSE),"")</f>
        <v/>
      </c>
      <c r="P1370" s="318" t="e">
        <f>+Tabla1[[#This Row],[Precio Unitario]]*Tabla1[[#This Row],[Cantidad de Insumos]]</f>
        <v>#VALUE!</v>
      </c>
      <c r="Q1370" s="464" t="str">
        <f>IFERROR(VLOOKUP($L1370,[4]Insumos!$C$2:$F$517,4,FALSE),"")</f>
        <v/>
      </c>
      <c r="R1370" s="463"/>
    </row>
    <row r="1371" spans="2:18" hidden="1" x14ac:dyDescent="0.25">
      <c r="B1371" s="465" t="str">
        <f>IF(Tabla1[[#This Row],[Código_Actividad]]="","",CONCATENATE(Tabla1[[#This Row],[POA]],".",Tabla1[[#This Row],[SRS]],".",Tabla1[[#This Row],[AREA]],".",Tabla1[[#This Row],[TIPO]]))</f>
        <v/>
      </c>
      <c r="C1371" s="465" t="str">
        <f>IF(Tabla1[[#This Row],[Código_Actividad]]="","",'Formulario PPGR1'!#REF!)</f>
        <v/>
      </c>
      <c r="D1371" s="465" t="str">
        <f>IF(Tabla1[[#This Row],[Código_Actividad]]="","",'Formulario PPGR1'!#REF!)</f>
        <v/>
      </c>
      <c r="E1371" s="465" t="str">
        <f>IF(Tabla1[[#This Row],[Código_Actividad]]="","",'Formulario PPGR1'!#REF!)</f>
        <v/>
      </c>
      <c r="F1371" s="465" t="str">
        <f>IF(Tabla1[[#This Row],[Código_Actividad]]="","",'Formulario PPGR1'!#REF!)</f>
        <v/>
      </c>
      <c r="G1371" s="366"/>
      <c r="H1371" s="460" t="str">
        <f>IFERROR(VLOOKUP(Tabla1[[#This Row],[Código_Actividad]],'Formulario PPGR2'!$H$9:$I$1048576,2,FALSE),"")</f>
        <v/>
      </c>
      <c r="I1371" s="461" t="str">
        <f>IFERROR(VLOOKUP(Tabla1[[#This Row],[Código_Actividad]],Tabla2[[Código]:[Total de Acciones ]],15,FALSE),"")</f>
        <v/>
      </c>
      <c r="J1371" s="462"/>
      <c r="K1371" s="466" t="str">
        <f>IFERROR(VLOOKUP($J1371,[9]LSIns!$B$5:$C$45,2,FALSE),"")</f>
        <v/>
      </c>
      <c r="L1371" s="460"/>
      <c r="M1371" s="463" t="str">
        <f>IFERROR(VLOOKUP($L1371,[4]Insumos!$C$2:$F$517,2,FALSE),"")</f>
        <v/>
      </c>
      <c r="N1371" s="408"/>
      <c r="O1371" s="464" t="str">
        <f>IFERROR(VLOOKUP($L1371,[4]Insumos!$C$2:$F$517,3,FALSE),"")</f>
        <v/>
      </c>
      <c r="P1371" s="318" t="e">
        <f>+Tabla1[[#This Row],[Precio Unitario]]*Tabla1[[#This Row],[Cantidad de Insumos]]</f>
        <v>#VALUE!</v>
      </c>
      <c r="Q1371" s="464" t="str">
        <f>IFERROR(VLOOKUP($L1371,[4]Insumos!$C$2:$F$517,4,FALSE),"")</f>
        <v/>
      </c>
      <c r="R1371" s="463"/>
    </row>
    <row r="1372" spans="2:18" hidden="1" x14ac:dyDescent="0.25">
      <c r="B1372" s="465" t="str">
        <f>IF(Tabla1[[#This Row],[Código_Actividad]]="","",CONCATENATE(Tabla1[[#This Row],[POA]],".",Tabla1[[#This Row],[SRS]],".",Tabla1[[#This Row],[AREA]],".",Tabla1[[#This Row],[TIPO]]))</f>
        <v/>
      </c>
      <c r="C1372" s="465" t="str">
        <f>IF(Tabla1[[#This Row],[Código_Actividad]]="","",'Formulario PPGR1'!#REF!)</f>
        <v/>
      </c>
      <c r="D1372" s="465" t="str">
        <f>IF(Tabla1[[#This Row],[Código_Actividad]]="","",'Formulario PPGR1'!#REF!)</f>
        <v/>
      </c>
      <c r="E1372" s="465" t="str">
        <f>IF(Tabla1[[#This Row],[Código_Actividad]]="","",'Formulario PPGR1'!#REF!)</f>
        <v/>
      </c>
      <c r="F1372" s="465" t="str">
        <f>IF(Tabla1[[#This Row],[Código_Actividad]]="","",'Formulario PPGR1'!#REF!)</f>
        <v/>
      </c>
      <c r="G1372" s="366"/>
      <c r="H1372" s="460" t="str">
        <f>IFERROR(VLOOKUP(Tabla1[[#This Row],[Código_Actividad]],'Formulario PPGR2'!$H$9:$I$1048576,2,FALSE),"")</f>
        <v/>
      </c>
      <c r="I1372" s="461" t="str">
        <f>IFERROR(VLOOKUP(Tabla1[[#This Row],[Código_Actividad]],Tabla2[[Código]:[Total de Acciones ]],15,FALSE),"")</f>
        <v/>
      </c>
      <c r="J1372" s="462"/>
      <c r="K1372" s="466" t="str">
        <f>IFERROR(VLOOKUP($J1372,[9]LSIns!$B$5:$C$45,2,FALSE),"")</f>
        <v/>
      </c>
      <c r="L1372" s="460"/>
      <c r="M1372" s="463" t="str">
        <f>IFERROR(VLOOKUP($L1372,[4]Insumos!$C$2:$F$517,2,FALSE),"")</f>
        <v/>
      </c>
      <c r="N1372" s="408"/>
      <c r="O1372" s="464" t="str">
        <f>IFERROR(VLOOKUP($L1372,[4]Insumos!$C$2:$F$517,3,FALSE),"")</f>
        <v/>
      </c>
      <c r="P1372" s="318" t="e">
        <f>+Tabla1[[#This Row],[Precio Unitario]]*Tabla1[[#This Row],[Cantidad de Insumos]]</f>
        <v>#VALUE!</v>
      </c>
      <c r="Q1372" s="464" t="str">
        <f>IFERROR(VLOOKUP($L1372,[4]Insumos!$C$2:$F$517,4,FALSE),"")</f>
        <v/>
      </c>
      <c r="R1372" s="463"/>
    </row>
    <row r="1373" spans="2:18" hidden="1" x14ac:dyDescent="0.25">
      <c r="B1373" s="465" t="str">
        <f>IF(Tabla1[[#This Row],[Código_Actividad]]="","",CONCATENATE(Tabla1[[#This Row],[POA]],".",Tabla1[[#This Row],[SRS]],".",Tabla1[[#This Row],[AREA]],".",Tabla1[[#This Row],[TIPO]]))</f>
        <v/>
      </c>
      <c r="C1373" s="465" t="str">
        <f>IF(Tabla1[[#This Row],[Código_Actividad]]="","",'Formulario PPGR1'!#REF!)</f>
        <v/>
      </c>
      <c r="D1373" s="465" t="str">
        <f>IF(Tabla1[[#This Row],[Código_Actividad]]="","",'Formulario PPGR1'!#REF!)</f>
        <v/>
      </c>
      <c r="E1373" s="465" t="str">
        <f>IF(Tabla1[[#This Row],[Código_Actividad]]="","",'Formulario PPGR1'!#REF!)</f>
        <v/>
      </c>
      <c r="F1373" s="465" t="str">
        <f>IF(Tabla1[[#This Row],[Código_Actividad]]="","",'Formulario PPGR1'!#REF!)</f>
        <v/>
      </c>
      <c r="G1373" s="366"/>
      <c r="H1373" s="460" t="str">
        <f>IFERROR(VLOOKUP(Tabla1[[#This Row],[Código_Actividad]],'Formulario PPGR2'!$H$9:$I$1048576,2,FALSE),"")</f>
        <v/>
      </c>
      <c r="I1373" s="461" t="str">
        <f>IFERROR(VLOOKUP(Tabla1[[#This Row],[Código_Actividad]],Tabla2[[Código]:[Total de Acciones ]],15,FALSE),"")</f>
        <v/>
      </c>
      <c r="J1373" s="462"/>
      <c r="K1373" s="466" t="str">
        <f>IFERROR(VLOOKUP($J1373,[9]LSIns!$B$5:$C$45,2,FALSE),"")</f>
        <v/>
      </c>
      <c r="L1373" s="460"/>
      <c r="M1373" s="463" t="str">
        <f>IFERROR(VLOOKUP($L1373,[4]Insumos!$C$2:$F$517,2,FALSE),"")</f>
        <v/>
      </c>
      <c r="N1373" s="408"/>
      <c r="O1373" s="464" t="str">
        <f>IFERROR(VLOOKUP($L1373,[4]Insumos!$C$2:$F$517,3,FALSE),"")</f>
        <v/>
      </c>
      <c r="P1373" s="318" t="e">
        <f>+Tabla1[[#This Row],[Precio Unitario]]*Tabla1[[#This Row],[Cantidad de Insumos]]</f>
        <v>#VALUE!</v>
      </c>
      <c r="Q1373" s="464" t="str">
        <f>IFERROR(VLOOKUP($L1373,[4]Insumos!$C$2:$F$517,4,FALSE),"")</f>
        <v/>
      </c>
      <c r="R1373" s="463"/>
    </row>
    <row r="1374" spans="2:18" hidden="1" x14ac:dyDescent="0.25">
      <c r="B1374" s="465" t="str">
        <f>IF(Tabla1[[#This Row],[Código_Actividad]]="","",CONCATENATE(Tabla1[[#This Row],[POA]],".",Tabla1[[#This Row],[SRS]],".",Tabla1[[#This Row],[AREA]],".",Tabla1[[#This Row],[TIPO]]))</f>
        <v/>
      </c>
      <c r="C1374" s="465" t="str">
        <f>IF(Tabla1[[#This Row],[Código_Actividad]]="","",'Formulario PPGR1'!#REF!)</f>
        <v/>
      </c>
      <c r="D1374" s="465" t="str">
        <f>IF(Tabla1[[#This Row],[Código_Actividad]]="","",'Formulario PPGR1'!#REF!)</f>
        <v/>
      </c>
      <c r="E1374" s="465" t="str">
        <f>IF(Tabla1[[#This Row],[Código_Actividad]]="","",'Formulario PPGR1'!#REF!)</f>
        <v/>
      </c>
      <c r="F1374" s="465" t="str">
        <f>IF(Tabla1[[#This Row],[Código_Actividad]]="","",'Formulario PPGR1'!#REF!)</f>
        <v/>
      </c>
      <c r="G1374" s="366"/>
      <c r="H1374" s="460" t="str">
        <f>IFERROR(VLOOKUP(Tabla1[[#This Row],[Código_Actividad]],'Formulario PPGR2'!$H$9:$I$1048576,2,FALSE),"")</f>
        <v/>
      </c>
      <c r="I1374" s="461" t="str">
        <f>IFERROR(VLOOKUP(Tabla1[[#This Row],[Código_Actividad]],Tabla2[[Código]:[Total de Acciones ]],15,FALSE),"")</f>
        <v/>
      </c>
      <c r="J1374" s="462"/>
      <c r="K1374" s="466" t="str">
        <f>IFERROR(VLOOKUP($J1374,[9]LSIns!$B$5:$C$45,2,FALSE),"")</f>
        <v/>
      </c>
      <c r="L1374" s="460"/>
      <c r="M1374" s="463" t="str">
        <f>IFERROR(VLOOKUP($L1374,[4]Insumos!$C$2:$F$517,2,FALSE),"")</f>
        <v/>
      </c>
      <c r="N1374" s="408"/>
      <c r="O1374" s="464" t="str">
        <f>IFERROR(VLOOKUP($L1374,[4]Insumos!$C$2:$F$517,3,FALSE),"")</f>
        <v/>
      </c>
      <c r="P1374" s="318" t="e">
        <f>+Tabla1[[#This Row],[Precio Unitario]]*Tabla1[[#This Row],[Cantidad de Insumos]]</f>
        <v>#VALUE!</v>
      </c>
      <c r="Q1374" s="464" t="str">
        <f>IFERROR(VLOOKUP($L1374,[4]Insumos!$C$2:$F$517,4,FALSE),"")</f>
        <v/>
      </c>
      <c r="R1374" s="463"/>
    </row>
    <row r="1375" spans="2:18" hidden="1" x14ac:dyDescent="0.25">
      <c r="B1375" s="465" t="str">
        <f>IF(Tabla1[[#This Row],[Código_Actividad]]="","",CONCATENATE(Tabla1[[#This Row],[POA]],".",Tabla1[[#This Row],[SRS]],".",Tabla1[[#This Row],[AREA]],".",Tabla1[[#This Row],[TIPO]]))</f>
        <v/>
      </c>
      <c r="C1375" s="465" t="str">
        <f>IF(Tabla1[[#This Row],[Código_Actividad]]="","",'Formulario PPGR1'!#REF!)</f>
        <v/>
      </c>
      <c r="D1375" s="465" t="str">
        <f>IF(Tabla1[[#This Row],[Código_Actividad]]="","",'Formulario PPGR1'!#REF!)</f>
        <v/>
      </c>
      <c r="E1375" s="465" t="str">
        <f>IF(Tabla1[[#This Row],[Código_Actividad]]="","",'Formulario PPGR1'!#REF!)</f>
        <v/>
      </c>
      <c r="F1375" s="465" t="str">
        <f>IF(Tabla1[[#This Row],[Código_Actividad]]="","",'Formulario PPGR1'!#REF!)</f>
        <v/>
      </c>
      <c r="G1375" s="366"/>
      <c r="H1375" s="460" t="str">
        <f>IFERROR(VLOOKUP(Tabla1[[#This Row],[Código_Actividad]],'Formulario PPGR2'!$H$9:$I$1048576,2,FALSE),"")</f>
        <v/>
      </c>
      <c r="I1375" s="461" t="str">
        <f>IFERROR(VLOOKUP(Tabla1[[#This Row],[Código_Actividad]],Tabla2[[Código]:[Total de Acciones ]],15,FALSE),"")</f>
        <v/>
      </c>
      <c r="J1375" s="462"/>
      <c r="K1375" s="466" t="str">
        <f>IFERROR(VLOOKUP($J1375,[9]LSIns!$B$5:$C$45,2,FALSE),"")</f>
        <v/>
      </c>
      <c r="L1375" s="460"/>
      <c r="M1375" s="463" t="str">
        <f>IFERROR(VLOOKUP($L1375,[4]Insumos!$C$2:$F$517,2,FALSE),"")</f>
        <v/>
      </c>
      <c r="N1375" s="408"/>
      <c r="O1375" s="464" t="str">
        <f>IFERROR(VLOOKUP($L1375,[4]Insumos!$C$2:$F$517,3,FALSE),"")</f>
        <v/>
      </c>
      <c r="P1375" s="318" t="e">
        <f>+Tabla1[[#This Row],[Precio Unitario]]*Tabla1[[#This Row],[Cantidad de Insumos]]</f>
        <v>#VALUE!</v>
      </c>
      <c r="Q1375" s="464" t="str">
        <f>IFERROR(VLOOKUP($L1375,[4]Insumos!$C$2:$F$517,4,FALSE),"")</f>
        <v/>
      </c>
      <c r="R1375" s="463"/>
    </row>
    <row r="1376" spans="2:18" hidden="1" x14ac:dyDescent="0.25">
      <c r="B1376" s="465" t="str">
        <f>IF(Tabla1[[#This Row],[Código_Actividad]]="","",CONCATENATE(Tabla1[[#This Row],[POA]],".",Tabla1[[#This Row],[SRS]],".",Tabla1[[#This Row],[AREA]],".",Tabla1[[#This Row],[TIPO]]))</f>
        <v/>
      </c>
      <c r="C1376" s="465" t="str">
        <f>IF(Tabla1[[#This Row],[Código_Actividad]]="","",'Formulario PPGR1'!#REF!)</f>
        <v/>
      </c>
      <c r="D1376" s="465" t="str">
        <f>IF(Tabla1[[#This Row],[Código_Actividad]]="","",'Formulario PPGR1'!#REF!)</f>
        <v/>
      </c>
      <c r="E1376" s="465" t="str">
        <f>IF(Tabla1[[#This Row],[Código_Actividad]]="","",'Formulario PPGR1'!#REF!)</f>
        <v/>
      </c>
      <c r="F1376" s="465" t="str">
        <f>IF(Tabla1[[#This Row],[Código_Actividad]]="","",'Formulario PPGR1'!#REF!)</f>
        <v/>
      </c>
      <c r="G1376" s="366"/>
      <c r="H1376" s="460" t="str">
        <f>IFERROR(VLOOKUP(Tabla1[[#This Row],[Código_Actividad]],'Formulario PPGR2'!$H$9:$I$1048576,2,FALSE),"")</f>
        <v/>
      </c>
      <c r="I1376" s="461" t="str">
        <f>IFERROR(VLOOKUP(Tabla1[[#This Row],[Código_Actividad]],Tabla2[[Código]:[Total de Acciones ]],15,FALSE),"")</f>
        <v/>
      </c>
      <c r="J1376" s="462"/>
      <c r="K1376" s="466" t="str">
        <f>IFERROR(VLOOKUP($J1376,[9]LSIns!$B$5:$C$45,2,FALSE),"")</f>
        <v/>
      </c>
      <c r="L1376" s="460"/>
      <c r="M1376" s="463" t="str">
        <f>IFERROR(VLOOKUP($L1376,[4]Insumos!$C$2:$F$517,2,FALSE),"")</f>
        <v/>
      </c>
      <c r="N1376" s="408"/>
      <c r="O1376" s="464" t="str">
        <f>IFERROR(VLOOKUP($L1376,[4]Insumos!$C$2:$F$517,3,FALSE),"")</f>
        <v/>
      </c>
      <c r="P1376" s="318" t="e">
        <f>+Tabla1[[#This Row],[Precio Unitario]]*Tabla1[[#This Row],[Cantidad de Insumos]]</f>
        <v>#VALUE!</v>
      </c>
      <c r="Q1376" s="464" t="str">
        <f>IFERROR(VLOOKUP($L1376,[4]Insumos!$C$2:$F$517,4,FALSE),"")</f>
        <v/>
      </c>
      <c r="R1376" s="463"/>
    </row>
    <row r="1377" spans="2:18" hidden="1" x14ac:dyDescent="0.25">
      <c r="B1377" s="465" t="str">
        <f>IF(Tabla1[[#This Row],[Código_Actividad]]="","",CONCATENATE(Tabla1[[#This Row],[POA]],".",Tabla1[[#This Row],[SRS]],".",Tabla1[[#This Row],[AREA]],".",Tabla1[[#This Row],[TIPO]]))</f>
        <v/>
      </c>
      <c r="C1377" s="465" t="str">
        <f>IF(Tabla1[[#This Row],[Código_Actividad]]="","",'Formulario PPGR1'!#REF!)</f>
        <v/>
      </c>
      <c r="D1377" s="465" t="str">
        <f>IF(Tabla1[[#This Row],[Código_Actividad]]="","",'Formulario PPGR1'!#REF!)</f>
        <v/>
      </c>
      <c r="E1377" s="465" t="str">
        <f>IF(Tabla1[[#This Row],[Código_Actividad]]="","",'Formulario PPGR1'!#REF!)</f>
        <v/>
      </c>
      <c r="F1377" s="465" t="str">
        <f>IF(Tabla1[[#This Row],[Código_Actividad]]="","",'Formulario PPGR1'!#REF!)</f>
        <v/>
      </c>
      <c r="G1377" s="366"/>
      <c r="H1377" s="460" t="str">
        <f>IFERROR(VLOOKUP(Tabla1[[#This Row],[Código_Actividad]],'Formulario PPGR2'!$H$9:$I$1048576,2,FALSE),"")</f>
        <v/>
      </c>
      <c r="I1377" s="461" t="str">
        <f>IFERROR(VLOOKUP(Tabla1[[#This Row],[Código_Actividad]],Tabla2[[Código]:[Total de Acciones ]],15,FALSE),"")</f>
        <v/>
      </c>
      <c r="J1377" s="462"/>
      <c r="K1377" s="466" t="str">
        <f>IFERROR(VLOOKUP($J1377,[9]LSIns!$B$5:$C$45,2,FALSE),"")</f>
        <v/>
      </c>
      <c r="L1377" s="460"/>
      <c r="M1377" s="463" t="str">
        <f>IFERROR(VLOOKUP($L1377,[4]Insumos!$C$2:$F$517,2,FALSE),"")</f>
        <v/>
      </c>
      <c r="N1377" s="408"/>
      <c r="O1377" s="464" t="str">
        <f>IFERROR(VLOOKUP($L1377,[4]Insumos!$C$2:$F$517,3,FALSE),"")</f>
        <v/>
      </c>
      <c r="P1377" s="318" t="e">
        <f>+Tabla1[[#This Row],[Precio Unitario]]*Tabla1[[#This Row],[Cantidad de Insumos]]</f>
        <v>#VALUE!</v>
      </c>
      <c r="Q1377" s="464" t="str">
        <f>IFERROR(VLOOKUP($L1377,[4]Insumos!$C$2:$F$517,4,FALSE),"")</f>
        <v/>
      </c>
      <c r="R1377" s="463"/>
    </row>
    <row r="1378" spans="2:18" hidden="1" x14ac:dyDescent="0.25">
      <c r="B1378" s="465" t="str">
        <f>IF(Tabla1[[#This Row],[Código_Actividad]]="","",CONCATENATE(Tabla1[[#This Row],[POA]],".",Tabla1[[#This Row],[SRS]],".",Tabla1[[#This Row],[AREA]],".",Tabla1[[#This Row],[TIPO]]))</f>
        <v/>
      </c>
      <c r="C1378" s="465" t="str">
        <f>IF(Tabla1[[#This Row],[Código_Actividad]]="","",'Formulario PPGR1'!#REF!)</f>
        <v/>
      </c>
      <c r="D1378" s="465" t="str">
        <f>IF(Tabla1[[#This Row],[Código_Actividad]]="","",'Formulario PPGR1'!#REF!)</f>
        <v/>
      </c>
      <c r="E1378" s="465" t="str">
        <f>IF(Tabla1[[#This Row],[Código_Actividad]]="","",'Formulario PPGR1'!#REF!)</f>
        <v/>
      </c>
      <c r="F1378" s="465" t="str">
        <f>IF(Tabla1[[#This Row],[Código_Actividad]]="","",'Formulario PPGR1'!#REF!)</f>
        <v/>
      </c>
      <c r="G1378" s="366"/>
      <c r="H1378" s="460" t="str">
        <f>IFERROR(VLOOKUP(Tabla1[[#This Row],[Código_Actividad]],'Formulario PPGR2'!$H$9:$I$1048576,2,FALSE),"")</f>
        <v/>
      </c>
      <c r="I1378" s="461" t="str">
        <f>IFERROR(VLOOKUP(Tabla1[[#This Row],[Código_Actividad]],Tabla2[[Código]:[Total de Acciones ]],15,FALSE),"")</f>
        <v/>
      </c>
      <c r="J1378" s="462"/>
      <c r="K1378" s="466" t="str">
        <f>IFERROR(VLOOKUP($J1378,[9]LSIns!$B$5:$C$45,2,FALSE),"")</f>
        <v/>
      </c>
      <c r="L1378" s="460"/>
      <c r="M1378" s="463" t="str">
        <f>IFERROR(VLOOKUP($L1378,[4]Insumos!$C$2:$F$517,2,FALSE),"")</f>
        <v/>
      </c>
      <c r="N1378" s="408"/>
      <c r="O1378" s="464" t="str">
        <f>IFERROR(VLOOKUP($L1378,[4]Insumos!$C$2:$F$517,3,FALSE),"")</f>
        <v/>
      </c>
      <c r="P1378" s="318" t="e">
        <f>+Tabla1[[#This Row],[Precio Unitario]]*Tabla1[[#This Row],[Cantidad de Insumos]]</f>
        <v>#VALUE!</v>
      </c>
      <c r="Q1378" s="464" t="str">
        <f>IFERROR(VLOOKUP($L1378,[4]Insumos!$C$2:$F$517,4,FALSE),"")</f>
        <v/>
      </c>
      <c r="R1378" s="463"/>
    </row>
    <row r="1379" spans="2:18" hidden="1" x14ac:dyDescent="0.25">
      <c r="B1379" s="465" t="str">
        <f>IF(Tabla1[[#This Row],[Código_Actividad]]="","",CONCATENATE(Tabla1[[#This Row],[POA]],".",Tabla1[[#This Row],[SRS]],".",Tabla1[[#This Row],[AREA]],".",Tabla1[[#This Row],[TIPO]]))</f>
        <v/>
      </c>
      <c r="C1379" s="465" t="str">
        <f>IF(Tabla1[[#This Row],[Código_Actividad]]="","",'Formulario PPGR1'!#REF!)</f>
        <v/>
      </c>
      <c r="D1379" s="465" t="str">
        <f>IF(Tabla1[[#This Row],[Código_Actividad]]="","",'Formulario PPGR1'!#REF!)</f>
        <v/>
      </c>
      <c r="E1379" s="465" t="str">
        <f>IF(Tabla1[[#This Row],[Código_Actividad]]="","",'Formulario PPGR1'!#REF!)</f>
        <v/>
      </c>
      <c r="F1379" s="465" t="str">
        <f>IF(Tabla1[[#This Row],[Código_Actividad]]="","",'Formulario PPGR1'!#REF!)</f>
        <v/>
      </c>
      <c r="G1379" s="366"/>
      <c r="H1379" s="460" t="str">
        <f>IFERROR(VLOOKUP(Tabla1[[#This Row],[Código_Actividad]],'Formulario PPGR2'!$H$9:$I$1048576,2,FALSE),"")</f>
        <v/>
      </c>
      <c r="I1379" s="461" t="str">
        <f>IFERROR(VLOOKUP(Tabla1[[#This Row],[Código_Actividad]],Tabla2[[Código]:[Total de Acciones ]],15,FALSE),"")</f>
        <v/>
      </c>
      <c r="J1379" s="462"/>
      <c r="K1379" s="466" t="str">
        <f>IFERROR(VLOOKUP($J1379,[9]LSIns!$B$5:$C$45,2,FALSE),"")</f>
        <v/>
      </c>
      <c r="L1379" s="460"/>
      <c r="M1379" s="463" t="str">
        <f>IFERROR(VLOOKUP($L1379,[4]Insumos!$C$2:$F$517,2,FALSE),"")</f>
        <v/>
      </c>
      <c r="N1379" s="408"/>
      <c r="O1379" s="464" t="str">
        <f>IFERROR(VLOOKUP($L1379,[4]Insumos!$C$2:$F$517,3,FALSE),"")</f>
        <v/>
      </c>
      <c r="P1379" s="318" t="e">
        <f>+Tabla1[[#This Row],[Precio Unitario]]*Tabla1[[#This Row],[Cantidad de Insumos]]</f>
        <v>#VALUE!</v>
      </c>
      <c r="Q1379" s="464" t="str">
        <f>IFERROR(VLOOKUP($L1379,[4]Insumos!$C$2:$F$517,4,FALSE),"")</f>
        <v/>
      </c>
      <c r="R1379" s="463"/>
    </row>
    <row r="1380" spans="2:18" hidden="1" x14ac:dyDescent="0.25">
      <c r="B1380" s="465" t="str">
        <f>IF(Tabla1[[#This Row],[Código_Actividad]]="","",CONCATENATE(Tabla1[[#This Row],[POA]],".",Tabla1[[#This Row],[SRS]],".",Tabla1[[#This Row],[AREA]],".",Tabla1[[#This Row],[TIPO]]))</f>
        <v/>
      </c>
      <c r="C1380" s="465" t="str">
        <f>IF(Tabla1[[#This Row],[Código_Actividad]]="","",'Formulario PPGR1'!#REF!)</f>
        <v/>
      </c>
      <c r="D1380" s="465" t="str">
        <f>IF(Tabla1[[#This Row],[Código_Actividad]]="","",'Formulario PPGR1'!#REF!)</f>
        <v/>
      </c>
      <c r="E1380" s="465" t="str">
        <f>IF(Tabla1[[#This Row],[Código_Actividad]]="","",'Formulario PPGR1'!#REF!)</f>
        <v/>
      </c>
      <c r="F1380" s="465" t="str">
        <f>IF(Tabla1[[#This Row],[Código_Actividad]]="","",'Formulario PPGR1'!#REF!)</f>
        <v/>
      </c>
      <c r="G1380" s="366"/>
      <c r="H1380" s="460" t="str">
        <f>IFERROR(VLOOKUP(Tabla1[[#This Row],[Código_Actividad]],'Formulario PPGR2'!$H$9:$I$1048576,2,FALSE),"")</f>
        <v/>
      </c>
      <c r="I1380" s="461" t="str">
        <f>IFERROR(VLOOKUP(Tabla1[[#This Row],[Código_Actividad]],Tabla2[[Código]:[Total de Acciones ]],15,FALSE),"")</f>
        <v/>
      </c>
      <c r="J1380" s="462"/>
      <c r="K1380" s="466" t="str">
        <f>IFERROR(VLOOKUP($J1380,[9]LSIns!$B$5:$C$45,2,FALSE),"")</f>
        <v/>
      </c>
      <c r="L1380" s="460"/>
      <c r="M1380" s="463" t="str">
        <f>IFERROR(VLOOKUP($L1380,[4]Insumos!$C$2:$F$517,2,FALSE),"")</f>
        <v/>
      </c>
      <c r="N1380" s="408"/>
      <c r="O1380" s="464" t="str">
        <f>IFERROR(VLOOKUP($L1380,[4]Insumos!$C$2:$F$517,3,FALSE),"")</f>
        <v/>
      </c>
      <c r="P1380" s="318" t="e">
        <f>+Tabla1[[#This Row],[Precio Unitario]]*Tabla1[[#This Row],[Cantidad de Insumos]]</f>
        <v>#VALUE!</v>
      </c>
      <c r="Q1380" s="464" t="str">
        <f>IFERROR(VLOOKUP($L1380,[4]Insumos!$C$2:$F$517,4,FALSE),"")</f>
        <v/>
      </c>
      <c r="R1380" s="463"/>
    </row>
    <row r="1381" spans="2:18" hidden="1" x14ac:dyDescent="0.25">
      <c r="B1381" s="465" t="str">
        <f>IF(Tabla1[[#This Row],[Código_Actividad]]="","",CONCATENATE(Tabla1[[#This Row],[POA]],".",Tabla1[[#This Row],[SRS]],".",Tabla1[[#This Row],[AREA]],".",Tabla1[[#This Row],[TIPO]]))</f>
        <v/>
      </c>
      <c r="C1381" s="465" t="str">
        <f>IF(Tabla1[[#This Row],[Código_Actividad]]="","",'Formulario PPGR1'!#REF!)</f>
        <v/>
      </c>
      <c r="D1381" s="465" t="str">
        <f>IF(Tabla1[[#This Row],[Código_Actividad]]="","",'Formulario PPGR1'!#REF!)</f>
        <v/>
      </c>
      <c r="E1381" s="465" t="str">
        <f>IF(Tabla1[[#This Row],[Código_Actividad]]="","",'Formulario PPGR1'!#REF!)</f>
        <v/>
      </c>
      <c r="F1381" s="465" t="str">
        <f>IF(Tabla1[[#This Row],[Código_Actividad]]="","",'Formulario PPGR1'!#REF!)</f>
        <v/>
      </c>
      <c r="G1381" s="366"/>
      <c r="H1381" s="460" t="str">
        <f>IFERROR(VLOOKUP(Tabla1[[#This Row],[Código_Actividad]],'Formulario PPGR2'!$H$9:$I$1048576,2,FALSE),"")</f>
        <v/>
      </c>
      <c r="I1381" s="461" t="str">
        <f>IFERROR(VLOOKUP(Tabla1[[#This Row],[Código_Actividad]],Tabla2[[Código]:[Total de Acciones ]],15,FALSE),"")</f>
        <v/>
      </c>
      <c r="J1381" s="462"/>
      <c r="K1381" s="466" t="str">
        <f>IFERROR(VLOOKUP($J1381,[9]LSIns!$B$5:$C$45,2,FALSE),"")</f>
        <v/>
      </c>
      <c r="L1381" s="460"/>
      <c r="M1381" s="463" t="str">
        <f>IFERROR(VLOOKUP($L1381,[4]Insumos!$C$2:$F$517,2,FALSE),"")</f>
        <v/>
      </c>
      <c r="N1381" s="408"/>
      <c r="O1381" s="464" t="str">
        <f>IFERROR(VLOOKUP($L1381,[4]Insumos!$C$2:$F$517,3,FALSE),"")</f>
        <v/>
      </c>
      <c r="P1381" s="318" t="e">
        <f>+Tabla1[[#This Row],[Precio Unitario]]*Tabla1[[#This Row],[Cantidad de Insumos]]</f>
        <v>#VALUE!</v>
      </c>
      <c r="Q1381" s="464" t="str">
        <f>IFERROR(VLOOKUP($L1381,[4]Insumos!$C$2:$F$517,4,FALSE),"")</f>
        <v/>
      </c>
      <c r="R1381" s="463"/>
    </row>
    <row r="1382" spans="2:18" hidden="1" x14ac:dyDescent="0.25">
      <c r="B1382" s="465" t="str">
        <f>IF(Tabla1[[#This Row],[Código_Actividad]]="","",CONCATENATE(Tabla1[[#This Row],[POA]],".",Tabla1[[#This Row],[SRS]],".",Tabla1[[#This Row],[AREA]],".",Tabla1[[#This Row],[TIPO]]))</f>
        <v/>
      </c>
      <c r="C1382" s="465" t="str">
        <f>IF(Tabla1[[#This Row],[Código_Actividad]]="","",'Formulario PPGR1'!#REF!)</f>
        <v/>
      </c>
      <c r="D1382" s="465" t="str">
        <f>IF(Tabla1[[#This Row],[Código_Actividad]]="","",'Formulario PPGR1'!#REF!)</f>
        <v/>
      </c>
      <c r="E1382" s="465" t="str">
        <f>IF(Tabla1[[#This Row],[Código_Actividad]]="","",'Formulario PPGR1'!#REF!)</f>
        <v/>
      </c>
      <c r="F1382" s="465" t="str">
        <f>IF(Tabla1[[#This Row],[Código_Actividad]]="","",'Formulario PPGR1'!#REF!)</f>
        <v/>
      </c>
      <c r="G1382" s="366"/>
      <c r="H1382" s="460" t="str">
        <f>IFERROR(VLOOKUP(Tabla1[[#This Row],[Código_Actividad]],'Formulario PPGR2'!$H$9:$I$1048576,2,FALSE),"")</f>
        <v/>
      </c>
      <c r="I1382" s="461" t="str">
        <f>IFERROR(VLOOKUP(Tabla1[[#This Row],[Código_Actividad]],Tabla2[[Código]:[Total de Acciones ]],15,FALSE),"")</f>
        <v/>
      </c>
      <c r="J1382" s="462"/>
      <c r="K1382" s="466" t="str">
        <f>IFERROR(VLOOKUP($J1382,[9]LSIns!$B$5:$C$45,2,FALSE),"")</f>
        <v/>
      </c>
      <c r="L1382" s="460"/>
      <c r="M1382" s="463" t="str">
        <f>IFERROR(VLOOKUP($L1382,[4]Insumos!$C$2:$F$517,2,FALSE),"")</f>
        <v/>
      </c>
      <c r="N1382" s="408"/>
      <c r="O1382" s="464" t="str">
        <f>IFERROR(VLOOKUP($L1382,[4]Insumos!$C$2:$F$517,3,FALSE),"")</f>
        <v/>
      </c>
      <c r="P1382" s="318" t="e">
        <f>+Tabla1[[#This Row],[Precio Unitario]]*Tabla1[[#This Row],[Cantidad de Insumos]]</f>
        <v>#VALUE!</v>
      </c>
      <c r="Q1382" s="464" t="str">
        <f>IFERROR(VLOOKUP($L1382,[4]Insumos!$C$2:$F$517,4,FALSE),"")</f>
        <v/>
      </c>
      <c r="R1382" s="463"/>
    </row>
    <row r="1383" spans="2:18" hidden="1" x14ac:dyDescent="0.25">
      <c r="B1383" s="465" t="str">
        <f>IF(Tabla1[[#This Row],[Código_Actividad]]="","",CONCATENATE(Tabla1[[#This Row],[POA]],".",Tabla1[[#This Row],[SRS]],".",Tabla1[[#This Row],[AREA]],".",Tabla1[[#This Row],[TIPO]]))</f>
        <v/>
      </c>
      <c r="C1383" s="465" t="str">
        <f>IF(Tabla1[[#This Row],[Código_Actividad]]="","",'Formulario PPGR1'!#REF!)</f>
        <v/>
      </c>
      <c r="D1383" s="465" t="str">
        <f>IF(Tabla1[[#This Row],[Código_Actividad]]="","",'Formulario PPGR1'!#REF!)</f>
        <v/>
      </c>
      <c r="E1383" s="465" t="str">
        <f>IF(Tabla1[[#This Row],[Código_Actividad]]="","",'Formulario PPGR1'!#REF!)</f>
        <v/>
      </c>
      <c r="F1383" s="465" t="str">
        <f>IF(Tabla1[[#This Row],[Código_Actividad]]="","",'Formulario PPGR1'!#REF!)</f>
        <v/>
      </c>
      <c r="G1383" s="366"/>
      <c r="H1383" s="460" t="str">
        <f>IFERROR(VLOOKUP(Tabla1[[#This Row],[Código_Actividad]],'Formulario PPGR2'!$H$9:$I$1048576,2,FALSE),"")</f>
        <v/>
      </c>
      <c r="I1383" s="461" t="str">
        <f>IFERROR(VLOOKUP(Tabla1[[#This Row],[Código_Actividad]],Tabla2[[Código]:[Total de Acciones ]],15,FALSE),"")</f>
        <v/>
      </c>
      <c r="J1383" s="462"/>
      <c r="K1383" s="466" t="str">
        <f>IFERROR(VLOOKUP($J1383,[9]LSIns!$B$5:$C$45,2,FALSE),"")</f>
        <v/>
      </c>
      <c r="L1383" s="460"/>
      <c r="M1383" s="463" t="str">
        <f>IFERROR(VLOOKUP($L1383,[4]Insumos!$C$2:$F$517,2,FALSE),"")</f>
        <v/>
      </c>
      <c r="N1383" s="408"/>
      <c r="O1383" s="464" t="str">
        <f>IFERROR(VLOOKUP($L1383,[4]Insumos!$C$2:$F$517,3,FALSE),"")</f>
        <v/>
      </c>
      <c r="P1383" s="318" t="e">
        <f>+Tabla1[[#This Row],[Precio Unitario]]*Tabla1[[#This Row],[Cantidad de Insumos]]</f>
        <v>#VALUE!</v>
      </c>
      <c r="Q1383" s="464" t="str">
        <f>IFERROR(VLOOKUP($L1383,[4]Insumos!$C$2:$F$517,4,FALSE),"")</f>
        <v/>
      </c>
      <c r="R1383" s="463"/>
    </row>
    <row r="1384" spans="2:18" hidden="1" x14ac:dyDescent="0.25">
      <c r="B1384" s="465" t="str">
        <f>IF(Tabla1[[#This Row],[Código_Actividad]]="","",CONCATENATE(Tabla1[[#This Row],[POA]],".",Tabla1[[#This Row],[SRS]],".",Tabla1[[#This Row],[AREA]],".",Tabla1[[#This Row],[TIPO]]))</f>
        <v/>
      </c>
      <c r="C1384" s="465" t="str">
        <f>IF(Tabla1[[#This Row],[Código_Actividad]]="","",'Formulario PPGR1'!#REF!)</f>
        <v/>
      </c>
      <c r="D1384" s="465" t="str">
        <f>IF(Tabla1[[#This Row],[Código_Actividad]]="","",'Formulario PPGR1'!#REF!)</f>
        <v/>
      </c>
      <c r="E1384" s="465" t="str">
        <f>IF(Tabla1[[#This Row],[Código_Actividad]]="","",'Formulario PPGR1'!#REF!)</f>
        <v/>
      </c>
      <c r="F1384" s="465" t="str">
        <f>IF(Tabla1[[#This Row],[Código_Actividad]]="","",'Formulario PPGR1'!#REF!)</f>
        <v/>
      </c>
      <c r="G1384" s="366"/>
      <c r="H1384" s="460" t="str">
        <f>IFERROR(VLOOKUP(Tabla1[[#This Row],[Código_Actividad]],'Formulario PPGR2'!$H$9:$I$1048576,2,FALSE),"")</f>
        <v/>
      </c>
      <c r="I1384" s="461" t="str">
        <f>IFERROR(VLOOKUP(Tabla1[[#This Row],[Código_Actividad]],Tabla2[[Código]:[Total de Acciones ]],15,FALSE),"")</f>
        <v/>
      </c>
      <c r="J1384" s="462"/>
      <c r="K1384" s="466" t="str">
        <f>IFERROR(VLOOKUP($J1384,[9]LSIns!$B$5:$C$45,2,FALSE),"")</f>
        <v/>
      </c>
      <c r="L1384" s="460"/>
      <c r="M1384" s="463" t="str">
        <f>IFERROR(VLOOKUP($L1384,[4]Insumos!$C$2:$F$517,2,FALSE),"")</f>
        <v/>
      </c>
      <c r="N1384" s="408"/>
      <c r="O1384" s="464" t="str">
        <f>IFERROR(VLOOKUP($L1384,[4]Insumos!$C$2:$F$517,3,FALSE),"")</f>
        <v/>
      </c>
      <c r="P1384" s="318" t="e">
        <f>+Tabla1[[#This Row],[Precio Unitario]]*Tabla1[[#This Row],[Cantidad de Insumos]]</f>
        <v>#VALUE!</v>
      </c>
      <c r="Q1384" s="464" t="str">
        <f>IFERROR(VLOOKUP($L1384,[4]Insumos!$C$2:$F$517,4,FALSE),"")</f>
        <v/>
      </c>
      <c r="R1384" s="463"/>
    </row>
    <row r="1385" spans="2:18" hidden="1" x14ac:dyDescent="0.25">
      <c r="B1385" s="465" t="str">
        <f>IF(Tabla1[[#This Row],[Código_Actividad]]="","",CONCATENATE(Tabla1[[#This Row],[POA]],".",Tabla1[[#This Row],[SRS]],".",Tabla1[[#This Row],[AREA]],".",Tabla1[[#This Row],[TIPO]]))</f>
        <v/>
      </c>
      <c r="C1385" s="465" t="str">
        <f>IF(Tabla1[[#This Row],[Código_Actividad]]="","",'Formulario PPGR1'!#REF!)</f>
        <v/>
      </c>
      <c r="D1385" s="465" t="str">
        <f>IF(Tabla1[[#This Row],[Código_Actividad]]="","",'Formulario PPGR1'!#REF!)</f>
        <v/>
      </c>
      <c r="E1385" s="465" t="str">
        <f>IF(Tabla1[[#This Row],[Código_Actividad]]="","",'Formulario PPGR1'!#REF!)</f>
        <v/>
      </c>
      <c r="F1385" s="465" t="str">
        <f>IF(Tabla1[[#This Row],[Código_Actividad]]="","",'Formulario PPGR1'!#REF!)</f>
        <v/>
      </c>
      <c r="G1385" s="366"/>
      <c r="H1385" s="460" t="str">
        <f>IFERROR(VLOOKUP(Tabla1[[#This Row],[Código_Actividad]],'Formulario PPGR2'!$H$9:$I$1048576,2,FALSE),"")</f>
        <v/>
      </c>
      <c r="I1385" s="461" t="str">
        <f>IFERROR(VLOOKUP(Tabla1[[#This Row],[Código_Actividad]],Tabla2[[Código]:[Total de Acciones ]],15,FALSE),"")</f>
        <v/>
      </c>
      <c r="J1385" s="462"/>
      <c r="K1385" s="466" t="str">
        <f>IFERROR(VLOOKUP($J1385,[9]LSIns!$B$5:$C$45,2,FALSE),"")</f>
        <v/>
      </c>
      <c r="L1385" s="460"/>
      <c r="M1385" s="463" t="str">
        <f>IFERROR(VLOOKUP($L1385,[4]Insumos!$C$2:$F$517,2,FALSE),"")</f>
        <v/>
      </c>
      <c r="N1385" s="408"/>
      <c r="O1385" s="464" t="str">
        <f>IFERROR(VLOOKUP($L1385,[4]Insumos!$C$2:$F$517,3,FALSE),"")</f>
        <v/>
      </c>
      <c r="P1385" s="318" t="e">
        <f>+Tabla1[[#This Row],[Precio Unitario]]*Tabla1[[#This Row],[Cantidad de Insumos]]</f>
        <v>#VALUE!</v>
      </c>
      <c r="Q1385" s="464" t="str">
        <f>IFERROR(VLOOKUP($L1385,[4]Insumos!$C$2:$F$517,4,FALSE),"")</f>
        <v/>
      </c>
      <c r="R1385" s="463"/>
    </row>
    <row r="1386" spans="2:18" hidden="1" x14ac:dyDescent="0.25">
      <c r="B1386" s="465" t="str">
        <f>IF(Tabla1[[#This Row],[Código_Actividad]]="","",CONCATENATE(Tabla1[[#This Row],[POA]],".",Tabla1[[#This Row],[SRS]],".",Tabla1[[#This Row],[AREA]],".",Tabla1[[#This Row],[TIPO]]))</f>
        <v/>
      </c>
      <c r="C1386" s="465" t="str">
        <f>IF(Tabla1[[#This Row],[Código_Actividad]]="","",'Formulario PPGR1'!#REF!)</f>
        <v/>
      </c>
      <c r="D1386" s="465" t="str">
        <f>IF(Tabla1[[#This Row],[Código_Actividad]]="","",'Formulario PPGR1'!#REF!)</f>
        <v/>
      </c>
      <c r="E1386" s="465" t="str">
        <f>IF(Tabla1[[#This Row],[Código_Actividad]]="","",'Formulario PPGR1'!#REF!)</f>
        <v/>
      </c>
      <c r="F1386" s="465" t="str">
        <f>IF(Tabla1[[#This Row],[Código_Actividad]]="","",'Formulario PPGR1'!#REF!)</f>
        <v/>
      </c>
      <c r="G1386" s="366"/>
      <c r="H1386" s="460" t="str">
        <f>IFERROR(VLOOKUP(Tabla1[[#This Row],[Código_Actividad]],'Formulario PPGR2'!$H$9:$I$1048576,2,FALSE),"")</f>
        <v/>
      </c>
      <c r="I1386" s="461" t="str">
        <f>IFERROR(VLOOKUP(Tabla1[[#This Row],[Código_Actividad]],Tabla2[[Código]:[Total de Acciones ]],15,FALSE),"")</f>
        <v/>
      </c>
      <c r="J1386" s="462"/>
      <c r="K1386" s="466" t="str">
        <f>IFERROR(VLOOKUP($J1386,[9]LSIns!$B$5:$C$45,2,FALSE),"")</f>
        <v/>
      </c>
      <c r="L1386" s="460"/>
      <c r="M1386" s="463" t="str">
        <f>IFERROR(VLOOKUP($L1386,[4]Insumos!$C$2:$F$517,2,FALSE),"")</f>
        <v/>
      </c>
      <c r="N1386" s="408"/>
      <c r="O1386" s="464" t="str">
        <f>IFERROR(VLOOKUP($L1386,[4]Insumos!$C$2:$F$517,3,FALSE),"")</f>
        <v/>
      </c>
      <c r="P1386" s="318" t="e">
        <f>+Tabla1[[#This Row],[Precio Unitario]]*Tabla1[[#This Row],[Cantidad de Insumos]]</f>
        <v>#VALUE!</v>
      </c>
      <c r="Q1386" s="464" t="str">
        <f>IFERROR(VLOOKUP($L1386,[4]Insumos!$C$2:$F$517,4,FALSE),"")</f>
        <v/>
      </c>
      <c r="R1386" s="463"/>
    </row>
    <row r="1387" spans="2:18" hidden="1" x14ac:dyDescent="0.25">
      <c r="B1387" s="465" t="str">
        <f>IF(Tabla1[[#This Row],[Código_Actividad]]="","",CONCATENATE(Tabla1[[#This Row],[POA]],".",Tabla1[[#This Row],[SRS]],".",Tabla1[[#This Row],[AREA]],".",Tabla1[[#This Row],[TIPO]]))</f>
        <v/>
      </c>
      <c r="C1387" s="465" t="str">
        <f>IF(Tabla1[[#This Row],[Código_Actividad]]="","",'Formulario PPGR1'!#REF!)</f>
        <v/>
      </c>
      <c r="D1387" s="465" t="str">
        <f>IF(Tabla1[[#This Row],[Código_Actividad]]="","",'Formulario PPGR1'!#REF!)</f>
        <v/>
      </c>
      <c r="E1387" s="465" t="str">
        <f>IF(Tabla1[[#This Row],[Código_Actividad]]="","",'Formulario PPGR1'!#REF!)</f>
        <v/>
      </c>
      <c r="F1387" s="465" t="str">
        <f>IF(Tabla1[[#This Row],[Código_Actividad]]="","",'Formulario PPGR1'!#REF!)</f>
        <v/>
      </c>
      <c r="G1387" s="366"/>
      <c r="H1387" s="460" t="str">
        <f>IFERROR(VLOOKUP(Tabla1[[#This Row],[Código_Actividad]],'Formulario PPGR2'!$H$9:$I$1048576,2,FALSE),"")</f>
        <v/>
      </c>
      <c r="I1387" s="461" t="str">
        <f>IFERROR(VLOOKUP(Tabla1[[#This Row],[Código_Actividad]],Tabla2[[Código]:[Total de Acciones ]],15,FALSE),"")</f>
        <v/>
      </c>
      <c r="J1387" s="462"/>
      <c r="K1387" s="466" t="str">
        <f>IFERROR(VLOOKUP($J1387,[9]LSIns!$B$5:$C$45,2,FALSE),"")</f>
        <v/>
      </c>
      <c r="L1387" s="460"/>
      <c r="M1387" s="463" t="str">
        <f>IFERROR(VLOOKUP($L1387,[4]Insumos!$C$2:$F$517,2,FALSE),"")</f>
        <v/>
      </c>
      <c r="N1387" s="408"/>
      <c r="O1387" s="464" t="str">
        <f>IFERROR(VLOOKUP($L1387,[4]Insumos!$C$2:$F$517,3,FALSE),"")</f>
        <v/>
      </c>
      <c r="P1387" s="318" t="e">
        <f>+Tabla1[[#This Row],[Precio Unitario]]*Tabla1[[#This Row],[Cantidad de Insumos]]</f>
        <v>#VALUE!</v>
      </c>
      <c r="Q1387" s="464" t="str">
        <f>IFERROR(VLOOKUP($L1387,[4]Insumos!$C$2:$F$517,4,FALSE),"")</f>
        <v/>
      </c>
      <c r="R1387" s="463"/>
    </row>
    <row r="1388" spans="2:18" hidden="1" x14ac:dyDescent="0.25">
      <c r="B1388" s="465" t="str">
        <f>IF(Tabla1[[#This Row],[Código_Actividad]]="","",CONCATENATE(Tabla1[[#This Row],[POA]],".",Tabla1[[#This Row],[SRS]],".",Tabla1[[#This Row],[AREA]],".",Tabla1[[#This Row],[TIPO]]))</f>
        <v/>
      </c>
      <c r="C1388" s="465" t="str">
        <f>IF(Tabla1[[#This Row],[Código_Actividad]]="","",'Formulario PPGR1'!#REF!)</f>
        <v/>
      </c>
      <c r="D1388" s="465" t="str">
        <f>IF(Tabla1[[#This Row],[Código_Actividad]]="","",'Formulario PPGR1'!#REF!)</f>
        <v/>
      </c>
      <c r="E1388" s="465" t="str">
        <f>IF(Tabla1[[#This Row],[Código_Actividad]]="","",'Formulario PPGR1'!#REF!)</f>
        <v/>
      </c>
      <c r="F1388" s="465" t="str">
        <f>IF(Tabla1[[#This Row],[Código_Actividad]]="","",'Formulario PPGR1'!#REF!)</f>
        <v/>
      </c>
      <c r="G1388" s="366"/>
      <c r="H1388" s="460" t="str">
        <f>IFERROR(VLOOKUP(Tabla1[[#This Row],[Código_Actividad]],'Formulario PPGR2'!$H$9:$I$1048576,2,FALSE),"")</f>
        <v/>
      </c>
      <c r="I1388" s="461" t="str">
        <f>IFERROR(VLOOKUP(Tabla1[[#This Row],[Código_Actividad]],Tabla2[[Código]:[Total de Acciones ]],15,FALSE),"")</f>
        <v/>
      </c>
      <c r="J1388" s="462"/>
      <c r="K1388" s="466" t="str">
        <f>IFERROR(VLOOKUP($J1388,[9]LSIns!$B$5:$C$45,2,FALSE),"")</f>
        <v/>
      </c>
      <c r="L1388" s="460"/>
      <c r="M1388" s="463" t="str">
        <f>IFERROR(VLOOKUP($L1388,[4]Insumos!$C$2:$F$517,2,FALSE),"")</f>
        <v/>
      </c>
      <c r="N1388" s="408"/>
      <c r="O1388" s="464" t="str">
        <f>IFERROR(VLOOKUP($L1388,[4]Insumos!$C$2:$F$517,3,FALSE),"")</f>
        <v/>
      </c>
      <c r="P1388" s="318" t="e">
        <f>+Tabla1[[#This Row],[Precio Unitario]]*Tabla1[[#This Row],[Cantidad de Insumos]]</f>
        <v>#VALUE!</v>
      </c>
      <c r="Q1388" s="464" t="str">
        <f>IFERROR(VLOOKUP($L1388,[4]Insumos!$C$2:$F$517,4,FALSE),"")</f>
        <v/>
      </c>
      <c r="R1388" s="463"/>
    </row>
    <row r="1389" spans="2:18" x14ac:dyDescent="0.25">
      <c r="B1389" s="465" t="str">
        <f>IF(Tabla1[[#This Row],[Código_Actividad]]="","",CONCATENATE(Tabla1[[#This Row],[POA]],".",Tabla1[[#This Row],[SRS]],".",Tabla1[[#This Row],[AREA]],".",Tabla1[[#This Row],[TIPO]]))</f>
        <v/>
      </c>
      <c r="C1389" s="465" t="str">
        <f>IF(Tabla1[[#This Row],[Código_Actividad]]="","",'Formulario PPGR1'!#REF!)</f>
        <v/>
      </c>
      <c r="D1389" s="465" t="str">
        <f>IF(Tabla1[[#This Row],[Código_Actividad]]="","",'Formulario PPGR1'!#REF!)</f>
        <v/>
      </c>
      <c r="E1389" s="465" t="str">
        <f>IF(Tabla1[[#This Row],[Código_Actividad]]="","",'Formulario PPGR1'!#REF!)</f>
        <v/>
      </c>
      <c r="F1389" s="465" t="str">
        <f>IF(Tabla1[[#This Row],[Código_Actividad]]="","",'Formulario PPGR1'!#REF!)</f>
        <v/>
      </c>
      <c r="G1389" s="366"/>
      <c r="H1389" s="460" t="str">
        <f>IFERROR(VLOOKUP(Tabla1[[#This Row],[Código_Actividad]],'Formulario PPGR2'!$H$9:$I$1048576,2,FALSE),"")</f>
        <v/>
      </c>
      <c r="I1389" s="461" t="str">
        <f>IFERROR(VLOOKUP(Tabla1[[#This Row],[Código_Actividad]],Tabla2[[Código]:[Total de Acciones ]],15,FALSE),"")</f>
        <v/>
      </c>
      <c r="J1389" s="462"/>
      <c r="K1389" s="466" t="str">
        <f>IFERROR(VLOOKUP($J1389,[10]LSIns!$B$5:$C$45,2,FALSE),"")</f>
        <v/>
      </c>
      <c r="L1389" s="460"/>
      <c r="M1389" s="463" t="str">
        <f>IFERROR(VLOOKUP($L1389,[4]Insumos!$C$2:$F$517,2,FALSE),"")</f>
        <v/>
      </c>
      <c r="N1389" s="408"/>
      <c r="O1389" s="464" t="str">
        <f>IFERROR(VLOOKUP($L1389,[4]Insumos!$C$2:$F$517,3,FALSE),"")</f>
        <v/>
      </c>
      <c r="P1389" s="318" t="e">
        <f>+Tabla1[[#This Row],[Precio Unitario]]*Tabla1[[#This Row],[Cantidad de Insumos]]</f>
        <v>#VALUE!</v>
      </c>
      <c r="Q1389" s="464" t="str">
        <f>IFERROR(VLOOKUP($L1389,[4]Insumos!$C$2:$F$517,4,FALSE),"")</f>
        <v/>
      </c>
      <c r="R1389" s="463"/>
    </row>
    <row r="1390" spans="2:18" x14ac:dyDescent="0.25">
      <c r="B1390" s="465" t="str">
        <f>IF(Tabla1[[#This Row],[Código_Actividad]]="","",CONCATENATE(Tabla1[[#This Row],[POA]],".",Tabla1[[#This Row],[SRS]],".",Tabla1[[#This Row],[AREA]],".",Tabla1[[#This Row],[TIPO]]))</f>
        <v/>
      </c>
      <c r="C1390" s="465" t="str">
        <f>IF(Tabla1[[#This Row],[Código_Actividad]]="","",'Formulario PPGR1'!#REF!)</f>
        <v/>
      </c>
      <c r="D1390" s="465" t="str">
        <f>IF(Tabla1[[#This Row],[Código_Actividad]]="","",'Formulario PPGR1'!#REF!)</f>
        <v/>
      </c>
      <c r="E1390" s="465" t="str">
        <f>IF(Tabla1[[#This Row],[Código_Actividad]]="","",'Formulario PPGR1'!#REF!)</f>
        <v/>
      </c>
      <c r="F1390" s="465" t="str">
        <f>IF(Tabla1[[#This Row],[Código_Actividad]]="","",'Formulario PPGR1'!#REF!)</f>
        <v/>
      </c>
      <c r="G1390" s="366"/>
      <c r="H1390" s="460" t="str">
        <f>IFERROR(VLOOKUP(Tabla1[[#This Row],[Código_Actividad]],'Formulario PPGR2'!$H$9:$I$1048576,2,FALSE),"")</f>
        <v/>
      </c>
      <c r="I1390" s="461" t="str">
        <f>IFERROR(VLOOKUP(Tabla1[[#This Row],[Código_Actividad]],Tabla2[[Código]:[Total de Acciones ]],15,FALSE),"")</f>
        <v/>
      </c>
      <c r="J1390" s="462"/>
      <c r="K1390" s="466" t="str">
        <f>IFERROR(VLOOKUP($J1390,[10]LSIns!$B$5:$C$45,2,FALSE),"")</f>
        <v/>
      </c>
      <c r="L1390" s="460"/>
      <c r="M1390" s="463" t="str">
        <f>IFERROR(VLOOKUP($L1390,[4]Insumos!$C$2:$F$517,2,FALSE),"")</f>
        <v/>
      </c>
      <c r="N1390" s="408"/>
      <c r="O1390" s="464" t="str">
        <f>IFERROR(VLOOKUP($L1390,[4]Insumos!$C$2:$F$517,3,FALSE),"")</f>
        <v/>
      </c>
      <c r="P1390" s="318" t="e">
        <f>+Tabla1[[#This Row],[Precio Unitario]]*Tabla1[[#This Row],[Cantidad de Insumos]]</f>
        <v>#VALUE!</v>
      </c>
      <c r="Q1390" s="464" t="str">
        <f>IFERROR(VLOOKUP($L1390,[4]Insumos!$C$2:$F$517,4,FALSE),"")</f>
        <v/>
      </c>
      <c r="R1390" s="463"/>
    </row>
    <row r="1391" spans="2:18" x14ac:dyDescent="0.25">
      <c r="B1391" s="465" t="str">
        <f>IF(Tabla1[[#This Row],[Código_Actividad]]="","",CONCATENATE(Tabla1[[#This Row],[POA]],".",Tabla1[[#This Row],[SRS]],".",Tabla1[[#This Row],[AREA]],".",Tabla1[[#This Row],[TIPO]]))</f>
        <v/>
      </c>
      <c r="C1391" s="465" t="str">
        <f>IF(Tabla1[[#This Row],[Código_Actividad]]="","",'Formulario PPGR1'!#REF!)</f>
        <v/>
      </c>
      <c r="D1391" s="465" t="str">
        <f>IF(Tabla1[[#This Row],[Código_Actividad]]="","",'Formulario PPGR1'!#REF!)</f>
        <v/>
      </c>
      <c r="E1391" s="465" t="str">
        <f>IF(Tabla1[[#This Row],[Código_Actividad]]="","",'Formulario PPGR1'!#REF!)</f>
        <v/>
      </c>
      <c r="F1391" s="465" t="str">
        <f>IF(Tabla1[[#This Row],[Código_Actividad]]="","",'Formulario PPGR1'!#REF!)</f>
        <v/>
      </c>
      <c r="G1391" s="366"/>
      <c r="H1391" s="460" t="str">
        <f>IFERROR(VLOOKUP(Tabla1[[#This Row],[Código_Actividad]],'Formulario PPGR2'!$H$9:$I$1048576,2,FALSE),"")</f>
        <v/>
      </c>
      <c r="I1391" s="461" t="str">
        <f>IFERROR(VLOOKUP(Tabla1[[#This Row],[Código_Actividad]],Tabla2[[Código]:[Total de Acciones ]],15,FALSE),"")</f>
        <v/>
      </c>
      <c r="J1391" s="462"/>
      <c r="K1391" s="466" t="str">
        <f>IFERROR(VLOOKUP($J1391,[10]LSIns!$B$5:$C$45,2,FALSE),"")</f>
        <v/>
      </c>
      <c r="L1391" s="460"/>
      <c r="M1391" s="463" t="str">
        <f>IFERROR(VLOOKUP($L1391,[4]Insumos!$C$2:$F$517,2,FALSE),"")</f>
        <v/>
      </c>
      <c r="N1391" s="408"/>
      <c r="O1391" s="464" t="str">
        <f>IFERROR(VLOOKUP($L1391,[4]Insumos!$C$2:$F$517,3,FALSE),"")</f>
        <v/>
      </c>
      <c r="P1391" s="318" t="e">
        <f>+Tabla1[[#This Row],[Precio Unitario]]*Tabla1[[#This Row],[Cantidad de Insumos]]</f>
        <v>#VALUE!</v>
      </c>
      <c r="Q1391" s="464" t="str">
        <f>IFERROR(VLOOKUP($L1391,[4]Insumos!$C$2:$F$517,4,FALSE),"")</f>
        <v/>
      </c>
      <c r="R1391" s="463"/>
    </row>
    <row r="1392" spans="2:18" x14ac:dyDescent="0.25">
      <c r="B1392" s="465" t="str">
        <f>IF(Tabla1[[#This Row],[Código_Actividad]]="","",CONCATENATE(Tabla1[[#This Row],[POA]],".",Tabla1[[#This Row],[SRS]],".",Tabla1[[#This Row],[AREA]],".",Tabla1[[#This Row],[TIPO]]))</f>
        <v/>
      </c>
      <c r="C1392" s="465" t="str">
        <f>IF(Tabla1[[#This Row],[Código_Actividad]]="","",'Formulario PPGR1'!#REF!)</f>
        <v/>
      </c>
      <c r="D1392" s="465" t="str">
        <f>IF(Tabla1[[#This Row],[Código_Actividad]]="","",'Formulario PPGR1'!#REF!)</f>
        <v/>
      </c>
      <c r="E1392" s="465" t="str">
        <f>IF(Tabla1[[#This Row],[Código_Actividad]]="","",'Formulario PPGR1'!#REF!)</f>
        <v/>
      </c>
      <c r="F1392" s="465" t="str">
        <f>IF(Tabla1[[#This Row],[Código_Actividad]]="","",'Formulario PPGR1'!#REF!)</f>
        <v/>
      </c>
      <c r="G1392" s="366"/>
      <c r="H1392" s="460" t="str">
        <f>IFERROR(VLOOKUP(Tabla1[[#This Row],[Código_Actividad]],'Formulario PPGR2'!$H$9:$I$1048576,2,FALSE),"")</f>
        <v/>
      </c>
      <c r="I1392" s="461" t="str">
        <f>IFERROR(VLOOKUP(Tabla1[[#This Row],[Código_Actividad]],Tabla2[[Código]:[Total de Acciones ]],15,FALSE),"")</f>
        <v/>
      </c>
      <c r="J1392" s="462"/>
      <c r="K1392" s="466" t="str">
        <f>IFERROR(VLOOKUP($J1392,[10]LSIns!$B$5:$C$45,2,FALSE),"")</f>
        <v/>
      </c>
      <c r="L1392" s="460"/>
      <c r="M1392" s="463" t="str">
        <f>IFERROR(VLOOKUP($L1392,[4]Insumos!$C$2:$F$517,2,FALSE),"")</f>
        <v/>
      </c>
      <c r="N1392" s="408"/>
      <c r="O1392" s="464" t="str">
        <f>IFERROR(VLOOKUP($L1392,[4]Insumos!$C$2:$F$517,3,FALSE),"")</f>
        <v/>
      </c>
      <c r="P1392" s="318" t="e">
        <f>+Tabla1[[#This Row],[Precio Unitario]]*Tabla1[[#This Row],[Cantidad de Insumos]]</f>
        <v>#VALUE!</v>
      </c>
      <c r="Q1392" s="464" t="str">
        <f>IFERROR(VLOOKUP($L1392,[4]Insumos!$C$2:$F$517,4,FALSE),"")</f>
        <v/>
      </c>
      <c r="R1392" s="463"/>
    </row>
    <row r="1393" spans="2:18" x14ac:dyDescent="0.25">
      <c r="B1393" s="465" t="str">
        <f>IF(Tabla1[[#This Row],[Código_Actividad]]="","",CONCATENATE(Tabla1[[#This Row],[POA]],".",Tabla1[[#This Row],[SRS]],".",Tabla1[[#This Row],[AREA]],".",Tabla1[[#This Row],[TIPO]]))</f>
        <v/>
      </c>
      <c r="C1393" s="465" t="str">
        <f>IF(Tabla1[[#This Row],[Código_Actividad]]="","",'Formulario PPGR1'!#REF!)</f>
        <v/>
      </c>
      <c r="D1393" s="465" t="str">
        <f>IF(Tabla1[[#This Row],[Código_Actividad]]="","",'Formulario PPGR1'!#REF!)</f>
        <v/>
      </c>
      <c r="E1393" s="465" t="str">
        <f>IF(Tabla1[[#This Row],[Código_Actividad]]="","",'Formulario PPGR1'!#REF!)</f>
        <v/>
      </c>
      <c r="F1393" s="465" t="str">
        <f>IF(Tabla1[[#This Row],[Código_Actividad]]="","",'Formulario PPGR1'!#REF!)</f>
        <v/>
      </c>
      <c r="G1393" s="366"/>
      <c r="H1393" s="460" t="str">
        <f>IFERROR(VLOOKUP(Tabla1[[#This Row],[Código_Actividad]],'Formulario PPGR2'!$H$9:$I$1048576,2,FALSE),"")</f>
        <v/>
      </c>
      <c r="I1393" s="461" t="str">
        <f>IFERROR(VLOOKUP(Tabla1[[#This Row],[Código_Actividad]],Tabla2[[Código]:[Total de Acciones ]],15,FALSE),"")</f>
        <v/>
      </c>
      <c r="J1393" s="462"/>
      <c r="K1393" s="466" t="str">
        <f>IFERROR(VLOOKUP($J1393,[10]LSIns!$B$5:$C$45,2,FALSE),"")</f>
        <v/>
      </c>
      <c r="L1393" s="460"/>
      <c r="M1393" s="463" t="str">
        <f>IFERROR(VLOOKUP($L1393,[4]Insumos!$C$2:$F$517,2,FALSE),"")</f>
        <v/>
      </c>
      <c r="N1393" s="408"/>
      <c r="O1393" s="464" t="str">
        <f>IFERROR(VLOOKUP($L1393,[4]Insumos!$C$2:$F$517,3,FALSE),"")</f>
        <v/>
      </c>
      <c r="P1393" s="318" t="e">
        <f>+Tabla1[[#This Row],[Precio Unitario]]*Tabla1[[#This Row],[Cantidad de Insumos]]</f>
        <v>#VALUE!</v>
      </c>
      <c r="Q1393" s="464" t="str">
        <f>IFERROR(VLOOKUP($L1393,[4]Insumos!$C$2:$F$517,4,FALSE),"")</f>
        <v/>
      </c>
      <c r="R1393" s="463"/>
    </row>
    <row r="1394" spans="2:18" x14ac:dyDescent="0.25">
      <c r="B1394" s="465" t="str">
        <f>IF(Tabla1[[#This Row],[Código_Actividad]]="","",CONCATENATE(Tabla1[[#This Row],[POA]],".",Tabla1[[#This Row],[SRS]],".",Tabla1[[#This Row],[AREA]],".",Tabla1[[#This Row],[TIPO]]))</f>
        <v/>
      </c>
      <c r="C1394" s="465" t="str">
        <f>IF(Tabla1[[#This Row],[Código_Actividad]]="","",'Formulario PPGR1'!#REF!)</f>
        <v/>
      </c>
      <c r="D1394" s="465" t="str">
        <f>IF(Tabla1[[#This Row],[Código_Actividad]]="","",'Formulario PPGR1'!#REF!)</f>
        <v/>
      </c>
      <c r="E1394" s="465" t="str">
        <f>IF(Tabla1[[#This Row],[Código_Actividad]]="","",'Formulario PPGR1'!#REF!)</f>
        <v/>
      </c>
      <c r="F1394" s="465" t="str">
        <f>IF(Tabla1[[#This Row],[Código_Actividad]]="","",'Formulario PPGR1'!#REF!)</f>
        <v/>
      </c>
      <c r="G1394" s="366"/>
      <c r="H1394" s="460" t="str">
        <f>IFERROR(VLOOKUP(Tabla1[[#This Row],[Código_Actividad]],'Formulario PPGR2'!$H$9:$I$1048576,2,FALSE),"")</f>
        <v/>
      </c>
      <c r="I1394" s="461" t="str">
        <f>IFERROR(VLOOKUP(Tabla1[[#This Row],[Código_Actividad]],Tabla2[[Código]:[Total de Acciones ]],15,FALSE),"")</f>
        <v/>
      </c>
      <c r="J1394" s="462"/>
      <c r="K1394" s="466" t="str">
        <f>IFERROR(VLOOKUP($J1394,[10]LSIns!$B$5:$C$45,2,FALSE),"")</f>
        <v/>
      </c>
      <c r="L1394" s="460"/>
      <c r="M1394" s="463" t="str">
        <f>IFERROR(VLOOKUP($L1394,[4]Insumos!$C$2:$F$517,2,FALSE),"")</f>
        <v/>
      </c>
      <c r="N1394" s="408"/>
      <c r="O1394" s="464" t="str">
        <f>IFERROR(VLOOKUP($L1394,[4]Insumos!$C$2:$F$517,3,FALSE),"")</f>
        <v/>
      </c>
      <c r="P1394" s="318" t="e">
        <f>+Tabla1[[#This Row],[Precio Unitario]]*Tabla1[[#This Row],[Cantidad de Insumos]]</f>
        <v>#VALUE!</v>
      </c>
      <c r="Q1394" s="464" t="str">
        <f>IFERROR(VLOOKUP($L1394,[4]Insumos!$C$2:$F$517,4,FALSE),"")</f>
        <v/>
      </c>
      <c r="R1394" s="463"/>
    </row>
    <row r="1395" spans="2:18" x14ac:dyDescent="0.25">
      <c r="B1395" s="465" t="str">
        <f>IF(Tabla1[[#This Row],[Código_Actividad]]="","",CONCATENATE(Tabla1[[#This Row],[POA]],".",Tabla1[[#This Row],[SRS]],".",Tabla1[[#This Row],[AREA]],".",Tabla1[[#This Row],[TIPO]]))</f>
        <v/>
      </c>
      <c r="C1395" s="465" t="str">
        <f>IF(Tabla1[[#This Row],[Código_Actividad]]="","",'Formulario PPGR1'!#REF!)</f>
        <v/>
      </c>
      <c r="D1395" s="465" t="str">
        <f>IF(Tabla1[[#This Row],[Código_Actividad]]="","",'Formulario PPGR1'!#REF!)</f>
        <v/>
      </c>
      <c r="E1395" s="465" t="str">
        <f>IF(Tabla1[[#This Row],[Código_Actividad]]="","",'Formulario PPGR1'!#REF!)</f>
        <v/>
      </c>
      <c r="F1395" s="465" t="str">
        <f>IF(Tabla1[[#This Row],[Código_Actividad]]="","",'Formulario PPGR1'!#REF!)</f>
        <v/>
      </c>
      <c r="G1395" s="366"/>
      <c r="H1395" s="460" t="str">
        <f>IFERROR(VLOOKUP(Tabla1[[#This Row],[Código_Actividad]],'Formulario PPGR2'!$H$9:$I$1048576,2,FALSE),"")</f>
        <v/>
      </c>
      <c r="I1395" s="461" t="str">
        <f>IFERROR(VLOOKUP(Tabla1[[#This Row],[Código_Actividad]],Tabla2[[Código]:[Total de Acciones ]],15,FALSE),"")</f>
        <v/>
      </c>
      <c r="J1395" s="462"/>
      <c r="K1395" s="466" t="str">
        <f>IFERROR(VLOOKUP($J1395,[10]LSIns!$B$5:$C$45,2,FALSE),"")</f>
        <v/>
      </c>
      <c r="L1395" s="460"/>
      <c r="M1395" s="463" t="str">
        <f>IFERROR(VLOOKUP($L1395,[4]Insumos!$C$2:$F$517,2,FALSE),"")</f>
        <v/>
      </c>
      <c r="N1395" s="408"/>
      <c r="O1395" s="464" t="str">
        <f>IFERROR(VLOOKUP($L1395,[4]Insumos!$C$2:$F$517,3,FALSE),"")</f>
        <v/>
      </c>
      <c r="P1395" s="318" t="e">
        <f>+Tabla1[[#This Row],[Precio Unitario]]*Tabla1[[#This Row],[Cantidad de Insumos]]</f>
        <v>#VALUE!</v>
      </c>
      <c r="Q1395" s="464" t="str">
        <f>IFERROR(VLOOKUP($L1395,[4]Insumos!$C$2:$F$517,4,FALSE),"")</f>
        <v/>
      </c>
      <c r="R1395" s="463"/>
    </row>
    <row r="1396" spans="2:18" x14ac:dyDescent="0.25">
      <c r="B1396" s="465" t="str">
        <f>IF(Tabla1[[#This Row],[Código_Actividad]]="","",CONCATENATE(Tabla1[[#This Row],[POA]],".",Tabla1[[#This Row],[SRS]],".",Tabla1[[#This Row],[AREA]],".",Tabla1[[#This Row],[TIPO]]))</f>
        <v/>
      </c>
      <c r="C1396" s="465" t="str">
        <f>IF(Tabla1[[#This Row],[Código_Actividad]]="","",'Formulario PPGR1'!#REF!)</f>
        <v/>
      </c>
      <c r="D1396" s="465" t="str">
        <f>IF(Tabla1[[#This Row],[Código_Actividad]]="","",'Formulario PPGR1'!#REF!)</f>
        <v/>
      </c>
      <c r="E1396" s="465" t="str">
        <f>IF(Tabla1[[#This Row],[Código_Actividad]]="","",'Formulario PPGR1'!#REF!)</f>
        <v/>
      </c>
      <c r="F1396" s="465" t="str">
        <f>IF(Tabla1[[#This Row],[Código_Actividad]]="","",'Formulario PPGR1'!#REF!)</f>
        <v/>
      </c>
      <c r="G1396" s="366"/>
      <c r="H1396" s="460" t="str">
        <f>IFERROR(VLOOKUP(Tabla1[[#This Row],[Código_Actividad]],'Formulario PPGR2'!$H$9:$I$1048576,2,FALSE),"")</f>
        <v/>
      </c>
      <c r="I1396" s="461" t="str">
        <f>IFERROR(VLOOKUP(Tabla1[[#This Row],[Código_Actividad]],Tabla2[[Código]:[Total de Acciones ]],15,FALSE),"")</f>
        <v/>
      </c>
      <c r="J1396" s="462"/>
      <c r="K1396" s="466" t="str">
        <f>IFERROR(VLOOKUP($J1396,[10]LSIns!$B$5:$C$45,2,FALSE),"")</f>
        <v/>
      </c>
      <c r="L1396" s="460"/>
      <c r="M1396" s="463" t="str">
        <f>IFERROR(VLOOKUP($L1396,[4]Insumos!$C$2:$F$517,2,FALSE),"")</f>
        <v/>
      </c>
      <c r="N1396" s="408"/>
      <c r="O1396" s="464" t="str">
        <f>IFERROR(VLOOKUP($L1396,[4]Insumos!$C$2:$F$517,3,FALSE),"")</f>
        <v/>
      </c>
      <c r="P1396" s="318" t="e">
        <f>+Tabla1[[#This Row],[Precio Unitario]]*Tabla1[[#This Row],[Cantidad de Insumos]]</f>
        <v>#VALUE!</v>
      </c>
      <c r="Q1396" s="464" t="str">
        <f>IFERROR(VLOOKUP($L1396,[4]Insumos!$C$2:$F$517,4,FALSE),"")</f>
        <v/>
      </c>
      <c r="R1396" s="463"/>
    </row>
    <row r="1397" spans="2:18" x14ac:dyDescent="0.25">
      <c r="B1397" s="465" t="str">
        <f>IF(Tabla1[[#This Row],[Código_Actividad]]="","",CONCATENATE(Tabla1[[#This Row],[POA]],".",Tabla1[[#This Row],[SRS]],".",Tabla1[[#This Row],[AREA]],".",Tabla1[[#This Row],[TIPO]]))</f>
        <v/>
      </c>
      <c r="C1397" s="465" t="str">
        <f>IF(Tabla1[[#This Row],[Código_Actividad]]="","",'Formulario PPGR1'!#REF!)</f>
        <v/>
      </c>
      <c r="D1397" s="465" t="str">
        <f>IF(Tabla1[[#This Row],[Código_Actividad]]="","",'Formulario PPGR1'!#REF!)</f>
        <v/>
      </c>
      <c r="E1397" s="465" t="str">
        <f>IF(Tabla1[[#This Row],[Código_Actividad]]="","",'Formulario PPGR1'!#REF!)</f>
        <v/>
      </c>
      <c r="F1397" s="465" t="str">
        <f>IF(Tabla1[[#This Row],[Código_Actividad]]="","",'Formulario PPGR1'!#REF!)</f>
        <v/>
      </c>
      <c r="G1397" s="366"/>
      <c r="H1397" s="460" t="str">
        <f>IFERROR(VLOOKUP(Tabla1[[#This Row],[Código_Actividad]],'Formulario PPGR2'!$H$9:$I$1048576,2,FALSE),"")</f>
        <v/>
      </c>
      <c r="I1397" s="461" t="str">
        <f>IFERROR(VLOOKUP(Tabla1[[#This Row],[Código_Actividad]],Tabla2[[Código]:[Total de Acciones ]],15,FALSE),"")</f>
        <v/>
      </c>
      <c r="J1397" s="462"/>
      <c r="K1397" s="466" t="str">
        <f>IFERROR(VLOOKUP($J1397,[10]LSIns!$B$5:$C$45,2,FALSE),"")</f>
        <v/>
      </c>
      <c r="L1397" s="460"/>
      <c r="M1397" s="463" t="str">
        <f>IFERROR(VLOOKUP($L1397,[4]Insumos!$C$2:$F$517,2,FALSE),"")</f>
        <v/>
      </c>
      <c r="N1397" s="408"/>
      <c r="O1397" s="464" t="str">
        <f>IFERROR(VLOOKUP($L1397,[4]Insumos!$C$2:$F$517,3,FALSE),"")</f>
        <v/>
      </c>
      <c r="P1397" s="318" t="e">
        <f>+Tabla1[[#This Row],[Precio Unitario]]*Tabla1[[#This Row],[Cantidad de Insumos]]</f>
        <v>#VALUE!</v>
      </c>
      <c r="Q1397" s="464" t="str">
        <f>IFERROR(VLOOKUP($L1397,[4]Insumos!$C$2:$F$517,4,FALSE),"")</f>
        <v/>
      </c>
      <c r="R1397" s="463"/>
    </row>
    <row r="1398" spans="2:18" x14ac:dyDescent="0.25">
      <c r="B1398" s="465" t="str">
        <f>IF(Tabla1[[#This Row],[Código_Actividad]]="","",CONCATENATE(Tabla1[[#This Row],[POA]],".",Tabla1[[#This Row],[SRS]],".",Tabla1[[#This Row],[AREA]],".",Tabla1[[#This Row],[TIPO]]))</f>
        <v/>
      </c>
      <c r="C1398" s="465" t="str">
        <f>IF(Tabla1[[#This Row],[Código_Actividad]]="","",'Formulario PPGR1'!#REF!)</f>
        <v/>
      </c>
      <c r="D1398" s="465" t="str">
        <f>IF(Tabla1[[#This Row],[Código_Actividad]]="","",'Formulario PPGR1'!#REF!)</f>
        <v/>
      </c>
      <c r="E1398" s="465" t="str">
        <f>IF(Tabla1[[#This Row],[Código_Actividad]]="","",'Formulario PPGR1'!#REF!)</f>
        <v/>
      </c>
      <c r="F1398" s="465" t="str">
        <f>IF(Tabla1[[#This Row],[Código_Actividad]]="","",'Formulario PPGR1'!#REF!)</f>
        <v/>
      </c>
      <c r="G1398" s="366"/>
      <c r="H1398" s="460" t="str">
        <f>IFERROR(VLOOKUP(Tabla1[[#This Row],[Código_Actividad]],'Formulario PPGR2'!$H$9:$I$1048576,2,FALSE),"")</f>
        <v/>
      </c>
      <c r="I1398" s="461" t="str">
        <f>IFERROR(VLOOKUP(Tabla1[[#This Row],[Código_Actividad]],Tabla2[[Código]:[Total de Acciones ]],15,FALSE),"")</f>
        <v/>
      </c>
      <c r="J1398" s="462"/>
      <c r="K1398" s="466" t="str">
        <f>IFERROR(VLOOKUP($J1398,[10]LSIns!$B$5:$C$45,2,FALSE),"")</f>
        <v/>
      </c>
      <c r="L1398" s="460"/>
      <c r="M1398" s="463" t="str">
        <f>IFERROR(VLOOKUP($L1398,[4]Insumos!$C$2:$F$517,2,FALSE),"")</f>
        <v/>
      </c>
      <c r="N1398" s="408"/>
      <c r="O1398" s="464" t="str">
        <f>IFERROR(VLOOKUP($L1398,[4]Insumos!$C$2:$F$517,3,FALSE),"")</f>
        <v/>
      </c>
      <c r="P1398" s="318" t="e">
        <f>+Tabla1[[#This Row],[Precio Unitario]]*Tabla1[[#This Row],[Cantidad de Insumos]]</f>
        <v>#VALUE!</v>
      </c>
      <c r="Q1398" s="464" t="str">
        <f>IFERROR(VLOOKUP($L1398,[4]Insumos!$C$2:$F$517,4,FALSE),"")</f>
        <v/>
      </c>
      <c r="R1398" s="463"/>
    </row>
    <row r="1399" spans="2:18" x14ac:dyDescent="0.25">
      <c r="B1399" s="465" t="str">
        <f>IF(Tabla1[[#This Row],[Código_Actividad]]="","",CONCATENATE(Tabla1[[#This Row],[POA]],".",Tabla1[[#This Row],[SRS]],".",Tabla1[[#This Row],[AREA]],".",Tabla1[[#This Row],[TIPO]]))</f>
        <v/>
      </c>
      <c r="C1399" s="465" t="str">
        <f>IF(Tabla1[[#This Row],[Código_Actividad]]="","",'Formulario PPGR1'!#REF!)</f>
        <v/>
      </c>
      <c r="D1399" s="465" t="str">
        <f>IF(Tabla1[[#This Row],[Código_Actividad]]="","",'Formulario PPGR1'!#REF!)</f>
        <v/>
      </c>
      <c r="E1399" s="465" t="str">
        <f>IF(Tabla1[[#This Row],[Código_Actividad]]="","",'Formulario PPGR1'!#REF!)</f>
        <v/>
      </c>
      <c r="F1399" s="465" t="str">
        <f>IF(Tabla1[[#This Row],[Código_Actividad]]="","",'Formulario PPGR1'!#REF!)</f>
        <v/>
      </c>
      <c r="G1399" s="366"/>
      <c r="H1399" s="460" t="str">
        <f>IFERROR(VLOOKUP(Tabla1[[#This Row],[Código_Actividad]],'Formulario PPGR2'!$H$9:$I$1048576,2,FALSE),"")</f>
        <v/>
      </c>
      <c r="I1399" s="461" t="str">
        <f>IFERROR(VLOOKUP(Tabla1[[#This Row],[Código_Actividad]],Tabla2[[Código]:[Total de Acciones ]],15,FALSE),"")</f>
        <v/>
      </c>
      <c r="J1399" s="462"/>
      <c r="K1399" s="466" t="str">
        <f>IFERROR(VLOOKUP($J1399,[10]LSIns!$B$5:$C$45,2,FALSE),"")</f>
        <v/>
      </c>
      <c r="L1399" s="460"/>
      <c r="M1399" s="463" t="str">
        <f>IFERROR(VLOOKUP($L1399,[4]Insumos!$C$2:$F$517,2,FALSE),"")</f>
        <v/>
      </c>
      <c r="N1399" s="408"/>
      <c r="O1399" s="464" t="str">
        <f>IFERROR(VLOOKUP($L1399,[4]Insumos!$C$2:$F$517,3,FALSE),"")</f>
        <v/>
      </c>
      <c r="P1399" s="318" t="e">
        <f>+Tabla1[[#This Row],[Precio Unitario]]*Tabla1[[#This Row],[Cantidad de Insumos]]</f>
        <v>#VALUE!</v>
      </c>
      <c r="Q1399" s="464" t="str">
        <f>IFERROR(VLOOKUP($L1399,[4]Insumos!$C$2:$F$517,4,FALSE),"")</f>
        <v/>
      </c>
      <c r="R1399" s="463"/>
    </row>
    <row r="1400" spans="2:18" x14ac:dyDescent="0.25">
      <c r="B1400" s="465" t="str">
        <f>IF(Tabla1[[#This Row],[Código_Actividad]]="","",CONCATENATE(Tabla1[[#This Row],[POA]],".",Tabla1[[#This Row],[SRS]],".",Tabla1[[#This Row],[AREA]],".",Tabla1[[#This Row],[TIPO]]))</f>
        <v/>
      </c>
      <c r="C1400" s="465" t="str">
        <f>IF(Tabla1[[#This Row],[Código_Actividad]]="","",'Formulario PPGR1'!#REF!)</f>
        <v/>
      </c>
      <c r="D1400" s="465" t="str">
        <f>IF(Tabla1[[#This Row],[Código_Actividad]]="","",'Formulario PPGR1'!#REF!)</f>
        <v/>
      </c>
      <c r="E1400" s="465" t="str">
        <f>IF(Tabla1[[#This Row],[Código_Actividad]]="","",'Formulario PPGR1'!#REF!)</f>
        <v/>
      </c>
      <c r="F1400" s="465" t="str">
        <f>IF(Tabla1[[#This Row],[Código_Actividad]]="","",'Formulario PPGR1'!#REF!)</f>
        <v/>
      </c>
      <c r="G1400" s="366"/>
      <c r="H1400" s="460" t="str">
        <f>IFERROR(VLOOKUP(Tabla1[[#This Row],[Código_Actividad]],'Formulario PPGR2'!$H$9:$I$1048576,2,FALSE),"")</f>
        <v/>
      </c>
      <c r="I1400" s="461" t="str">
        <f>IFERROR(VLOOKUP(Tabla1[[#This Row],[Código_Actividad]],Tabla2[[Código]:[Total de Acciones ]],15,FALSE),"")</f>
        <v/>
      </c>
      <c r="J1400" s="462"/>
      <c r="K1400" s="466" t="str">
        <f>IFERROR(VLOOKUP($J1400,[10]LSIns!$B$5:$C$45,2,FALSE),"")</f>
        <v/>
      </c>
      <c r="L1400" s="460"/>
      <c r="M1400" s="463" t="str">
        <f>IFERROR(VLOOKUP($L1400,[4]Insumos!$C$2:$F$517,2,FALSE),"")</f>
        <v/>
      </c>
      <c r="N1400" s="408"/>
      <c r="O1400" s="464" t="str">
        <f>IFERROR(VLOOKUP($L1400,[4]Insumos!$C$2:$F$517,3,FALSE),"")</f>
        <v/>
      </c>
      <c r="P1400" s="318" t="e">
        <f>+Tabla1[[#This Row],[Precio Unitario]]*Tabla1[[#This Row],[Cantidad de Insumos]]</f>
        <v>#VALUE!</v>
      </c>
      <c r="Q1400" s="464" t="str">
        <f>IFERROR(VLOOKUP($L1400,[4]Insumos!$C$2:$F$517,4,FALSE),"")</f>
        <v/>
      </c>
      <c r="R1400" s="463"/>
    </row>
    <row r="1401" spans="2:18" x14ac:dyDescent="0.25">
      <c r="B1401" s="465" t="str">
        <f>IF(Tabla1[[#This Row],[Código_Actividad]]="","",CONCATENATE(Tabla1[[#This Row],[POA]],".",Tabla1[[#This Row],[SRS]],".",Tabla1[[#This Row],[AREA]],".",Tabla1[[#This Row],[TIPO]]))</f>
        <v/>
      </c>
      <c r="C1401" s="465" t="str">
        <f>IF(Tabla1[[#This Row],[Código_Actividad]]="","",'Formulario PPGR1'!#REF!)</f>
        <v/>
      </c>
      <c r="D1401" s="465" t="str">
        <f>IF(Tabla1[[#This Row],[Código_Actividad]]="","",'Formulario PPGR1'!#REF!)</f>
        <v/>
      </c>
      <c r="E1401" s="465" t="str">
        <f>IF(Tabla1[[#This Row],[Código_Actividad]]="","",'Formulario PPGR1'!#REF!)</f>
        <v/>
      </c>
      <c r="F1401" s="465" t="str">
        <f>IF(Tabla1[[#This Row],[Código_Actividad]]="","",'Formulario PPGR1'!#REF!)</f>
        <v/>
      </c>
      <c r="G1401" s="366"/>
      <c r="H1401" s="460" t="str">
        <f>IFERROR(VLOOKUP(Tabla1[[#This Row],[Código_Actividad]],'Formulario PPGR2'!$H$9:$I$1048576,2,FALSE),"")</f>
        <v/>
      </c>
      <c r="I1401" s="461" t="str">
        <f>IFERROR(VLOOKUP(Tabla1[[#This Row],[Código_Actividad]],Tabla2[[Código]:[Total de Acciones ]],15,FALSE),"")</f>
        <v/>
      </c>
      <c r="J1401" s="462"/>
      <c r="K1401" s="466" t="str">
        <f>IFERROR(VLOOKUP($J1401,[10]LSIns!$B$5:$C$45,2,FALSE),"")</f>
        <v/>
      </c>
      <c r="L1401" s="460"/>
      <c r="M1401" s="463" t="str">
        <f>IFERROR(VLOOKUP($L1401,[4]Insumos!$C$2:$F$517,2,FALSE),"")</f>
        <v/>
      </c>
      <c r="N1401" s="408"/>
      <c r="O1401" s="464" t="str">
        <f>IFERROR(VLOOKUP($L1401,[4]Insumos!$C$2:$F$517,3,FALSE),"")</f>
        <v/>
      </c>
      <c r="P1401" s="318" t="e">
        <f>+Tabla1[[#This Row],[Precio Unitario]]*Tabla1[[#This Row],[Cantidad de Insumos]]</f>
        <v>#VALUE!</v>
      </c>
      <c r="Q1401" s="464" t="str">
        <f>IFERROR(VLOOKUP($L1401,[4]Insumos!$C$2:$F$517,4,FALSE),"")</f>
        <v/>
      </c>
      <c r="R1401" s="463"/>
    </row>
    <row r="1402" spans="2:18" x14ac:dyDescent="0.25">
      <c r="B1402" s="465" t="str">
        <f>IF(Tabla1[[#This Row],[Código_Actividad]]="","",CONCATENATE(Tabla1[[#This Row],[POA]],".",Tabla1[[#This Row],[SRS]],".",Tabla1[[#This Row],[AREA]],".",Tabla1[[#This Row],[TIPO]]))</f>
        <v/>
      </c>
      <c r="C1402" s="465" t="str">
        <f>IF(Tabla1[[#This Row],[Código_Actividad]]="","",'Formulario PPGR1'!#REF!)</f>
        <v/>
      </c>
      <c r="D1402" s="465" t="str">
        <f>IF(Tabla1[[#This Row],[Código_Actividad]]="","",'Formulario PPGR1'!#REF!)</f>
        <v/>
      </c>
      <c r="E1402" s="465" t="str">
        <f>IF(Tabla1[[#This Row],[Código_Actividad]]="","",'Formulario PPGR1'!#REF!)</f>
        <v/>
      </c>
      <c r="F1402" s="465" t="str">
        <f>IF(Tabla1[[#This Row],[Código_Actividad]]="","",'Formulario PPGR1'!#REF!)</f>
        <v/>
      </c>
      <c r="G1402" s="366"/>
      <c r="H1402" s="460" t="str">
        <f>IFERROR(VLOOKUP(Tabla1[[#This Row],[Código_Actividad]],'Formulario PPGR2'!$H$9:$I$1048576,2,FALSE),"")</f>
        <v/>
      </c>
      <c r="I1402" s="461" t="str">
        <f>IFERROR(VLOOKUP(Tabla1[[#This Row],[Código_Actividad]],Tabla2[[Código]:[Total de Acciones ]],15,FALSE),"")</f>
        <v/>
      </c>
      <c r="J1402" s="462"/>
      <c r="K1402" s="466" t="str">
        <f>IFERROR(VLOOKUP($J1402,[10]LSIns!$B$5:$C$45,2,FALSE),"")</f>
        <v/>
      </c>
      <c r="L1402" s="460"/>
      <c r="M1402" s="463" t="str">
        <f>IFERROR(VLOOKUP($L1402,[4]Insumos!$C$2:$F$517,2,FALSE),"")</f>
        <v/>
      </c>
      <c r="N1402" s="408"/>
      <c r="O1402" s="464" t="str">
        <f>IFERROR(VLOOKUP($L1402,[4]Insumos!$C$2:$F$517,3,FALSE),"")</f>
        <v/>
      </c>
      <c r="P1402" s="318" t="e">
        <f>+Tabla1[[#This Row],[Precio Unitario]]*Tabla1[[#This Row],[Cantidad de Insumos]]</f>
        <v>#VALUE!</v>
      </c>
      <c r="Q1402" s="464" t="str">
        <f>IFERROR(VLOOKUP($L1402,[4]Insumos!$C$2:$F$517,4,FALSE),"")</f>
        <v/>
      </c>
      <c r="R1402" s="463"/>
    </row>
    <row r="1403" spans="2:18" x14ac:dyDescent="0.25">
      <c r="B1403" s="465" t="str">
        <f>IF(Tabla1[[#This Row],[Código_Actividad]]="","",CONCATENATE(Tabla1[[#This Row],[POA]],".",Tabla1[[#This Row],[SRS]],".",Tabla1[[#This Row],[AREA]],".",Tabla1[[#This Row],[TIPO]]))</f>
        <v/>
      </c>
      <c r="C1403" s="465" t="str">
        <f>IF(Tabla1[[#This Row],[Código_Actividad]]="","",'Formulario PPGR1'!#REF!)</f>
        <v/>
      </c>
      <c r="D1403" s="465" t="str">
        <f>IF(Tabla1[[#This Row],[Código_Actividad]]="","",'Formulario PPGR1'!#REF!)</f>
        <v/>
      </c>
      <c r="E1403" s="465" t="str">
        <f>IF(Tabla1[[#This Row],[Código_Actividad]]="","",'Formulario PPGR1'!#REF!)</f>
        <v/>
      </c>
      <c r="F1403" s="465" t="str">
        <f>IF(Tabla1[[#This Row],[Código_Actividad]]="","",'Formulario PPGR1'!#REF!)</f>
        <v/>
      </c>
      <c r="G1403" s="366"/>
      <c r="H1403" s="460" t="str">
        <f>IFERROR(VLOOKUP(Tabla1[[#This Row],[Código_Actividad]],'Formulario PPGR2'!$H$9:$I$1048576,2,FALSE),"")</f>
        <v/>
      </c>
      <c r="I1403" s="461" t="str">
        <f>IFERROR(VLOOKUP(Tabla1[[#This Row],[Código_Actividad]],Tabla2[[Código]:[Total de Acciones ]],15,FALSE),"")</f>
        <v/>
      </c>
      <c r="J1403" s="462"/>
      <c r="K1403" s="466" t="str">
        <f>IFERROR(VLOOKUP($J1403,[10]LSIns!$B$5:$C$45,2,FALSE),"")</f>
        <v/>
      </c>
      <c r="L1403" s="460"/>
      <c r="M1403" s="463" t="str">
        <f>IFERROR(VLOOKUP($L1403,[4]Insumos!$C$2:$F$517,2,FALSE),"")</f>
        <v/>
      </c>
      <c r="N1403" s="408"/>
      <c r="O1403" s="464" t="str">
        <f>IFERROR(VLOOKUP($L1403,[4]Insumos!$C$2:$F$517,3,FALSE),"")</f>
        <v/>
      </c>
      <c r="P1403" s="318" t="e">
        <f>+Tabla1[[#This Row],[Precio Unitario]]*Tabla1[[#This Row],[Cantidad de Insumos]]</f>
        <v>#VALUE!</v>
      </c>
      <c r="Q1403" s="464" t="str">
        <f>IFERROR(VLOOKUP($L1403,[4]Insumos!$C$2:$F$517,4,FALSE),"")</f>
        <v/>
      </c>
      <c r="R1403" s="463"/>
    </row>
    <row r="1404" spans="2:18" x14ac:dyDescent="0.25">
      <c r="B1404" s="465" t="str">
        <f>IF(Tabla1[[#This Row],[Código_Actividad]]="","",CONCATENATE(Tabla1[[#This Row],[POA]],".",Tabla1[[#This Row],[SRS]],".",Tabla1[[#This Row],[AREA]],".",Tabla1[[#This Row],[TIPO]]))</f>
        <v/>
      </c>
      <c r="C1404" s="465" t="str">
        <f>IF(Tabla1[[#This Row],[Código_Actividad]]="","",'Formulario PPGR1'!#REF!)</f>
        <v/>
      </c>
      <c r="D1404" s="465" t="str">
        <f>IF(Tabla1[[#This Row],[Código_Actividad]]="","",'Formulario PPGR1'!#REF!)</f>
        <v/>
      </c>
      <c r="E1404" s="465" t="str">
        <f>IF(Tabla1[[#This Row],[Código_Actividad]]="","",'Formulario PPGR1'!#REF!)</f>
        <v/>
      </c>
      <c r="F1404" s="465" t="str">
        <f>IF(Tabla1[[#This Row],[Código_Actividad]]="","",'Formulario PPGR1'!#REF!)</f>
        <v/>
      </c>
      <c r="G1404" s="366"/>
      <c r="H1404" s="460" t="str">
        <f>IFERROR(VLOOKUP(Tabla1[[#This Row],[Código_Actividad]],'Formulario PPGR2'!$H$9:$I$1048576,2,FALSE),"")</f>
        <v/>
      </c>
      <c r="I1404" s="461" t="str">
        <f>IFERROR(VLOOKUP(Tabla1[[#This Row],[Código_Actividad]],Tabla2[[Código]:[Total de Acciones ]],15,FALSE),"")</f>
        <v/>
      </c>
      <c r="J1404" s="462"/>
      <c r="K1404" s="466" t="str">
        <f>IFERROR(VLOOKUP($J1404,[10]LSIns!$B$5:$C$45,2,FALSE),"")</f>
        <v/>
      </c>
      <c r="L1404" s="460"/>
      <c r="M1404" s="463" t="str">
        <f>IFERROR(VLOOKUP($L1404,[4]Insumos!$C$2:$F$517,2,FALSE),"")</f>
        <v/>
      </c>
      <c r="N1404" s="408"/>
      <c r="O1404" s="464" t="str">
        <f>IFERROR(VLOOKUP($L1404,[4]Insumos!$C$2:$F$517,3,FALSE),"")</f>
        <v/>
      </c>
      <c r="P1404" s="318" t="e">
        <f>+Tabla1[[#This Row],[Precio Unitario]]*Tabla1[[#This Row],[Cantidad de Insumos]]</f>
        <v>#VALUE!</v>
      </c>
      <c r="Q1404" s="464" t="str">
        <f>IFERROR(VLOOKUP($L1404,[4]Insumos!$C$2:$F$517,4,FALSE),"")</f>
        <v/>
      </c>
      <c r="R1404" s="463"/>
    </row>
    <row r="1405" spans="2:18" x14ac:dyDescent="0.25">
      <c r="B1405" s="465" t="str">
        <f>IF(Tabla1[[#This Row],[Código_Actividad]]="","",CONCATENATE(Tabla1[[#This Row],[POA]],".",Tabla1[[#This Row],[SRS]],".",Tabla1[[#This Row],[AREA]],".",Tabla1[[#This Row],[TIPO]]))</f>
        <v/>
      </c>
      <c r="C1405" s="465" t="str">
        <f>IF(Tabla1[[#This Row],[Código_Actividad]]="","",'Formulario PPGR1'!#REF!)</f>
        <v/>
      </c>
      <c r="D1405" s="465" t="str">
        <f>IF(Tabla1[[#This Row],[Código_Actividad]]="","",'Formulario PPGR1'!#REF!)</f>
        <v/>
      </c>
      <c r="E1405" s="465" t="str">
        <f>IF(Tabla1[[#This Row],[Código_Actividad]]="","",'Formulario PPGR1'!#REF!)</f>
        <v/>
      </c>
      <c r="F1405" s="465" t="str">
        <f>IF(Tabla1[[#This Row],[Código_Actividad]]="","",'Formulario PPGR1'!#REF!)</f>
        <v/>
      </c>
      <c r="G1405" s="366"/>
      <c r="H1405" s="460" t="str">
        <f>IFERROR(VLOOKUP(Tabla1[[#This Row],[Código_Actividad]],'Formulario PPGR2'!$H$9:$I$1048576,2,FALSE),"")</f>
        <v/>
      </c>
      <c r="I1405" s="461" t="str">
        <f>IFERROR(VLOOKUP(Tabla1[[#This Row],[Código_Actividad]],Tabla2[[Código]:[Total de Acciones ]],15,FALSE),"")</f>
        <v/>
      </c>
      <c r="J1405" s="462"/>
      <c r="K1405" s="466" t="str">
        <f>IFERROR(VLOOKUP($J1405,[10]LSIns!$B$5:$C$45,2,FALSE),"")</f>
        <v/>
      </c>
      <c r="L1405" s="460"/>
      <c r="M1405" s="463" t="str">
        <f>IFERROR(VLOOKUP($L1405,[4]Insumos!$C$2:$F$517,2,FALSE),"")</f>
        <v/>
      </c>
      <c r="N1405" s="408"/>
      <c r="O1405" s="464" t="str">
        <f>IFERROR(VLOOKUP($L1405,[4]Insumos!$C$2:$F$517,3,FALSE),"")</f>
        <v/>
      </c>
      <c r="P1405" s="318" t="e">
        <f>+Tabla1[[#This Row],[Precio Unitario]]*Tabla1[[#This Row],[Cantidad de Insumos]]</f>
        <v>#VALUE!</v>
      </c>
      <c r="Q1405" s="464" t="str">
        <f>IFERROR(VLOOKUP($L1405,[4]Insumos!$C$2:$F$517,4,FALSE),"")</f>
        <v/>
      </c>
      <c r="R1405" s="463"/>
    </row>
    <row r="1406" spans="2:18" x14ac:dyDescent="0.25">
      <c r="B1406" s="465" t="str">
        <f>IF(Tabla1[[#This Row],[Código_Actividad]]="","",CONCATENATE(Tabla1[[#This Row],[POA]],".",Tabla1[[#This Row],[SRS]],".",Tabla1[[#This Row],[AREA]],".",Tabla1[[#This Row],[TIPO]]))</f>
        <v/>
      </c>
      <c r="C1406" s="465" t="str">
        <f>IF(Tabla1[[#This Row],[Código_Actividad]]="","",'Formulario PPGR1'!#REF!)</f>
        <v/>
      </c>
      <c r="D1406" s="465" t="str">
        <f>IF(Tabla1[[#This Row],[Código_Actividad]]="","",'Formulario PPGR1'!#REF!)</f>
        <v/>
      </c>
      <c r="E1406" s="465" t="str">
        <f>IF(Tabla1[[#This Row],[Código_Actividad]]="","",'Formulario PPGR1'!#REF!)</f>
        <v/>
      </c>
      <c r="F1406" s="465" t="str">
        <f>IF(Tabla1[[#This Row],[Código_Actividad]]="","",'Formulario PPGR1'!#REF!)</f>
        <v/>
      </c>
      <c r="G1406" s="366"/>
      <c r="H1406" s="460" t="str">
        <f>IFERROR(VLOOKUP(Tabla1[[#This Row],[Código_Actividad]],'Formulario PPGR2'!$H$9:$I$1048576,2,FALSE),"")</f>
        <v/>
      </c>
      <c r="I1406" s="461" t="str">
        <f>IFERROR(VLOOKUP(Tabla1[[#This Row],[Código_Actividad]],Tabla2[[Código]:[Total de Acciones ]],15,FALSE),"")</f>
        <v/>
      </c>
      <c r="J1406" s="462"/>
      <c r="K1406" s="466" t="str">
        <f>IFERROR(VLOOKUP($J1406,[10]LSIns!$B$5:$C$45,2,FALSE),"")</f>
        <v/>
      </c>
      <c r="L1406" s="460"/>
      <c r="M1406" s="463" t="str">
        <f>IFERROR(VLOOKUP($L1406,[4]Insumos!$C$2:$F$517,2,FALSE),"")</f>
        <v/>
      </c>
      <c r="N1406" s="408"/>
      <c r="O1406" s="464" t="str">
        <f>IFERROR(VLOOKUP($L1406,[4]Insumos!$C$2:$F$517,3,FALSE),"")</f>
        <v/>
      </c>
      <c r="P1406" s="318" t="e">
        <f>+Tabla1[[#This Row],[Precio Unitario]]*Tabla1[[#This Row],[Cantidad de Insumos]]</f>
        <v>#VALUE!</v>
      </c>
      <c r="Q1406" s="464" t="str">
        <f>IFERROR(VLOOKUP($L1406,[4]Insumos!$C$2:$F$517,4,FALSE),"")</f>
        <v/>
      </c>
      <c r="R1406" s="463"/>
    </row>
    <row r="1407" spans="2:18" x14ac:dyDescent="0.25">
      <c r="B1407" s="465" t="str">
        <f>IF(Tabla1[[#This Row],[Código_Actividad]]="","",CONCATENATE(Tabla1[[#This Row],[POA]],".",Tabla1[[#This Row],[SRS]],".",Tabla1[[#This Row],[AREA]],".",Tabla1[[#This Row],[TIPO]]))</f>
        <v/>
      </c>
      <c r="C1407" s="465" t="str">
        <f>IF(Tabla1[[#This Row],[Código_Actividad]]="","",'Formulario PPGR1'!#REF!)</f>
        <v/>
      </c>
      <c r="D1407" s="465" t="str">
        <f>IF(Tabla1[[#This Row],[Código_Actividad]]="","",'Formulario PPGR1'!#REF!)</f>
        <v/>
      </c>
      <c r="E1407" s="465" t="str">
        <f>IF(Tabla1[[#This Row],[Código_Actividad]]="","",'Formulario PPGR1'!#REF!)</f>
        <v/>
      </c>
      <c r="F1407" s="465" t="str">
        <f>IF(Tabla1[[#This Row],[Código_Actividad]]="","",'Formulario PPGR1'!#REF!)</f>
        <v/>
      </c>
      <c r="G1407" s="366"/>
      <c r="H1407" s="460" t="str">
        <f>IFERROR(VLOOKUP(Tabla1[[#This Row],[Código_Actividad]],'Formulario PPGR2'!$H$9:$I$1048576,2,FALSE),"")</f>
        <v/>
      </c>
      <c r="I1407" s="461" t="str">
        <f>IFERROR(VLOOKUP(Tabla1[[#This Row],[Código_Actividad]],Tabla2[[Código]:[Total de Acciones ]],15,FALSE),"")</f>
        <v/>
      </c>
      <c r="J1407" s="462"/>
      <c r="K1407" s="466" t="str">
        <f>IFERROR(VLOOKUP($J1407,[10]LSIns!$B$5:$C$45,2,FALSE),"")</f>
        <v/>
      </c>
      <c r="L1407" s="460"/>
      <c r="M1407" s="463" t="str">
        <f>IFERROR(VLOOKUP($L1407,[4]Insumos!$C$2:$F$517,2,FALSE),"")</f>
        <v/>
      </c>
      <c r="N1407" s="408"/>
      <c r="O1407" s="464" t="str">
        <f>IFERROR(VLOOKUP($L1407,[4]Insumos!$C$2:$F$517,3,FALSE),"")</f>
        <v/>
      </c>
      <c r="P1407" s="318" t="e">
        <f>+Tabla1[[#This Row],[Precio Unitario]]*Tabla1[[#This Row],[Cantidad de Insumos]]</f>
        <v>#VALUE!</v>
      </c>
      <c r="Q1407" s="464" t="str">
        <f>IFERROR(VLOOKUP($L1407,[4]Insumos!$C$2:$F$517,4,FALSE),"")</f>
        <v/>
      </c>
      <c r="R1407" s="463"/>
    </row>
    <row r="1408" spans="2:18" x14ac:dyDescent="0.25">
      <c r="B1408" s="465" t="str">
        <f>IF(Tabla1[[#This Row],[Código_Actividad]]="","",CONCATENATE(Tabla1[[#This Row],[POA]],".",Tabla1[[#This Row],[SRS]],".",Tabla1[[#This Row],[AREA]],".",Tabla1[[#This Row],[TIPO]]))</f>
        <v/>
      </c>
      <c r="C1408" s="465" t="str">
        <f>IF(Tabla1[[#This Row],[Código_Actividad]]="","",'Formulario PPGR1'!#REF!)</f>
        <v/>
      </c>
      <c r="D1408" s="465" t="str">
        <f>IF(Tabla1[[#This Row],[Código_Actividad]]="","",'Formulario PPGR1'!#REF!)</f>
        <v/>
      </c>
      <c r="E1408" s="465" t="str">
        <f>IF(Tabla1[[#This Row],[Código_Actividad]]="","",'Formulario PPGR1'!#REF!)</f>
        <v/>
      </c>
      <c r="F1408" s="465" t="str">
        <f>IF(Tabla1[[#This Row],[Código_Actividad]]="","",'Formulario PPGR1'!#REF!)</f>
        <v/>
      </c>
      <c r="G1408" s="366"/>
      <c r="H1408" s="460" t="str">
        <f>IFERROR(VLOOKUP(Tabla1[[#This Row],[Código_Actividad]],'Formulario PPGR2'!$H$9:$I$1048576,2,FALSE),"")</f>
        <v/>
      </c>
      <c r="I1408" s="461" t="str">
        <f>IFERROR(VLOOKUP(Tabla1[[#This Row],[Código_Actividad]],Tabla2[[Código]:[Total de Acciones ]],15,FALSE),"")</f>
        <v/>
      </c>
      <c r="J1408" s="462"/>
      <c r="K1408" s="466" t="str">
        <f>IFERROR(VLOOKUP($J1409,[10]LSIns!$B$5:$C$45,2,FALSE),"")</f>
        <v/>
      </c>
      <c r="L1408" s="460"/>
      <c r="M1408" s="463" t="str">
        <f>IFERROR(VLOOKUP($L1408,[4]Insumos!$C$2:$F$517,2,FALSE),"")</f>
        <v/>
      </c>
      <c r="N1408" s="408"/>
      <c r="O1408" s="464" t="str">
        <f>IFERROR(VLOOKUP($L1408,[4]Insumos!$C$2:$F$517,3,FALSE),"")</f>
        <v/>
      </c>
      <c r="P1408" s="318" t="e">
        <f>+Tabla1[[#This Row],[Precio Unitario]]*Tabla1[[#This Row],[Cantidad de Insumos]]</f>
        <v>#VALUE!</v>
      </c>
      <c r="Q1408" s="464" t="str">
        <f>IFERROR(VLOOKUP($L1408,[4]Insumos!$C$2:$F$517,4,FALSE),"")</f>
        <v/>
      </c>
      <c r="R1408" s="463"/>
    </row>
    <row r="1409" spans="2:18" x14ac:dyDescent="0.25">
      <c r="B1409" s="465" t="str">
        <f>IF(Tabla1[[#This Row],[Código_Actividad]]="","",CONCATENATE(Tabla1[[#This Row],[POA]],".",Tabla1[[#This Row],[SRS]],".",Tabla1[[#This Row],[AREA]],".",Tabla1[[#This Row],[TIPO]]))</f>
        <v/>
      </c>
      <c r="C1409" s="465" t="str">
        <f>IF(Tabla1[[#This Row],[Código_Actividad]]="","",'Formulario PPGR1'!#REF!)</f>
        <v/>
      </c>
      <c r="D1409" s="465" t="str">
        <f>IF(Tabla1[[#This Row],[Código_Actividad]]="","",'Formulario PPGR1'!#REF!)</f>
        <v/>
      </c>
      <c r="E1409" s="465" t="str">
        <f>IF(Tabla1[[#This Row],[Código_Actividad]]="","",'Formulario PPGR1'!#REF!)</f>
        <v/>
      </c>
      <c r="F1409" s="465" t="str">
        <f>IF(Tabla1[[#This Row],[Código_Actividad]]="","",'Formulario PPGR1'!#REF!)</f>
        <v/>
      </c>
      <c r="G1409" s="366"/>
      <c r="H1409" s="460" t="str">
        <f>IFERROR(VLOOKUP(Tabla1[[#This Row],[Código_Actividad]],'Formulario PPGR2'!$H$9:$I$1048576,2,FALSE),"")</f>
        <v/>
      </c>
      <c r="I1409" s="461" t="str">
        <f>IFERROR(VLOOKUP(Tabla1[[#This Row],[Código_Actividad]],Tabla2[[Código]:[Total de Acciones ]],15,FALSE),"")</f>
        <v/>
      </c>
      <c r="J1409" s="462"/>
      <c r="K1409" s="466" t="str">
        <f>IFERROR(VLOOKUP($J1410,[10]LSIns!$B$5:$C$45,2,FALSE),"")</f>
        <v/>
      </c>
      <c r="L1409" s="460"/>
      <c r="M1409" s="463" t="str">
        <f>IFERROR(VLOOKUP($L1409,[4]Insumos!$C$2:$F$517,2,FALSE),"")</f>
        <v/>
      </c>
      <c r="N1409" s="408"/>
      <c r="O1409" s="464" t="str">
        <f>IFERROR(VLOOKUP($L1409,[4]Insumos!$C$2:$F$517,3,FALSE),"")</f>
        <v/>
      </c>
      <c r="P1409" s="318" t="e">
        <f>+Tabla1[[#This Row],[Precio Unitario]]*Tabla1[[#This Row],[Cantidad de Insumos]]</f>
        <v>#VALUE!</v>
      </c>
      <c r="Q1409" s="464" t="str">
        <f>IFERROR(VLOOKUP($L1409,[4]Insumos!$C$2:$F$517,4,FALSE),"")</f>
        <v/>
      </c>
      <c r="R1409" s="463"/>
    </row>
    <row r="1410" spans="2:18" x14ac:dyDescent="0.25">
      <c r="B1410" s="465" t="str">
        <f>IF(Tabla1[[#This Row],[Código_Actividad]]="","",CONCATENATE(Tabla1[[#This Row],[POA]],".",Tabla1[[#This Row],[SRS]],".",Tabla1[[#This Row],[AREA]],".",Tabla1[[#This Row],[TIPO]]))</f>
        <v/>
      </c>
      <c r="C1410" s="465" t="str">
        <f>IF(Tabla1[[#This Row],[Código_Actividad]]="","",'Formulario PPGR1'!#REF!)</f>
        <v/>
      </c>
      <c r="D1410" s="465" t="str">
        <f>IF(Tabla1[[#This Row],[Código_Actividad]]="","",'Formulario PPGR1'!#REF!)</f>
        <v/>
      </c>
      <c r="E1410" s="465" t="str">
        <f>IF(Tabla1[[#This Row],[Código_Actividad]]="","",'Formulario PPGR1'!#REF!)</f>
        <v/>
      </c>
      <c r="F1410" s="465" t="str">
        <f>IF(Tabla1[[#This Row],[Código_Actividad]]="","",'Formulario PPGR1'!#REF!)</f>
        <v/>
      </c>
      <c r="G1410" s="366"/>
      <c r="H1410" s="460" t="str">
        <f>IFERROR(VLOOKUP(Tabla1[[#This Row],[Código_Actividad]],'Formulario PPGR2'!$H$9:$I$1048576,2,FALSE),"")</f>
        <v/>
      </c>
      <c r="I1410" s="461" t="str">
        <f>IFERROR(VLOOKUP(Tabla1[[#This Row],[Código_Actividad]],Tabla2[[Código]:[Total de Acciones ]],15,FALSE),"")</f>
        <v/>
      </c>
      <c r="J1410" s="462"/>
      <c r="K1410" s="466" t="str">
        <f>IFERROR(VLOOKUP($J1411,[10]LSIns!$B$5:$C$45,2,FALSE),"")</f>
        <v/>
      </c>
      <c r="L1410" s="460"/>
      <c r="M1410" s="463" t="str">
        <f>IFERROR(VLOOKUP($L1410,[4]Insumos!$C$2:$F$517,2,FALSE),"")</f>
        <v/>
      </c>
      <c r="N1410" s="408"/>
      <c r="O1410" s="464" t="str">
        <f>IFERROR(VLOOKUP($L1410,[4]Insumos!$C$2:$F$517,3,FALSE),"")</f>
        <v/>
      </c>
      <c r="P1410" s="318" t="e">
        <f>+Tabla1[[#This Row],[Precio Unitario]]*Tabla1[[#This Row],[Cantidad de Insumos]]</f>
        <v>#VALUE!</v>
      </c>
      <c r="Q1410" s="464" t="str">
        <f>IFERROR(VLOOKUP($L1410,[4]Insumos!$C$2:$F$517,4,FALSE),"")</f>
        <v/>
      </c>
      <c r="R1410" s="463"/>
    </row>
    <row r="1411" spans="2:18" x14ac:dyDescent="0.25">
      <c r="B1411" s="465" t="str">
        <f>IF(Tabla1[[#This Row],[Código_Actividad]]="","",CONCATENATE(Tabla1[[#This Row],[POA]],".",Tabla1[[#This Row],[SRS]],".",Tabla1[[#This Row],[AREA]],".",Tabla1[[#This Row],[TIPO]]))</f>
        <v/>
      </c>
      <c r="C1411" s="465" t="str">
        <f>IF(Tabla1[[#This Row],[Código_Actividad]]="","",'Formulario PPGR1'!#REF!)</f>
        <v/>
      </c>
      <c r="D1411" s="465" t="str">
        <f>IF(Tabla1[[#This Row],[Código_Actividad]]="","",'Formulario PPGR1'!#REF!)</f>
        <v/>
      </c>
      <c r="E1411" s="465" t="str">
        <f>IF(Tabla1[[#This Row],[Código_Actividad]]="","",'Formulario PPGR1'!#REF!)</f>
        <v/>
      </c>
      <c r="F1411" s="465" t="str">
        <f>IF(Tabla1[[#This Row],[Código_Actividad]]="","",'Formulario PPGR1'!#REF!)</f>
        <v/>
      </c>
      <c r="G1411" s="366"/>
      <c r="H1411" s="460" t="str">
        <f>IFERROR(VLOOKUP(Tabla1[[#This Row],[Código_Actividad]],'Formulario PPGR2'!$H$9:$I$1048576,2,FALSE),"")</f>
        <v/>
      </c>
      <c r="I1411" s="461" t="str">
        <f>IFERROR(VLOOKUP(Tabla1[[#This Row],[Código_Actividad]],Tabla2[[Código]:[Total de Acciones ]],15,FALSE),"")</f>
        <v/>
      </c>
      <c r="J1411" s="462"/>
      <c r="K1411" s="466" t="str">
        <f>IFERROR(VLOOKUP(#REF!,[10]LSIns!$B$5:$C$45,2,FALSE),"")</f>
        <v/>
      </c>
      <c r="L1411" s="460"/>
      <c r="M1411" s="463" t="str">
        <f>IFERROR(VLOOKUP($L1411,[4]Insumos!$C$2:$F$517,2,FALSE),"")</f>
        <v/>
      </c>
      <c r="N1411" s="408"/>
      <c r="O1411" s="464" t="str">
        <f>IFERROR(VLOOKUP($L1411,[4]Insumos!$C$2:$F$517,3,FALSE),"")</f>
        <v/>
      </c>
      <c r="P1411" s="318" t="e">
        <f>+Tabla1[[#This Row],[Precio Unitario]]*Tabla1[[#This Row],[Cantidad de Insumos]]</f>
        <v>#VALUE!</v>
      </c>
      <c r="Q1411" s="464" t="str">
        <f>IFERROR(VLOOKUP($L1411,[4]Insumos!$C$2:$F$517,4,FALSE),"")</f>
        <v/>
      </c>
      <c r="R1411" s="463"/>
    </row>
    <row r="1412" spans="2:18" x14ac:dyDescent="0.25">
      <c r="B1412" s="465" t="str">
        <f>IF(Tabla1[[#This Row],[Código_Actividad]]="","",CONCATENATE(Tabla1[[#This Row],[POA]],".",Tabla1[[#This Row],[SRS]],".",Tabla1[[#This Row],[AREA]],".",Tabla1[[#This Row],[TIPO]]))</f>
        <v/>
      </c>
      <c r="C1412" s="465" t="str">
        <f>IF(Tabla1[[#This Row],[Código_Actividad]]="","",'Formulario PPGR1'!#REF!)</f>
        <v/>
      </c>
      <c r="D1412" s="465" t="str">
        <f>IF(Tabla1[[#This Row],[Código_Actividad]]="","",'Formulario PPGR1'!#REF!)</f>
        <v/>
      </c>
      <c r="E1412" s="465" t="str">
        <f>IF(Tabla1[[#This Row],[Código_Actividad]]="","",'Formulario PPGR1'!#REF!)</f>
        <v/>
      </c>
      <c r="F1412" s="465" t="str">
        <f>IF(Tabla1[[#This Row],[Código_Actividad]]="","",'Formulario PPGR1'!#REF!)</f>
        <v/>
      </c>
      <c r="G1412" s="366"/>
      <c r="H1412" s="460" t="str">
        <f>IFERROR(VLOOKUP(Tabla1[[#This Row],[Código_Actividad]],'Formulario PPGR2'!$H$9:$I$1048576,2,FALSE),"")</f>
        <v/>
      </c>
      <c r="I1412" s="461" t="str">
        <f>IFERROR(VLOOKUP(Tabla1[[#This Row],[Código_Actividad]],Tabla2[[Código]:[Total de Acciones ]],15,FALSE),"")</f>
        <v/>
      </c>
      <c r="J1412" s="462"/>
      <c r="K1412" s="466" t="str">
        <f>IFERROR(VLOOKUP($J1412,[10]LSIns!$B$5:$C$45,2,FALSE),"")</f>
        <v/>
      </c>
      <c r="L1412" s="460"/>
      <c r="M1412" s="463" t="str">
        <f>IFERROR(VLOOKUP($L1412,[4]Insumos!$C$2:$F$517,2,FALSE),"")</f>
        <v/>
      </c>
      <c r="N1412" s="408"/>
      <c r="O1412" s="464" t="str">
        <f>IFERROR(VLOOKUP($L1412,[4]Insumos!$C$2:$F$517,3,FALSE),"")</f>
        <v/>
      </c>
      <c r="P1412" s="318" t="e">
        <f>+Tabla1[[#This Row],[Precio Unitario]]*Tabla1[[#This Row],[Cantidad de Insumos]]</f>
        <v>#VALUE!</v>
      </c>
      <c r="Q1412" s="464" t="str">
        <f>IFERROR(VLOOKUP($L1412,[4]Insumos!$C$2:$F$517,4,FALSE),"")</f>
        <v/>
      </c>
      <c r="R1412" s="463"/>
    </row>
    <row r="1413" spans="2:18" x14ac:dyDescent="0.25">
      <c r="B1413" s="465" t="str">
        <f>IF(Tabla1[[#This Row],[Código_Actividad]]="","",CONCATENATE(Tabla1[[#This Row],[POA]],".",Tabla1[[#This Row],[SRS]],".",Tabla1[[#This Row],[AREA]],".",Tabla1[[#This Row],[TIPO]]))</f>
        <v/>
      </c>
      <c r="C1413" s="465" t="str">
        <f>IF(Tabla1[[#This Row],[Código_Actividad]]="","",'Formulario PPGR1'!#REF!)</f>
        <v/>
      </c>
      <c r="D1413" s="465" t="str">
        <f>IF(Tabla1[[#This Row],[Código_Actividad]]="","",'Formulario PPGR1'!#REF!)</f>
        <v/>
      </c>
      <c r="E1413" s="465" t="str">
        <f>IF(Tabla1[[#This Row],[Código_Actividad]]="","",'Formulario PPGR1'!#REF!)</f>
        <v/>
      </c>
      <c r="F1413" s="465" t="str">
        <f>IF(Tabla1[[#This Row],[Código_Actividad]]="","",'Formulario PPGR1'!#REF!)</f>
        <v/>
      </c>
      <c r="G1413" s="366"/>
      <c r="H1413" s="460" t="str">
        <f>IFERROR(VLOOKUP(Tabla1[[#This Row],[Código_Actividad]],'Formulario PPGR2'!$H$9:$I$1048576,2,FALSE),"")</f>
        <v/>
      </c>
      <c r="I1413" s="461" t="str">
        <f>IFERROR(VLOOKUP(Tabla1[[#This Row],[Código_Actividad]],Tabla2[[Código]:[Total de Acciones ]],15,FALSE),"")</f>
        <v/>
      </c>
      <c r="J1413" s="462"/>
      <c r="K1413" s="466" t="str">
        <f>IFERROR(VLOOKUP($J1413,[10]LSIns!$B$5:$C$45,2,FALSE),"")</f>
        <v/>
      </c>
      <c r="L1413" s="460"/>
      <c r="M1413" s="463" t="str">
        <f>IFERROR(VLOOKUP($L1413,[4]Insumos!$C$2:$F$517,2,FALSE),"")</f>
        <v/>
      </c>
      <c r="N1413" s="408"/>
      <c r="O1413" s="464" t="str">
        <f>IFERROR(VLOOKUP($L1413,[4]Insumos!$C$2:$F$517,3,FALSE),"")</f>
        <v/>
      </c>
      <c r="P1413" s="318" t="e">
        <f>+Tabla1[[#This Row],[Precio Unitario]]*Tabla1[[#This Row],[Cantidad de Insumos]]</f>
        <v>#VALUE!</v>
      </c>
      <c r="Q1413" s="464" t="str">
        <f>IFERROR(VLOOKUP($L1413,[4]Insumos!$C$2:$F$517,4,FALSE),"")</f>
        <v/>
      </c>
      <c r="R1413" s="463"/>
    </row>
    <row r="1414" spans="2:18" x14ac:dyDescent="0.25">
      <c r="B1414" s="465" t="str">
        <f>IF(Tabla1[[#This Row],[Código_Actividad]]="","",CONCATENATE(Tabla1[[#This Row],[POA]],".",Tabla1[[#This Row],[SRS]],".",Tabla1[[#This Row],[AREA]],".",Tabla1[[#This Row],[TIPO]]))</f>
        <v/>
      </c>
      <c r="C1414" s="465" t="str">
        <f>IF(Tabla1[[#This Row],[Código_Actividad]]="","",'Formulario PPGR1'!#REF!)</f>
        <v/>
      </c>
      <c r="D1414" s="465" t="str">
        <f>IF(Tabla1[[#This Row],[Código_Actividad]]="","",'Formulario PPGR1'!#REF!)</f>
        <v/>
      </c>
      <c r="E1414" s="465" t="str">
        <f>IF(Tabla1[[#This Row],[Código_Actividad]]="","",'Formulario PPGR1'!#REF!)</f>
        <v/>
      </c>
      <c r="F1414" s="465" t="str">
        <f>IF(Tabla1[[#This Row],[Código_Actividad]]="","",'Formulario PPGR1'!#REF!)</f>
        <v/>
      </c>
      <c r="G1414" s="366"/>
      <c r="H1414" s="460" t="str">
        <f>IFERROR(VLOOKUP(Tabla1[[#This Row],[Código_Actividad]],'Formulario PPGR2'!$H$9:$I$1048576,2,FALSE),"")</f>
        <v/>
      </c>
      <c r="I1414" s="461" t="str">
        <f>IFERROR(VLOOKUP(Tabla1[[#This Row],[Código_Actividad]],Tabla2[[Código]:[Total de Acciones ]],15,FALSE),"")</f>
        <v/>
      </c>
      <c r="J1414" s="462"/>
      <c r="K1414" s="466" t="str">
        <f>IFERROR(VLOOKUP($J1414,[10]LSIns!$B$5:$C$45,2,FALSE),"")</f>
        <v/>
      </c>
      <c r="L1414" s="460"/>
      <c r="M1414" s="463" t="str">
        <f>IFERROR(VLOOKUP($L1414,[4]Insumos!$C$2:$F$517,2,FALSE),"")</f>
        <v/>
      </c>
      <c r="N1414" s="408"/>
      <c r="O1414" s="464" t="str">
        <f>IFERROR(VLOOKUP($L1414,[4]Insumos!$C$2:$F$517,3,FALSE),"")</f>
        <v/>
      </c>
      <c r="P1414" s="318" t="e">
        <f>+Tabla1[[#This Row],[Precio Unitario]]*Tabla1[[#This Row],[Cantidad de Insumos]]</f>
        <v>#VALUE!</v>
      </c>
      <c r="Q1414" s="464" t="str">
        <f>IFERROR(VLOOKUP($L1414,[4]Insumos!$C$2:$F$517,4,FALSE),"")</f>
        <v/>
      </c>
      <c r="R1414" s="463"/>
    </row>
    <row r="1415" spans="2:18" x14ac:dyDescent="0.25">
      <c r="B1415" s="465" t="str">
        <f>IF(Tabla1[[#This Row],[Código_Actividad]]="","",CONCATENATE(Tabla1[[#This Row],[POA]],".",Tabla1[[#This Row],[SRS]],".",Tabla1[[#This Row],[AREA]],".",Tabla1[[#This Row],[TIPO]]))</f>
        <v/>
      </c>
      <c r="C1415" s="465" t="str">
        <f>IF(Tabla1[[#This Row],[Código_Actividad]]="","",'Formulario PPGR1'!#REF!)</f>
        <v/>
      </c>
      <c r="D1415" s="465" t="str">
        <f>IF(Tabla1[[#This Row],[Código_Actividad]]="","",'Formulario PPGR1'!#REF!)</f>
        <v/>
      </c>
      <c r="E1415" s="465" t="str">
        <f>IF(Tabla1[[#This Row],[Código_Actividad]]="","",'Formulario PPGR1'!#REF!)</f>
        <v/>
      </c>
      <c r="F1415" s="465" t="str">
        <f>IF(Tabla1[[#This Row],[Código_Actividad]]="","",'Formulario PPGR1'!#REF!)</f>
        <v/>
      </c>
      <c r="G1415" s="366"/>
      <c r="H1415" s="460" t="str">
        <f>IFERROR(VLOOKUP(Tabla1[[#This Row],[Código_Actividad]],'Formulario PPGR2'!$H$9:$I$1048576,2,FALSE),"")</f>
        <v/>
      </c>
      <c r="I1415" s="461" t="str">
        <f>IFERROR(VLOOKUP(Tabla1[[#This Row],[Código_Actividad]],Tabla2[[Código]:[Total de Acciones ]],15,FALSE),"")</f>
        <v/>
      </c>
      <c r="J1415" s="462"/>
      <c r="K1415" s="466" t="str">
        <f>IFERROR(VLOOKUP($J1415,[3]LSIns!$B$5:$C$45,2,FALSE),"")</f>
        <v/>
      </c>
      <c r="L1415" s="460"/>
      <c r="M1415" s="463" t="str">
        <f>IFERROR(VLOOKUP($L1415,[4]Insumos!$C$2:$F$517,2,FALSE),"")</f>
        <v/>
      </c>
      <c r="N1415" s="408"/>
      <c r="O1415" s="464" t="str">
        <f>IFERROR(VLOOKUP($L1415,[4]Insumos!$C$2:$F$517,3,FALSE),"")</f>
        <v/>
      </c>
      <c r="P1415" s="318" t="e">
        <f>+Tabla1[[#This Row],[Precio Unitario]]*Tabla1[[#This Row],[Cantidad de Insumos]]</f>
        <v>#VALUE!</v>
      </c>
      <c r="Q1415" s="464" t="str">
        <f>IFERROR(VLOOKUP($L1415,[4]Insumos!$C$2:$F$517,4,FALSE),"")</f>
        <v/>
      </c>
      <c r="R1415" s="463"/>
    </row>
    <row r="1416" spans="2:18" x14ac:dyDescent="0.25">
      <c r="B1416" s="465" t="str">
        <f>IF(Tabla1[[#This Row],[Código_Actividad]]="","",CONCATENATE(Tabla1[[#This Row],[POA]],".",Tabla1[[#This Row],[SRS]],".",Tabla1[[#This Row],[AREA]],".",Tabla1[[#This Row],[TIPO]]))</f>
        <v/>
      </c>
      <c r="C1416" s="465" t="str">
        <f>IF(Tabla1[[#This Row],[Código_Actividad]]="","",'Formulario PPGR1'!#REF!)</f>
        <v/>
      </c>
      <c r="D1416" s="465" t="str">
        <f>IF(Tabla1[[#This Row],[Código_Actividad]]="","",'Formulario PPGR1'!#REF!)</f>
        <v/>
      </c>
      <c r="E1416" s="465" t="str">
        <f>IF(Tabla1[[#This Row],[Código_Actividad]]="","",'Formulario PPGR1'!#REF!)</f>
        <v/>
      </c>
      <c r="F1416" s="465" t="str">
        <f>IF(Tabla1[[#This Row],[Código_Actividad]]="","",'Formulario PPGR1'!#REF!)</f>
        <v/>
      </c>
      <c r="G1416" s="366"/>
      <c r="H1416" s="460" t="str">
        <f>IFERROR(VLOOKUP(Tabla1[[#This Row],[Código_Actividad]],'Formulario PPGR2'!$H$9:$I$1048576,2,FALSE),"")</f>
        <v/>
      </c>
      <c r="I1416" s="461" t="str">
        <f>IFERROR(VLOOKUP(Tabla1[[#This Row],[Código_Actividad]],Tabla2[[Código]:[Total de Acciones ]],15,FALSE),"")</f>
        <v/>
      </c>
      <c r="J1416" s="462"/>
      <c r="K1416" s="466" t="str">
        <f>IFERROR(VLOOKUP($J1416,[10]LSIns!$B$5:$C$45,2,FALSE),"")</f>
        <v/>
      </c>
      <c r="L1416" s="460"/>
      <c r="M1416" s="463" t="str">
        <f>IFERROR(VLOOKUP($L1416,[4]Insumos!$C$2:$F$517,2,FALSE),"")</f>
        <v/>
      </c>
      <c r="N1416" s="408"/>
      <c r="O1416" s="464" t="str">
        <f>IFERROR(VLOOKUP($L1416,[4]Insumos!$C$2:$F$517,3,FALSE),"")</f>
        <v/>
      </c>
      <c r="P1416" s="318" t="e">
        <f>+Tabla1[[#This Row],[Precio Unitario]]*Tabla1[[#This Row],[Cantidad de Insumos]]</f>
        <v>#VALUE!</v>
      </c>
      <c r="Q1416" s="464" t="str">
        <f>IFERROR(VLOOKUP($L1416,[4]Insumos!$C$2:$F$517,4,FALSE),"")</f>
        <v/>
      </c>
      <c r="R1416" s="463"/>
    </row>
    <row r="1417" spans="2:18" x14ac:dyDescent="0.25">
      <c r="B1417" s="465" t="str">
        <f>IF(Tabla1[[#This Row],[Código_Actividad]]="","",CONCATENATE(Tabla1[[#This Row],[POA]],".",Tabla1[[#This Row],[SRS]],".",Tabla1[[#This Row],[AREA]],".",Tabla1[[#This Row],[TIPO]]))</f>
        <v/>
      </c>
      <c r="C1417" s="465" t="str">
        <f>IF(Tabla1[[#This Row],[Código_Actividad]]="","",'Formulario PPGR1'!#REF!)</f>
        <v/>
      </c>
      <c r="D1417" s="465" t="str">
        <f>IF(Tabla1[[#This Row],[Código_Actividad]]="","",'Formulario PPGR1'!#REF!)</f>
        <v/>
      </c>
      <c r="E1417" s="465" t="str">
        <f>IF(Tabla1[[#This Row],[Código_Actividad]]="","",'Formulario PPGR1'!#REF!)</f>
        <v/>
      </c>
      <c r="F1417" s="465" t="str">
        <f>IF(Tabla1[[#This Row],[Código_Actividad]]="","",'Formulario PPGR1'!#REF!)</f>
        <v/>
      </c>
      <c r="G1417" s="366"/>
      <c r="H1417" s="460" t="str">
        <f>IFERROR(VLOOKUP(Tabla1[[#This Row],[Código_Actividad]],'Formulario PPGR2'!$H$9:$I$1048576,2,FALSE),"")</f>
        <v/>
      </c>
      <c r="I1417" s="461" t="str">
        <f>IFERROR(VLOOKUP(Tabla1[[#This Row],[Código_Actividad]],Tabla2[[Código]:[Total de Acciones ]],15,FALSE),"")</f>
        <v/>
      </c>
      <c r="J1417" s="462"/>
      <c r="K1417" s="466" t="str">
        <f>IFERROR(VLOOKUP($J1417,[10]LSIns!$B$5:$C$45,2,FALSE),"")</f>
        <v/>
      </c>
      <c r="L1417" s="460"/>
      <c r="M1417" s="463" t="str">
        <f>IFERROR(VLOOKUP($L1417,[4]Insumos!$C$2:$F$517,2,FALSE),"")</f>
        <v/>
      </c>
      <c r="N1417" s="408"/>
      <c r="O1417" s="464" t="str">
        <f>IFERROR(VLOOKUP($L1417,[4]Insumos!$C$2:$F$517,3,FALSE),"")</f>
        <v/>
      </c>
      <c r="P1417" s="318" t="e">
        <f>+Tabla1[[#This Row],[Precio Unitario]]*Tabla1[[#This Row],[Cantidad de Insumos]]</f>
        <v>#VALUE!</v>
      </c>
      <c r="Q1417" s="464" t="str">
        <f>IFERROR(VLOOKUP($L1417,[4]Insumos!$C$2:$F$517,4,FALSE),"")</f>
        <v/>
      </c>
      <c r="R1417" s="463"/>
    </row>
    <row r="1418" spans="2:18" x14ac:dyDescent="0.25">
      <c r="B1418" s="465" t="str">
        <f>IF(Tabla1[[#This Row],[Código_Actividad]]="","",CONCATENATE(Tabla1[[#This Row],[POA]],".",Tabla1[[#This Row],[SRS]],".",Tabla1[[#This Row],[AREA]],".",Tabla1[[#This Row],[TIPO]]))</f>
        <v/>
      </c>
      <c r="C1418" s="465" t="str">
        <f>IF(Tabla1[[#This Row],[Código_Actividad]]="","",'Formulario PPGR1'!#REF!)</f>
        <v/>
      </c>
      <c r="D1418" s="465" t="str">
        <f>IF(Tabla1[[#This Row],[Código_Actividad]]="","",'Formulario PPGR1'!#REF!)</f>
        <v/>
      </c>
      <c r="E1418" s="465" t="str">
        <f>IF(Tabla1[[#This Row],[Código_Actividad]]="","",'Formulario PPGR1'!#REF!)</f>
        <v/>
      </c>
      <c r="F1418" s="465" t="str">
        <f>IF(Tabla1[[#This Row],[Código_Actividad]]="","",'Formulario PPGR1'!#REF!)</f>
        <v/>
      </c>
      <c r="G1418" s="366"/>
      <c r="H1418" s="460" t="str">
        <f>IFERROR(VLOOKUP(Tabla1[[#This Row],[Código_Actividad]],'Formulario PPGR2'!$H$9:$I$1048576,2,FALSE),"")</f>
        <v/>
      </c>
      <c r="I1418" s="461" t="str">
        <f>IFERROR(VLOOKUP(Tabla1[[#This Row],[Código_Actividad]],Tabla2[[Código]:[Total de Acciones ]],15,FALSE),"")</f>
        <v/>
      </c>
      <c r="J1418" s="462"/>
      <c r="K1418" s="466" t="str">
        <f>IFERROR(VLOOKUP($J1418,[10]LSIns!$B$5:$C$45,2,FALSE),"")</f>
        <v/>
      </c>
      <c r="L1418" s="460"/>
      <c r="M1418" s="463" t="str">
        <f>IFERROR(VLOOKUP($L1418,[4]Insumos!$C$2:$F$517,2,FALSE),"")</f>
        <v/>
      </c>
      <c r="N1418" s="408"/>
      <c r="O1418" s="464" t="str">
        <f>IFERROR(VLOOKUP($L1418,[4]Insumos!$C$2:$F$517,3,FALSE),"")</f>
        <v/>
      </c>
      <c r="P1418" s="318" t="e">
        <f>+Tabla1[[#This Row],[Precio Unitario]]*Tabla1[[#This Row],[Cantidad de Insumos]]</f>
        <v>#VALUE!</v>
      </c>
      <c r="Q1418" s="464" t="str">
        <f>IFERROR(VLOOKUP($L1418,[4]Insumos!$C$2:$F$517,4,FALSE),"")</f>
        <v/>
      </c>
      <c r="R1418" s="463"/>
    </row>
    <row r="1419" spans="2:18" x14ac:dyDescent="0.25">
      <c r="B1419" s="465" t="str">
        <f>IF(Tabla1[[#This Row],[Código_Actividad]]="","",CONCATENATE(Tabla1[[#This Row],[POA]],".",Tabla1[[#This Row],[SRS]],".",Tabla1[[#This Row],[AREA]],".",Tabla1[[#This Row],[TIPO]]))</f>
        <v/>
      </c>
      <c r="C1419" s="465" t="str">
        <f>IF(Tabla1[[#This Row],[Código_Actividad]]="","",'Formulario PPGR1'!#REF!)</f>
        <v/>
      </c>
      <c r="D1419" s="465" t="str">
        <f>IF(Tabla1[[#This Row],[Código_Actividad]]="","",'Formulario PPGR1'!#REF!)</f>
        <v/>
      </c>
      <c r="E1419" s="465" t="str">
        <f>IF(Tabla1[[#This Row],[Código_Actividad]]="","",'Formulario PPGR1'!#REF!)</f>
        <v/>
      </c>
      <c r="F1419" s="465" t="str">
        <f>IF(Tabla1[[#This Row],[Código_Actividad]]="","",'Formulario PPGR1'!#REF!)</f>
        <v/>
      </c>
      <c r="G1419" s="366"/>
      <c r="H1419" s="460" t="str">
        <f>IFERROR(VLOOKUP(Tabla1[[#This Row],[Código_Actividad]],'Formulario PPGR2'!$H$9:$I$1048576,2,FALSE),"")</f>
        <v/>
      </c>
      <c r="I1419" s="461" t="str">
        <f>IFERROR(VLOOKUP(Tabla1[[#This Row],[Código_Actividad]],Tabla2[[Código]:[Total de Acciones ]],15,FALSE),"")</f>
        <v/>
      </c>
      <c r="J1419" s="462"/>
      <c r="K1419" s="466" t="str">
        <f>IFERROR(VLOOKUP($J1419,[10]LSIns!$B$5:$C$45,2,FALSE),"")</f>
        <v/>
      </c>
      <c r="L1419" s="460"/>
      <c r="M1419" s="463" t="str">
        <f>IFERROR(VLOOKUP($L1419,[4]Insumos!$C$2:$F$517,2,FALSE),"")</f>
        <v/>
      </c>
      <c r="N1419" s="408"/>
      <c r="O1419" s="464" t="str">
        <f>IFERROR(VLOOKUP($L1419,[4]Insumos!$C$2:$F$517,3,FALSE),"")</f>
        <v/>
      </c>
      <c r="P1419" s="318" t="e">
        <f>+Tabla1[[#This Row],[Precio Unitario]]*Tabla1[[#This Row],[Cantidad de Insumos]]</f>
        <v>#VALUE!</v>
      </c>
      <c r="Q1419" s="464" t="str">
        <f>IFERROR(VLOOKUP($L1419,[4]Insumos!$C$2:$F$517,4,FALSE),"")</f>
        <v/>
      </c>
      <c r="R1419" s="463"/>
    </row>
    <row r="1420" spans="2:18" x14ac:dyDescent="0.25">
      <c r="B1420" s="465" t="str">
        <f>IF(Tabla1[[#This Row],[Código_Actividad]]="","",CONCATENATE(Tabla1[[#This Row],[POA]],".",Tabla1[[#This Row],[SRS]],".",Tabla1[[#This Row],[AREA]],".",Tabla1[[#This Row],[TIPO]]))</f>
        <v/>
      </c>
      <c r="C1420" s="465" t="str">
        <f>IF(Tabla1[[#This Row],[Código_Actividad]]="","",'Formulario PPGR1'!#REF!)</f>
        <v/>
      </c>
      <c r="D1420" s="465" t="str">
        <f>IF(Tabla1[[#This Row],[Código_Actividad]]="","",'Formulario PPGR1'!#REF!)</f>
        <v/>
      </c>
      <c r="E1420" s="465" t="str">
        <f>IF(Tabla1[[#This Row],[Código_Actividad]]="","",'Formulario PPGR1'!#REF!)</f>
        <v/>
      </c>
      <c r="F1420" s="465" t="str">
        <f>IF(Tabla1[[#This Row],[Código_Actividad]]="","",'Formulario PPGR1'!#REF!)</f>
        <v/>
      </c>
      <c r="G1420" s="366"/>
      <c r="H1420" s="460" t="str">
        <f>IFERROR(VLOOKUP(Tabla1[[#This Row],[Código_Actividad]],'Formulario PPGR2'!$H$9:$I$1048576,2,FALSE),"")</f>
        <v/>
      </c>
      <c r="I1420" s="461" t="str">
        <f>IFERROR(VLOOKUP(Tabla1[[#This Row],[Código_Actividad]],Tabla2[[Código]:[Total de Acciones ]],15,FALSE),"")</f>
        <v/>
      </c>
      <c r="J1420" s="462"/>
      <c r="K1420" s="466" t="str">
        <f>IFERROR(VLOOKUP($J1420,[10]LSIns!$B$5:$C$45,2,FALSE),"")</f>
        <v/>
      </c>
      <c r="L1420" s="460"/>
      <c r="M1420" s="463" t="str">
        <f>IFERROR(VLOOKUP($L1420,[4]Insumos!$C$2:$F$517,2,FALSE),"")</f>
        <v/>
      </c>
      <c r="N1420" s="408"/>
      <c r="O1420" s="464" t="str">
        <f>IFERROR(VLOOKUP($L1420,[4]Insumos!$C$2:$F$517,3,FALSE),"")</f>
        <v/>
      </c>
      <c r="P1420" s="318" t="e">
        <f>+Tabla1[[#This Row],[Precio Unitario]]*Tabla1[[#This Row],[Cantidad de Insumos]]</f>
        <v>#VALUE!</v>
      </c>
      <c r="Q1420" s="464" t="str">
        <f>IFERROR(VLOOKUP($L1420,[4]Insumos!$C$2:$F$517,4,FALSE),"")</f>
        <v/>
      </c>
      <c r="R1420" s="463"/>
    </row>
    <row r="1421" spans="2:18" x14ac:dyDescent="0.25">
      <c r="B1421" s="465" t="str">
        <f>IF(Tabla1[[#This Row],[Código_Actividad]]="","",CONCATENATE(Tabla1[[#This Row],[POA]],".",Tabla1[[#This Row],[SRS]],".",Tabla1[[#This Row],[AREA]],".",Tabla1[[#This Row],[TIPO]]))</f>
        <v/>
      </c>
      <c r="C1421" s="465" t="str">
        <f>IF(Tabla1[[#This Row],[Código_Actividad]]="","",'Formulario PPGR1'!#REF!)</f>
        <v/>
      </c>
      <c r="D1421" s="465" t="str">
        <f>IF(Tabla1[[#This Row],[Código_Actividad]]="","",'Formulario PPGR1'!#REF!)</f>
        <v/>
      </c>
      <c r="E1421" s="465" t="str">
        <f>IF(Tabla1[[#This Row],[Código_Actividad]]="","",'Formulario PPGR1'!#REF!)</f>
        <v/>
      </c>
      <c r="F1421" s="465" t="str">
        <f>IF(Tabla1[[#This Row],[Código_Actividad]]="","",'Formulario PPGR1'!#REF!)</f>
        <v/>
      </c>
      <c r="G1421" s="366"/>
      <c r="H1421" s="460" t="str">
        <f>IFERROR(VLOOKUP(Tabla1[[#This Row],[Código_Actividad]],'Formulario PPGR2'!$H$9:$I$1048576,2,FALSE),"")</f>
        <v/>
      </c>
      <c r="I1421" s="461" t="str">
        <f>IFERROR(VLOOKUP(Tabla1[[#This Row],[Código_Actividad]],Tabla2[[Código]:[Total de Acciones ]],15,FALSE),"")</f>
        <v/>
      </c>
      <c r="J1421" s="462"/>
      <c r="K1421" s="466" t="str">
        <f>IFERROR(VLOOKUP($J1421,[10]LSIns!$B$5:$C$45,2,FALSE),"")</f>
        <v/>
      </c>
      <c r="L1421" s="460"/>
      <c r="M1421" s="463" t="str">
        <f>IFERROR(VLOOKUP($L1421,[4]Insumos!$C$2:$F$517,2,FALSE),"")</f>
        <v/>
      </c>
      <c r="N1421" s="408"/>
      <c r="O1421" s="464" t="str">
        <f>IFERROR(VLOOKUP($L1421,[4]Insumos!$C$2:$F$517,3,FALSE),"")</f>
        <v/>
      </c>
      <c r="P1421" s="318" t="e">
        <f>+Tabla1[[#This Row],[Precio Unitario]]*Tabla1[[#This Row],[Cantidad de Insumos]]</f>
        <v>#VALUE!</v>
      </c>
      <c r="Q1421" s="464" t="str">
        <f>IFERROR(VLOOKUP($L1421,[4]Insumos!$C$2:$F$517,4,FALSE),"")</f>
        <v/>
      </c>
      <c r="R1421" s="463"/>
    </row>
    <row r="1422" spans="2:18" x14ac:dyDescent="0.25">
      <c r="B1422" s="465" t="str">
        <f>IF(Tabla1[[#This Row],[Código_Actividad]]="","",CONCATENATE(Tabla1[[#This Row],[POA]],".",Tabla1[[#This Row],[SRS]],".",Tabla1[[#This Row],[AREA]],".",Tabla1[[#This Row],[TIPO]]))</f>
        <v/>
      </c>
      <c r="C1422" s="465" t="str">
        <f>IF(Tabla1[[#This Row],[Código_Actividad]]="","",'Formulario PPGR1'!#REF!)</f>
        <v/>
      </c>
      <c r="D1422" s="465" t="str">
        <f>IF(Tabla1[[#This Row],[Código_Actividad]]="","",'Formulario PPGR1'!#REF!)</f>
        <v/>
      </c>
      <c r="E1422" s="465" t="str">
        <f>IF(Tabla1[[#This Row],[Código_Actividad]]="","",'Formulario PPGR1'!#REF!)</f>
        <v/>
      </c>
      <c r="F1422" s="465" t="str">
        <f>IF(Tabla1[[#This Row],[Código_Actividad]]="","",'Formulario PPGR1'!#REF!)</f>
        <v/>
      </c>
      <c r="G1422" s="366"/>
      <c r="H1422" s="460" t="str">
        <f>IFERROR(VLOOKUP(Tabla1[[#This Row],[Código_Actividad]],'Formulario PPGR2'!$H$9:$I$1048576,2,FALSE),"")</f>
        <v/>
      </c>
      <c r="I1422" s="461" t="str">
        <f>IFERROR(VLOOKUP(Tabla1[[#This Row],[Código_Actividad]],Tabla2[[Código]:[Total de Acciones ]],15,FALSE),"")</f>
        <v/>
      </c>
      <c r="J1422" s="462"/>
      <c r="K1422" s="466" t="str">
        <f>IFERROR(VLOOKUP($J1422,[10]LSIns!$B$5:$C$45,2,FALSE),"")</f>
        <v/>
      </c>
      <c r="L1422" s="460"/>
      <c r="M1422" s="463" t="str">
        <f>IFERROR(VLOOKUP($L1422,[4]Insumos!$C$2:$F$517,2,FALSE),"")</f>
        <v/>
      </c>
      <c r="N1422" s="408"/>
      <c r="O1422" s="464" t="str">
        <f>IFERROR(VLOOKUP($L1422,[4]Insumos!$C$2:$F$517,3,FALSE),"")</f>
        <v/>
      </c>
      <c r="P1422" s="318" t="e">
        <f>+Tabla1[[#This Row],[Precio Unitario]]*Tabla1[[#This Row],[Cantidad de Insumos]]</f>
        <v>#VALUE!</v>
      </c>
      <c r="Q1422" s="464" t="str">
        <f>IFERROR(VLOOKUP($L1422,[4]Insumos!$C$2:$F$517,4,FALSE),"")</f>
        <v/>
      </c>
      <c r="R1422" s="463"/>
    </row>
    <row r="1423" spans="2:18" x14ac:dyDescent="0.25">
      <c r="B1423" s="465" t="str">
        <f>IF(Tabla1[[#This Row],[Código_Actividad]]="","",CONCATENATE(Tabla1[[#This Row],[POA]],".",Tabla1[[#This Row],[SRS]],".",Tabla1[[#This Row],[AREA]],".",Tabla1[[#This Row],[TIPO]]))</f>
        <v/>
      </c>
      <c r="C1423" s="465" t="str">
        <f>IF(Tabla1[[#This Row],[Código_Actividad]]="","",'Formulario PPGR1'!#REF!)</f>
        <v/>
      </c>
      <c r="D1423" s="465" t="str">
        <f>IF(Tabla1[[#This Row],[Código_Actividad]]="","",'Formulario PPGR1'!#REF!)</f>
        <v/>
      </c>
      <c r="E1423" s="465" t="str">
        <f>IF(Tabla1[[#This Row],[Código_Actividad]]="","",'Formulario PPGR1'!#REF!)</f>
        <v/>
      </c>
      <c r="F1423" s="465" t="str">
        <f>IF(Tabla1[[#This Row],[Código_Actividad]]="","",'Formulario PPGR1'!#REF!)</f>
        <v/>
      </c>
      <c r="G1423" s="366"/>
      <c r="H1423" s="460" t="str">
        <f>IFERROR(VLOOKUP(Tabla1[[#This Row],[Código_Actividad]],'Formulario PPGR2'!$H$9:$I$1048576,2,FALSE),"")</f>
        <v/>
      </c>
      <c r="I1423" s="461" t="str">
        <f>IFERROR(VLOOKUP(Tabla1[[#This Row],[Código_Actividad]],Tabla2[[Código]:[Total de Acciones ]],15,FALSE),"")</f>
        <v/>
      </c>
      <c r="J1423" s="462"/>
      <c r="K1423" s="466" t="str">
        <f>IFERROR(VLOOKUP($J1423,[10]LSIns!$B$5:$C$45,2,FALSE),"")</f>
        <v/>
      </c>
      <c r="L1423" s="460"/>
      <c r="M1423" s="463" t="str">
        <f>IFERROR(VLOOKUP($L1423,[4]Insumos!$C$2:$F$517,2,FALSE),"")</f>
        <v/>
      </c>
      <c r="N1423" s="408"/>
      <c r="O1423" s="464" t="str">
        <f>IFERROR(VLOOKUP($L1423,[4]Insumos!$C$2:$F$517,3,FALSE),"")</f>
        <v/>
      </c>
      <c r="P1423" s="318" t="e">
        <f>+Tabla1[[#This Row],[Precio Unitario]]*Tabla1[[#This Row],[Cantidad de Insumos]]</f>
        <v>#VALUE!</v>
      </c>
      <c r="Q1423" s="464" t="str">
        <f>IFERROR(VLOOKUP($L1423,[4]Insumos!$C$2:$F$517,4,FALSE),"")</f>
        <v/>
      </c>
      <c r="R1423" s="463"/>
    </row>
    <row r="1424" spans="2:18" x14ac:dyDescent="0.25">
      <c r="B1424" s="465" t="str">
        <f>IF(Tabla1[[#This Row],[Código_Actividad]]="","",CONCATENATE(Tabla1[[#This Row],[POA]],".",Tabla1[[#This Row],[SRS]],".",Tabla1[[#This Row],[AREA]],".",Tabla1[[#This Row],[TIPO]]))</f>
        <v/>
      </c>
      <c r="C1424" s="465" t="str">
        <f>IF(Tabla1[[#This Row],[Código_Actividad]]="","",'Formulario PPGR1'!#REF!)</f>
        <v/>
      </c>
      <c r="D1424" s="465" t="str">
        <f>IF(Tabla1[[#This Row],[Código_Actividad]]="","",'Formulario PPGR1'!#REF!)</f>
        <v/>
      </c>
      <c r="E1424" s="465" t="str">
        <f>IF(Tabla1[[#This Row],[Código_Actividad]]="","",'Formulario PPGR1'!#REF!)</f>
        <v/>
      </c>
      <c r="F1424" s="465" t="str">
        <f>IF(Tabla1[[#This Row],[Código_Actividad]]="","",'Formulario PPGR1'!#REF!)</f>
        <v/>
      </c>
      <c r="G1424" s="366"/>
      <c r="H1424" s="460" t="str">
        <f>IFERROR(VLOOKUP(Tabla1[[#This Row],[Código_Actividad]],'Formulario PPGR2'!$H$9:$I$1048576,2,FALSE),"")</f>
        <v/>
      </c>
      <c r="I1424" s="461" t="str">
        <f>IFERROR(VLOOKUP(Tabla1[[#This Row],[Código_Actividad]],Tabla2[[Código]:[Total de Acciones ]],15,FALSE),"")</f>
        <v/>
      </c>
      <c r="J1424" s="462"/>
      <c r="K1424" s="466" t="str">
        <f>IFERROR(VLOOKUP($J1424,[10]LSIns!$B$5:$C$45,2,FALSE),"")</f>
        <v/>
      </c>
      <c r="L1424" s="460"/>
      <c r="M1424" s="463" t="str">
        <f>IFERROR(VLOOKUP($L1424,[4]Insumos!$C$2:$F$517,2,FALSE),"")</f>
        <v/>
      </c>
      <c r="N1424" s="408"/>
      <c r="O1424" s="464" t="str">
        <f>IFERROR(VLOOKUP($L1424,[4]Insumos!$C$2:$F$517,3,FALSE),"")</f>
        <v/>
      </c>
      <c r="P1424" s="318" t="e">
        <f>+Tabla1[[#This Row],[Precio Unitario]]*Tabla1[[#This Row],[Cantidad de Insumos]]</f>
        <v>#VALUE!</v>
      </c>
      <c r="Q1424" s="464" t="str">
        <f>IFERROR(VLOOKUP($L1424,[4]Insumos!$C$2:$F$517,4,FALSE),"")</f>
        <v/>
      </c>
      <c r="R1424" s="463"/>
    </row>
    <row r="1425" spans="2:18" x14ac:dyDescent="0.25">
      <c r="B1425" s="465" t="str">
        <f>IF(Tabla1[[#This Row],[Código_Actividad]]="","",CONCATENATE(Tabla1[[#This Row],[POA]],".",Tabla1[[#This Row],[SRS]],".",Tabla1[[#This Row],[AREA]],".",Tabla1[[#This Row],[TIPO]]))</f>
        <v/>
      </c>
      <c r="C1425" s="465" t="str">
        <f>IF(Tabla1[[#This Row],[Código_Actividad]]="","",'Formulario PPGR1'!#REF!)</f>
        <v/>
      </c>
      <c r="D1425" s="465" t="str">
        <f>IF(Tabla1[[#This Row],[Código_Actividad]]="","",'Formulario PPGR1'!#REF!)</f>
        <v/>
      </c>
      <c r="E1425" s="465" t="str">
        <f>IF(Tabla1[[#This Row],[Código_Actividad]]="","",'Formulario PPGR1'!#REF!)</f>
        <v/>
      </c>
      <c r="F1425" s="465" t="str">
        <f>IF(Tabla1[[#This Row],[Código_Actividad]]="","",'Formulario PPGR1'!#REF!)</f>
        <v/>
      </c>
      <c r="G1425" s="366"/>
      <c r="H1425" s="460" t="str">
        <f>IFERROR(VLOOKUP(Tabla1[[#This Row],[Código_Actividad]],'Formulario PPGR2'!$H$9:$I$1048576,2,FALSE),"")</f>
        <v/>
      </c>
      <c r="I1425" s="461" t="str">
        <f>IFERROR(VLOOKUP(Tabla1[[#This Row],[Código_Actividad]],Tabla2[[Código]:[Total de Acciones ]],15,FALSE),"")</f>
        <v/>
      </c>
      <c r="J1425" s="462"/>
      <c r="K1425" s="466" t="str">
        <f>IFERROR(VLOOKUP($J1425,[10]LSIns!$B$5:$C$45,2,FALSE),"")</f>
        <v/>
      </c>
      <c r="L1425" s="460"/>
      <c r="M1425" s="463" t="str">
        <f>IFERROR(VLOOKUP($L1425,[4]Insumos!$C$2:$F$517,2,FALSE),"")</f>
        <v/>
      </c>
      <c r="N1425" s="408"/>
      <c r="O1425" s="464" t="str">
        <f>IFERROR(VLOOKUP($L1425,[4]Insumos!$C$2:$F$517,3,FALSE),"")</f>
        <v/>
      </c>
      <c r="P1425" s="318" t="e">
        <f>+Tabla1[[#This Row],[Precio Unitario]]*Tabla1[[#This Row],[Cantidad de Insumos]]</f>
        <v>#VALUE!</v>
      </c>
      <c r="Q1425" s="464" t="str">
        <f>IFERROR(VLOOKUP($L1425,[4]Insumos!$C$2:$F$517,4,FALSE),"")</f>
        <v/>
      </c>
      <c r="R1425" s="463"/>
    </row>
    <row r="1426" spans="2:18" x14ac:dyDescent="0.25">
      <c r="B1426" s="465" t="str">
        <f>IF(Tabla1[[#This Row],[Código_Actividad]]="","",CONCATENATE(Tabla1[[#This Row],[POA]],".",Tabla1[[#This Row],[SRS]],".",Tabla1[[#This Row],[AREA]],".",Tabla1[[#This Row],[TIPO]]))</f>
        <v/>
      </c>
      <c r="C1426" s="465" t="str">
        <f>IF(Tabla1[[#This Row],[Código_Actividad]]="","",'Formulario PPGR1'!#REF!)</f>
        <v/>
      </c>
      <c r="D1426" s="465" t="str">
        <f>IF(Tabla1[[#This Row],[Código_Actividad]]="","",'Formulario PPGR1'!#REF!)</f>
        <v/>
      </c>
      <c r="E1426" s="465" t="str">
        <f>IF(Tabla1[[#This Row],[Código_Actividad]]="","",'Formulario PPGR1'!#REF!)</f>
        <v/>
      </c>
      <c r="F1426" s="465" t="str">
        <f>IF(Tabla1[[#This Row],[Código_Actividad]]="","",'Formulario PPGR1'!#REF!)</f>
        <v/>
      </c>
      <c r="G1426" s="366"/>
      <c r="H1426" s="460" t="str">
        <f>IFERROR(VLOOKUP(Tabla1[[#This Row],[Código_Actividad]],'Formulario PPGR2'!$H$9:$I$1048576,2,FALSE),"")</f>
        <v/>
      </c>
      <c r="I1426" s="461" t="str">
        <f>IFERROR(VLOOKUP(Tabla1[[#This Row],[Código_Actividad]],Tabla2[[Código]:[Total de Acciones ]],15,FALSE),"")</f>
        <v/>
      </c>
      <c r="J1426" s="462"/>
      <c r="K1426" s="466" t="str">
        <f>IFERROR(VLOOKUP($J1426,[10]LSIns!$B$5:$C$45,2,FALSE),"")</f>
        <v/>
      </c>
      <c r="L1426" s="460"/>
      <c r="M1426" s="463" t="str">
        <f>IFERROR(VLOOKUP($L1426,[4]Insumos!$C$2:$F$517,2,FALSE),"")</f>
        <v/>
      </c>
      <c r="N1426" s="408"/>
      <c r="O1426" s="464" t="str">
        <f>IFERROR(VLOOKUP($L1426,[4]Insumos!$C$2:$F$517,3,FALSE),"")</f>
        <v/>
      </c>
      <c r="P1426" s="318" t="e">
        <f>+Tabla1[[#This Row],[Precio Unitario]]*Tabla1[[#This Row],[Cantidad de Insumos]]</f>
        <v>#VALUE!</v>
      </c>
      <c r="Q1426" s="464" t="str">
        <f>IFERROR(VLOOKUP($L1426,[4]Insumos!$C$2:$F$517,4,FALSE),"")</f>
        <v/>
      </c>
      <c r="R1426" s="463"/>
    </row>
    <row r="1427" spans="2:18" x14ac:dyDescent="0.25">
      <c r="B1427" s="465" t="str">
        <f>IF(Tabla1[[#This Row],[Código_Actividad]]="","",CONCATENATE(Tabla1[[#This Row],[POA]],".",Tabla1[[#This Row],[SRS]],".",Tabla1[[#This Row],[AREA]],".",Tabla1[[#This Row],[TIPO]]))</f>
        <v/>
      </c>
      <c r="C1427" s="465" t="str">
        <f>IF(Tabla1[[#This Row],[Código_Actividad]]="","",'Formulario PPGR1'!#REF!)</f>
        <v/>
      </c>
      <c r="D1427" s="465" t="str">
        <f>IF(Tabla1[[#This Row],[Código_Actividad]]="","",'Formulario PPGR1'!#REF!)</f>
        <v/>
      </c>
      <c r="E1427" s="465" t="str">
        <f>IF(Tabla1[[#This Row],[Código_Actividad]]="","",'Formulario PPGR1'!#REF!)</f>
        <v/>
      </c>
      <c r="F1427" s="465" t="str">
        <f>IF(Tabla1[[#This Row],[Código_Actividad]]="","",'Formulario PPGR1'!#REF!)</f>
        <v/>
      </c>
      <c r="G1427" s="366"/>
      <c r="H1427" s="460" t="str">
        <f>IFERROR(VLOOKUP(Tabla1[[#This Row],[Código_Actividad]],'Formulario PPGR2'!$H$9:$I$1048576,2,FALSE),"")</f>
        <v/>
      </c>
      <c r="I1427" s="461" t="str">
        <f>IFERROR(VLOOKUP(Tabla1[[#This Row],[Código_Actividad]],Tabla2[[Código]:[Total de Acciones ]],15,FALSE),"")</f>
        <v/>
      </c>
      <c r="J1427" s="462"/>
      <c r="K1427" s="466" t="str">
        <f>IFERROR(VLOOKUP($J1427,[10]LSIns!$B$5:$C$45,2,FALSE),"")</f>
        <v/>
      </c>
      <c r="L1427" s="460"/>
      <c r="M1427" s="463" t="str">
        <f>IFERROR(VLOOKUP($L1427,[4]Insumos!$C$2:$F$517,2,FALSE),"")</f>
        <v/>
      </c>
      <c r="N1427" s="408"/>
      <c r="O1427" s="464" t="str">
        <f>IFERROR(VLOOKUP($L1427,[4]Insumos!$C$2:$F$517,3,FALSE),"")</f>
        <v/>
      </c>
      <c r="P1427" s="318" t="e">
        <f>+Tabla1[[#This Row],[Precio Unitario]]*Tabla1[[#This Row],[Cantidad de Insumos]]</f>
        <v>#VALUE!</v>
      </c>
      <c r="Q1427" s="464" t="str">
        <f>IFERROR(VLOOKUP($L1427,[4]Insumos!$C$2:$F$517,4,FALSE),"")</f>
        <v/>
      </c>
      <c r="R1427" s="463"/>
    </row>
    <row r="1428" spans="2:18" x14ac:dyDescent="0.25">
      <c r="B1428" s="465" t="str">
        <f>IF(Tabla1[[#This Row],[Código_Actividad]]="","",CONCATENATE(Tabla1[[#This Row],[POA]],".",Tabla1[[#This Row],[SRS]],".",Tabla1[[#This Row],[AREA]],".",Tabla1[[#This Row],[TIPO]]))</f>
        <v/>
      </c>
      <c r="C1428" s="465" t="str">
        <f>IF(Tabla1[[#This Row],[Código_Actividad]]="","",'Formulario PPGR1'!#REF!)</f>
        <v/>
      </c>
      <c r="D1428" s="465" t="str">
        <f>IF(Tabla1[[#This Row],[Código_Actividad]]="","",'Formulario PPGR1'!#REF!)</f>
        <v/>
      </c>
      <c r="E1428" s="465" t="str">
        <f>IF(Tabla1[[#This Row],[Código_Actividad]]="","",'Formulario PPGR1'!#REF!)</f>
        <v/>
      </c>
      <c r="F1428" s="465" t="str">
        <f>IF(Tabla1[[#This Row],[Código_Actividad]]="","",'Formulario PPGR1'!#REF!)</f>
        <v/>
      </c>
      <c r="G1428" s="366"/>
      <c r="H1428" s="460" t="str">
        <f>IFERROR(VLOOKUP(Tabla1[[#This Row],[Código_Actividad]],'Formulario PPGR2'!$H$9:$I$1048576,2,FALSE),"")</f>
        <v/>
      </c>
      <c r="I1428" s="461" t="str">
        <f>IFERROR(VLOOKUP(Tabla1[[#This Row],[Código_Actividad]],Tabla2[[Código]:[Total de Acciones ]],15,FALSE),"")</f>
        <v/>
      </c>
      <c r="J1428" s="462"/>
      <c r="K1428" s="466" t="str">
        <f>IFERROR(VLOOKUP($J1428,[10]LSIns!$B$5:$C$45,2,FALSE),"")</f>
        <v/>
      </c>
      <c r="L1428" s="460"/>
      <c r="M1428" s="463" t="str">
        <f>IFERROR(VLOOKUP($L1428,[4]Insumos!$C$2:$F$517,2,FALSE),"")</f>
        <v/>
      </c>
      <c r="N1428" s="408"/>
      <c r="O1428" s="464" t="str">
        <f>IFERROR(VLOOKUP($L1428,[4]Insumos!$C$2:$F$517,3,FALSE),"")</f>
        <v/>
      </c>
      <c r="P1428" s="318" t="e">
        <f>+Tabla1[[#This Row],[Precio Unitario]]*Tabla1[[#This Row],[Cantidad de Insumos]]</f>
        <v>#VALUE!</v>
      </c>
      <c r="Q1428" s="464" t="str">
        <f>IFERROR(VLOOKUP($L1428,[4]Insumos!$C$2:$F$517,4,FALSE),"")</f>
        <v/>
      </c>
      <c r="R1428" s="463"/>
    </row>
    <row r="1429" spans="2:18" x14ac:dyDescent="0.25">
      <c r="B1429" s="465" t="str">
        <f>IF(Tabla1[[#This Row],[Código_Actividad]]="","",CONCATENATE(Tabla1[[#This Row],[POA]],".",Tabla1[[#This Row],[SRS]],".",Tabla1[[#This Row],[AREA]],".",Tabla1[[#This Row],[TIPO]]))</f>
        <v/>
      </c>
      <c r="C1429" s="465" t="str">
        <f>IF(Tabla1[[#This Row],[Código_Actividad]]="","",'Formulario PPGR1'!#REF!)</f>
        <v/>
      </c>
      <c r="D1429" s="465" t="str">
        <f>IF(Tabla1[[#This Row],[Código_Actividad]]="","",'Formulario PPGR1'!#REF!)</f>
        <v/>
      </c>
      <c r="E1429" s="465" t="str">
        <f>IF(Tabla1[[#This Row],[Código_Actividad]]="","",'Formulario PPGR1'!#REF!)</f>
        <v/>
      </c>
      <c r="F1429" s="465" t="str">
        <f>IF(Tabla1[[#This Row],[Código_Actividad]]="","",'Formulario PPGR1'!#REF!)</f>
        <v/>
      </c>
      <c r="G1429" s="366"/>
      <c r="H1429" s="460" t="str">
        <f>IFERROR(VLOOKUP(Tabla1[[#This Row],[Código_Actividad]],'Formulario PPGR2'!$H$9:$I$1048576,2,FALSE),"")</f>
        <v/>
      </c>
      <c r="I1429" s="461" t="str">
        <f>IFERROR(VLOOKUP(Tabla1[[#This Row],[Código_Actividad]],Tabla2[[Código]:[Total de Acciones ]],15,FALSE),"")</f>
        <v/>
      </c>
      <c r="J1429" s="462"/>
      <c r="K1429" s="466" t="str">
        <f>IFERROR(VLOOKUP($J1429,[10]LSIns!$B$5:$C$45,2,FALSE),"")</f>
        <v/>
      </c>
      <c r="L1429" s="460"/>
      <c r="M1429" s="463" t="str">
        <f>IFERROR(VLOOKUP($L1429,[4]Insumos!$C$2:$F$517,2,FALSE),"")</f>
        <v/>
      </c>
      <c r="N1429" s="408"/>
      <c r="O1429" s="464" t="str">
        <f>IFERROR(VLOOKUP($L1429,[4]Insumos!$C$2:$F$517,3,FALSE),"")</f>
        <v/>
      </c>
      <c r="P1429" s="318" t="e">
        <f>+Tabla1[[#This Row],[Precio Unitario]]*Tabla1[[#This Row],[Cantidad de Insumos]]</f>
        <v>#VALUE!</v>
      </c>
      <c r="Q1429" s="464" t="str">
        <f>IFERROR(VLOOKUP($L1429,[4]Insumos!$C$2:$F$517,4,FALSE),"")</f>
        <v/>
      </c>
      <c r="R1429" s="463"/>
    </row>
    <row r="1430" spans="2:18" x14ac:dyDescent="0.25">
      <c r="B1430" s="465" t="str">
        <f>IF(Tabla1[[#This Row],[Código_Actividad]]="","",CONCATENATE(Tabla1[[#This Row],[POA]],".",Tabla1[[#This Row],[SRS]],".",Tabla1[[#This Row],[AREA]],".",Tabla1[[#This Row],[TIPO]]))</f>
        <v/>
      </c>
      <c r="C1430" s="465" t="str">
        <f>IF(Tabla1[[#This Row],[Código_Actividad]]="","",'Formulario PPGR1'!#REF!)</f>
        <v/>
      </c>
      <c r="D1430" s="465" t="str">
        <f>IF(Tabla1[[#This Row],[Código_Actividad]]="","",'Formulario PPGR1'!#REF!)</f>
        <v/>
      </c>
      <c r="E1430" s="465" t="str">
        <f>IF(Tabla1[[#This Row],[Código_Actividad]]="","",'Formulario PPGR1'!#REF!)</f>
        <v/>
      </c>
      <c r="F1430" s="465" t="str">
        <f>IF(Tabla1[[#This Row],[Código_Actividad]]="","",'Formulario PPGR1'!#REF!)</f>
        <v/>
      </c>
      <c r="G1430" s="366"/>
      <c r="H1430" s="460" t="str">
        <f>IFERROR(VLOOKUP(Tabla1[[#This Row],[Código_Actividad]],'Formulario PPGR2'!$H$9:$I$1048576,2,FALSE),"")</f>
        <v/>
      </c>
      <c r="I1430" s="461" t="str">
        <f>IFERROR(VLOOKUP(Tabla1[[#This Row],[Código_Actividad]],Tabla2[[Código]:[Total de Acciones ]],15,FALSE),"")</f>
        <v/>
      </c>
      <c r="J1430" s="462"/>
      <c r="K1430" s="466" t="str">
        <f>IFERROR(VLOOKUP($J1430,[10]LSIns!$B$5:$C$45,2,FALSE),"")</f>
        <v/>
      </c>
      <c r="L1430" s="460"/>
      <c r="M1430" s="463" t="str">
        <f>IFERROR(VLOOKUP($L1430,[4]Insumos!$C$2:$F$517,2,FALSE),"")</f>
        <v/>
      </c>
      <c r="N1430" s="408"/>
      <c r="O1430" s="464" t="str">
        <f>IFERROR(VLOOKUP($L1430,[4]Insumos!$C$2:$F$517,3,FALSE),"")</f>
        <v/>
      </c>
      <c r="P1430" s="318" t="e">
        <f>+Tabla1[[#This Row],[Precio Unitario]]*Tabla1[[#This Row],[Cantidad de Insumos]]</f>
        <v>#VALUE!</v>
      </c>
      <c r="Q1430" s="464" t="str">
        <f>IFERROR(VLOOKUP($L1430,[4]Insumos!$C$2:$F$517,4,FALSE),"")</f>
        <v/>
      </c>
      <c r="R1430" s="463"/>
    </row>
    <row r="1431" spans="2:18" x14ac:dyDescent="0.25">
      <c r="B1431" s="465" t="str">
        <f>IF(Tabla1[[#This Row],[Código_Actividad]]="","",CONCATENATE(Tabla1[[#This Row],[POA]],".",Tabla1[[#This Row],[SRS]],".",Tabla1[[#This Row],[AREA]],".",Tabla1[[#This Row],[TIPO]]))</f>
        <v/>
      </c>
      <c r="C1431" s="465" t="str">
        <f>IF(Tabla1[[#This Row],[Código_Actividad]]="","",'Formulario PPGR1'!#REF!)</f>
        <v/>
      </c>
      <c r="D1431" s="465" t="str">
        <f>IF(Tabla1[[#This Row],[Código_Actividad]]="","",'Formulario PPGR1'!#REF!)</f>
        <v/>
      </c>
      <c r="E1431" s="465" t="str">
        <f>IF(Tabla1[[#This Row],[Código_Actividad]]="","",'Formulario PPGR1'!#REF!)</f>
        <v/>
      </c>
      <c r="F1431" s="465" t="str">
        <f>IF(Tabla1[[#This Row],[Código_Actividad]]="","",'Formulario PPGR1'!#REF!)</f>
        <v/>
      </c>
      <c r="G1431" s="366"/>
      <c r="H1431" s="460" t="str">
        <f>IFERROR(VLOOKUP(Tabla1[[#This Row],[Código_Actividad]],'Formulario PPGR2'!$H$9:$I$1048576,2,FALSE),"")</f>
        <v/>
      </c>
      <c r="I1431" s="461" t="str">
        <f>IFERROR(VLOOKUP(Tabla1[[#This Row],[Código_Actividad]],Tabla2[[Código]:[Total de Acciones ]],15,FALSE),"")</f>
        <v/>
      </c>
      <c r="J1431" s="462"/>
      <c r="K1431" s="466" t="str">
        <f>IFERROR(VLOOKUP($J1431,[10]LSIns!$B$5:$C$45,2,FALSE),"")</f>
        <v/>
      </c>
      <c r="L1431" s="460"/>
      <c r="M1431" s="463" t="str">
        <f>IFERROR(VLOOKUP($L1431,[4]Insumos!$C$2:$F$517,2,FALSE),"")</f>
        <v/>
      </c>
      <c r="N1431" s="408"/>
      <c r="O1431" s="464" t="str">
        <f>IFERROR(VLOOKUP($L1431,[4]Insumos!$C$2:$F$517,3,FALSE),"")</f>
        <v/>
      </c>
      <c r="P1431" s="318" t="e">
        <f>+Tabla1[[#This Row],[Precio Unitario]]*Tabla1[[#This Row],[Cantidad de Insumos]]</f>
        <v>#VALUE!</v>
      </c>
      <c r="Q1431" s="464" t="str">
        <f>IFERROR(VLOOKUP($L1431,[4]Insumos!$C$2:$F$517,4,FALSE),"")</f>
        <v/>
      </c>
      <c r="R1431" s="463"/>
    </row>
    <row r="1432" spans="2:18" x14ac:dyDescent="0.25">
      <c r="B1432" s="465" t="str">
        <f>IF(Tabla1[[#This Row],[Código_Actividad]]="","",CONCATENATE(Tabla1[[#This Row],[POA]],".",Tabla1[[#This Row],[SRS]],".",Tabla1[[#This Row],[AREA]],".",Tabla1[[#This Row],[TIPO]]))</f>
        <v/>
      </c>
      <c r="C1432" s="465" t="str">
        <f>IF(Tabla1[[#This Row],[Código_Actividad]]="","",'Formulario PPGR1'!#REF!)</f>
        <v/>
      </c>
      <c r="D1432" s="465" t="str">
        <f>IF(Tabla1[[#This Row],[Código_Actividad]]="","",'Formulario PPGR1'!#REF!)</f>
        <v/>
      </c>
      <c r="E1432" s="465" t="str">
        <f>IF(Tabla1[[#This Row],[Código_Actividad]]="","",'Formulario PPGR1'!#REF!)</f>
        <v/>
      </c>
      <c r="F1432" s="465" t="str">
        <f>IF(Tabla1[[#This Row],[Código_Actividad]]="","",'Formulario PPGR1'!#REF!)</f>
        <v/>
      </c>
      <c r="G1432" s="366"/>
      <c r="H1432" s="460" t="str">
        <f>IFERROR(VLOOKUP(Tabla1[[#This Row],[Código_Actividad]],'Formulario PPGR2'!$H$9:$I$1048576,2,FALSE),"")</f>
        <v/>
      </c>
      <c r="I1432" s="461" t="str">
        <f>IFERROR(VLOOKUP(Tabla1[[#This Row],[Código_Actividad]],Tabla2[[Código]:[Total de Acciones ]],15,FALSE),"")</f>
        <v/>
      </c>
      <c r="J1432" s="462"/>
      <c r="K1432" s="466" t="str">
        <f>IFERROR(VLOOKUP($J1432,[10]LSIns!$B$5:$C$45,2,FALSE),"")</f>
        <v/>
      </c>
      <c r="L1432" s="460"/>
      <c r="M1432" s="463" t="str">
        <f>IFERROR(VLOOKUP($L1432,[4]Insumos!$C$2:$F$517,2,FALSE),"")</f>
        <v/>
      </c>
      <c r="N1432" s="408"/>
      <c r="O1432" s="464" t="str">
        <f>IFERROR(VLOOKUP($L1432,[4]Insumos!$C$2:$F$517,3,FALSE),"")</f>
        <v/>
      </c>
      <c r="P1432" s="318" t="e">
        <f>+Tabla1[[#This Row],[Precio Unitario]]*Tabla1[[#This Row],[Cantidad de Insumos]]</f>
        <v>#VALUE!</v>
      </c>
      <c r="Q1432" s="464" t="str">
        <f>IFERROR(VLOOKUP($L1432,[4]Insumos!$C$2:$F$517,4,FALSE),"")</f>
        <v/>
      </c>
      <c r="R1432" s="463"/>
    </row>
    <row r="1433" spans="2:18" x14ac:dyDescent="0.25">
      <c r="B1433" s="465" t="str">
        <f>IF(Tabla1[[#This Row],[Código_Actividad]]="","",CONCATENATE(Tabla1[[#This Row],[POA]],".",Tabla1[[#This Row],[SRS]],".",Tabla1[[#This Row],[AREA]],".",Tabla1[[#This Row],[TIPO]]))</f>
        <v/>
      </c>
      <c r="C1433" s="465" t="str">
        <f>IF(Tabla1[[#This Row],[Código_Actividad]]="","",'Formulario PPGR1'!#REF!)</f>
        <v/>
      </c>
      <c r="D1433" s="465" t="str">
        <f>IF(Tabla1[[#This Row],[Código_Actividad]]="","",'Formulario PPGR1'!#REF!)</f>
        <v/>
      </c>
      <c r="E1433" s="465" t="str">
        <f>IF(Tabla1[[#This Row],[Código_Actividad]]="","",'Formulario PPGR1'!#REF!)</f>
        <v/>
      </c>
      <c r="F1433" s="465" t="str">
        <f>IF(Tabla1[[#This Row],[Código_Actividad]]="","",'Formulario PPGR1'!#REF!)</f>
        <v/>
      </c>
      <c r="G1433" s="366"/>
      <c r="H1433" s="460" t="str">
        <f>IFERROR(VLOOKUP(Tabla1[[#This Row],[Código_Actividad]],'Formulario PPGR2'!$H$9:$I$1048576,2,FALSE),"")</f>
        <v/>
      </c>
      <c r="I1433" s="461" t="str">
        <f>IFERROR(VLOOKUP(Tabla1[[#This Row],[Código_Actividad]],Tabla2[[Código]:[Total de Acciones ]],15,FALSE),"")</f>
        <v/>
      </c>
      <c r="J1433" s="462"/>
      <c r="K1433" s="466" t="str">
        <f>IFERROR(VLOOKUP($J1433,[10]LSIns!$B$5:$C$45,2,FALSE),"")</f>
        <v/>
      </c>
      <c r="L1433" s="460"/>
      <c r="M1433" s="463" t="str">
        <f>IFERROR(VLOOKUP($L1433,[4]Insumos!$C$2:$F$517,2,FALSE),"")</f>
        <v/>
      </c>
      <c r="N1433" s="408"/>
      <c r="O1433" s="464" t="str">
        <f>IFERROR(VLOOKUP($L1433,[4]Insumos!$C$2:$F$517,3,FALSE),"")</f>
        <v/>
      </c>
      <c r="P1433" s="318" t="e">
        <f>+Tabla1[[#This Row],[Precio Unitario]]*Tabla1[[#This Row],[Cantidad de Insumos]]</f>
        <v>#VALUE!</v>
      </c>
      <c r="Q1433" s="464" t="str">
        <f>IFERROR(VLOOKUP($L1433,[4]Insumos!$C$2:$F$517,4,FALSE),"")</f>
        <v/>
      </c>
      <c r="R1433" s="463"/>
    </row>
    <row r="1434" spans="2:18" x14ac:dyDescent="0.25">
      <c r="B1434" s="465" t="str">
        <f>IF(Tabla1[[#This Row],[Código_Actividad]]="","",CONCATENATE(Tabla1[[#This Row],[POA]],".",Tabla1[[#This Row],[SRS]],".",Tabla1[[#This Row],[AREA]],".",Tabla1[[#This Row],[TIPO]]))</f>
        <v/>
      </c>
      <c r="C1434" s="465" t="str">
        <f>IF(Tabla1[[#This Row],[Código_Actividad]]="","",'Formulario PPGR1'!#REF!)</f>
        <v/>
      </c>
      <c r="D1434" s="465" t="str">
        <f>IF(Tabla1[[#This Row],[Código_Actividad]]="","",'Formulario PPGR1'!#REF!)</f>
        <v/>
      </c>
      <c r="E1434" s="465" t="str">
        <f>IF(Tabla1[[#This Row],[Código_Actividad]]="","",'Formulario PPGR1'!#REF!)</f>
        <v/>
      </c>
      <c r="F1434" s="465" t="str">
        <f>IF(Tabla1[[#This Row],[Código_Actividad]]="","",'Formulario PPGR1'!#REF!)</f>
        <v/>
      </c>
      <c r="G1434" s="366"/>
      <c r="H1434" s="460" t="str">
        <f>IFERROR(VLOOKUP(Tabla1[[#This Row],[Código_Actividad]],'Formulario PPGR2'!$H$9:$I$1048576,2,FALSE),"")</f>
        <v/>
      </c>
      <c r="I1434" s="461" t="str">
        <f>IFERROR(VLOOKUP(Tabla1[[#This Row],[Código_Actividad]],Tabla2[[Código]:[Total de Acciones ]],15,FALSE),"")</f>
        <v/>
      </c>
      <c r="J1434" s="462"/>
      <c r="K1434" s="466" t="str">
        <f>IFERROR(VLOOKUP($J1434,[10]LSIns!$B$5:$C$45,2,FALSE),"")</f>
        <v/>
      </c>
      <c r="L1434" s="460"/>
      <c r="M1434" s="463" t="str">
        <f>IFERROR(VLOOKUP($L1434,[4]Insumos!$C$2:$F$517,2,FALSE),"")</f>
        <v/>
      </c>
      <c r="N1434" s="408"/>
      <c r="O1434" s="464" t="str">
        <f>IFERROR(VLOOKUP($L1434,[4]Insumos!$C$2:$F$517,3,FALSE),"")</f>
        <v/>
      </c>
      <c r="P1434" s="318" t="e">
        <f>+Tabla1[[#This Row],[Precio Unitario]]*Tabla1[[#This Row],[Cantidad de Insumos]]</f>
        <v>#VALUE!</v>
      </c>
      <c r="Q1434" s="464" t="str">
        <f>IFERROR(VLOOKUP($L1434,[4]Insumos!$C$2:$F$517,4,FALSE),"")</f>
        <v/>
      </c>
      <c r="R1434" s="463"/>
    </row>
    <row r="1435" spans="2:18" x14ac:dyDescent="0.25">
      <c r="B1435" s="465" t="str">
        <f>IF(Tabla1[[#This Row],[Código_Actividad]]="","",CONCATENATE(Tabla1[[#This Row],[POA]],".",Tabla1[[#This Row],[SRS]],".",Tabla1[[#This Row],[AREA]],".",Tabla1[[#This Row],[TIPO]]))</f>
        <v/>
      </c>
      <c r="C1435" s="465" t="str">
        <f>IF(Tabla1[[#This Row],[Código_Actividad]]="","",'Formulario PPGR1'!#REF!)</f>
        <v/>
      </c>
      <c r="D1435" s="465" t="str">
        <f>IF(Tabla1[[#This Row],[Código_Actividad]]="","",'Formulario PPGR1'!#REF!)</f>
        <v/>
      </c>
      <c r="E1435" s="465" t="str">
        <f>IF(Tabla1[[#This Row],[Código_Actividad]]="","",'Formulario PPGR1'!#REF!)</f>
        <v/>
      </c>
      <c r="F1435" s="465" t="str">
        <f>IF(Tabla1[[#This Row],[Código_Actividad]]="","",'Formulario PPGR1'!#REF!)</f>
        <v/>
      </c>
      <c r="G1435" s="366"/>
      <c r="H1435" s="460" t="str">
        <f>IFERROR(VLOOKUP(Tabla1[[#This Row],[Código_Actividad]],'Formulario PPGR2'!$H$9:$I$1048576,2,FALSE),"")</f>
        <v/>
      </c>
      <c r="I1435" s="461" t="str">
        <f>IFERROR(VLOOKUP(Tabla1[[#This Row],[Código_Actividad]],Tabla2[[Código]:[Total de Acciones ]],15,FALSE),"")</f>
        <v/>
      </c>
      <c r="J1435" s="462"/>
      <c r="K1435" s="466" t="str">
        <f>IFERROR(VLOOKUP($J1435,[10]LSIns!$B$5:$C$45,2,FALSE),"")</f>
        <v/>
      </c>
      <c r="L1435" s="460"/>
      <c r="M1435" s="463" t="str">
        <f>IFERROR(VLOOKUP($L1435,[4]Insumos!$C$2:$F$517,2,FALSE),"")</f>
        <v/>
      </c>
      <c r="N1435" s="408"/>
      <c r="O1435" s="464" t="str">
        <f>IFERROR(VLOOKUP($L1435,[4]Insumos!$C$2:$F$517,3,FALSE),"")</f>
        <v/>
      </c>
      <c r="P1435" s="318" t="e">
        <f>+Tabla1[[#This Row],[Precio Unitario]]*Tabla1[[#This Row],[Cantidad de Insumos]]</f>
        <v>#VALUE!</v>
      </c>
      <c r="Q1435" s="464" t="str">
        <f>IFERROR(VLOOKUP($L1435,[4]Insumos!$C$2:$F$517,4,FALSE),"")</f>
        <v/>
      </c>
      <c r="R1435" s="463"/>
    </row>
    <row r="1436" spans="2:18" x14ac:dyDescent="0.25">
      <c r="B1436" s="465" t="str">
        <f>IF(Tabla1[[#This Row],[Código_Actividad]]="","",CONCATENATE(Tabla1[[#This Row],[POA]],".",Tabla1[[#This Row],[SRS]],".",Tabla1[[#This Row],[AREA]],".",Tabla1[[#This Row],[TIPO]]))</f>
        <v/>
      </c>
      <c r="C1436" s="465" t="str">
        <f>IF(Tabla1[[#This Row],[Código_Actividad]]="","",'Formulario PPGR1'!#REF!)</f>
        <v/>
      </c>
      <c r="D1436" s="465" t="str">
        <f>IF(Tabla1[[#This Row],[Código_Actividad]]="","",'Formulario PPGR1'!#REF!)</f>
        <v/>
      </c>
      <c r="E1436" s="465" t="str">
        <f>IF(Tabla1[[#This Row],[Código_Actividad]]="","",'Formulario PPGR1'!#REF!)</f>
        <v/>
      </c>
      <c r="F1436" s="465" t="str">
        <f>IF(Tabla1[[#This Row],[Código_Actividad]]="","",'Formulario PPGR1'!#REF!)</f>
        <v/>
      </c>
      <c r="G1436" s="366"/>
      <c r="H1436" s="460" t="str">
        <f>IFERROR(VLOOKUP(Tabla1[[#This Row],[Código_Actividad]],'Formulario PPGR2'!$H$9:$I$1048576,2,FALSE),"")</f>
        <v/>
      </c>
      <c r="I1436" s="461" t="str">
        <f>IFERROR(VLOOKUP(Tabla1[[#This Row],[Código_Actividad]],Tabla2[[Código]:[Total de Acciones ]],15,FALSE),"")</f>
        <v/>
      </c>
      <c r="J1436" s="462"/>
      <c r="K1436" s="466" t="str">
        <f>IFERROR(VLOOKUP($J1436,[10]LSIns!$B$5:$C$45,2,FALSE),"")</f>
        <v/>
      </c>
      <c r="L1436" s="460"/>
      <c r="M1436" s="463" t="str">
        <f>IFERROR(VLOOKUP($L1436,[4]Insumos!$C$2:$F$517,2,FALSE),"")</f>
        <v/>
      </c>
      <c r="N1436" s="408"/>
      <c r="O1436" s="464" t="str">
        <f>IFERROR(VLOOKUP($L1436,[4]Insumos!$C$2:$F$517,3,FALSE),"")</f>
        <v/>
      </c>
      <c r="P1436" s="318" t="e">
        <f>+Tabla1[[#This Row],[Precio Unitario]]*Tabla1[[#This Row],[Cantidad de Insumos]]</f>
        <v>#VALUE!</v>
      </c>
      <c r="Q1436" s="464" t="str">
        <f>IFERROR(VLOOKUP($L1436,[4]Insumos!$C$2:$F$517,4,FALSE),"")</f>
        <v/>
      </c>
      <c r="R1436" s="463"/>
    </row>
    <row r="1437" spans="2:18" x14ac:dyDescent="0.25">
      <c r="B1437" s="465" t="str">
        <f>IF(Tabla1[[#This Row],[Código_Actividad]]="","",CONCATENATE(Tabla1[[#This Row],[POA]],".",Tabla1[[#This Row],[SRS]],".",Tabla1[[#This Row],[AREA]],".",Tabla1[[#This Row],[TIPO]]))</f>
        <v/>
      </c>
      <c r="C1437" s="465" t="str">
        <f>IF(Tabla1[[#This Row],[Código_Actividad]]="","",'Formulario PPGR1'!#REF!)</f>
        <v/>
      </c>
      <c r="D1437" s="465" t="str">
        <f>IF(Tabla1[[#This Row],[Código_Actividad]]="","",'Formulario PPGR1'!#REF!)</f>
        <v/>
      </c>
      <c r="E1437" s="465" t="str">
        <f>IF(Tabla1[[#This Row],[Código_Actividad]]="","",'Formulario PPGR1'!#REF!)</f>
        <v/>
      </c>
      <c r="F1437" s="465" t="str">
        <f>IF(Tabla1[[#This Row],[Código_Actividad]]="","",'Formulario PPGR1'!#REF!)</f>
        <v/>
      </c>
      <c r="G1437" s="366"/>
      <c r="H1437" s="460" t="str">
        <f>IFERROR(VLOOKUP(Tabla1[[#This Row],[Código_Actividad]],'Formulario PPGR2'!$H$9:$I$1048576,2,FALSE),"")</f>
        <v/>
      </c>
      <c r="I1437" s="461" t="str">
        <f>IFERROR(VLOOKUP(Tabla1[[#This Row],[Código_Actividad]],Tabla2[[Código]:[Total de Acciones ]],15,FALSE),"")</f>
        <v/>
      </c>
      <c r="J1437" s="462"/>
      <c r="K1437" s="466" t="str">
        <f>IFERROR(VLOOKUP($J1437,[10]LSIns!$B$5:$C$45,2,FALSE),"")</f>
        <v/>
      </c>
      <c r="L1437" s="460"/>
      <c r="M1437" s="463" t="str">
        <f>IFERROR(VLOOKUP($L1437,[4]Insumos!$C$2:$F$517,2,FALSE),"")</f>
        <v/>
      </c>
      <c r="N1437" s="408"/>
      <c r="O1437" s="464" t="str">
        <f>IFERROR(VLOOKUP($L1437,[4]Insumos!$C$2:$F$517,3,FALSE),"")</f>
        <v/>
      </c>
      <c r="P1437" s="318" t="e">
        <f>+Tabla1[[#This Row],[Precio Unitario]]*Tabla1[[#This Row],[Cantidad de Insumos]]</f>
        <v>#VALUE!</v>
      </c>
      <c r="Q1437" s="464" t="str">
        <f>IFERROR(VLOOKUP($L1437,[4]Insumos!$C$2:$F$517,4,FALSE),"")</f>
        <v/>
      </c>
      <c r="R1437" s="463"/>
    </row>
    <row r="1438" spans="2:18" x14ac:dyDescent="0.25">
      <c r="B1438" s="465" t="str">
        <f>IF(Tabla1[[#This Row],[Código_Actividad]]="","",CONCATENATE(Tabla1[[#This Row],[POA]],".",Tabla1[[#This Row],[SRS]],".",Tabla1[[#This Row],[AREA]],".",Tabla1[[#This Row],[TIPO]]))</f>
        <v/>
      </c>
      <c r="C1438" s="465" t="str">
        <f>IF(Tabla1[[#This Row],[Código_Actividad]]="","",'Formulario PPGR1'!#REF!)</f>
        <v/>
      </c>
      <c r="D1438" s="465" t="str">
        <f>IF(Tabla1[[#This Row],[Código_Actividad]]="","",'Formulario PPGR1'!#REF!)</f>
        <v/>
      </c>
      <c r="E1438" s="465" t="str">
        <f>IF(Tabla1[[#This Row],[Código_Actividad]]="","",'Formulario PPGR1'!#REF!)</f>
        <v/>
      </c>
      <c r="F1438" s="465" t="str">
        <f>IF(Tabla1[[#This Row],[Código_Actividad]]="","",'Formulario PPGR1'!#REF!)</f>
        <v/>
      </c>
      <c r="G1438" s="366"/>
      <c r="H1438" s="460" t="str">
        <f>IFERROR(VLOOKUP(Tabla1[[#This Row],[Código_Actividad]],'Formulario PPGR2'!$H$9:$I$1048576,2,FALSE),"")</f>
        <v/>
      </c>
      <c r="I1438" s="461" t="str">
        <f>IFERROR(VLOOKUP(Tabla1[[#This Row],[Código_Actividad]],Tabla2[[Código]:[Total de Acciones ]],15,FALSE),"")</f>
        <v/>
      </c>
      <c r="J1438" s="462"/>
      <c r="K1438" s="466" t="str">
        <f>IFERROR(VLOOKUP($J1438,[10]LSIns!$B$5:$C$45,2,FALSE),"")</f>
        <v/>
      </c>
      <c r="L1438" s="460"/>
      <c r="M1438" s="463" t="str">
        <f>IFERROR(VLOOKUP($L1438,[4]Insumos!$C$2:$F$517,2,FALSE),"")</f>
        <v/>
      </c>
      <c r="N1438" s="408"/>
      <c r="O1438" s="464" t="str">
        <f>IFERROR(VLOOKUP($L1438,[4]Insumos!$C$2:$F$517,3,FALSE),"")</f>
        <v/>
      </c>
      <c r="P1438" s="318" t="e">
        <f>+Tabla1[[#This Row],[Precio Unitario]]*Tabla1[[#This Row],[Cantidad de Insumos]]</f>
        <v>#VALUE!</v>
      </c>
      <c r="Q1438" s="464" t="str">
        <f>IFERROR(VLOOKUP($L1438,[4]Insumos!$C$2:$F$517,4,FALSE),"")</f>
        <v/>
      </c>
      <c r="R1438" s="463"/>
    </row>
    <row r="1439" spans="2:18" x14ac:dyDescent="0.25">
      <c r="B1439" s="465" t="str">
        <f>IF(Tabla1[[#This Row],[Código_Actividad]]="","",CONCATENATE(Tabla1[[#This Row],[POA]],".",Tabla1[[#This Row],[SRS]],".",Tabla1[[#This Row],[AREA]],".",Tabla1[[#This Row],[TIPO]]))</f>
        <v/>
      </c>
      <c r="C1439" s="465" t="str">
        <f>IF(Tabla1[[#This Row],[Código_Actividad]]="","",'Formulario PPGR1'!#REF!)</f>
        <v/>
      </c>
      <c r="D1439" s="465" t="str">
        <f>IF(Tabla1[[#This Row],[Código_Actividad]]="","",'Formulario PPGR1'!#REF!)</f>
        <v/>
      </c>
      <c r="E1439" s="465" t="str">
        <f>IF(Tabla1[[#This Row],[Código_Actividad]]="","",'Formulario PPGR1'!#REF!)</f>
        <v/>
      </c>
      <c r="F1439" s="465" t="str">
        <f>IF(Tabla1[[#This Row],[Código_Actividad]]="","",'Formulario PPGR1'!#REF!)</f>
        <v/>
      </c>
      <c r="G1439" s="366"/>
      <c r="H1439" s="460" t="str">
        <f>IFERROR(VLOOKUP(Tabla1[[#This Row],[Código_Actividad]],'Formulario PPGR2'!$H$9:$I$1048576,2,FALSE),"")</f>
        <v/>
      </c>
      <c r="I1439" s="461" t="str">
        <f>IFERROR(VLOOKUP(Tabla1[[#This Row],[Código_Actividad]],Tabla2[[Código]:[Total de Acciones ]],15,FALSE),"")</f>
        <v/>
      </c>
      <c r="J1439" s="462"/>
      <c r="K1439" s="466" t="str">
        <f>IFERROR(VLOOKUP($J1439,[10]LSIns!$B$5:$C$45,2,FALSE),"")</f>
        <v/>
      </c>
      <c r="L1439" s="460"/>
      <c r="M1439" s="463" t="str">
        <f>IFERROR(VLOOKUP($L1439,[4]Insumos!$C$2:$F$517,2,FALSE),"")</f>
        <v/>
      </c>
      <c r="N1439" s="408"/>
      <c r="O1439" s="464" t="str">
        <f>IFERROR(VLOOKUP($L1439,[4]Insumos!$C$2:$F$517,3,FALSE),"")</f>
        <v/>
      </c>
      <c r="P1439" s="318" t="e">
        <f>+Tabla1[[#This Row],[Precio Unitario]]*Tabla1[[#This Row],[Cantidad de Insumos]]</f>
        <v>#VALUE!</v>
      </c>
      <c r="Q1439" s="464" t="str">
        <f>IFERROR(VLOOKUP($L1439,[4]Insumos!$C$2:$F$517,4,FALSE),"")</f>
        <v/>
      </c>
      <c r="R1439" s="463"/>
    </row>
    <row r="1440" spans="2:18" x14ac:dyDescent="0.25">
      <c r="B1440" s="465" t="str">
        <f>IF(Tabla1[[#This Row],[Código_Actividad]]="","",CONCATENATE(Tabla1[[#This Row],[POA]],".",Tabla1[[#This Row],[SRS]],".",Tabla1[[#This Row],[AREA]],".",Tabla1[[#This Row],[TIPO]]))</f>
        <v/>
      </c>
      <c r="C1440" s="465" t="str">
        <f>IF(Tabla1[[#This Row],[Código_Actividad]]="","",'Formulario PPGR1'!#REF!)</f>
        <v/>
      </c>
      <c r="D1440" s="465" t="str">
        <f>IF(Tabla1[[#This Row],[Código_Actividad]]="","",'Formulario PPGR1'!#REF!)</f>
        <v/>
      </c>
      <c r="E1440" s="465" t="str">
        <f>IF(Tabla1[[#This Row],[Código_Actividad]]="","",'Formulario PPGR1'!#REF!)</f>
        <v/>
      </c>
      <c r="F1440" s="465" t="str">
        <f>IF(Tabla1[[#This Row],[Código_Actividad]]="","",'Formulario PPGR1'!#REF!)</f>
        <v/>
      </c>
      <c r="G1440" s="366"/>
      <c r="H1440" s="460" t="str">
        <f>IFERROR(VLOOKUP(Tabla1[[#This Row],[Código_Actividad]],'Formulario PPGR2'!$H$9:$I$1048576,2,FALSE),"")</f>
        <v/>
      </c>
      <c r="I1440" s="461" t="str">
        <f>IFERROR(VLOOKUP(Tabla1[[#This Row],[Código_Actividad]],Tabla2[[Código]:[Total de Acciones ]],15,FALSE),"")</f>
        <v/>
      </c>
      <c r="J1440" s="462"/>
      <c r="K1440" s="466" t="str">
        <f>IFERROR(VLOOKUP($J1440,[10]LSIns!$B$5:$C$45,2,FALSE),"")</f>
        <v/>
      </c>
      <c r="L1440" s="460"/>
      <c r="M1440" s="463" t="str">
        <f>IFERROR(VLOOKUP($L1440,[4]Insumos!$C$2:$F$517,2,FALSE),"")</f>
        <v/>
      </c>
      <c r="N1440" s="408"/>
      <c r="O1440" s="464" t="str">
        <f>IFERROR(VLOOKUP($L1440,[4]Insumos!$C$2:$F$517,3,FALSE),"")</f>
        <v/>
      </c>
      <c r="P1440" s="318" t="e">
        <f>+Tabla1[[#This Row],[Precio Unitario]]*Tabla1[[#This Row],[Cantidad de Insumos]]</f>
        <v>#VALUE!</v>
      </c>
      <c r="Q1440" s="464" t="str">
        <f>IFERROR(VLOOKUP($L1440,[4]Insumos!$C$2:$F$517,4,FALSE),"")</f>
        <v/>
      </c>
      <c r="R1440" s="463"/>
    </row>
    <row r="1441" spans="2:18" x14ac:dyDescent="0.25">
      <c r="B1441" s="465" t="str">
        <f>IF(Tabla1[[#This Row],[Código_Actividad]]="","",CONCATENATE(Tabla1[[#This Row],[POA]],".",Tabla1[[#This Row],[SRS]],".",Tabla1[[#This Row],[AREA]],".",Tabla1[[#This Row],[TIPO]]))</f>
        <v/>
      </c>
      <c r="C1441" s="465" t="str">
        <f>IF(Tabla1[[#This Row],[Código_Actividad]]="","",'Formulario PPGR1'!#REF!)</f>
        <v/>
      </c>
      <c r="D1441" s="465" t="str">
        <f>IF(Tabla1[[#This Row],[Código_Actividad]]="","",'Formulario PPGR1'!#REF!)</f>
        <v/>
      </c>
      <c r="E1441" s="465" t="str">
        <f>IF(Tabla1[[#This Row],[Código_Actividad]]="","",'Formulario PPGR1'!#REF!)</f>
        <v/>
      </c>
      <c r="F1441" s="465" t="str">
        <f>IF(Tabla1[[#This Row],[Código_Actividad]]="","",'Formulario PPGR1'!#REF!)</f>
        <v/>
      </c>
      <c r="G1441" s="366"/>
      <c r="H1441" s="460" t="str">
        <f>IFERROR(VLOOKUP(Tabla1[[#This Row],[Código_Actividad]],'Formulario PPGR2'!$H$9:$I$1048576,2,FALSE),"")</f>
        <v/>
      </c>
      <c r="I1441" s="461" t="str">
        <f>IFERROR(VLOOKUP(Tabla1[[#This Row],[Código_Actividad]],Tabla2[[Código]:[Total de Acciones ]],15,FALSE),"")</f>
        <v/>
      </c>
      <c r="J1441" s="462"/>
      <c r="K1441" s="466" t="str">
        <f>IFERROR(VLOOKUP($J1441,[10]LSIns!$B$5:$C$45,2,FALSE),"")</f>
        <v/>
      </c>
      <c r="L1441" s="460"/>
      <c r="M1441" s="463" t="str">
        <f>IFERROR(VLOOKUP($L1441,[4]Insumos!$C$2:$F$517,2,FALSE),"")</f>
        <v/>
      </c>
      <c r="N1441" s="408"/>
      <c r="O1441" s="464" t="str">
        <f>IFERROR(VLOOKUP($L1441,[4]Insumos!$C$2:$F$517,3,FALSE),"")</f>
        <v/>
      </c>
      <c r="P1441" s="318" t="e">
        <f>+Tabla1[[#This Row],[Precio Unitario]]*Tabla1[[#This Row],[Cantidad de Insumos]]</f>
        <v>#VALUE!</v>
      </c>
      <c r="Q1441" s="464" t="str">
        <f>IFERROR(VLOOKUP($L1441,[4]Insumos!$C$2:$F$517,4,FALSE),"")</f>
        <v/>
      </c>
      <c r="R1441" s="463"/>
    </row>
    <row r="1442" spans="2:18" x14ac:dyDescent="0.25">
      <c r="B1442" s="465" t="str">
        <f>IF(Tabla1[[#This Row],[Código_Actividad]]="","",CONCATENATE(Tabla1[[#This Row],[POA]],".",Tabla1[[#This Row],[SRS]],".",Tabla1[[#This Row],[AREA]],".",Tabla1[[#This Row],[TIPO]]))</f>
        <v/>
      </c>
      <c r="C1442" s="465" t="str">
        <f>IF(Tabla1[[#This Row],[Código_Actividad]]="","",'Formulario PPGR1'!#REF!)</f>
        <v/>
      </c>
      <c r="D1442" s="465" t="str">
        <f>IF(Tabla1[[#This Row],[Código_Actividad]]="","",'Formulario PPGR1'!#REF!)</f>
        <v/>
      </c>
      <c r="E1442" s="465" t="str">
        <f>IF(Tabla1[[#This Row],[Código_Actividad]]="","",'Formulario PPGR1'!#REF!)</f>
        <v/>
      </c>
      <c r="F1442" s="465" t="str">
        <f>IF(Tabla1[[#This Row],[Código_Actividad]]="","",'Formulario PPGR1'!#REF!)</f>
        <v/>
      </c>
      <c r="G1442" s="366"/>
      <c r="H1442" s="460" t="str">
        <f>IFERROR(VLOOKUP(Tabla1[[#This Row],[Código_Actividad]],'Formulario PPGR2'!$H$9:$I$1048576,2,FALSE),"")</f>
        <v/>
      </c>
      <c r="I1442" s="461" t="str">
        <f>IFERROR(VLOOKUP(Tabla1[[#This Row],[Código_Actividad]],Tabla2[[Código]:[Total de Acciones ]],15,FALSE),"")</f>
        <v/>
      </c>
      <c r="J1442" s="462"/>
      <c r="K1442" s="466" t="str">
        <f>IFERROR(VLOOKUP($J1442,[10]LSIns!$B$5:$C$45,2,FALSE),"")</f>
        <v/>
      </c>
      <c r="L1442" s="460"/>
      <c r="M1442" s="463" t="str">
        <f>IFERROR(VLOOKUP($L1442,[4]Insumos!$C$2:$F$517,2,FALSE),"")</f>
        <v/>
      </c>
      <c r="N1442" s="408"/>
      <c r="O1442" s="464" t="str">
        <f>IFERROR(VLOOKUP($L1442,[4]Insumos!$C$2:$F$517,3,FALSE),"")</f>
        <v/>
      </c>
      <c r="P1442" s="318" t="e">
        <f>+Tabla1[[#This Row],[Precio Unitario]]*Tabla1[[#This Row],[Cantidad de Insumos]]</f>
        <v>#VALUE!</v>
      </c>
      <c r="Q1442" s="464" t="str">
        <f>IFERROR(VLOOKUP($L1442,[4]Insumos!$C$2:$F$517,4,FALSE),"")</f>
        <v/>
      </c>
      <c r="R1442" s="463"/>
    </row>
    <row r="1443" spans="2:18" x14ac:dyDescent="0.25">
      <c r="B1443" s="465" t="str">
        <f>IF(Tabla1[[#This Row],[Código_Actividad]]="","",CONCATENATE(Tabla1[[#This Row],[POA]],".",Tabla1[[#This Row],[SRS]],".",Tabla1[[#This Row],[AREA]],".",Tabla1[[#This Row],[TIPO]]))</f>
        <v/>
      </c>
      <c r="C1443" s="465" t="str">
        <f>IF(Tabla1[[#This Row],[Código_Actividad]]="","",'Formulario PPGR1'!#REF!)</f>
        <v/>
      </c>
      <c r="D1443" s="465" t="str">
        <f>IF(Tabla1[[#This Row],[Código_Actividad]]="","",'Formulario PPGR1'!#REF!)</f>
        <v/>
      </c>
      <c r="E1443" s="465" t="str">
        <f>IF(Tabla1[[#This Row],[Código_Actividad]]="","",'Formulario PPGR1'!#REF!)</f>
        <v/>
      </c>
      <c r="F1443" s="465" t="str">
        <f>IF(Tabla1[[#This Row],[Código_Actividad]]="","",'Formulario PPGR1'!#REF!)</f>
        <v/>
      </c>
      <c r="G1443" s="366"/>
      <c r="H1443" s="460" t="str">
        <f>IFERROR(VLOOKUP(Tabla1[[#This Row],[Código_Actividad]],'Formulario PPGR2'!$H$9:$I$1048576,2,FALSE),"")</f>
        <v/>
      </c>
      <c r="I1443" s="461" t="str">
        <f>IFERROR(VLOOKUP(Tabla1[[#This Row],[Código_Actividad]],Tabla2[[Código]:[Total de Acciones ]],15,FALSE),"")</f>
        <v/>
      </c>
      <c r="J1443" s="462"/>
      <c r="K1443" s="466" t="str">
        <f>IFERROR(VLOOKUP($J1443,[10]LSIns!$B$5:$C$45,2,FALSE),"")</f>
        <v/>
      </c>
      <c r="L1443" s="460"/>
      <c r="M1443" s="463" t="str">
        <f>IFERROR(VLOOKUP($L1443,[4]Insumos!$C$2:$F$517,2,FALSE),"")</f>
        <v/>
      </c>
      <c r="N1443" s="408"/>
      <c r="O1443" s="464" t="str">
        <f>IFERROR(VLOOKUP($L1443,[4]Insumos!$C$2:$F$517,3,FALSE),"")</f>
        <v/>
      </c>
      <c r="P1443" s="318" t="e">
        <f>+Tabla1[[#This Row],[Precio Unitario]]*Tabla1[[#This Row],[Cantidad de Insumos]]</f>
        <v>#VALUE!</v>
      </c>
      <c r="Q1443" s="464" t="str">
        <f>IFERROR(VLOOKUP($L1443,[4]Insumos!$C$2:$F$517,4,FALSE),"")</f>
        <v/>
      </c>
      <c r="R1443" s="463"/>
    </row>
    <row r="1444" spans="2:18" x14ac:dyDescent="0.25">
      <c r="B1444" s="465" t="str">
        <f>IF(Tabla1[[#This Row],[Código_Actividad]]="","",CONCATENATE(Tabla1[[#This Row],[POA]],".",Tabla1[[#This Row],[SRS]],".",Tabla1[[#This Row],[AREA]],".",Tabla1[[#This Row],[TIPO]]))</f>
        <v/>
      </c>
      <c r="C1444" s="465" t="str">
        <f>IF(Tabla1[[#This Row],[Código_Actividad]]="","",'Formulario PPGR1'!#REF!)</f>
        <v/>
      </c>
      <c r="D1444" s="465" t="str">
        <f>IF(Tabla1[[#This Row],[Código_Actividad]]="","",'Formulario PPGR1'!#REF!)</f>
        <v/>
      </c>
      <c r="E1444" s="465" t="str">
        <f>IF(Tabla1[[#This Row],[Código_Actividad]]="","",'Formulario PPGR1'!#REF!)</f>
        <v/>
      </c>
      <c r="F1444" s="465" t="str">
        <f>IF(Tabla1[[#This Row],[Código_Actividad]]="","",'Formulario PPGR1'!#REF!)</f>
        <v/>
      </c>
      <c r="G1444" s="366"/>
      <c r="H1444" s="460" t="str">
        <f>IFERROR(VLOOKUP(Tabla1[[#This Row],[Código_Actividad]],'Formulario PPGR2'!$H$9:$I$1048576,2,FALSE),"")</f>
        <v/>
      </c>
      <c r="I1444" s="461" t="str">
        <f>IFERROR(VLOOKUP(Tabla1[[#This Row],[Código_Actividad]],Tabla2[[Código]:[Total de Acciones ]],15,FALSE),"")</f>
        <v/>
      </c>
      <c r="J1444" s="462"/>
      <c r="K1444" s="466" t="str">
        <f>IFERROR(VLOOKUP($J1444,[10]LSIns!$B$5:$C$45,2,FALSE),"")</f>
        <v/>
      </c>
      <c r="L1444" s="460"/>
      <c r="M1444" s="463" t="str">
        <f>IFERROR(VLOOKUP($L1444,[4]Insumos!$C$2:$F$517,2,FALSE),"")</f>
        <v/>
      </c>
      <c r="N1444" s="408"/>
      <c r="O1444" s="464" t="str">
        <f>IFERROR(VLOOKUP($L1444,[4]Insumos!$C$2:$F$517,3,FALSE),"")</f>
        <v/>
      </c>
      <c r="P1444" s="318" t="e">
        <f>+Tabla1[[#This Row],[Precio Unitario]]*Tabla1[[#This Row],[Cantidad de Insumos]]</f>
        <v>#VALUE!</v>
      </c>
      <c r="Q1444" s="464" t="str">
        <f>IFERROR(VLOOKUP($L1444,[4]Insumos!$C$2:$F$517,4,FALSE),"")</f>
        <v/>
      </c>
      <c r="R1444" s="463"/>
    </row>
    <row r="1445" spans="2:18" x14ac:dyDescent="0.25">
      <c r="B1445" s="465" t="str">
        <f>IF(Tabla1[[#This Row],[Código_Actividad]]="","",CONCATENATE(Tabla1[[#This Row],[POA]],".",Tabla1[[#This Row],[SRS]],".",Tabla1[[#This Row],[AREA]],".",Tabla1[[#This Row],[TIPO]]))</f>
        <v/>
      </c>
      <c r="C1445" s="465" t="str">
        <f>IF(Tabla1[[#This Row],[Código_Actividad]]="","",'Formulario PPGR1'!#REF!)</f>
        <v/>
      </c>
      <c r="D1445" s="465" t="str">
        <f>IF(Tabla1[[#This Row],[Código_Actividad]]="","",'Formulario PPGR1'!#REF!)</f>
        <v/>
      </c>
      <c r="E1445" s="465" t="str">
        <f>IF(Tabla1[[#This Row],[Código_Actividad]]="","",'Formulario PPGR1'!#REF!)</f>
        <v/>
      </c>
      <c r="F1445" s="465" t="str">
        <f>IF(Tabla1[[#This Row],[Código_Actividad]]="","",'Formulario PPGR1'!#REF!)</f>
        <v/>
      </c>
      <c r="G1445" s="366"/>
      <c r="H1445" s="460" t="str">
        <f>IFERROR(VLOOKUP(Tabla1[[#This Row],[Código_Actividad]],'Formulario PPGR2'!$H$9:$I$1048576,2,FALSE),"")</f>
        <v/>
      </c>
      <c r="I1445" s="461" t="str">
        <f>IFERROR(VLOOKUP(Tabla1[[#This Row],[Código_Actividad]],Tabla2[[Código]:[Total de Acciones ]],15,FALSE),"")</f>
        <v/>
      </c>
      <c r="J1445" s="462"/>
      <c r="K1445" s="466" t="str">
        <f>IFERROR(VLOOKUP($J1445,[10]LSIns!$B$5:$C$45,2,FALSE),"")</f>
        <v/>
      </c>
      <c r="L1445" s="460"/>
      <c r="M1445" s="463" t="str">
        <f>IFERROR(VLOOKUP($L1445,[4]Insumos!$C$2:$F$517,2,FALSE),"")</f>
        <v/>
      </c>
      <c r="N1445" s="408"/>
      <c r="O1445" s="464" t="str">
        <f>IFERROR(VLOOKUP($L1445,[4]Insumos!$C$2:$F$517,3,FALSE),"")</f>
        <v/>
      </c>
      <c r="P1445" s="318" t="e">
        <f>+Tabla1[[#This Row],[Precio Unitario]]*Tabla1[[#This Row],[Cantidad de Insumos]]</f>
        <v>#VALUE!</v>
      </c>
      <c r="Q1445" s="464" t="str">
        <f>IFERROR(VLOOKUP($L1445,[4]Insumos!$C$2:$F$517,4,FALSE),"")</f>
        <v/>
      </c>
      <c r="R1445" s="463"/>
    </row>
    <row r="1446" spans="2:18" x14ac:dyDescent="0.25">
      <c r="B1446" s="465" t="str">
        <f>IF(Tabla1[[#This Row],[Código_Actividad]]="","",CONCATENATE(Tabla1[[#This Row],[POA]],".",Tabla1[[#This Row],[SRS]],".",Tabla1[[#This Row],[AREA]],".",Tabla1[[#This Row],[TIPO]]))</f>
        <v/>
      </c>
      <c r="C1446" s="465" t="str">
        <f>IF(Tabla1[[#This Row],[Código_Actividad]]="","",'Formulario PPGR1'!#REF!)</f>
        <v/>
      </c>
      <c r="D1446" s="465" t="str">
        <f>IF(Tabla1[[#This Row],[Código_Actividad]]="","",'Formulario PPGR1'!#REF!)</f>
        <v/>
      </c>
      <c r="E1446" s="465" t="str">
        <f>IF(Tabla1[[#This Row],[Código_Actividad]]="","",'Formulario PPGR1'!#REF!)</f>
        <v/>
      </c>
      <c r="F1446" s="465" t="str">
        <f>IF(Tabla1[[#This Row],[Código_Actividad]]="","",'Formulario PPGR1'!#REF!)</f>
        <v/>
      </c>
      <c r="G1446" s="366"/>
      <c r="H1446" s="460" t="str">
        <f>IFERROR(VLOOKUP(Tabla1[[#This Row],[Código_Actividad]],'Formulario PPGR2'!$H$9:$I$1048576,2,FALSE),"")</f>
        <v/>
      </c>
      <c r="I1446" s="461" t="str">
        <f>IFERROR(VLOOKUP(Tabla1[[#This Row],[Código_Actividad]],Tabla2[[Código]:[Total de Acciones ]],15,FALSE),"")</f>
        <v/>
      </c>
      <c r="J1446" s="462"/>
      <c r="K1446" s="466" t="str">
        <f>IFERROR(VLOOKUP($J1446,[10]LSIns!$B$5:$C$45,2,FALSE),"")</f>
        <v/>
      </c>
      <c r="L1446" s="460"/>
      <c r="M1446" s="463" t="str">
        <f>IFERROR(VLOOKUP($L1446,[4]Insumos!$C$2:$F$517,2,FALSE),"")</f>
        <v/>
      </c>
      <c r="N1446" s="408"/>
      <c r="O1446" s="464" t="str">
        <f>IFERROR(VLOOKUP($L1446,[4]Insumos!$C$2:$F$517,3,FALSE),"")</f>
        <v/>
      </c>
      <c r="P1446" s="318" t="e">
        <f>+Tabla1[[#This Row],[Precio Unitario]]*Tabla1[[#This Row],[Cantidad de Insumos]]</f>
        <v>#VALUE!</v>
      </c>
      <c r="Q1446" s="464" t="str">
        <f>IFERROR(VLOOKUP($L1446,[4]Insumos!$C$2:$F$517,4,FALSE),"")</f>
        <v/>
      </c>
      <c r="R1446" s="463"/>
    </row>
    <row r="1447" spans="2:18" x14ac:dyDescent="0.25">
      <c r="B1447" s="465" t="str">
        <f>IF(Tabla1[[#This Row],[Código_Actividad]]="","",CONCATENATE(Tabla1[[#This Row],[POA]],".",Tabla1[[#This Row],[SRS]],".",Tabla1[[#This Row],[AREA]],".",Tabla1[[#This Row],[TIPO]]))</f>
        <v/>
      </c>
      <c r="C1447" s="465" t="str">
        <f>IF(Tabla1[[#This Row],[Código_Actividad]]="","",'Formulario PPGR1'!#REF!)</f>
        <v/>
      </c>
      <c r="D1447" s="465" t="str">
        <f>IF(Tabla1[[#This Row],[Código_Actividad]]="","",'Formulario PPGR1'!#REF!)</f>
        <v/>
      </c>
      <c r="E1447" s="465" t="str">
        <f>IF(Tabla1[[#This Row],[Código_Actividad]]="","",'Formulario PPGR1'!#REF!)</f>
        <v/>
      </c>
      <c r="F1447" s="465" t="str">
        <f>IF(Tabla1[[#This Row],[Código_Actividad]]="","",'Formulario PPGR1'!#REF!)</f>
        <v/>
      </c>
      <c r="G1447" s="366"/>
      <c r="H1447" s="460" t="str">
        <f>IFERROR(VLOOKUP(Tabla1[[#This Row],[Código_Actividad]],'Formulario PPGR2'!$H$9:$I$1048576,2,FALSE),"")</f>
        <v/>
      </c>
      <c r="I1447" s="461" t="str">
        <f>IFERROR(VLOOKUP(Tabla1[[#This Row],[Código_Actividad]],Tabla2[[Código]:[Total de Acciones ]],15,FALSE),"")</f>
        <v/>
      </c>
      <c r="J1447" s="462"/>
      <c r="K1447" s="466" t="str">
        <f>IFERROR(VLOOKUP($J1447,[10]LSIns!$B$5:$C$45,2,FALSE),"")</f>
        <v/>
      </c>
      <c r="L1447" s="460"/>
      <c r="M1447" s="463" t="str">
        <f>IFERROR(VLOOKUP($L1447,[4]Insumos!$C$2:$F$517,2,FALSE),"")</f>
        <v/>
      </c>
      <c r="N1447" s="408"/>
      <c r="O1447" s="464" t="str">
        <f>IFERROR(VLOOKUP($L1447,[4]Insumos!$C$2:$F$517,3,FALSE),"")</f>
        <v/>
      </c>
      <c r="P1447" s="318" t="e">
        <f>+Tabla1[[#This Row],[Precio Unitario]]*Tabla1[[#This Row],[Cantidad de Insumos]]</f>
        <v>#VALUE!</v>
      </c>
      <c r="Q1447" s="464" t="str">
        <f>IFERROR(VLOOKUP($L1447,[4]Insumos!$C$2:$F$517,4,FALSE),"")</f>
        <v/>
      </c>
      <c r="R1447" s="463"/>
    </row>
    <row r="1448" spans="2:18" x14ac:dyDescent="0.25">
      <c r="B1448" s="465" t="str">
        <f>IF(Tabla1[[#This Row],[Código_Actividad]]="","",CONCATENATE(Tabla1[[#This Row],[POA]],".",Tabla1[[#This Row],[SRS]],".",Tabla1[[#This Row],[AREA]],".",Tabla1[[#This Row],[TIPO]]))</f>
        <v/>
      </c>
      <c r="C1448" s="465" t="str">
        <f>IF(Tabla1[[#This Row],[Código_Actividad]]="","",'Formulario PPGR1'!#REF!)</f>
        <v/>
      </c>
      <c r="D1448" s="465" t="str">
        <f>IF(Tabla1[[#This Row],[Código_Actividad]]="","",'Formulario PPGR1'!#REF!)</f>
        <v/>
      </c>
      <c r="E1448" s="465" t="str">
        <f>IF(Tabla1[[#This Row],[Código_Actividad]]="","",'Formulario PPGR1'!#REF!)</f>
        <v/>
      </c>
      <c r="F1448" s="465" t="str">
        <f>IF(Tabla1[[#This Row],[Código_Actividad]]="","",'Formulario PPGR1'!#REF!)</f>
        <v/>
      </c>
      <c r="G1448" s="366"/>
      <c r="H1448" s="460" t="str">
        <f>IFERROR(VLOOKUP(Tabla1[[#This Row],[Código_Actividad]],'Formulario PPGR2'!$H$9:$I$1048576,2,FALSE),"")</f>
        <v/>
      </c>
      <c r="I1448" s="461" t="str">
        <f>IFERROR(VLOOKUP(Tabla1[[#This Row],[Código_Actividad]],Tabla2[[Código]:[Total de Acciones ]],15,FALSE),"")</f>
        <v/>
      </c>
      <c r="J1448" s="462"/>
      <c r="K1448" s="466" t="str">
        <f>IFERROR(VLOOKUP($J1448,[10]LSIns!$B$5:$C$45,2,FALSE),"")</f>
        <v/>
      </c>
      <c r="L1448" s="460"/>
      <c r="M1448" s="463" t="str">
        <f>IFERROR(VLOOKUP($L1448,[4]Insumos!$C$2:$F$517,2,FALSE),"")</f>
        <v/>
      </c>
      <c r="N1448" s="408"/>
      <c r="O1448" s="464" t="str">
        <f>IFERROR(VLOOKUP($L1448,[4]Insumos!$C$2:$F$517,3,FALSE),"")</f>
        <v/>
      </c>
      <c r="P1448" s="318" t="e">
        <f>+Tabla1[[#This Row],[Precio Unitario]]*Tabla1[[#This Row],[Cantidad de Insumos]]</f>
        <v>#VALUE!</v>
      </c>
      <c r="Q1448" s="464" t="str">
        <f>IFERROR(VLOOKUP($L1448,[4]Insumos!$C$2:$F$517,4,FALSE),"")</f>
        <v/>
      </c>
      <c r="R1448" s="463"/>
    </row>
    <row r="1449" spans="2:18" x14ac:dyDescent="0.25">
      <c r="B1449" s="465" t="str">
        <f>IF(Tabla1[[#This Row],[Código_Actividad]]="","",CONCATENATE(Tabla1[[#This Row],[POA]],".",Tabla1[[#This Row],[SRS]],".",Tabla1[[#This Row],[AREA]],".",Tabla1[[#This Row],[TIPO]]))</f>
        <v/>
      </c>
      <c r="C1449" s="465" t="str">
        <f>IF(Tabla1[[#This Row],[Código_Actividad]]="","",'Formulario PPGR1'!#REF!)</f>
        <v/>
      </c>
      <c r="D1449" s="465" t="str">
        <f>IF(Tabla1[[#This Row],[Código_Actividad]]="","",'Formulario PPGR1'!#REF!)</f>
        <v/>
      </c>
      <c r="E1449" s="465" t="str">
        <f>IF(Tabla1[[#This Row],[Código_Actividad]]="","",'Formulario PPGR1'!#REF!)</f>
        <v/>
      </c>
      <c r="F1449" s="465" t="str">
        <f>IF(Tabla1[[#This Row],[Código_Actividad]]="","",'Formulario PPGR1'!#REF!)</f>
        <v/>
      </c>
      <c r="G1449" s="366"/>
      <c r="H1449" s="460" t="str">
        <f>IFERROR(VLOOKUP(Tabla1[[#This Row],[Código_Actividad]],'Formulario PPGR2'!$H$9:$I$1048576,2,FALSE),"")</f>
        <v/>
      </c>
      <c r="I1449" s="461" t="str">
        <f>IFERROR(VLOOKUP(Tabla1[[#This Row],[Código_Actividad]],Tabla2[[Código]:[Total de Acciones ]],15,FALSE),"")</f>
        <v/>
      </c>
      <c r="J1449" s="462"/>
      <c r="K1449" s="466" t="str">
        <f>IFERROR(VLOOKUP($J1449,[10]LSIns!$B$5:$C$45,2,FALSE),"")</f>
        <v/>
      </c>
      <c r="L1449" s="460"/>
      <c r="M1449" s="463" t="str">
        <f>IFERROR(VLOOKUP($L1449,[4]Insumos!$C$2:$F$517,2,FALSE),"")</f>
        <v/>
      </c>
      <c r="N1449" s="408"/>
      <c r="O1449" s="464" t="str">
        <f>IFERROR(VLOOKUP($L1449,[4]Insumos!$C$2:$F$517,3,FALSE),"")</f>
        <v/>
      </c>
      <c r="P1449" s="318" t="e">
        <f>+Tabla1[[#This Row],[Precio Unitario]]*Tabla1[[#This Row],[Cantidad de Insumos]]</f>
        <v>#VALUE!</v>
      </c>
      <c r="Q1449" s="464" t="str">
        <f>IFERROR(VLOOKUP($L1449,[4]Insumos!$C$2:$F$517,4,FALSE),"")</f>
        <v/>
      </c>
      <c r="R1449" s="463"/>
    </row>
    <row r="1450" spans="2:18" x14ac:dyDescent="0.25">
      <c r="B1450" s="465" t="str">
        <f>IF(Tabla1[[#This Row],[Código_Actividad]]="","",CONCATENATE(Tabla1[[#This Row],[POA]],".",Tabla1[[#This Row],[SRS]],".",Tabla1[[#This Row],[AREA]],".",Tabla1[[#This Row],[TIPO]]))</f>
        <v/>
      </c>
      <c r="C1450" s="465" t="str">
        <f>IF(Tabla1[[#This Row],[Código_Actividad]]="","",'Formulario PPGR1'!#REF!)</f>
        <v/>
      </c>
      <c r="D1450" s="465" t="str">
        <f>IF(Tabla1[[#This Row],[Código_Actividad]]="","",'Formulario PPGR1'!#REF!)</f>
        <v/>
      </c>
      <c r="E1450" s="465" t="str">
        <f>IF(Tabla1[[#This Row],[Código_Actividad]]="","",'Formulario PPGR1'!#REF!)</f>
        <v/>
      </c>
      <c r="F1450" s="465" t="str">
        <f>IF(Tabla1[[#This Row],[Código_Actividad]]="","",'Formulario PPGR1'!#REF!)</f>
        <v/>
      </c>
      <c r="G1450" s="366"/>
      <c r="H1450" s="460" t="str">
        <f>IFERROR(VLOOKUP(Tabla1[[#This Row],[Código_Actividad]],'Formulario PPGR2'!$H$9:$I$1048576,2,FALSE),"")</f>
        <v/>
      </c>
      <c r="I1450" s="461" t="str">
        <f>IFERROR(VLOOKUP(Tabla1[[#This Row],[Código_Actividad]],Tabla2[[Código]:[Total de Acciones ]],15,FALSE),"")</f>
        <v/>
      </c>
      <c r="J1450" s="462"/>
      <c r="K1450" s="466" t="str">
        <f>IFERROR(VLOOKUP($J1450,[10]LSIns!$B$5:$C$45,2,FALSE),"")</f>
        <v/>
      </c>
      <c r="L1450" s="460"/>
      <c r="M1450" s="463" t="str">
        <f>IFERROR(VLOOKUP($L1450,[4]Insumos!$C$2:$F$517,2,FALSE),"")</f>
        <v/>
      </c>
      <c r="N1450" s="408"/>
      <c r="O1450" s="464" t="str">
        <f>IFERROR(VLOOKUP($L1450,[4]Insumos!$C$2:$F$517,3,FALSE),"")</f>
        <v/>
      </c>
      <c r="P1450" s="318" t="e">
        <f>+Tabla1[[#This Row],[Precio Unitario]]*Tabla1[[#This Row],[Cantidad de Insumos]]</f>
        <v>#VALUE!</v>
      </c>
      <c r="Q1450" s="464" t="str">
        <f>IFERROR(VLOOKUP($L1450,[4]Insumos!$C$2:$F$517,4,FALSE),"")</f>
        <v/>
      </c>
      <c r="R1450" s="463"/>
    </row>
    <row r="1451" spans="2:18" x14ac:dyDescent="0.25">
      <c r="B1451" s="465" t="str">
        <f>IF(Tabla1[[#This Row],[Código_Actividad]]="","",CONCATENATE(Tabla1[[#This Row],[POA]],".",Tabla1[[#This Row],[SRS]],".",Tabla1[[#This Row],[AREA]],".",Tabla1[[#This Row],[TIPO]]))</f>
        <v/>
      </c>
      <c r="C1451" s="465" t="str">
        <f>IF(Tabla1[[#This Row],[Código_Actividad]]="","",'Formulario PPGR1'!#REF!)</f>
        <v/>
      </c>
      <c r="D1451" s="465" t="str">
        <f>IF(Tabla1[[#This Row],[Código_Actividad]]="","",'Formulario PPGR1'!#REF!)</f>
        <v/>
      </c>
      <c r="E1451" s="465" t="str">
        <f>IF(Tabla1[[#This Row],[Código_Actividad]]="","",'Formulario PPGR1'!#REF!)</f>
        <v/>
      </c>
      <c r="F1451" s="465" t="str">
        <f>IF(Tabla1[[#This Row],[Código_Actividad]]="","",'Formulario PPGR1'!#REF!)</f>
        <v/>
      </c>
      <c r="G1451" s="366"/>
      <c r="H1451" s="460" t="str">
        <f>IFERROR(VLOOKUP(Tabla1[[#This Row],[Código_Actividad]],'Formulario PPGR2'!$H$9:$I$1048576,2,FALSE),"")</f>
        <v/>
      </c>
      <c r="I1451" s="461" t="str">
        <f>IFERROR(VLOOKUP(Tabla1[[#This Row],[Código_Actividad]],Tabla2[[Código]:[Total de Acciones ]],15,FALSE),"")</f>
        <v/>
      </c>
      <c r="J1451" s="462"/>
      <c r="K1451" s="466" t="str">
        <f>IFERROR(VLOOKUP($J1451,[10]LSIns!$B$5:$C$45,2,FALSE),"")</f>
        <v/>
      </c>
      <c r="L1451" s="460"/>
      <c r="M1451" s="463" t="str">
        <f>IFERROR(VLOOKUP($L1451,[4]Insumos!$C$2:$F$517,2,FALSE),"")</f>
        <v/>
      </c>
      <c r="N1451" s="408"/>
      <c r="O1451" s="464" t="str">
        <f>IFERROR(VLOOKUP($L1451,[4]Insumos!$C$2:$F$517,3,FALSE),"")</f>
        <v/>
      </c>
      <c r="P1451" s="318" t="e">
        <f>+Tabla1[[#This Row],[Precio Unitario]]*Tabla1[[#This Row],[Cantidad de Insumos]]</f>
        <v>#VALUE!</v>
      </c>
      <c r="Q1451" s="464" t="str">
        <f>IFERROR(VLOOKUP($L1451,[4]Insumos!$C$2:$F$517,4,FALSE),"")</f>
        <v/>
      </c>
      <c r="R1451" s="463"/>
    </row>
    <row r="1452" spans="2:18" x14ac:dyDescent="0.25">
      <c r="B1452" s="465" t="str">
        <f>IF(Tabla1[[#This Row],[Código_Actividad]]="","",CONCATENATE(Tabla1[[#This Row],[POA]],".",Tabla1[[#This Row],[SRS]],".",Tabla1[[#This Row],[AREA]],".",Tabla1[[#This Row],[TIPO]]))</f>
        <v/>
      </c>
      <c r="C1452" s="465" t="str">
        <f>IF(Tabla1[[#This Row],[Código_Actividad]]="","",'Formulario PPGR1'!#REF!)</f>
        <v/>
      </c>
      <c r="D1452" s="465" t="str">
        <f>IF(Tabla1[[#This Row],[Código_Actividad]]="","",'Formulario PPGR1'!#REF!)</f>
        <v/>
      </c>
      <c r="E1452" s="465" t="str">
        <f>IF(Tabla1[[#This Row],[Código_Actividad]]="","",'Formulario PPGR1'!#REF!)</f>
        <v/>
      </c>
      <c r="F1452" s="465" t="str">
        <f>IF(Tabla1[[#This Row],[Código_Actividad]]="","",'Formulario PPGR1'!#REF!)</f>
        <v/>
      </c>
      <c r="G1452" s="366"/>
      <c r="H1452" s="460" t="str">
        <f>IFERROR(VLOOKUP(Tabla1[[#This Row],[Código_Actividad]],'Formulario PPGR2'!$H$9:$I$1048576,2,FALSE),"")</f>
        <v/>
      </c>
      <c r="I1452" s="461" t="str">
        <f>IFERROR(VLOOKUP(Tabla1[[#This Row],[Código_Actividad]],Tabla2[[Código]:[Total de Acciones ]],15,FALSE),"")</f>
        <v/>
      </c>
      <c r="J1452" s="462"/>
      <c r="K1452" s="466" t="str">
        <f>IFERROR(VLOOKUP($J1452,[10]LSIns!$B$5:$C$45,2,FALSE),"")</f>
        <v/>
      </c>
      <c r="L1452" s="460"/>
      <c r="M1452" s="463" t="str">
        <f>IFERROR(VLOOKUP($L1452,[4]Insumos!$C$2:$F$517,2,FALSE),"")</f>
        <v/>
      </c>
      <c r="N1452" s="408"/>
      <c r="O1452" s="464" t="str">
        <f>IFERROR(VLOOKUP($L1452,[4]Insumos!$C$2:$F$517,3,FALSE),"")</f>
        <v/>
      </c>
      <c r="P1452" s="318" t="e">
        <f>+Tabla1[[#This Row],[Precio Unitario]]*Tabla1[[#This Row],[Cantidad de Insumos]]</f>
        <v>#VALUE!</v>
      </c>
      <c r="Q1452" s="464" t="str">
        <f>IFERROR(VLOOKUP($L1452,[4]Insumos!$C$2:$F$517,4,FALSE),"")</f>
        <v/>
      </c>
      <c r="R1452" s="463"/>
    </row>
    <row r="1453" spans="2:18" x14ac:dyDescent="0.25">
      <c r="B1453" s="465" t="str">
        <f>IF(Tabla1[[#This Row],[Código_Actividad]]="","",CONCATENATE(Tabla1[[#This Row],[POA]],".",Tabla1[[#This Row],[SRS]],".",Tabla1[[#This Row],[AREA]],".",Tabla1[[#This Row],[TIPO]]))</f>
        <v/>
      </c>
      <c r="C1453" s="465" t="str">
        <f>IF(Tabla1[[#This Row],[Código_Actividad]]="","",'Formulario PPGR1'!#REF!)</f>
        <v/>
      </c>
      <c r="D1453" s="465" t="str">
        <f>IF(Tabla1[[#This Row],[Código_Actividad]]="","",'Formulario PPGR1'!#REF!)</f>
        <v/>
      </c>
      <c r="E1453" s="465" t="str">
        <f>IF(Tabla1[[#This Row],[Código_Actividad]]="","",'Formulario PPGR1'!#REF!)</f>
        <v/>
      </c>
      <c r="F1453" s="465" t="str">
        <f>IF(Tabla1[[#This Row],[Código_Actividad]]="","",'Formulario PPGR1'!#REF!)</f>
        <v/>
      </c>
      <c r="G1453" s="366"/>
      <c r="H1453" s="460" t="str">
        <f>IFERROR(VLOOKUP(Tabla1[[#This Row],[Código_Actividad]],'Formulario PPGR2'!$H$9:$I$1048576,2,FALSE),"")</f>
        <v/>
      </c>
      <c r="I1453" s="461" t="str">
        <f>IFERROR(VLOOKUP(Tabla1[[#This Row],[Código_Actividad]],Tabla2[[Código]:[Total de Acciones ]],15,FALSE),"")</f>
        <v/>
      </c>
      <c r="J1453" s="462"/>
      <c r="K1453" s="466" t="str">
        <f>IFERROR(VLOOKUP($J1453,[10]LSIns!$B$5:$C$45,2,FALSE),"")</f>
        <v/>
      </c>
      <c r="L1453" s="460"/>
      <c r="M1453" s="463" t="str">
        <f>IFERROR(VLOOKUP($L1453,[4]Insumos!$C$2:$F$517,2,FALSE),"")</f>
        <v/>
      </c>
      <c r="N1453" s="408"/>
      <c r="O1453" s="464" t="str">
        <f>IFERROR(VLOOKUP($L1453,[4]Insumos!$C$2:$F$517,3,FALSE),"")</f>
        <v/>
      </c>
      <c r="P1453" s="318" t="e">
        <f>+Tabla1[[#This Row],[Precio Unitario]]*Tabla1[[#This Row],[Cantidad de Insumos]]</f>
        <v>#VALUE!</v>
      </c>
      <c r="Q1453" s="464" t="str">
        <f>IFERROR(VLOOKUP($L1453,[4]Insumos!$C$2:$F$517,4,FALSE),"")</f>
        <v/>
      </c>
      <c r="R1453" s="463"/>
    </row>
    <row r="1454" spans="2:18" x14ac:dyDescent="0.25">
      <c r="B1454" s="465" t="str">
        <f>IF(Tabla1[[#This Row],[Código_Actividad]]="","",CONCATENATE(Tabla1[[#This Row],[POA]],".",Tabla1[[#This Row],[SRS]],".",Tabla1[[#This Row],[AREA]],".",Tabla1[[#This Row],[TIPO]]))</f>
        <v/>
      </c>
      <c r="C1454" s="465" t="str">
        <f>IF(Tabla1[[#This Row],[Código_Actividad]]="","",'Formulario PPGR1'!#REF!)</f>
        <v/>
      </c>
      <c r="D1454" s="465" t="str">
        <f>IF(Tabla1[[#This Row],[Código_Actividad]]="","",'Formulario PPGR1'!#REF!)</f>
        <v/>
      </c>
      <c r="E1454" s="465" t="str">
        <f>IF(Tabla1[[#This Row],[Código_Actividad]]="","",'Formulario PPGR1'!#REF!)</f>
        <v/>
      </c>
      <c r="F1454" s="465" t="str">
        <f>IF(Tabla1[[#This Row],[Código_Actividad]]="","",'Formulario PPGR1'!#REF!)</f>
        <v/>
      </c>
      <c r="G1454" s="366"/>
      <c r="H1454" s="460" t="str">
        <f>IFERROR(VLOOKUP(Tabla1[[#This Row],[Código_Actividad]],'Formulario PPGR2'!$H$9:$I$1048576,2,FALSE),"")</f>
        <v/>
      </c>
      <c r="I1454" s="461" t="str">
        <f>IFERROR(VLOOKUP(Tabla1[[#This Row],[Código_Actividad]],Tabla2[[Código]:[Total de Acciones ]],15,FALSE),"")</f>
        <v/>
      </c>
      <c r="J1454" s="462"/>
      <c r="K1454" s="466" t="str">
        <f>IFERROR(VLOOKUP($J1454,[10]LSIns!$B$5:$C$45,2,FALSE),"")</f>
        <v/>
      </c>
      <c r="L1454" s="460"/>
      <c r="M1454" s="463" t="str">
        <f>IFERROR(VLOOKUP($L1454,[4]Insumos!$C$2:$F$517,2,FALSE),"")</f>
        <v/>
      </c>
      <c r="N1454" s="408"/>
      <c r="O1454" s="464" t="str">
        <f>IFERROR(VLOOKUP($L1454,[4]Insumos!$C$2:$F$517,3,FALSE),"")</f>
        <v/>
      </c>
      <c r="P1454" s="318" t="e">
        <f>+Tabla1[[#This Row],[Precio Unitario]]*Tabla1[[#This Row],[Cantidad de Insumos]]</f>
        <v>#VALUE!</v>
      </c>
      <c r="Q1454" s="464" t="str">
        <f>IFERROR(VLOOKUP($L1454,[4]Insumos!$C$2:$F$517,4,FALSE),"")</f>
        <v/>
      </c>
      <c r="R1454" s="463"/>
    </row>
    <row r="1455" spans="2:18" x14ac:dyDescent="0.25">
      <c r="B1455" s="465" t="str">
        <f>IF(Tabla1[[#This Row],[Código_Actividad]]="","",CONCATENATE(Tabla1[[#This Row],[POA]],".",Tabla1[[#This Row],[SRS]],".",Tabla1[[#This Row],[AREA]],".",Tabla1[[#This Row],[TIPO]]))</f>
        <v/>
      </c>
      <c r="C1455" s="465" t="str">
        <f>IF(Tabla1[[#This Row],[Código_Actividad]]="","",'Formulario PPGR1'!#REF!)</f>
        <v/>
      </c>
      <c r="D1455" s="465" t="str">
        <f>IF(Tabla1[[#This Row],[Código_Actividad]]="","",'Formulario PPGR1'!#REF!)</f>
        <v/>
      </c>
      <c r="E1455" s="465" t="str">
        <f>IF(Tabla1[[#This Row],[Código_Actividad]]="","",'Formulario PPGR1'!#REF!)</f>
        <v/>
      </c>
      <c r="F1455" s="465" t="str">
        <f>IF(Tabla1[[#This Row],[Código_Actividad]]="","",'Formulario PPGR1'!#REF!)</f>
        <v/>
      </c>
      <c r="G1455" s="366"/>
      <c r="H1455" s="460" t="str">
        <f>IFERROR(VLOOKUP(Tabla1[[#This Row],[Código_Actividad]],'Formulario PPGR2'!$H$9:$I$1048576,2,FALSE),"")</f>
        <v/>
      </c>
      <c r="I1455" s="461" t="str">
        <f>IFERROR(VLOOKUP(Tabla1[[#This Row],[Código_Actividad]],Tabla2[[Código]:[Total de Acciones ]],15,FALSE),"")</f>
        <v/>
      </c>
      <c r="J1455" s="462"/>
      <c r="K1455" s="466" t="str">
        <f>IFERROR(VLOOKUP($J1455,[10]LSIns!$B$5:$C$45,2,FALSE),"")</f>
        <v/>
      </c>
      <c r="L1455" s="460"/>
      <c r="M1455" s="463" t="str">
        <f>IFERROR(VLOOKUP($L1455,[4]Insumos!$C$2:$F$517,2,FALSE),"")</f>
        <v/>
      </c>
      <c r="N1455" s="408"/>
      <c r="O1455" s="464" t="str">
        <f>IFERROR(VLOOKUP($L1455,[4]Insumos!$C$2:$F$517,3,FALSE),"")</f>
        <v/>
      </c>
      <c r="P1455" s="318" t="e">
        <f>+Tabla1[[#This Row],[Precio Unitario]]*Tabla1[[#This Row],[Cantidad de Insumos]]</f>
        <v>#VALUE!</v>
      </c>
      <c r="Q1455" s="464" t="str">
        <f>IFERROR(VLOOKUP($L1455,[4]Insumos!$C$2:$F$517,4,FALSE),"")</f>
        <v/>
      </c>
      <c r="R1455" s="463"/>
    </row>
    <row r="1456" spans="2:18" x14ac:dyDescent="0.25">
      <c r="B1456" s="465" t="str">
        <f>IF(Tabla1[[#This Row],[Código_Actividad]]="","",CONCATENATE(Tabla1[[#This Row],[POA]],".",Tabla1[[#This Row],[SRS]],".",Tabla1[[#This Row],[AREA]],".",Tabla1[[#This Row],[TIPO]]))</f>
        <v/>
      </c>
      <c r="C1456" s="465" t="str">
        <f>IF(Tabla1[[#This Row],[Código_Actividad]]="","",'Formulario PPGR1'!#REF!)</f>
        <v/>
      </c>
      <c r="D1456" s="465" t="str">
        <f>IF(Tabla1[[#This Row],[Código_Actividad]]="","",'Formulario PPGR1'!#REF!)</f>
        <v/>
      </c>
      <c r="E1456" s="465" t="str">
        <f>IF(Tabla1[[#This Row],[Código_Actividad]]="","",'Formulario PPGR1'!#REF!)</f>
        <v/>
      </c>
      <c r="F1456" s="465" t="str">
        <f>IF(Tabla1[[#This Row],[Código_Actividad]]="","",'Formulario PPGR1'!#REF!)</f>
        <v/>
      </c>
      <c r="G1456" s="366"/>
      <c r="H1456" s="460" t="str">
        <f>IFERROR(VLOOKUP(Tabla1[[#This Row],[Código_Actividad]],'Formulario PPGR2'!$H$9:$I$1048576,2,FALSE),"")</f>
        <v/>
      </c>
      <c r="I1456" s="461" t="str">
        <f>IFERROR(VLOOKUP(Tabla1[[#This Row],[Código_Actividad]],Tabla2[[Código]:[Total de Acciones ]],15,FALSE),"")</f>
        <v/>
      </c>
      <c r="J1456" s="462"/>
      <c r="K1456" s="466" t="str">
        <f>IFERROR(VLOOKUP($J1456,[10]LSIns!$B$5:$C$45,2,FALSE),"")</f>
        <v/>
      </c>
      <c r="L1456" s="460"/>
      <c r="M1456" s="463" t="str">
        <f>IFERROR(VLOOKUP($L1456,[4]Insumos!$C$2:$F$517,2,FALSE),"")</f>
        <v/>
      </c>
      <c r="N1456" s="408"/>
      <c r="O1456" s="464" t="str">
        <f>IFERROR(VLOOKUP($L1456,[4]Insumos!$C$2:$F$517,3,FALSE),"")</f>
        <v/>
      </c>
      <c r="P1456" s="318" t="e">
        <f>+Tabla1[[#This Row],[Precio Unitario]]*Tabla1[[#This Row],[Cantidad de Insumos]]</f>
        <v>#VALUE!</v>
      </c>
      <c r="Q1456" s="464" t="str">
        <f>IFERROR(VLOOKUP($L1456,[4]Insumos!$C$2:$F$517,4,FALSE),"")</f>
        <v/>
      </c>
      <c r="R1456" s="463"/>
    </row>
    <row r="1457" spans="2:18" x14ac:dyDescent="0.25">
      <c r="B1457" s="465" t="str">
        <f>IF(Tabla1[[#This Row],[Código_Actividad]]="","",CONCATENATE(Tabla1[[#This Row],[POA]],".",Tabla1[[#This Row],[SRS]],".",Tabla1[[#This Row],[AREA]],".",Tabla1[[#This Row],[TIPO]]))</f>
        <v/>
      </c>
      <c r="C1457" s="465" t="str">
        <f>IF(Tabla1[[#This Row],[Código_Actividad]]="","",'Formulario PPGR1'!#REF!)</f>
        <v/>
      </c>
      <c r="D1457" s="465" t="str">
        <f>IF(Tabla1[[#This Row],[Código_Actividad]]="","",'Formulario PPGR1'!#REF!)</f>
        <v/>
      </c>
      <c r="E1457" s="465" t="str">
        <f>IF(Tabla1[[#This Row],[Código_Actividad]]="","",'Formulario PPGR1'!#REF!)</f>
        <v/>
      </c>
      <c r="F1457" s="465" t="str">
        <f>IF(Tabla1[[#This Row],[Código_Actividad]]="","",'Formulario PPGR1'!#REF!)</f>
        <v/>
      </c>
      <c r="G1457" s="366"/>
      <c r="H1457" s="460" t="str">
        <f>IFERROR(VLOOKUP(Tabla1[[#This Row],[Código_Actividad]],'Formulario PPGR2'!$H$9:$I$1048576,2,FALSE),"")</f>
        <v/>
      </c>
      <c r="I1457" s="461" t="str">
        <f>IFERROR(VLOOKUP(Tabla1[[#This Row],[Código_Actividad]],Tabla2[[Código]:[Total de Acciones ]],15,FALSE),"")</f>
        <v/>
      </c>
      <c r="J1457" s="462"/>
      <c r="K1457" s="466" t="str">
        <f>IFERROR(VLOOKUP($J1457,[10]LSIns!$B$5:$C$45,2,FALSE),"")</f>
        <v/>
      </c>
      <c r="L1457" s="460"/>
      <c r="M1457" s="463" t="str">
        <f>IFERROR(VLOOKUP($L1457,[4]Insumos!$C$2:$F$517,2,FALSE),"")</f>
        <v/>
      </c>
      <c r="N1457" s="408"/>
      <c r="O1457" s="464" t="str">
        <f>IFERROR(VLOOKUP($L1457,[4]Insumos!$C$2:$F$517,3,FALSE),"")</f>
        <v/>
      </c>
      <c r="P1457" s="318" t="e">
        <f>+Tabla1[[#This Row],[Precio Unitario]]*Tabla1[[#This Row],[Cantidad de Insumos]]</f>
        <v>#VALUE!</v>
      </c>
      <c r="Q1457" s="464" t="str">
        <f>IFERROR(VLOOKUP($L1457,[4]Insumos!$C$2:$F$517,4,FALSE),"")</f>
        <v/>
      </c>
      <c r="R1457" s="463"/>
    </row>
    <row r="1458" spans="2:18" x14ac:dyDescent="0.25">
      <c r="B1458" s="465" t="str">
        <f>IF(Tabla1[[#This Row],[Código_Actividad]]="","",CONCATENATE(Tabla1[[#This Row],[POA]],".",Tabla1[[#This Row],[SRS]],".",Tabla1[[#This Row],[AREA]],".",Tabla1[[#This Row],[TIPO]]))</f>
        <v/>
      </c>
      <c r="C1458" s="465" t="str">
        <f>IF(Tabla1[[#This Row],[Código_Actividad]]="","",'Formulario PPGR1'!#REF!)</f>
        <v/>
      </c>
      <c r="D1458" s="465" t="str">
        <f>IF(Tabla1[[#This Row],[Código_Actividad]]="","",'Formulario PPGR1'!#REF!)</f>
        <v/>
      </c>
      <c r="E1458" s="465" t="str">
        <f>IF(Tabla1[[#This Row],[Código_Actividad]]="","",'Formulario PPGR1'!#REF!)</f>
        <v/>
      </c>
      <c r="F1458" s="465" t="str">
        <f>IF(Tabla1[[#This Row],[Código_Actividad]]="","",'Formulario PPGR1'!#REF!)</f>
        <v/>
      </c>
      <c r="G1458" s="366"/>
      <c r="H1458" s="460" t="str">
        <f>IFERROR(VLOOKUP(Tabla1[[#This Row],[Código_Actividad]],'Formulario PPGR2'!$H$9:$I$1048576,2,FALSE),"")</f>
        <v/>
      </c>
      <c r="I1458" s="461" t="str">
        <f>IFERROR(VLOOKUP(Tabla1[[#This Row],[Código_Actividad]],Tabla2[[Código]:[Total de Acciones ]],15,FALSE),"")</f>
        <v/>
      </c>
      <c r="J1458" s="462"/>
      <c r="K1458" s="466" t="str">
        <f>IFERROR(VLOOKUP($J1458,[10]LSIns!$B$5:$C$45,2,FALSE),"")</f>
        <v/>
      </c>
      <c r="L1458" s="460"/>
      <c r="M1458" s="463" t="str">
        <f>IFERROR(VLOOKUP($L1458,[4]Insumos!$C$2:$F$517,2,FALSE),"")</f>
        <v/>
      </c>
      <c r="N1458" s="408"/>
      <c r="O1458" s="464" t="str">
        <f>IFERROR(VLOOKUP($L1458,[4]Insumos!$C$2:$F$517,3,FALSE),"")</f>
        <v/>
      </c>
      <c r="P1458" s="318" t="e">
        <f>+Tabla1[[#This Row],[Precio Unitario]]*Tabla1[[#This Row],[Cantidad de Insumos]]</f>
        <v>#VALUE!</v>
      </c>
      <c r="Q1458" s="464" t="str">
        <f>IFERROR(VLOOKUP($L1458,[4]Insumos!$C$2:$F$517,4,FALSE),"")</f>
        <v/>
      </c>
      <c r="R1458" s="463"/>
    </row>
    <row r="1459" spans="2:18" x14ac:dyDescent="0.25">
      <c r="B1459" s="465" t="str">
        <f>IF(Tabla1[[#This Row],[Código_Actividad]]="","",CONCATENATE(Tabla1[[#This Row],[POA]],".",Tabla1[[#This Row],[SRS]],".",Tabla1[[#This Row],[AREA]],".",Tabla1[[#This Row],[TIPO]]))</f>
        <v/>
      </c>
      <c r="C1459" s="465" t="str">
        <f>IF(Tabla1[[#This Row],[Código_Actividad]]="","",'Formulario PPGR1'!#REF!)</f>
        <v/>
      </c>
      <c r="D1459" s="465" t="str">
        <f>IF(Tabla1[[#This Row],[Código_Actividad]]="","",'Formulario PPGR1'!#REF!)</f>
        <v/>
      </c>
      <c r="E1459" s="465" t="str">
        <f>IF(Tabla1[[#This Row],[Código_Actividad]]="","",'Formulario PPGR1'!#REF!)</f>
        <v/>
      </c>
      <c r="F1459" s="465" t="str">
        <f>IF(Tabla1[[#This Row],[Código_Actividad]]="","",'Formulario PPGR1'!#REF!)</f>
        <v/>
      </c>
      <c r="G1459" s="366"/>
      <c r="H1459" s="460" t="str">
        <f>IFERROR(VLOOKUP(Tabla1[[#This Row],[Código_Actividad]],'Formulario PPGR2'!$H$9:$I$1048576,2,FALSE),"")</f>
        <v/>
      </c>
      <c r="I1459" s="461" t="str">
        <f>IFERROR(VLOOKUP(Tabla1[[#This Row],[Código_Actividad]],Tabla2[[Código]:[Total de Acciones ]],15,FALSE),"")</f>
        <v/>
      </c>
      <c r="J1459" s="462"/>
      <c r="K1459" s="466" t="str">
        <f>IFERROR(VLOOKUP($J1459,[10]LSIns!$B$5:$C$45,2,FALSE),"")</f>
        <v/>
      </c>
      <c r="L1459" s="460"/>
      <c r="M1459" s="463" t="str">
        <f>IFERROR(VLOOKUP($L1459,[4]Insumos!$C$2:$F$517,2,FALSE),"")</f>
        <v/>
      </c>
      <c r="N1459" s="408"/>
      <c r="O1459" s="464" t="str">
        <f>IFERROR(VLOOKUP($L1459,[4]Insumos!$C$2:$F$517,3,FALSE),"")</f>
        <v/>
      </c>
      <c r="P1459" s="318" t="e">
        <f>+Tabla1[[#This Row],[Precio Unitario]]*Tabla1[[#This Row],[Cantidad de Insumos]]</f>
        <v>#VALUE!</v>
      </c>
      <c r="Q1459" s="464" t="str">
        <f>IFERROR(VLOOKUP($L1459,[4]Insumos!$C$2:$F$517,4,FALSE),"")</f>
        <v/>
      </c>
      <c r="R1459" s="463"/>
    </row>
    <row r="1460" spans="2:18" x14ac:dyDescent="0.25">
      <c r="B1460" s="465" t="str">
        <f>IF(Tabla1[[#This Row],[Código_Actividad]]="","",CONCATENATE(Tabla1[[#This Row],[POA]],".",Tabla1[[#This Row],[SRS]],".",Tabla1[[#This Row],[AREA]],".",Tabla1[[#This Row],[TIPO]]))</f>
        <v/>
      </c>
      <c r="C1460" s="465" t="str">
        <f>IF(Tabla1[[#This Row],[Código_Actividad]]="","",'Formulario PPGR1'!#REF!)</f>
        <v/>
      </c>
      <c r="D1460" s="465" t="str">
        <f>IF(Tabla1[[#This Row],[Código_Actividad]]="","",'Formulario PPGR1'!#REF!)</f>
        <v/>
      </c>
      <c r="E1460" s="465" t="str">
        <f>IF(Tabla1[[#This Row],[Código_Actividad]]="","",'Formulario PPGR1'!#REF!)</f>
        <v/>
      </c>
      <c r="F1460" s="465" t="str">
        <f>IF(Tabla1[[#This Row],[Código_Actividad]]="","",'Formulario PPGR1'!#REF!)</f>
        <v/>
      </c>
      <c r="G1460" s="366"/>
      <c r="H1460" s="460" t="str">
        <f>IFERROR(VLOOKUP(Tabla1[[#This Row],[Código_Actividad]],'Formulario PPGR2'!$H$9:$I$1048576,2,FALSE),"")</f>
        <v/>
      </c>
      <c r="I1460" s="461" t="str">
        <f>IFERROR(VLOOKUP(Tabla1[[#This Row],[Código_Actividad]],Tabla2[[Código]:[Total de Acciones ]],15,FALSE),"")</f>
        <v/>
      </c>
      <c r="J1460" s="462"/>
      <c r="K1460" s="466" t="str">
        <f>IFERROR(VLOOKUP($J1460,[10]LSIns!$B$5:$C$45,2,FALSE),"")</f>
        <v/>
      </c>
      <c r="L1460" s="460"/>
      <c r="M1460" s="463" t="str">
        <f>IFERROR(VLOOKUP($L1460,[4]Insumos!$C$2:$F$517,2,FALSE),"")</f>
        <v/>
      </c>
      <c r="N1460" s="408"/>
      <c r="O1460" s="464" t="str">
        <f>IFERROR(VLOOKUP($L1460,[4]Insumos!$C$2:$F$517,3,FALSE),"")</f>
        <v/>
      </c>
      <c r="P1460" s="318" t="e">
        <f>+Tabla1[[#This Row],[Precio Unitario]]*Tabla1[[#This Row],[Cantidad de Insumos]]</f>
        <v>#VALUE!</v>
      </c>
      <c r="Q1460" s="464" t="str">
        <f>IFERROR(VLOOKUP($L1460,[4]Insumos!$C$2:$F$517,4,FALSE),"")</f>
        <v/>
      </c>
      <c r="R1460" s="463"/>
    </row>
    <row r="1461" spans="2:18" x14ac:dyDescent="0.25">
      <c r="B1461" s="465" t="str">
        <f>IF(Tabla1[[#This Row],[Código_Actividad]]="","",CONCATENATE(Tabla1[[#This Row],[POA]],".",Tabla1[[#This Row],[SRS]],".",Tabla1[[#This Row],[AREA]],".",Tabla1[[#This Row],[TIPO]]))</f>
        <v/>
      </c>
      <c r="C1461" s="465" t="str">
        <f>IF(Tabla1[[#This Row],[Código_Actividad]]="","",'Formulario PPGR1'!#REF!)</f>
        <v/>
      </c>
      <c r="D1461" s="465" t="str">
        <f>IF(Tabla1[[#This Row],[Código_Actividad]]="","",'Formulario PPGR1'!#REF!)</f>
        <v/>
      </c>
      <c r="E1461" s="465" t="str">
        <f>IF(Tabla1[[#This Row],[Código_Actividad]]="","",'Formulario PPGR1'!#REF!)</f>
        <v/>
      </c>
      <c r="F1461" s="465" t="str">
        <f>IF(Tabla1[[#This Row],[Código_Actividad]]="","",'Formulario PPGR1'!#REF!)</f>
        <v/>
      </c>
      <c r="G1461" s="366"/>
      <c r="H1461" s="460" t="str">
        <f>IFERROR(VLOOKUP(Tabla1[[#This Row],[Código_Actividad]],'Formulario PPGR2'!$H$9:$I$1048576,2,FALSE),"")</f>
        <v/>
      </c>
      <c r="I1461" s="461" t="str">
        <f>IFERROR(VLOOKUP(Tabla1[[#This Row],[Código_Actividad]],Tabla2[[Código]:[Total de Acciones ]],15,FALSE),"")</f>
        <v/>
      </c>
      <c r="J1461" s="462"/>
      <c r="K1461" s="466" t="str">
        <f>IFERROR(VLOOKUP($J1461,[10]LSIns!$B$5:$C$45,2,FALSE),"")</f>
        <v/>
      </c>
      <c r="L1461" s="460"/>
      <c r="M1461" s="463" t="str">
        <f>IFERROR(VLOOKUP($L1461,[4]Insumos!$C$2:$F$517,2,FALSE),"")</f>
        <v/>
      </c>
      <c r="N1461" s="408"/>
      <c r="O1461" s="464" t="str">
        <f>IFERROR(VLOOKUP($L1461,[4]Insumos!$C$2:$F$517,3,FALSE),"")</f>
        <v/>
      </c>
      <c r="P1461" s="318" t="e">
        <f>+Tabla1[[#This Row],[Precio Unitario]]*Tabla1[[#This Row],[Cantidad de Insumos]]</f>
        <v>#VALUE!</v>
      </c>
      <c r="Q1461" s="464" t="str">
        <f>IFERROR(VLOOKUP($L1461,[4]Insumos!$C$2:$F$517,4,FALSE),"")</f>
        <v/>
      </c>
      <c r="R1461" s="463"/>
    </row>
    <row r="1462" spans="2:18" x14ac:dyDescent="0.25">
      <c r="B1462" s="465" t="str">
        <f>IF(Tabla1[[#This Row],[Código_Actividad]]="","",CONCATENATE(Tabla1[[#This Row],[POA]],".",Tabla1[[#This Row],[SRS]],".",Tabla1[[#This Row],[AREA]],".",Tabla1[[#This Row],[TIPO]]))</f>
        <v/>
      </c>
      <c r="C1462" s="465" t="str">
        <f>IF(Tabla1[[#This Row],[Código_Actividad]]="","",'Formulario PPGR1'!#REF!)</f>
        <v/>
      </c>
      <c r="D1462" s="465" t="str">
        <f>IF(Tabla1[[#This Row],[Código_Actividad]]="","",'Formulario PPGR1'!#REF!)</f>
        <v/>
      </c>
      <c r="E1462" s="465" t="str">
        <f>IF(Tabla1[[#This Row],[Código_Actividad]]="","",'Formulario PPGR1'!#REF!)</f>
        <v/>
      </c>
      <c r="F1462" s="465" t="str">
        <f>IF(Tabla1[[#This Row],[Código_Actividad]]="","",'Formulario PPGR1'!#REF!)</f>
        <v/>
      </c>
      <c r="G1462" s="366"/>
      <c r="H1462" s="460" t="str">
        <f>IFERROR(VLOOKUP(Tabla1[[#This Row],[Código_Actividad]],'Formulario PPGR2'!$H$9:$I$1048576,2,FALSE),"")</f>
        <v/>
      </c>
      <c r="I1462" s="461" t="str">
        <f>IFERROR(VLOOKUP(Tabla1[[#This Row],[Código_Actividad]],Tabla2[[Código]:[Total de Acciones ]],15,FALSE),"")</f>
        <v/>
      </c>
      <c r="J1462" s="462"/>
      <c r="K1462" s="466" t="str">
        <f>IFERROR(VLOOKUP($J1462,[10]LSIns!$B$5:$C$45,2,FALSE),"")</f>
        <v/>
      </c>
      <c r="L1462" s="460"/>
      <c r="M1462" s="463" t="str">
        <f>IFERROR(VLOOKUP($L1462,[4]Insumos!$C$2:$F$517,2,FALSE),"")</f>
        <v/>
      </c>
      <c r="N1462" s="408"/>
      <c r="O1462" s="464" t="str">
        <f>IFERROR(VLOOKUP($L1462,[4]Insumos!$C$2:$F$517,3,FALSE),"")</f>
        <v/>
      </c>
      <c r="P1462" s="318" t="e">
        <f>+Tabla1[[#This Row],[Precio Unitario]]*Tabla1[[#This Row],[Cantidad de Insumos]]</f>
        <v>#VALUE!</v>
      </c>
      <c r="Q1462" s="464" t="str">
        <f>IFERROR(VLOOKUP($L1462,[4]Insumos!$C$2:$F$517,4,FALSE),"")</f>
        <v/>
      </c>
      <c r="R1462" s="463"/>
    </row>
    <row r="1463" spans="2:18" x14ac:dyDescent="0.25">
      <c r="B1463" s="465" t="str">
        <f>IF(Tabla1[[#This Row],[Código_Actividad]]="","",CONCATENATE(Tabla1[[#This Row],[POA]],".",Tabla1[[#This Row],[SRS]],".",Tabla1[[#This Row],[AREA]],".",Tabla1[[#This Row],[TIPO]]))</f>
        <v/>
      </c>
      <c r="C1463" s="465" t="str">
        <f>IF(Tabla1[[#This Row],[Código_Actividad]]="","",'Formulario PPGR1'!#REF!)</f>
        <v/>
      </c>
      <c r="D1463" s="465" t="str">
        <f>IF(Tabla1[[#This Row],[Código_Actividad]]="","",'Formulario PPGR1'!#REF!)</f>
        <v/>
      </c>
      <c r="E1463" s="465" t="str">
        <f>IF(Tabla1[[#This Row],[Código_Actividad]]="","",'Formulario PPGR1'!#REF!)</f>
        <v/>
      </c>
      <c r="F1463" s="465" t="str">
        <f>IF(Tabla1[[#This Row],[Código_Actividad]]="","",'Formulario PPGR1'!#REF!)</f>
        <v/>
      </c>
      <c r="G1463" s="366"/>
      <c r="H1463" s="460" t="str">
        <f>IFERROR(VLOOKUP(Tabla1[[#This Row],[Código_Actividad]],'Formulario PPGR2'!$H$9:$I$1048576,2,FALSE),"")</f>
        <v/>
      </c>
      <c r="I1463" s="461" t="str">
        <f>IFERROR(VLOOKUP(Tabla1[[#This Row],[Código_Actividad]],Tabla2[[Código]:[Total de Acciones ]],15,FALSE),"")</f>
        <v/>
      </c>
      <c r="J1463" s="462"/>
      <c r="K1463" s="466" t="str">
        <f>IFERROR(VLOOKUP($J1463,[10]LSIns!$B$5:$C$45,2,FALSE),"")</f>
        <v/>
      </c>
      <c r="L1463" s="460"/>
      <c r="M1463" s="463" t="str">
        <f>IFERROR(VLOOKUP($L1463,[4]Insumos!$C$2:$F$517,2,FALSE),"")</f>
        <v/>
      </c>
      <c r="N1463" s="408"/>
      <c r="O1463" s="464" t="str">
        <f>IFERROR(VLOOKUP($L1463,[4]Insumos!$C$2:$F$517,3,FALSE),"")</f>
        <v/>
      </c>
      <c r="P1463" s="318" t="e">
        <f>+Tabla1[[#This Row],[Precio Unitario]]*Tabla1[[#This Row],[Cantidad de Insumos]]</f>
        <v>#VALUE!</v>
      </c>
      <c r="Q1463" s="464" t="str">
        <f>IFERROR(VLOOKUP($L1463,[4]Insumos!$C$2:$F$517,4,FALSE),"")</f>
        <v/>
      </c>
      <c r="R1463" s="463"/>
    </row>
    <row r="1464" spans="2:18" x14ac:dyDescent="0.25">
      <c r="B1464" s="465" t="str">
        <f>IF(Tabla1[[#This Row],[Código_Actividad]]="","",CONCATENATE(Tabla1[[#This Row],[POA]],".",Tabla1[[#This Row],[SRS]],".",Tabla1[[#This Row],[AREA]],".",Tabla1[[#This Row],[TIPO]]))</f>
        <v/>
      </c>
      <c r="C1464" s="465" t="str">
        <f>IF(Tabla1[[#This Row],[Código_Actividad]]="","",'Formulario PPGR1'!#REF!)</f>
        <v/>
      </c>
      <c r="D1464" s="465" t="str">
        <f>IF(Tabla1[[#This Row],[Código_Actividad]]="","",'Formulario PPGR1'!#REF!)</f>
        <v/>
      </c>
      <c r="E1464" s="465" t="str">
        <f>IF(Tabla1[[#This Row],[Código_Actividad]]="","",'Formulario PPGR1'!#REF!)</f>
        <v/>
      </c>
      <c r="F1464" s="465" t="str">
        <f>IF(Tabla1[[#This Row],[Código_Actividad]]="","",'Formulario PPGR1'!#REF!)</f>
        <v/>
      </c>
      <c r="G1464" s="366"/>
      <c r="H1464" s="460" t="str">
        <f>IFERROR(VLOOKUP(Tabla1[[#This Row],[Código_Actividad]],'Formulario PPGR2'!$H$9:$I$1048576,2,FALSE),"")</f>
        <v/>
      </c>
      <c r="I1464" s="461" t="str">
        <f>IFERROR(VLOOKUP(Tabla1[[#This Row],[Código_Actividad]],Tabla2[[Código]:[Total de Acciones ]],15,FALSE),"")</f>
        <v/>
      </c>
      <c r="J1464" s="462"/>
      <c r="K1464" s="466" t="str">
        <f>IFERROR(VLOOKUP($J1464,[10]LSIns!$B$5:$C$45,2,FALSE),"")</f>
        <v/>
      </c>
      <c r="L1464" s="460"/>
      <c r="M1464" s="463" t="str">
        <f>IFERROR(VLOOKUP($L1464,[4]Insumos!$C$2:$F$517,2,FALSE),"")</f>
        <v/>
      </c>
      <c r="N1464" s="408"/>
      <c r="O1464" s="464" t="str">
        <f>IFERROR(VLOOKUP($L1464,[4]Insumos!$C$2:$F$517,3,FALSE),"")</f>
        <v/>
      </c>
      <c r="P1464" s="318" t="e">
        <f>+Tabla1[[#This Row],[Precio Unitario]]*Tabla1[[#This Row],[Cantidad de Insumos]]</f>
        <v>#VALUE!</v>
      </c>
      <c r="Q1464" s="464" t="str">
        <f>IFERROR(VLOOKUP($L1464,[4]Insumos!$C$2:$F$517,4,FALSE),"")</f>
        <v/>
      </c>
      <c r="R1464" s="463"/>
    </row>
    <row r="1465" spans="2:18" x14ac:dyDescent="0.25">
      <c r="B1465" s="465" t="str">
        <f>IF(Tabla1[[#This Row],[Código_Actividad]]="","",CONCATENATE(Tabla1[[#This Row],[POA]],".",Tabla1[[#This Row],[SRS]],".",Tabla1[[#This Row],[AREA]],".",Tabla1[[#This Row],[TIPO]]))</f>
        <v/>
      </c>
      <c r="C1465" s="465" t="str">
        <f>IF(Tabla1[[#This Row],[Código_Actividad]]="","",'Formulario PPGR1'!#REF!)</f>
        <v/>
      </c>
      <c r="D1465" s="465" t="str">
        <f>IF(Tabla1[[#This Row],[Código_Actividad]]="","",'Formulario PPGR1'!#REF!)</f>
        <v/>
      </c>
      <c r="E1465" s="465" t="str">
        <f>IF(Tabla1[[#This Row],[Código_Actividad]]="","",'Formulario PPGR1'!#REF!)</f>
        <v/>
      </c>
      <c r="F1465" s="465" t="str">
        <f>IF(Tabla1[[#This Row],[Código_Actividad]]="","",'Formulario PPGR1'!#REF!)</f>
        <v/>
      </c>
      <c r="G1465" s="366"/>
      <c r="H1465" s="460" t="str">
        <f>IFERROR(VLOOKUP(Tabla1[[#This Row],[Código_Actividad]],'Formulario PPGR2'!$H$9:$I$1048576,2,FALSE),"")</f>
        <v/>
      </c>
      <c r="I1465" s="461" t="str">
        <f>IFERROR(VLOOKUP(Tabla1[[#This Row],[Código_Actividad]],Tabla2[[Código]:[Total de Acciones ]],15,FALSE),"")</f>
        <v/>
      </c>
      <c r="J1465" s="462"/>
      <c r="K1465" s="466" t="str">
        <f>IFERROR(VLOOKUP($J1465,[10]LSIns!$B$5:$C$45,2,FALSE),"")</f>
        <v/>
      </c>
      <c r="L1465" s="460"/>
      <c r="M1465" s="463" t="str">
        <f>IFERROR(VLOOKUP($L1465,[4]Insumos!$C$2:$F$517,2,FALSE),"")</f>
        <v/>
      </c>
      <c r="N1465" s="408"/>
      <c r="O1465" s="464" t="str">
        <f>IFERROR(VLOOKUP($L1465,[4]Insumos!$C$2:$F$517,3,FALSE),"")</f>
        <v/>
      </c>
      <c r="P1465" s="318" t="e">
        <f>+Tabla1[[#This Row],[Precio Unitario]]*Tabla1[[#This Row],[Cantidad de Insumos]]</f>
        <v>#VALUE!</v>
      </c>
      <c r="Q1465" s="464" t="str">
        <f>IFERROR(VLOOKUP($L1465,[4]Insumos!$C$2:$F$517,4,FALSE),"")</f>
        <v/>
      </c>
      <c r="R1465" s="463"/>
    </row>
    <row r="1466" spans="2:18" x14ac:dyDescent="0.25">
      <c r="B1466" s="465" t="str">
        <f>IF(Tabla1[[#This Row],[Código_Actividad]]="","",CONCATENATE(Tabla1[[#This Row],[POA]],".",Tabla1[[#This Row],[SRS]],".",Tabla1[[#This Row],[AREA]],".",Tabla1[[#This Row],[TIPO]]))</f>
        <v/>
      </c>
      <c r="C1466" s="465" t="str">
        <f>IF(Tabla1[[#This Row],[Código_Actividad]]="","",'Formulario PPGR1'!#REF!)</f>
        <v/>
      </c>
      <c r="D1466" s="465" t="str">
        <f>IF(Tabla1[[#This Row],[Código_Actividad]]="","",'Formulario PPGR1'!#REF!)</f>
        <v/>
      </c>
      <c r="E1466" s="465" t="str">
        <f>IF(Tabla1[[#This Row],[Código_Actividad]]="","",'Formulario PPGR1'!#REF!)</f>
        <v/>
      </c>
      <c r="F1466" s="465" t="str">
        <f>IF(Tabla1[[#This Row],[Código_Actividad]]="","",'Formulario PPGR1'!#REF!)</f>
        <v/>
      </c>
      <c r="G1466" s="366"/>
      <c r="H1466" s="460" t="str">
        <f>IFERROR(VLOOKUP(Tabla1[[#This Row],[Código_Actividad]],'Formulario PPGR2'!$H$9:$I$1048576,2,FALSE),"")</f>
        <v/>
      </c>
      <c r="I1466" s="461" t="str">
        <f>IFERROR(VLOOKUP(Tabla1[[#This Row],[Código_Actividad]],Tabla2[[Código]:[Total de Acciones ]],15,FALSE),"")</f>
        <v/>
      </c>
      <c r="J1466" s="462"/>
      <c r="K1466" s="466" t="str">
        <f>IFERROR(VLOOKUP($J1466,[10]LSIns!$B$5:$C$45,2,FALSE),"")</f>
        <v/>
      </c>
      <c r="L1466" s="460"/>
      <c r="M1466" s="463" t="str">
        <f>IFERROR(VLOOKUP($L1466,[4]Insumos!$C$2:$F$517,2,FALSE),"")</f>
        <v/>
      </c>
      <c r="N1466" s="408"/>
      <c r="O1466" s="464" t="str">
        <f>IFERROR(VLOOKUP($L1466,[4]Insumos!$C$2:$F$517,3,FALSE),"")</f>
        <v/>
      </c>
      <c r="P1466" s="318" t="e">
        <f>+Tabla1[[#This Row],[Precio Unitario]]*Tabla1[[#This Row],[Cantidad de Insumos]]</f>
        <v>#VALUE!</v>
      </c>
      <c r="Q1466" s="464" t="str">
        <f>IFERROR(VLOOKUP($L1466,[4]Insumos!$C$2:$F$517,4,FALSE),"")</f>
        <v/>
      </c>
      <c r="R1466" s="463"/>
    </row>
    <row r="1467" spans="2:18" x14ac:dyDescent="0.25">
      <c r="B1467" s="465" t="str">
        <f>IF(Tabla1[[#This Row],[Código_Actividad]]="","",CONCATENATE(Tabla1[[#This Row],[POA]],".",Tabla1[[#This Row],[SRS]],".",Tabla1[[#This Row],[AREA]],".",Tabla1[[#This Row],[TIPO]]))</f>
        <v/>
      </c>
      <c r="C1467" s="465" t="str">
        <f>IF(Tabla1[[#This Row],[Código_Actividad]]="","",'Formulario PPGR1'!#REF!)</f>
        <v/>
      </c>
      <c r="D1467" s="465" t="str">
        <f>IF(Tabla1[[#This Row],[Código_Actividad]]="","",'Formulario PPGR1'!#REF!)</f>
        <v/>
      </c>
      <c r="E1467" s="465" t="str">
        <f>IF(Tabla1[[#This Row],[Código_Actividad]]="","",'Formulario PPGR1'!#REF!)</f>
        <v/>
      </c>
      <c r="F1467" s="465" t="str">
        <f>IF(Tabla1[[#This Row],[Código_Actividad]]="","",'Formulario PPGR1'!#REF!)</f>
        <v/>
      </c>
      <c r="G1467" s="366"/>
      <c r="H1467" s="460" t="str">
        <f>IFERROR(VLOOKUP(Tabla1[[#This Row],[Código_Actividad]],'Formulario PPGR2'!$H$9:$I$1048576,2,FALSE),"")</f>
        <v/>
      </c>
      <c r="I1467" s="461" t="str">
        <f>IFERROR(VLOOKUP(Tabla1[[#This Row],[Código_Actividad]],Tabla2[[Código]:[Total de Acciones ]],15,FALSE),"")</f>
        <v/>
      </c>
      <c r="J1467" s="462"/>
      <c r="K1467" s="466" t="str">
        <f>IFERROR(VLOOKUP($J1467,[10]LSIns!$B$5:$C$45,2,FALSE),"")</f>
        <v/>
      </c>
      <c r="L1467" s="460"/>
      <c r="M1467" s="463" t="str">
        <f>IFERROR(VLOOKUP($L1467,[4]Insumos!$C$2:$F$517,2,FALSE),"")</f>
        <v/>
      </c>
      <c r="N1467" s="408"/>
      <c r="O1467" s="464" t="str">
        <f>IFERROR(VLOOKUP($L1467,[4]Insumos!$C$2:$F$517,3,FALSE),"")</f>
        <v/>
      </c>
      <c r="P1467" s="318" t="e">
        <f>+Tabla1[[#This Row],[Precio Unitario]]*Tabla1[[#This Row],[Cantidad de Insumos]]</f>
        <v>#VALUE!</v>
      </c>
      <c r="Q1467" s="464" t="str">
        <f>IFERROR(VLOOKUP($L1467,[4]Insumos!$C$2:$F$517,4,FALSE),"")</f>
        <v/>
      </c>
      <c r="R1467" s="463"/>
    </row>
    <row r="1468" spans="2:18" x14ac:dyDescent="0.25">
      <c r="B1468" s="465" t="str">
        <f>IF(Tabla1[[#This Row],[Código_Actividad]]="","",CONCATENATE(Tabla1[[#This Row],[POA]],".",Tabla1[[#This Row],[SRS]],".",Tabla1[[#This Row],[AREA]],".",Tabla1[[#This Row],[TIPO]]))</f>
        <v/>
      </c>
      <c r="C1468" s="465" t="str">
        <f>IF(Tabla1[[#This Row],[Código_Actividad]]="","",'Formulario PPGR1'!#REF!)</f>
        <v/>
      </c>
      <c r="D1468" s="465" t="str">
        <f>IF(Tabla1[[#This Row],[Código_Actividad]]="","",'Formulario PPGR1'!#REF!)</f>
        <v/>
      </c>
      <c r="E1468" s="465" t="str">
        <f>IF(Tabla1[[#This Row],[Código_Actividad]]="","",'Formulario PPGR1'!#REF!)</f>
        <v/>
      </c>
      <c r="F1468" s="465" t="str">
        <f>IF(Tabla1[[#This Row],[Código_Actividad]]="","",'Formulario PPGR1'!#REF!)</f>
        <v/>
      </c>
      <c r="G1468" s="366"/>
      <c r="H1468" s="460" t="str">
        <f>IFERROR(VLOOKUP(Tabla1[[#This Row],[Código_Actividad]],'Formulario PPGR2'!$H$9:$I$1048576,2,FALSE),"")</f>
        <v/>
      </c>
      <c r="I1468" s="461" t="str">
        <f>IFERROR(VLOOKUP(Tabla1[[#This Row],[Código_Actividad]],Tabla2[[Código]:[Total de Acciones ]],15,FALSE),"")</f>
        <v/>
      </c>
      <c r="J1468" s="462"/>
      <c r="K1468" s="466" t="str">
        <f>IFERROR(VLOOKUP($J1468,[10]LSIns!$B$5:$C$45,2,FALSE),"")</f>
        <v/>
      </c>
      <c r="L1468" s="460"/>
      <c r="M1468" s="463" t="str">
        <f>IFERROR(VLOOKUP($L1468,[4]Insumos!$C$2:$F$517,2,FALSE),"")</f>
        <v/>
      </c>
      <c r="N1468" s="408"/>
      <c r="O1468" s="464" t="str">
        <f>IFERROR(VLOOKUP($L1468,[4]Insumos!$C$2:$F$517,3,FALSE),"")</f>
        <v/>
      </c>
      <c r="P1468" s="318" t="e">
        <f>+Tabla1[[#This Row],[Precio Unitario]]*Tabla1[[#This Row],[Cantidad de Insumos]]</f>
        <v>#VALUE!</v>
      </c>
      <c r="Q1468" s="464" t="str">
        <f>IFERROR(VLOOKUP($L1468,[4]Insumos!$C$2:$F$517,4,FALSE),"")</f>
        <v/>
      </c>
      <c r="R1468" s="463"/>
    </row>
    <row r="1469" spans="2:18" x14ac:dyDescent="0.25">
      <c r="B1469" s="465" t="str">
        <f>IF(Tabla1[[#This Row],[Código_Actividad]]="","",CONCATENATE(Tabla1[[#This Row],[POA]],".",Tabla1[[#This Row],[SRS]],".",Tabla1[[#This Row],[AREA]],".",Tabla1[[#This Row],[TIPO]]))</f>
        <v/>
      </c>
      <c r="C1469" s="465" t="str">
        <f>IF(Tabla1[[#This Row],[Código_Actividad]]="","",'Formulario PPGR1'!#REF!)</f>
        <v/>
      </c>
      <c r="D1469" s="465" t="str">
        <f>IF(Tabla1[[#This Row],[Código_Actividad]]="","",'Formulario PPGR1'!#REF!)</f>
        <v/>
      </c>
      <c r="E1469" s="465" t="str">
        <f>IF(Tabla1[[#This Row],[Código_Actividad]]="","",'Formulario PPGR1'!#REF!)</f>
        <v/>
      </c>
      <c r="F1469" s="465" t="str">
        <f>IF(Tabla1[[#This Row],[Código_Actividad]]="","",'Formulario PPGR1'!#REF!)</f>
        <v/>
      </c>
      <c r="G1469" s="366"/>
      <c r="H1469" s="460" t="str">
        <f>IFERROR(VLOOKUP(Tabla1[[#This Row],[Código_Actividad]],'Formulario PPGR2'!$H$9:$I$1048576,2,FALSE),"")</f>
        <v/>
      </c>
      <c r="I1469" s="461" t="str">
        <f>IFERROR(VLOOKUP(Tabla1[[#This Row],[Código_Actividad]],Tabla2[[Código]:[Total de Acciones ]],15,FALSE),"")</f>
        <v/>
      </c>
      <c r="J1469" s="462"/>
      <c r="K1469" s="466" t="str">
        <f>IFERROR(VLOOKUP($J1469,[10]LSIns!$B$5:$C$45,2,FALSE),"")</f>
        <v/>
      </c>
      <c r="L1469" s="460"/>
      <c r="M1469" s="463" t="str">
        <f>IFERROR(VLOOKUP($L1469,[4]Insumos!$C$2:$F$517,2,FALSE),"")</f>
        <v/>
      </c>
      <c r="N1469" s="408"/>
      <c r="O1469" s="464" t="str">
        <f>IFERROR(VLOOKUP($L1469,[4]Insumos!$C$2:$F$517,3,FALSE),"")</f>
        <v/>
      </c>
      <c r="P1469" s="318" t="e">
        <f>+Tabla1[[#This Row],[Precio Unitario]]*Tabla1[[#This Row],[Cantidad de Insumos]]</f>
        <v>#VALUE!</v>
      </c>
      <c r="Q1469" s="464" t="str">
        <f>IFERROR(VLOOKUP($L1469,[4]Insumos!$C$2:$F$517,4,FALSE),"")</f>
        <v/>
      </c>
      <c r="R1469" s="463"/>
    </row>
    <row r="1470" spans="2:18" x14ac:dyDescent="0.25">
      <c r="B1470" s="465" t="str">
        <f>IF(Tabla1[[#This Row],[Código_Actividad]]="","",CONCATENATE(Tabla1[[#This Row],[POA]],".",Tabla1[[#This Row],[SRS]],".",Tabla1[[#This Row],[AREA]],".",Tabla1[[#This Row],[TIPO]]))</f>
        <v/>
      </c>
      <c r="C1470" s="465" t="str">
        <f>IF(Tabla1[[#This Row],[Código_Actividad]]="","",'Formulario PPGR1'!#REF!)</f>
        <v/>
      </c>
      <c r="D1470" s="465" t="str">
        <f>IF(Tabla1[[#This Row],[Código_Actividad]]="","",'Formulario PPGR1'!#REF!)</f>
        <v/>
      </c>
      <c r="E1470" s="465" t="str">
        <f>IF(Tabla1[[#This Row],[Código_Actividad]]="","",'Formulario PPGR1'!#REF!)</f>
        <v/>
      </c>
      <c r="F1470" s="465" t="str">
        <f>IF(Tabla1[[#This Row],[Código_Actividad]]="","",'Formulario PPGR1'!#REF!)</f>
        <v/>
      </c>
      <c r="G1470" s="366"/>
      <c r="H1470" s="460" t="str">
        <f>IFERROR(VLOOKUP(Tabla1[[#This Row],[Código_Actividad]],'Formulario PPGR2'!$H$9:$I$1048576,2,FALSE),"")</f>
        <v/>
      </c>
      <c r="I1470" s="461" t="str">
        <f>IFERROR(VLOOKUP(Tabla1[[#This Row],[Código_Actividad]],Tabla2[[Código]:[Total de Acciones ]],15,FALSE),"")</f>
        <v/>
      </c>
      <c r="J1470" s="462"/>
      <c r="K1470" s="466" t="str">
        <f>IFERROR(VLOOKUP($J1470,[10]LSIns!$B$5:$C$45,2,FALSE),"")</f>
        <v/>
      </c>
      <c r="L1470" s="460"/>
      <c r="M1470" s="463" t="str">
        <f>IFERROR(VLOOKUP($L1470,[4]Insumos!$C$2:$F$517,2,FALSE),"")</f>
        <v/>
      </c>
      <c r="N1470" s="408"/>
      <c r="O1470" s="464" t="str">
        <f>IFERROR(VLOOKUP($L1470,[4]Insumos!$C$2:$F$517,3,FALSE),"")</f>
        <v/>
      </c>
      <c r="P1470" s="318" t="e">
        <f>+Tabla1[[#This Row],[Precio Unitario]]*Tabla1[[#This Row],[Cantidad de Insumos]]</f>
        <v>#VALUE!</v>
      </c>
      <c r="Q1470" s="464" t="str">
        <f>IFERROR(VLOOKUP($L1470,[4]Insumos!$C$2:$F$517,4,FALSE),"")</f>
        <v/>
      </c>
      <c r="R1470" s="463"/>
    </row>
    <row r="1471" spans="2:18" x14ac:dyDescent="0.25">
      <c r="B1471" s="465" t="str">
        <f>IF(Tabla1[[#This Row],[Código_Actividad]]="","",CONCATENATE(Tabla1[[#This Row],[POA]],".",Tabla1[[#This Row],[SRS]],".",Tabla1[[#This Row],[AREA]],".",Tabla1[[#This Row],[TIPO]]))</f>
        <v/>
      </c>
      <c r="C1471" s="465" t="str">
        <f>IF(Tabla1[[#This Row],[Código_Actividad]]="","",'Formulario PPGR1'!#REF!)</f>
        <v/>
      </c>
      <c r="D1471" s="465" t="str">
        <f>IF(Tabla1[[#This Row],[Código_Actividad]]="","",'Formulario PPGR1'!#REF!)</f>
        <v/>
      </c>
      <c r="E1471" s="465" t="str">
        <f>IF(Tabla1[[#This Row],[Código_Actividad]]="","",'Formulario PPGR1'!#REF!)</f>
        <v/>
      </c>
      <c r="F1471" s="465" t="str">
        <f>IF(Tabla1[[#This Row],[Código_Actividad]]="","",'Formulario PPGR1'!#REF!)</f>
        <v/>
      </c>
      <c r="G1471" s="366"/>
      <c r="H1471" s="460" t="str">
        <f>IFERROR(VLOOKUP(Tabla1[[#This Row],[Código_Actividad]],'Formulario PPGR2'!$H$9:$I$1048576,2,FALSE),"")</f>
        <v/>
      </c>
      <c r="I1471" s="461" t="str">
        <f>IFERROR(VLOOKUP(Tabla1[[#This Row],[Código_Actividad]],Tabla2[[Código]:[Total de Acciones ]],15,FALSE),"")</f>
        <v/>
      </c>
      <c r="J1471" s="462"/>
      <c r="K1471" s="466" t="str">
        <f>IFERROR(VLOOKUP($J1471,[10]LSIns!$B$5:$C$45,2,FALSE),"")</f>
        <v/>
      </c>
      <c r="L1471" s="460"/>
      <c r="M1471" s="463" t="str">
        <f>IFERROR(VLOOKUP($L1471,[4]Insumos!$C$2:$F$517,2,FALSE),"")</f>
        <v/>
      </c>
      <c r="N1471" s="408"/>
      <c r="O1471" s="464" t="str">
        <f>IFERROR(VLOOKUP($L1471,[4]Insumos!$C$2:$F$517,3,FALSE),"")</f>
        <v/>
      </c>
      <c r="P1471" s="318" t="e">
        <f>+Tabla1[[#This Row],[Precio Unitario]]*Tabla1[[#This Row],[Cantidad de Insumos]]</f>
        <v>#VALUE!</v>
      </c>
      <c r="Q1471" s="464" t="str">
        <f>IFERROR(VLOOKUP($L1471,[4]Insumos!$C$2:$F$517,4,FALSE),"")</f>
        <v/>
      </c>
      <c r="R1471" s="463"/>
    </row>
    <row r="1472" spans="2:18" x14ac:dyDescent="0.25">
      <c r="B1472" s="465" t="str">
        <f>IF(Tabla1[[#This Row],[Código_Actividad]]="","",CONCATENATE(Tabla1[[#This Row],[POA]],".",Tabla1[[#This Row],[SRS]],".",Tabla1[[#This Row],[AREA]],".",Tabla1[[#This Row],[TIPO]]))</f>
        <v/>
      </c>
      <c r="C1472" s="465" t="str">
        <f>IF(Tabla1[[#This Row],[Código_Actividad]]="","",'Formulario PPGR1'!#REF!)</f>
        <v/>
      </c>
      <c r="D1472" s="465" t="str">
        <f>IF(Tabla1[[#This Row],[Código_Actividad]]="","",'Formulario PPGR1'!#REF!)</f>
        <v/>
      </c>
      <c r="E1472" s="465" t="str">
        <f>IF(Tabla1[[#This Row],[Código_Actividad]]="","",'Formulario PPGR1'!#REF!)</f>
        <v/>
      </c>
      <c r="F1472" s="465" t="str">
        <f>IF(Tabla1[[#This Row],[Código_Actividad]]="","",'Formulario PPGR1'!#REF!)</f>
        <v/>
      </c>
      <c r="G1472" s="366"/>
      <c r="H1472" s="460" t="str">
        <f>IFERROR(VLOOKUP(Tabla1[[#This Row],[Código_Actividad]],'Formulario PPGR2'!$H$9:$I$1048576,2,FALSE),"")</f>
        <v/>
      </c>
      <c r="I1472" s="461" t="str">
        <f>IFERROR(VLOOKUP(Tabla1[[#This Row],[Código_Actividad]],Tabla2[[Código]:[Total de Acciones ]],15,FALSE),"")</f>
        <v/>
      </c>
      <c r="J1472" s="462"/>
      <c r="K1472" s="466" t="str">
        <f>IFERROR(VLOOKUP($J1472,[10]LSIns!$B$5:$C$45,2,FALSE),"")</f>
        <v/>
      </c>
      <c r="L1472" s="460"/>
      <c r="M1472" s="463" t="str">
        <f>IFERROR(VLOOKUP($L1472,[4]Insumos!$C$2:$F$517,2,FALSE),"")</f>
        <v/>
      </c>
      <c r="N1472" s="408"/>
      <c r="O1472" s="464" t="str">
        <f>IFERROR(VLOOKUP($L1472,[4]Insumos!$C$2:$F$517,3,FALSE),"")</f>
        <v/>
      </c>
      <c r="P1472" s="318" t="e">
        <f>+Tabla1[[#This Row],[Precio Unitario]]*Tabla1[[#This Row],[Cantidad de Insumos]]</f>
        <v>#VALUE!</v>
      </c>
      <c r="Q1472" s="464" t="str">
        <f>IFERROR(VLOOKUP($L1472,[4]Insumos!$C$2:$F$517,4,FALSE),"")</f>
        <v/>
      </c>
      <c r="R1472" s="463"/>
    </row>
    <row r="1473" spans="2:18" x14ac:dyDescent="0.25">
      <c r="B1473" s="465" t="str">
        <f>IF(Tabla1[[#This Row],[Código_Actividad]]="","",CONCATENATE(Tabla1[[#This Row],[POA]],".",Tabla1[[#This Row],[SRS]],".",Tabla1[[#This Row],[AREA]],".",Tabla1[[#This Row],[TIPO]]))</f>
        <v/>
      </c>
      <c r="C1473" s="465" t="str">
        <f>IF(Tabla1[[#This Row],[Código_Actividad]]="","",'Formulario PPGR1'!#REF!)</f>
        <v/>
      </c>
      <c r="D1473" s="465" t="str">
        <f>IF(Tabla1[[#This Row],[Código_Actividad]]="","",'Formulario PPGR1'!#REF!)</f>
        <v/>
      </c>
      <c r="E1473" s="465" t="str">
        <f>IF(Tabla1[[#This Row],[Código_Actividad]]="","",'Formulario PPGR1'!#REF!)</f>
        <v/>
      </c>
      <c r="F1473" s="465" t="str">
        <f>IF(Tabla1[[#This Row],[Código_Actividad]]="","",'Formulario PPGR1'!#REF!)</f>
        <v/>
      </c>
      <c r="G1473" s="366"/>
      <c r="H1473" s="460" t="str">
        <f>IFERROR(VLOOKUP(Tabla1[[#This Row],[Código_Actividad]],'Formulario PPGR2'!$H$9:$I$1048576,2,FALSE),"")</f>
        <v/>
      </c>
      <c r="I1473" s="461" t="str">
        <f>IFERROR(VLOOKUP(Tabla1[[#This Row],[Código_Actividad]],Tabla2[[Código]:[Total de Acciones ]],15,FALSE),"")</f>
        <v/>
      </c>
      <c r="J1473" s="462"/>
      <c r="K1473" s="466" t="str">
        <f>IFERROR(VLOOKUP($J1473,[10]LSIns!$B$5:$C$45,2,FALSE),"")</f>
        <v/>
      </c>
      <c r="L1473" s="460"/>
      <c r="M1473" s="463" t="str">
        <f>IFERROR(VLOOKUP($L1473,[4]Insumos!$C$2:$F$517,2,FALSE),"")</f>
        <v/>
      </c>
      <c r="N1473" s="408"/>
      <c r="O1473" s="464" t="str">
        <f>IFERROR(VLOOKUP($L1473,[4]Insumos!$C$2:$F$517,3,FALSE),"")</f>
        <v/>
      </c>
      <c r="P1473" s="318" t="e">
        <f>+Tabla1[[#This Row],[Precio Unitario]]*Tabla1[[#This Row],[Cantidad de Insumos]]</f>
        <v>#VALUE!</v>
      </c>
      <c r="Q1473" s="464" t="str">
        <f>IFERROR(VLOOKUP($L1473,[4]Insumos!$C$2:$F$517,4,FALSE),"")</f>
        <v/>
      </c>
      <c r="R1473" s="463"/>
    </row>
    <row r="1474" spans="2:18" x14ac:dyDescent="0.25">
      <c r="B1474" s="465" t="str">
        <f>IF(Tabla1[[#This Row],[Código_Actividad]]="","",CONCATENATE(Tabla1[[#This Row],[POA]],".",Tabla1[[#This Row],[SRS]],".",Tabla1[[#This Row],[AREA]],".",Tabla1[[#This Row],[TIPO]]))</f>
        <v/>
      </c>
      <c r="C1474" s="465" t="str">
        <f>IF(Tabla1[[#This Row],[Código_Actividad]]="","",'Formulario PPGR1'!#REF!)</f>
        <v/>
      </c>
      <c r="D1474" s="465" t="str">
        <f>IF(Tabla1[[#This Row],[Código_Actividad]]="","",'Formulario PPGR1'!#REF!)</f>
        <v/>
      </c>
      <c r="E1474" s="465" t="str">
        <f>IF(Tabla1[[#This Row],[Código_Actividad]]="","",'Formulario PPGR1'!#REF!)</f>
        <v/>
      </c>
      <c r="F1474" s="465" t="str">
        <f>IF(Tabla1[[#This Row],[Código_Actividad]]="","",'Formulario PPGR1'!#REF!)</f>
        <v/>
      </c>
      <c r="G1474" s="366"/>
      <c r="H1474" s="460" t="str">
        <f>IFERROR(VLOOKUP(Tabla1[[#This Row],[Código_Actividad]],'Formulario PPGR2'!$H$9:$I$1048576,2,FALSE),"")</f>
        <v/>
      </c>
      <c r="I1474" s="461" t="str">
        <f>IFERROR(VLOOKUP(Tabla1[[#This Row],[Código_Actividad]],Tabla2[[Código]:[Total de Acciones ]],15,FALSE),"")</f>
        <v/>
      </c>
      <c r="J1474" s="462"/>
      <c r="K1474" s="466" t="str">
        <f>IFERROR(VLOOKUP($J1474,[10]LSIns!$B$5:$C$45,2,FALSE),"")</f>
        <v/>
      </c>
      <c r="L1474" s="460"/>
      <c r="M1474" s="463" t="str">
        <f>IFERROR(VLOOKUP($L1474,[4]Insumos!$C$2:$F$517,2,FALSE),"")</f>
        <v/>
      </c>
      <c r="N1474" s="408"/>
      <c r="O1474" s="464" t="str">
        <f>IFERROR(VLOOKUP($L1474,[4]Insumos!$C$2:$F$517,3,FALSE),"")</f>
        <v/>
      </c>
      <c r="P1474" s="318" t="e">
        <f>+Tabla1[[#This Row],[Precio Unitario]]*Tabla1[[#This Row],[Cantidad de Insumos]]</f>
        <v>#VALUE!</v>
      </c>
      <c r="Q1474" s="464" t="str">
        <f>IFERROR(VLOOKUP($L1474,[4]Insumos!$C$2:$F$517,4,FALSE),"")</f>
        <v/>
      </c>
      <c r="R1474" s="463"/>
    </row>
    <row r="1475" spans="2:18" x14ac:dyDescent="0.25">
      <c r="B1475" s="465" t="str">
        <f>IF(Tabla1[[#This Row],[Código_Actividad]]="","",CONCATENATE(Tabla1[[#This Row],[POA]],".",Tabla1[[#This Row],[SRS]],".",Tabla1[[#This Row],[AREA]],".",Tabla1[[#This Row],[TIPO]]))</f>
        <v/>
      </c>
      <c r="C1475" s="465" t="str">
        <f>IF(Tabla1[[#This Row],[Código_Actividad]]="","",'Formulario PPGR1'!#REF!)</f>
        <v/>
      </c>
      <c r="D1475" s="465" t="str">
        <f>IF(Tabla1[[#This Row],[Código_Actividad]]="","",'Formulario PPGR1'!#REF!)</f>
        <v/>
      </c>
      <c r="E1475" s="465" t="str">
        <f>IF(Tabla1[[#This Row],[Código_Actividad]]="","",'Formulario PPGR1'!#REF!)</f>
        <v/>
      </c>
      <c r="F1475" s="465" t="str">
        <f>IF(Tabla1[[#This Row],[Código_Actividad]]="","",'Formulario PPGR1'!#REF!)</f>
        <v/>
      </c>
      <c r="G1475" s="366"/>
      <c r="H1475" s="460" t="str">
        <f>IFERROR(VLOOKUP(Tabla1[[#This Row],[Código_Actividad]],'Formulario PPGR2'!$H$9:$I$1048576,2,FALSE),"")</f>
        <v/>
      </c>
      <c r="I1475" s="461" t="str">
        <f>IFERROR(VLOOKUP(Tabla1[[#This Row],[Código_Actividad]],Tabla2[[Código]:[Total de Acciones ]],15,FALSE),"")</f>
        <v/>
      </c>
      <c r="J1475" s="462"/>
      <c r="K1475" s="466" t="str">
        <f>IFERROR(VLOOKUP($J1475,[10]LSIns!$B$5:$C$45,2,FALSE),"")</f>
        <v/>
      </c>
      <c r="L1475" s="460"/>
      <c r="M1475" s="463" t="str">
        <f>IFERROR(VLOOKUP($L1475,[4]Insumos!$C$2:$F$517,2,FALSE),"")</f>
        <v/>
      </c>
      <c r="N1475" s="408"/>
      <c r="O1475" s="464" t="str">
        <f>IFERROR(VLOOKUP($L1475,[4]Insumos!$C$2:$F$517,3,FALSE),"")</f>
        <v/>
      </c>
      <c r="P1475" s="318" t="e">
        <f>+Tabla1[[#This Row],[Precio Unitario]]*Tabla1[[#This Row],[Cantidad de Insumos]]</f>
        <v>#VALUE!</v>
      </c>
      <c r="Q1475" s="464" t="str">
        <f>IFERROR(VLOOKUP($L1475,[4]Insumos!$C$2:$F$517,4,FALSE),"")</f>
        <v/>
      </c>
      <c r="R1475" s="463"/>
    </row>
    <row r="1476" spans="2:18" x14ac:dyDescent="0.25">
      <c r="B1476" s="465" t="str">
        <f>IF(Tabla1[[#This Row],[Código_Actividad]]="","",CONCATENATE(Tabla1[[#This Row],[POA]],".",Tabla1[[#This Row],[SRS]],".",Tabla1[[#This Row],[AREA]],".",Tabla1[[#This Row],[TIPO]]))</f>
        <v/>
      </c>
      <c r="C1476" s="465" t="str">
        <f>IF(Tabla1[[#This Row],[Código_Actividad]]="","",'Formulario PPGR1'!#REF!)</f>
        <v/>
      </c>
      <c r="D1476" s="465" t="str">
        <f>IF(Tabla1[[#This Row],[Código_Actividad]]="","",'Formulario PPGR1'!#REF!)</f>
        <v/>
      </c>
      <c r="E1476" s="465" t="str">
        <f>IF(Tabla1[[#This Row],[Código_Actividad]]="","",'Formulario PPGR1'!#REF!)</f>
        <v/>
      </c>
      <c r="F1476" s="465" t="str">
        <f>IF(Tabla1[[#This Row],[Código_Actividad]]="","",'Formulario PPGR1'!#REF!)</f>
        <v/>
      </c>
      <c r="G1476" s="366"/>
      <c r="H1476" s="460" t="str">
        <f>IFERROR(VLOOKUP(Tabla1[[#This Row],[Código_Actividad]],'Formulario PPGR2'!$H$9:$I$1048576,2,FALSE),"")</f>
        <v/>
      </c>
      <c r="I1476" s="461" t="str">
        <f>IFERROR(VLOOKUP(Tabla1[[#This Row],[Código_Actividad]],Tabla2[[Código]:[Total de Acciones ]],15,FALSE),"")</f>
        <v/>
      </c>
      <c r="J1476" s="462"/>
      <c r="K1476" s="466" t="str">
        <f>IFERROR(VLOOKUP($J1476,[10]LSIns!$B$5:$C$45,2,FALSE),"")</f>
        <v/>
      </c>
      <c r="L1476" s="460"/>
      <c r="M1476" s="463" t="str">
        <f>IFERROR(VLOOKUP($L1476,[4]Insumos!$C$2:$F$517,2,FALSE),"")</f>
        <v/>
      </c>
      <c r="N1476" s="408"/>
      <c r="O1476" s="464" t="str">
        <f>IFERROR(VLOOKUP($L1476,[4]Insumos!$C$2:$F$517,3,FALSE),"")</f>
        <v/>
      </c>
      <c r="P1476" s="318" t="e">
        <f>+Tabla1[[#This Row],[Precio Unitario]]*Tabla1[[#This Row],[Cantidad de Insumos]]</f>
        <v>#VALUE!</v>
      </c>
      <c r="Q1476" s="464" t="str">
        <f>IFERROR(VLOOKUP($L1476,[4]Insumos!$C$2:$F$517,4,FALSE),"")</f>
        <v/>
      </c>
      <c r="R1476" s="463"/>
    </row>
    <row r="1477" spans="2:18" x14ac:dyDescent="0.25">
      <c r="B1477" s="465" t="str">
        <f>IF(Tabla1[[#This Row],[Código_Actividad]]="","",CONCATENATE(Tabla1[[#This Row],[POA]],".",Tabla1[[#This Row],[SRS]],".",Tabla1[[#This Row],[AREA]],".",Tabla1[[#This Row],[TIPO]]))</f>
        <v/>
      </c>
      <c r="C1477" s="465" t="str">
        <f>IF(Tabla1[[#This Row],[Código_Actividad]]="","",'Formulario PPGR1'!#REF!)</f>
        <v/>
      </c>
      <c r="D1477" s="465" t="str">
        <f>IF(Tabla1[[#This Row],[Código_Actividad]]="","",'Formulario PPGR1'!#REF!)</f>
        <v/>
      </c>
      <c r="E1477" s="465" t="str">
        <f>IF(Tabla1[[#This Row],[Código_Actividad]]="","",'Formulario PPGR1'!#REF!)</f>
        <v/>
      </c>
      <c r="F1477" s="465" t="str">
        <f>IF(Tabla1[[#This Row],[Código_Actividad]]="","",'Formulario PPGR1'!#REF!)</f>
        <v/>
      </c>
      <c r="G1477" s="366"/>
      <c r="H1477" s="460" t="str">
        <f>IFERROR(VLOOKUP(Tabla1[[#This Row],[Código_Actividad]],'Formulario PPGR2'!$H$9:$I$1048576,2,FALSE),"")</f>
        <v/>
      </c>
      <c r="I1477" s="461" t="str">
        <f>IFERROR(VLOOKUP(Tabla1[[#This Row],[Código_Actividad]],Tabla2[[Código]:[Total de Acciones ]],15,FALSE),"")</f>
        <v/>
      </c>
      <c r="J1477" s="462"/>
      <c r="K1477" s="466" t="str">
        <f>IFERROR(VLOOKUP($J1477,[10]LSIns!$B$5:$C$45,2,FALSE),"")</f>
        <v/>
      </c>
      <c r="L1477" s="460"/>
      <c r="M1477" s="463" t="str">
        <f>IFERROR(VLOOKUP($L1477,[4]Insumos!$C$2:$F$517,2,FALSE),"")</f>
        <v/>
      </c>
      <c r="N1477" s="408"/>
      <c r="O1477" s="464" t="str">
        <f>IFERROR(VLOOKUP($L1477,[4]Insumos!$C$2:$F$517,3,FALSE),"")</f>
        <v/>
      </c>
      <c r="P1477" s="318" t="e">
        <f>+Tabla1[[#This Row],[Precio Unitario]]*Tabla1[[#This Row],[Cantidad de Insumos]]</f>
        <v>#VALUE!</v>
      </c>
      <c r="Q1477" s="464" t="str">
        <f>IFERROR(VLOOKUP($L1477,[4]Insumos!$C$2:$F$517,4,FALSE),"")</f>
        <v/>
      </c>
      <c r="R1477" s="463"/>
    </row>
    <row r="1478" spans="2:18" x14ac:dyDescent="0.25">
      <c r="B1478" s="465" t="str">
        <f>IF(Tabla1[[#This Row],[Código_Actividad]]="","",CONCATENATE(Tabla1[[#This Row],[POA]],".",Tabla1[[#This Row],[SRS]],".",Tabla1[[#This Row],[AREA]],".",Tabla1[[#This Row],[TIPO]]))</f>
        <v/>
      </c>
      <c r="C1478" s="465" t="str">
        <f>IF(Tabla1[[#This Row],[Código_Actividad]]="","",'Formulario PPGR1'!#REF!)</f>
        <v/>
      </c>
      <c r="D1478" s="465" t="str">
        <f>IF(Tabla1[[#This Row],[Código_Actividad]]="","",'Formulario PPGR1'!#REF!)</f>
        <v/>
      </c>
      <c r="E1478" s="465" t="str">
        <f>IF(Tabla1[[#This Row],[Código_Actividad]]="","",'Formulario PPGR1'!#REF!)</f>
        <v/>
      </c>
      <c r="F1478" s="465" t="str">
        <f>IF(Tabla1[[#This Row],[Código_Actividad]]="","",'Formulario PPGR1'!#REF!)</f>
        <v/>
      </c>
      <c r="G1478" s="366"/>
      <c r="H1478" s="460" t="str">
        <f>IFERROR(VLOOKUP(Tabla1[[#This Row],[Código_Actividad]],'Formulario PPGR2'!$H$9:$I$1048576,2,FALSE),"")</f>
        <v/>
      </c>
      <c r="I1478" s="461" t="str">
        <f>IFERROR(VLOOKUP(Tabla1[[#This Row],[Código_Actividad]],Tabla2[[Código]:[Total de Acciones ]],15,FALSE),"")</f>
        <v/>
      </c>
      <c r="J1478" s="462"/>
      <c r="K1478" s="466" t="str">
        <f>IFERROR(VLOOKUP($J1478,[10]LSIns!$B$5:$C$45,2,FALSE),"")</f>
        <v/>
      </c>
      <c r="L1478" s="460"/>
      <c r="M1478" s="463" t="str">
        <f>IFERROR(VLOOKUP($L1478,[4]Insumos!$C$2:$F$517,2,FALSE),"")</f>
        <v/>
      </c>
      <c r="N1478" s="408"/>
      <c r="O1478" s="464" t="str">
        <f>IFERROR(VLOOKUP($L1478,[4]Insumos!$C$2:$F$517,3,FALSE),"")</f>
        <v/>
      </c>
      <c r="P1478" s="318" t="e">
        <f>+Tabla1[[#This Row],[Precio Unitario]]*Tabla1[[#This Row],[Cantidad de Insumos]]</f>
        <v>#VALUE!</v>
      </c>
      <c r="Q1478" s="464" t="str">
        <f>IFERROR(VLOOKUP($L1478,[4]Insumos!$C$2:$F$517,4,FALSE),"")</f>
        <v/>
      </c>
      <c r="R1478" s="463"/>
    </row>
    <row r="1479" spans="2:18" x14ac:dyDescent="0.25">
      <c r="B1479" s="465" t="str">
        <f>IF(Tabla1[[#This Row],[Código_Actividad]]="","",CONCATENATE(Tabla1[[#This Row],[POA]],".",Tabla1[[#This Row],[SRS]],".",Tabla1[[#This Row],[AREA]],".",Tabla1[[#This Row],[TIPO]]))</f>
        <v/>
      </c>
      <c r="C1479" s="465" t="str">
        <f>IF(Tabla1[[#This Row],[Código_Actividad]]="","",'Formulario PPGR1'!#REF!)</f>
        <v/>
      </c>
      <c r="D1479" s="465" t="str">
        <f>IF(Tabla1[[#This Row],[Código_Actividad]]="","",'Formulario PPGR1'!#REF!)</f>
        <v/>
      </c>
      <c r="E1479" s="465" t="str">
        <f>IF(Tabla1[[#This Row],[Código_Actividad]]="","",'Formulario PPGR1'!#REF!)</f>
        <v/>
      </c>
      <c r="F1479" s="465" t="str">
        <f>IF(Tabla1[[#This Row],[Código_Actividad]]="","",'Formulario PPGR1'!#REF!)</f>
        <v/>
      </c>
      <c r="G1479" s="366"/>
      <c r="H1479" s="460" t="str">
        <f>IFERROR(VLOOKUP(Tabla1[[#This Row],[Código_Actividad]],'Formulario PPGR2'!$H$9:$I$1048576,2,FALSE),"")</f>
        <v/>
      </c>
      <c r="I1479" s="461" t="str">
        <f>IFERROR(VLOOKUP(Tabla1[[#This Row],[Código_Actividad]],Tabla2[[Código]:[Total de Acciones ]],15,FALSE),"")</f>
        <v/>
      </c>
      <c r="J1479" s="462"/>
      <c r="K1479" s="466" t="str">
        <f>IFERROR(VLOOKUP($J1479,[10]LSIns!$B$5:$C$45,2,FALSE),"")</f>
        <v/>
      </c>
      <c r="L1479" s="460"/>
      <c r="M1479" s="463" t="str">
        <f>IFERROR(VLOOKUP($L1479,[4]Insumos!$C$2:$F$517,2,FALSE),"")</f>
        <v/>
      </c>
      <c r="N1479" s="408"/>
      <c r="O1479" s="464" t="str">
        <f>IFERROR(VLOOKUP($L1479,[4]Insumos!$C$2:$F$517,3,FALSE),"")</f>
        <v/>
      </c>
      <c r="P1479" s="318" t="e">
        <f>+Tabla1[[#This Row],[Precio Unitario]]*Tabla1[[#This Row],[Cantidad de Insumos]]</f>
        <v>#VALUE!</v>
      </c>
      <c r="Q1479" s="464" t="str">
        <f>IFERROR(VLOOKUP($L1479,[4]Insumos!$C$2:$F$517,4,FALSE),"")</f>
        <v/>
      </c>
      <c r="R1479" s="463"/>
    </row>
    <row r="1480" spans="2:18" x14ac:dyDescent="0.25">
      <c r="B1480" s="465" t="str">
        <f>IF(Tabla1[[#This Row],[Código_Actividad]]="","",CONCATENATE(Tabla1[[#This Row],[POA]],".",Tabla1[[#This Row],[SRS]],".",Tabla1[[#This Row],[AREA]],".",Tabla1[[#This Row],[TIPO]]))</f>
        <v/>
      </c>
      <c r="C1480" s="465" t="str">
        <f>IF(Tabla1[[#This Row],[Código_Actividad]]="","",'Formulario PPGR1'!#REF!)</f>
        <v/>
      </c>
      <c r="D1480" s="465" t="str">
        <f>IF(Tabla1[[#This Row],[Código_Actividad]]="","",'Formulario PPGR1'!#REF!)</f>
        <v/>
      </c>
      <c r="E1480" s="465" t="str">
        <f>IF(Tabla1[[#This Row],[Código_Actividad]]="","",'Formulario PPGR1'!#REF!)</f>
        <v/>
      </c>
      <c r="F1480" s="465" t="str">
        <f>IF(Tabla1[[#This Row],[Código_Actividad]]="","",'Formulario PPGR1'!#REF!)</f>
        <v/>
      </c>
      <c r="G1480" s="366"/>
      <c r="H1480" s="460" t="str">
        <f>IFERROR(VLOOKUP(Tabla1[[#This Row],[Código_Actividad]],'Formulario PPGR2'!$H$9:$I$1048576,2,FALSE),"")</f>
        <v/>
      </c>
      <c r="I1480" s="461" t="str">
        <f>IFERROR(VLOOKUP(Tabla1[[#This Row],[Código_Actividad]],Tabla2[[Código]:[Total de Acciones ]],15,FALSE),"")</f>
        <v/>
      </c>
      <c r="J1480" s="462"/>
      <c r="K1480" s="466" t="str">
        <f>IFERROR(VLOOKUP($J1480,[10]LSIns!$B$5:$C$45,2,FALSE),"")</f>
        <v/>
      </c>
      <c r="L1480" s="460"/>
      <c r="M1480" s="463" t="str">
        <f>IFERROR(VLOOKUP($L1480,[4]Insumos!$C$2:$F$517,2,FALSE),"")</f>
        <v/>
      </c>
      <c r="N1480" s="408"/>
      <c r="O1480" s="464" t="str">
        <f>IFERROR(VLOOKUP($L1480,[4]Insumos!$C$2:$F$517,3,FALSE),"")</f>
        <v/>
      </c>
      <c r="P1480" s="318" t="e">
        <f>+Tabla1[[#This Row],[Precio Unitario]]*Tabla1[[#This Row],[Cantidad de Insumos]]</f>
        <v>#VALUE!</v>
      </c>
      <c r="Q1480" s="464" t="str">
        <f>IFERROR(VLOOKUP($L1480,[4]Insumos!$C$2:$F$517,4,FALSE),"")</f>
        <v/>
      </c>
      <c r="R1480" s="463"/>
    </row>
    <row r="1481" spans="2:18" x14ac:dyDescent="0.25">
      <c r="B1481" s="465" t="str">
        <f>IF(Tabla1[[#This Row],[Código_Actividad]]="","",CONCATENATE(Tabla1[[#This Row],[POA]],".",Tabla1[[#This Row],[SRS]],".",Tabla1[[#This Row],[AREA]],".",Tabla1[[#This Row],[TIPO]]))</f>
        <v/>
      </c>
      <c r="C1481" s="465" t="str">
        <f>IF(Tabla1[[#This Row],[Código_Actividad]]="","",'Formulario PPGR1'!#REF!)</f>
        <v/>
      </c>
      <c r="D1481" s="465" t="str">
        <f>IF(Tabla1[[#This Row],[Código_Actividad]]="","",'Formulario PPGR1'!#REF!)</f>
        <v/>
      </c>
      <c r="E1481" s="465" t="str">
        <f>IF(Tabla1[[#This Row],[Código_Actividad]]="","",'Formulario PPGR1'!#REF!)</f>
        <v/>
      </c>
      <c r="F1481" s="465" t="str">
        <f>IF(Tabla1[[#This Row],[Código_Actividad]]="","",'Formulario PPGR1'!#REF!)</f>
        <v/>
      </c>
      <c r="G1481" s="366"/>
      <c r="H1481" s="460" t="str">
        <f>IFERROR(VLOOKUP(Tabla1[[#This Row],[Código_Actividad]],'Formulario PPGR2'!$H$9:$I$1048576,2,FALSE),"")</f>
        <v/>
      </c>
      <c r="I1481" s="461" t="str">
        <f>IFERROR(VLOOKUP(Tabla1[[#This Row],[Código_Actividad]],Tabla2[[Código]:[Total de Acciones ]],15,FALSE),"")</f>
        <v/>
      </c>
      <c r="J1481" s="462"/>
      <c r="K1481" s="466" t="str">
        <f>IFERROR(VLOOKUP($J1481,[10]LSIns!$B$5:$C$45,2,FALSE),"")</f>
        <v/>
      </c>
      <c r="L1481" s="460"/>
      <c r="M1481" s="463" t="str">
        <f>IFERROR(VLOOKUP($L1481,[4]Insumos!$C$2:$F$517,2,FALSE),"")</f>
        <v/>
      </c>
      <c r="N1481" s="408"/>
      <c r="O1481" s="464" t="str">
        <f>IFERROR(VLOOKUP($L1481,[4]Insumos!$C$2:$F$517,3,FALSE),"")</f>
        <v/>
      </c>
      <c r="P1481" s="318" t="e">
        <f>+Tabla1[[#This Row],[Precio Unitario]]*Tabla1[[#This Row],[Cantidad de Insumos]]</f>
        <v>#VALUE!</v>
      </c>
      <c r="Q1481" s="464" t="str">
        <f>IFERROR(VLOOKUP($L1481,[4]Insumos!$C$2:$F$517,4,FALSE),"")</f>
        <v/>
      </c>
      <c r="R1481" s="463"/>
    </row>
    <row r="1482" spans="2:18" x14ac:dyDescent="0.25">
      <c r="B1482" s="465" t="str">
        <f>IF(Tabla1[[#This Row],[Código_Actividad]]="","",CONCATENATE(Tabla1[[#This Row],[POA]],".",Tabla1[[#This Row],[SRS]],".",Tabla1[[#This Row],[AREA]],".",Tabla1[[#This Row],[TIPO]]))</f>
        <v/>
      </c>
      <c r="C1482" s="465" t="str">
        <f>IF(Tabla1[[#This Row],[Código_Actividad]]="","",'Formulario PPGR1'!#REF!)</f>
        <v/>
      </c>
      <c r="D1482" s="465" t="str">
        <f>IF(Tabla1[[#This Row],[Código_Actividad]]="","",'Formulario PPGR1'!#REF!)</f>
        <v/>
      </c>
      <c r="E1482" s="465" t="str">
        <f>IF(Tabla1[[#This Row],[Código_Actividad]]="","",'Formulario PPGR1'!#REF!)</f>
        <v/>
      </c>
      <c r="F1482" s="465" t="str">
        <f>IF(Tabla1[[#This Row],[Código_Actividad]]="","",'Formulario PPGR1'!#REF!)</f>
        <v/>
      </c>
      <c r="G1482" s="366"/>
      <c r="H1482" s="460" t="str">
        <f>IFERROR(VLOOKUP(Tabla1[[#This Row],[Código_Actividad]],'Formulario PPGR2'!$H$9:$I$1048576,2,FALSE),"")</f>
        <v/>
      </c>
      <c r="I1482" s="461" t="str">
        <f>IFERROR(VLOOKUP(Tabla1[[#This Row],[Código_Actividad]],Tabla2[[Código]:[Total de Acciones ]],15,FALSE),"")</f>
        <v/>
      </c>
      <c r="J1482" s="462"/>
      <c r="K1482" s="466" t="str">
        <f>IFERROR(VLOOKUP($J1482,[10]LSIns!$B$5:$C$45,2,FALSE),"")</f>
        <v/>
      </c>
      <c r="L1482" s="460"/>
      <c r="M1482" s="463" t="str">
        <f>IFERROR(VLOOKUP($L1482,[4]Insumos!$C$2:$F$517,2,FALSE),"")</f>
        <v/>
      </c>
      <c r="N1482" s="408"/>
      <c r="O1482" s="464" t="str">
        <f>IFERROR(VLOOKUP($L1482,[4]Insumos!$C$2:$F$517,3,FALSE),"")</f>
        <v/>
      </c>
      <c r="P1482" s="318" t="e">
        <f>+Tabla1[[#This Row],[Precio Unitario]]*Tabla1[[#This Row],[Cantidad de Insumos]]</f>
        <v>#VALUE!</v>
      </c>
      <c r="Q1482" s="464" t="str">
        <f>IFERROR(VLOOKUP($L1482,[4]Insumos!$C$2:$F$517,4,FALSE),"")</f>
        <v/>
      </c>
      <c r="R1482" s="463"/>
    </row>
    <row r="1483" spans="2:18" x14ac:dyDescent="0.25">
      <c r="B1483" s="465" t="str">
        <f>IF(Tabla1[[#This Row],[Código_Actividad]]="","",CONCATENATE(Tabla1[[#This Row],[POA]],".",Tabla1[[#This Row],[SRS]],".",Tabla1[[#This Row],[AREA]],".",Tabla1[[#This Row],[TIPO]]))</f>
        <v/>
      </c>
      <c r="C1483" s="465" t="str">
        <f>IF(Tabla1[[#This Row],[Código_Actividad]]="","",'Formulario PPGR1'!#REF!)</f>
        <v/>
      </c>
      <c r="D1483" s="465" t="str">
        <f>IF(Tabla1[[#This Row],[Código_Actividad]]="","",'Formulario PPGR1'!#REF!)</f>
        <v/>
      </c>
      <c r="E1483" s="465" t="str">
        <f>IF(Tabla1[[#This Row],[Código_Actividad]]="","",'Formulario PPGR1'!#REF!)</f>
        <v/>
      </c>
      <c r="F1483" s="465" t="str">
        <f>IF(Tabla1[[#This Row],[Código_Actividad]]="","",'Formulario PPGR1'!#REF!)</f>
        <v/>
      </c>
      <c r="G1483" s="366"/>
      <c r="H1483" s="460" t="str">
        <f>IFERROR(VLOOKUP(Tabla1[[#This Row],[Código_Actividad]],'Formulario PPGR2'!$H$9:$I$1048576,2,FALSE),"")</f>
        <v/>
      </c>
      <c r="I1483" s="461" t="str">
        <f>IFERROR(VLOOKUP(Tabla1[[#This Row],[Código_Actividad]],Tabla2[[Código]:[Total de Acciones ]],15,FALSE),"")</f>
        <v/>
      </c>
      <c r="J1483" s="462"/>
      <c r="K1483" s="466" t="str">
        <f>IFERROR(VLOOKUP($J1483,[10]LSIns!$B$5:$C$45,2,FALSE),"")</f>
        <v/>
      </c>
      <c r="L1483" s="460"/>
      <c r="M1483" s="463" t="str">
        <f>IFERROR(VLOOKUP($L1483,[4]Insumos!$C$2:$F$517,2,FALSE),"")</f>
        <v/>
      </c>
      <c r="N1483" s="408"/>
      <c r="O1483" s="464" t="str">
        <f>IFERROR(VLOOKUP($L1483,[4]Insumos!$C$2:$F$517,3,FALSE),"")</f>
        <v/>
      </c>
      <c r="P1483" s="318" t="e">
        <f>+Tabla1[[#This Row],[Precio Unitario]]*Tabla1[[#This Row],[Cantidad de Insumos]]</f>
        <v>#VALUE!</v>
      </c>
      <c r="Q1483" s="464" t="str">
        <f>IFERROR(VLOOKUP($L1483,[4]Insumos!$C$2:$F$517,4,FALSE),"")</f>
        <v/>
      </c>
      <c r="R1483" s="463"/>
    </row>
    <row r="1484" spans="2:18" x14ac:dyDescent="0.25">
      <c r="B1484" s="465" t="str">
        <f>IF(Tabla1[[#This Row],[Código_Actividad]]="","",CONCATENATE(Tabla1[[#This Row],[POA]],".",Tabla1[[#This Row],[SRS]],".",Tabla1[[#This Row],[AREA]],".",Tabla1[[#This Row],[TIPO]]))</f>
        <v/>
      </c>
      <c r="C1484" s="465" t="str">
        <f>IF(Tabla1[[#This Row],[Código_Actividad]]="","",'Formulario PPGR1'!#REF!)</f>
        <v/>
      </c>
      <c r="D1484" s="465" t="str">
        <f>IF(Tabla1[[#This Row],[Código_Actividad]]="","",'Formulario PPGR1'!#REF!)</f>
        <v/>
      </c>
      <c r="E1484" s="465" t="str">
        <f>IF(Tabla1[[#This Row],[Código_Actividad]]="","",'Formulario PPGR1'!#REF!)</f>
        <v/>
      </c>
      <c r="F1484" s="465" t="str">
        <f>IF(Tabla1[[#This Row],[Código_Actividad]]="","",'Formulario PPGR1'!#REF!)</f>
        <v/>
      </c>
      <c r="G1484" s="366"/>
      <c r="H1484" s="460" t="str">
        <f>IFERROR(VLOOKUP(Tabla1[[#This Row],[Código_Actividad]],'Formulario PPGR2'!$H$9:$I$1048576,2,FALSE),"")</f>
        <v/>
      </c>
      <c r="I1484" s="461" t="str">
        <f>IFERROR(VLOOKUP(Tabla1[[#This Row],[Código_Actividad]],Tabla2[[Código]:[Total de Acciones ]],15,FALSE),"")</f>
        <v/>
      </c>
      <c r="J1484" s="462"/>
      <c r="K1484" s="466" t="str">
        <f>IFERROR(VLOOKUP($J1484,[10]LSIns!$B$5:$C$45,2,FALSE),"")</f>
        <v/>
      </c>
      <c r="L1484" s="460"/>
      <c r="M1484" s="463" t="str">
        <f>IFERROR(VLOOKUP($L1484,[4]Insumos!$C$2:$F$517,2,FALSE),"")</f>
        <v/>
      </c>
      <c r="N1484" s="408"/>
      <c r="O1484" s="464" t="str">
        <f>IFERROR(VLOOKUP($L1484,[4]Insumos!$C$2:$F$517,3,FALSE),"")</f>
        <v/>
      </c>
      <c r="P1484" s="318" t="e">
        <f>+Tabla1[[#This Row],[Precio Unitario]]*Tabla1[[#This Row],[Cantidad de Insumos]]</f>
        <v>#VALUE!</v>
      </c>
      <c r="Q1484" s="464" t="str">
        <f>IFERROR(VLOOKUP($L1484,[4]Insumos!$C$2:$F$517,4,FALSE),"")</f>
        <v/>
      </c>
      <c r="R1484" s="463"/>
    </row>
    <row r="1485" spans="2:18" x14ac:dyDescent="0.25">
      <c r="B1485" s="465" t="str">
        <f>IF(Tabla1[[#This Row],[Código_Actividad]]="","",CONCATENATE(Tabla1[[#This Row],[POA]],".",Tabla1[[#This Row],[SRS]],".",Tabla1[[#This Row],[AREA]],".",Tabla1[[#This Row],[TIPO]]))</f>
        <v/>
      </c>
      <c r="C1485" s="465" t="str">
        <f>IF(Tabla1[[#This Row],[Código_Actividad]]="","",'Formulario PPGR1'!#REF!)</f>
        <v/>
      </c>
      <c r="D1485" s="465" t="str">
        <f>IF(Tabla1[[#This Row],[Código_Actividad]]="","",'Formulario PPGR1'!#REF!)</f>
        <v/>
      </c>
      <c r="E1485" s="465" t="str">
        <f>IF(Tabla1[[#This Row],[Código_Actividad]]="","",'Formulario PPGR1'!#REF!)</f>
        <v/>
      </c>
      <c r="F1485" s="465" t="str">
        <f>IF(Tabla1[[#This Row],[Código_Actividad]]="","",'Formulario PPGR1'!#REF!)</f>
        <v/>
      </c>
      <c r="G1485" s="366"/>
      <c r="H1485" s="460" t="str">
        <f>IFERROR(VLOOKUP(Tabla1[[#This Row],[Código_Actividad]],'Formulario PPGR2'!$H$9:$I$1048576,2,FALSE),"")</f>
        <v/>
      </c>
      <c r="I1485" s="461" t="str">
        <f>IFERROR(VLOOKUP(Tabla1[[#This Row],[Código_Actividad]],Tabla2[[Código]:[Total de Acciones ]],15,FALSE),"")</f>
        <v/>
      </c>
      <c r="J1485" s="462"/>
      <c r="K1485" s="466" t="str">
        <f>IFERROR(VLOOKUP($J1485,[10]LSIns!$B$5:$C$45,2,FALSE),"")</f>
        <v/>
      </c>
      <c r="L1485" s="460"/>
      <c r="M1485" s="463" t="str">
        <f>IFERROR(VLOOKUP($L1485,[4]Insumos!$C$2:$F$517,2,FALSE),"")</f>
        <v/>
      </c>
      <c r="N1485" s="408"/>
      <c r="O1485" s="464" t="str">
        <f>IFERROR(VLOOKUP($L1485,[4]Insumos!$C$2:$F$517,3,FALSE),"")</f>
        <v/>
      </c>
      <c r="P1485" s="318" t="e">
        <f>+Tabla1[[#This Row],[Precio Unitario]]*Tabla1[[#This Row],[Cantidad de Insumos]]</f>
        <v>#VALUE!</v>
      </c>
      <c r="Q1485" s="464" t="str">
        <f>IFERROR(VLOOKUP($L1485,[4]Insumos!$C$2:$F$517,4,FALSE),"")</f>
        <v/>
      </c>
      <c r="R1485" s="463"/>
    </row>
    <row r="1486" spans="2:18" x14ac:dyDescent="0.25">
      <c r="B1486" s="465" t="str">
        <f>IF(Tabla1[[#This Row],[Código_Actividad]]="","",CONCATENATE(Tabla1[[#This Row],[POA]],".",Tabla1[[#This Row],[SRS]],".",Tabla1[[#This Row],[AREA]],".",Tabla1[[#This Row],[TIPO]]))</f>
        <v/>
      </c>
      <c r="C1486" s="465" t="str">
        <f>IF(Tabla1[[#This Row],[Código_Actividad]]="","",'Formulario PPGR1'!#REF!)</f>
        <v/>
      </c>
      <c r="D1486" s="465" t="str">
        <f>IF(Tabla1[[#This Row],[Código_Actividad]]="","",'Formulario PPGR1'!#REF!)</f>
        <v/>
      </c>
      <c r="E1486" s="465" t="str">
        <f>IF(Tabla1[[#This Row],[Código_Actividad]]="","",'Formulario PPGR1'!#REF!)</f>
        <v/>
      </c>
      <c r="F1486" s="465" t="str">
        <f>IF(Tabla1[[#This Row],[Código_Actividad]]="","",'Formulario PPGR1'!#REF!)</f>
        <v/>
      </c>
      <c r="G1486" s="366"/>
      <c r="H1486" s="460" t="str">
        <f>IFERROR(VLOOKUP(Tabla1[[#This Row],[Código_Actividad]],'Formulario PPGR2'!$H$9:$I$1048576,2,FALSE),"")</f>
        <v/>
      </c>
      <c r="I1486" s="461" t="str">
        <f>IFERROR(VLOOKUP(Tabla1[[#This Row],[Código_Actividad]],Tabla2[[Código]:[Total de Acciones ]],15,FALSE),"")</f>
        <v/>
      </c>
      <c r="J1486" s="462"/>
      <c r="K1486" s="466" t="str">
        <f>IFERROR(VLOOKUP($J1486,[10]LSIns!$B$5:$C$45,2,FALSE),"")</f>
        <v/>
      </c>
      <c r="L1486" s="460"/>
      <c r="M1486" s="463" t="str">
        <f>IFERROR(VLOOKUP($L1486,[4]Insumos!$C$2:$F$517,2,FALSE),"")</f>
        <v/>
      </c>
      <c r="N1486" s="408"/>
      <c r="O1486" s="464" t="str">
        <f>IFERROR(VLOOKUP($L1486,[4]Insumos!$C$2:$F$517,3,FALSE),"")</f>
        <v/>
      </c>
      <c r="P1486" s="318" t="e">
        <f>+Tabla1[[#This Row],[Precio Unitario]]*Tabla1[[#This Row],[Cantidad de Insumos]]</f>
        <v>#VALUE!</v>
      </c>
      <c r="Q1486" s="464" t="str">
        <f>IFERROR(VLOOKUP($L1486,[4]Insumos!$C$2:$F$517,4,FALSE),"")</f>
        <v/>
      </c>
      <c r="R1486" s="463"/>
    </row>
    <row r="1487" spans="2:18" x14ac:dyDescent="0.25">
      <c r="B1487" s="465" t="str">
        <f>IF(Tabla1[[#This Row],[Código_Actividad]]="","",CONCATENATE(Tabla1[[#This Row],[POA]],".",Tabla1[[#This Row],[SRS]],".",Tabla1[[#This Row],[AREA]],".",Tabla1[[#This Row],[TIPO]]))</f>
        <v/>
      </c>
      <c r="C1487" s="465" t="str">
        <f>IF(Tabla1[[#This Row],[Código_Actividad]]="","",'Formulario PPGR1'!#REF!)</f>
        <v/>
      </c>
      <c r="D1487" s="465" t="str">
        <f>IF(Tabla1[[#This Row],[Código_Actividad]]="","",'Formulario PPGR1'!#REF!)</f>
        <v/>
      </c>
      <c r="E1487" s="465" t="str">
        <f>IF(Tabla1[[#This Row],[Código_Actividad]]="","",'Formulario PPGR1'!#REF!)</f>
        <v/>
      </c>
      <c r="F1487" s="465" t="str">
        <f>IF(Tabla1[[#This Row],[Código_Actividad]]="","",'Formulario PPGR1'!#REF!)</f>
        <v/>
      </c>
      <c r="G1487" s="366"/>
      <c r="H1487" s="460" t="str">
        <f>IFERROR(VLOOKUP(Tabla1[[#This Row],[Código_Actividad]],'Formulario PPGR2'!$H$9:$I$1048576,2,FALSE),"")</f>
        <v/>
      </c>
      <c r="I1487" s="461" t="str">
        <f>IFERROR(VLOOKUP(Tabla1[[#This Row],[Código_Actividad]],Tabla2[[Código]:[Total de Acciones ]],15,FALSE),"")</f>
        <v/>
      </c>
      <c r="J1487" s="462"/>
      <c r="K1487" s="466" t="str">
        <f>IFERROR(VLOOKUP($J1487,[10]LSIns!$B$5:$C$45,2,FALSE),"")</f>
        <v/>
      </c>
      <c r="L1487" s="460"/>
      <c r="M1487" s="463" t="str">
        <f>IFERROR(VLOOKUP($L1487,[4]Insumos!$C$2:$F$517,2,FALSE),"")</f>
        <v/>
      </c>
      <c r="N1487" s="408"/>
      <c r="O1487" s="464" t="str">
        <f>IFERROR(VLOOKUP($L1487,[4]Insumos!$C$2:$F$517,3,FALSE),"")</f>
        <v/>
      </c>
      <c r="P1487" s="318" t="e">
        <f>+Tabla1[[#This Row],[Precio Unitario]]*Tabla1[[#This Row],[Cantidad de Insumos]]</f>
        <v>#VALUE!</v>
      </c>
      <c r="Q1487" s="464" t="str">
        <f>IFERROR(VLOOKUP($L1487,[4]Insumos!$C$2:$F$517,4,FALSE),"")</f>
        <v/>
      </c>
      <c r="R1487" s="463"/>
    </row>
    <row r="1488" spans="2:18" x14ac:dyDescent="0.25">
      <c r="B1488" s="465" t="str">
        <f>IF(Tabla1[[#This Row],[Código_Actividad]]="","",CONCATENATE(Tabla1[[#This Row],[POA]],".",Tabla1[[#This Row],[SRS]],".",Tabla1[[#This Row],[AREA]],".",Tabla1[[#This Row],[TIPO]]))</f>
        <v/>
      </c>
      <c r="C1488" s="465" t="str">
        <f>IF(Tabla1[[#This Row],[Código_Actividad]]="","",'Formulario PPGR1'!#REF!)</f>
        <v/>
      </c>
      <c r="D1488" s="465" t="str">
        <f>IF(Tabla1[[#This Row],[Código_Actividad]]="","",'Formulario PPGR1'!#REF!)</f>
        <v/>
      </c>
      <c r="E1488" s="465" t="str">
        <f>IF(Tabla1[[#This Row],[Código_Actividad]]="","",'Formulario PPGR1'!#REF!)</f>
        <v/>
      </c>
      <c r="F1488" s="465" t="str">
        <f>IF(Tabla1[[#This Row],[Código_Actividad]]="","",'Formulario PPGR1'!#REF!)</f>
        <v/>
      </c>
      <c r="G1488" s="366"/>
      <c r="H1488" s="460" t="str">
        <f>IFERROR(VLOOKUP(Tabla1[[#This Row],[Código_Actividad]],'Formulario PPGR2'!$H$9:$I$1048576,2,FALSE),"")</f>
        <v/>
      </c>
      <c r="I1488" s="461" t="str">
        <f>IFERROR(VLOOKUP(Tabla1[[#This Row],[Código_Actividad]],Tabla2[[Código]:[Total de Acciones ]],15,FALSE),"")</f>
        <v/>
      </c>
      <c r="J1488" s="462"/>
      <c r="K1488" s="466" t="str">
        <f>IFERROR(VLOOKUP($J1488,[10]LSIns!$B$5:$C$45,2,FALSE),"")</f>
        <v/>
      </c>
      <c r="L1488" s="460"/>
      <c r="M1488" s="463" t="str">
        <f>IFERROR(VLOOKUP($L1488,[4]Insumos!$C$2:$F$517,2,FALSE),"")</f>
        <v/>
      </c>
      <c r="N1488" s="408"/>
      <c r="O1488" s="464" t="str">
        <f>IFERROR(VLOOKUP($L1488,[4]Insumos!$C$2:$F$517,3,FALSE),"")</f>
        <v/>
      </c>
      <c r="P1488" s="318" t="e">
        <f>+Tabla1[[#This Row],[Precio Unitario]]*Tabla1[[#This Row],[Cantidad de Insumos]]</f>
        <v>#VALUE!</v>
      </c>
      <c r="Q1488" s="464" t="str">
        <f>IFERROR(VLOOKUP($L1488,[4]Insumos!$C$2:$F$517,4,FALSE),"")</f>
        <v/>
      </c>
      <c r="R1488" s="463"/>
    </row>
    <row r="1489" spans="2:18" x14ac:dyDescent="0.25">
      <c r="B1489" s="465" t="str">
        <f>IF(Tabla1[[#This Row],[Código_Actividad]]="","",CONCATENATE(Tabla1[[#This Row],[POA]],".",Tabla1[[#This Row],[SRS]],".",Tabla1[[#This Row],[AREA]],".",Tabla1[[#This Row],[TIPO]]))</f>
        <v/>
      </c>
      <c r="C1489" s="465" t="str">
        <f>IF(Tabla1[[#This Row],[Código_Actividad]]="","",'Formulario PPGR1'!#REF!)</f>
        <v/>
      </c>
      <c r="D1489" s="465" t="str">
        <f>IF(Tabla1[[#This Row],[Código_Actividad]]="","",'Formulario PPGR1'!#REF!)</f>
        <v/>
      </c>
      <c r="E1489" s="465" t="str">
        <f>IF(Tabla1[[#This Row],[Código_Actividad]]="","",'Formulario PPGR1'!#REF!)</f>
        <v/>
      </c>
      <c r="F1489" s="465" t="str">
        <f>IF(Tabla1[[#This Row],[Código_Actividad]]="","",'Formulario PPGR1'!#REF!)</f>
        <v/>
      </c>
      <c r="G1489" s="366"/>
      <c r="H1489" s="460" t="str">
        <f>IFERROR(VLOOKUP(Tabla1[[#This Row],[Código_Actividad]],'Formulario PPGR2'!$H$9:$I$1048576,2,FALSE),"")</f>
        <v/>
      </c>
      <c r="I1489" s="461" t="str">
        <f>IFERROR(VLOOKUP(Tabla1[[#This Row],[Código_Actividad]],Tabla2[[Código]:[Total de Acciones ]],15,FALSE),"")</f>
        <v/>
      </c>
      <c r="J1489" s="462"/>
      <c r="K1489" s="466" t="str">
        <f>IFERROR(VLOOKUP($J1489,[10]LSIns!$B$5:$C$45,2,FALSE),"")</f>
        <v/>
      </c>
      <c r="L1489" s="460"/>
      <c r="M1489" s="463" t="str">
        <f>IFERROR(VLOOKUP($L1489,[4]Insumos!$C$2:$F$517,2,FALSE),"")</f>
        <v/>
      </c>
      <c r="N1489" s="408"/>
      <c r="O1489" s="464" t="str">
        <f>IFERROR(VLOOKUP($L1489,[4]Insumos!$C$2:$F$517,3,FALSE),"")</f>
        <v/>
      </c>
      <c r="P1489" s="318" t="e">
        <f>+Tabla1[[#This Row],[Precio Unitario]]*Tabla1[[#This Row],[Cantidad de Insumos]]</f>
        <v>#VALUE!</v>
      </c>
      <c r="Q1489" s="464" t="str">
        <f>IFERROR(VLOOKUP($L1489,[4]Insumos!$C$2:$F$517,4,FALSE),"")</f>
        <v/>
      </c>
      <c r="R1489" s="463"/>
    </row>
    <row r="1490" spans="2:18" x14ac:dyDescent="0.25">
      <c r="B1490" s="465" t="str">
        <f>IF(Tabla1[[#This Row],[Código_Actividad]]="","",CONCATENATE(Tabla1[[#This Row],[POA]],".",Tabla1[[#This Row],[SRS]],".",Tabla1[[#This Row],[AREA]],".",Tabla1[[#This Row],[TIPO]]))</f>
        <v/>
      </c>
      <c r="C1490" s="465" t="str">
        <f>IF(Tabla1[[#This Row],[Código_Actividad]]="","",'Formulario PPGR1'!#REF!)</f>
        <v/>
      </c>
      <c r="D1490" s="465" t="str">
        <f>IF(Tabla1[[#This Row],[Código_Actividad]]="","",'Formulario PPGR1'!#REF!)</f>
        <v/>
      </c>
      <c r="E1490" s="465" t="str">
        <f>IF(Tabla1[[#This Row],[Código_Actividad]]="","",'Formulario PPGR1'!#REF!)</f>
        <v/>
      </c>
      <c r="F1490" s="465" t="str">
        <f>IF(Tabla1[[#This Row],[Código_Actividad]]="","",'Formulario PPGR1'!#REF!)</f>
        <v/>
      </c>
      <c r="G1490" s="366"/>
      <c r="H1490" s="460" t="str">
        <f>IFERROR(VLOOKUP(Tabla1[[#This Row],[Código_Actividad]],'Formulario PPGR2'!$H$9:$I$1048576,2,FALSE),"")</f>
        <v/>
      </c>
      <c r="I1490" s="461" t="str">
        <f>IFERROR(VLOOKUP(Tabla1[[#This Row],[Código_Actividad]],Tabla2[[Código]:[Total de Acciones ]],15,FALSE),"")</f>
        <v/>
      </c>
      <c r="J1490" s="462"/>
      <c r="K1490" s="466" t="str">
        <f>IFERROR(VLOOKUP($J1490,[10]LSIns!$B$5:$C$45,2,FALSE),"")</f>
        <v/>
      </c>
      <c r="L1490" s="460"/>
      <c r="M1490" s="463" t="str">
        <f>IFERROR(VLOOKUP($L1490,[4]Insumos!$C$2:$F$517,2,FALSE),"")</f>
        <v/>
      </c>
      <c r="N1490" s="408"/>
      <c r="O1490" s="464" t="str">
        <f>IFERROR(VLOOKUP($L1490,[4]Insumos!$C$2:$F$517,3,FALSE),"")</f>
        <v/>
      </c>
      <c r="P1490" s="318" t="e">
        <f>+Tabla1[[#This Row],[Precio Unitario]]*Tabla1[[#This Row],[Cantidad de Insumos]]</f>
        <v>#VALUE!</v>
      </c>
      <c r="Q1490" s="464" t="str">
        <f>IFERROR(VLOOKUP($L1490,[4]Insumos!$C$2:$F$517,4,FALSE),"")</f>
        <v/>
      </c>
      <c r="R1490" s="463"/>
    </row>
    <row r="1491" spans="2:18" x14ac:dyDescent="0.25">
      <c r="B1491" s="465" t="str">
        <f>IF(Tabla1[[#This Row],[Código_Actividad]]="","",CONCATENATE(Tabla1[[#This Row],[POA]],".",Tabla1[[#This Row],[SRS]],".",Tabla1[[#This Row],[AREA]],".",Tabla1[[#This Row],[TIPO]]))</f>
        <v/>
      </c>
      <c r="C1491" s="465" t="str">
        <f>IF(Tabla1[[#This Row],[Código_Actividad]]="","",'Formulario PPGR1'!#REF!)</f>
        <v/>
      </c>
      <c r="D1491" s="465" t="str">
        <f>IF(Tabla1[[#This Row],[Código_Actividad]]="","",'Formulario PPGR1'!#REF!)</f>
        <v/>
      </c>
      <c r="E1491" s="465" t="str">
        <f>IF(Tabla1[[#This Row],[Código_Actividad]]="","",'Formulario PPGR1'!#REF!)</f>
        <v/>
      </c>
      <c r="F1491" s="465" t="str">
        <f>IF(Tabla1[[#This Row],[Código_Actividad]]="","",'Formulario PPGR1'!#REF!)</f>
        <v/>
      </c>
      <c r="G1491" s="366"/>
      <c r="H1491" s="460" t="str">
        <f>IFERROR(VLOOKUP(Tabla1[[#This Row],[Código_Actividad]],'Formulario PPGR2'!$H$9:$I$1048576,2,FALSE),"")</f>
        <v/>
      </c>
      <c r="I1491" s="461" t="str">
        <f>IFERROR(VLOOKUP(Tabla1[[#This Row],[Código_Actividad]],Tabla2[[Código]:[Total de Acciones ]],15,FALSE),"")</f>
        <v/>
      </c>
      <c r="J1491" s="462"/>
      <c r="K1491" s="466" t="str">
        <f>IFERROR(VLOOKUP($J1491,[10]LSIns!$B$5:$C$45,2,FALSE),"")</f>
        <v/>
      </c>
      <c r="L1491" s="460"/>
      <c r="M1491" s="463" t="str">
        <f>IFERROR(VLOOKUP($L1491,[4]Insumos!$C$2:$F$517,2,FALSE),"")</f>
        <v/>
      </c>
      <c r="N1491" s="408"/>
      <c r="O1491" s="464" t="str">
        <f>IFERROR(VLOOKUP($L1491,[4]Insumos!$C$2:$F$517,3,FALSE),"")</f>
        <v/>
      </c>
      <c r="P1491" s="318" t="e">
        <f>+Tabla1[[#This Row],[Precio Unitario]]*Tabla1[[#This Row],[Cantidad de Insumos]]</f>
        <v>#VALUE!</v>
      </c>
      <c r="Q1491" s="464" t="str">
        <f>IFERROR(VLOOKUP($L1491,[4]Insumos!$C$2:$F$517,4,FALSE),"")</f>
        <v/>
      </c>
      <c r="R1491" s="463"/>
    </row>
    <row r="1492" spans="2:18" x14ac:dyDescent="0.25">
      <c r="B1492" s="465" t="str">
        <f>IF(Tabla1[[#This Row],[Código_Actividad]]="","",CONCATENATE(Tabla1[[#This Row],[POA]],".",Tabla1[[#This Row],[SRS]],".",Tabla1[[#This Row],[AREA]],".",Tabla1[[#This Row],[TIPO]]))</f>
        <v/>
      </c>
      <c r="C1492" s="465" t="str">
        <f>IF(Tabla1[[#This Row],[Código_Actividad]]="","",'Formulario PPGR1'!#REF!)</f>
        <v/>
      </c>
      <c r="D1492" s="465" t="str">
        <f>IF(Tabla1[[#This Row],[Código_Actividad]]="","",'Formulario PPGR1'!#REF!)</f>
        <v/>
      </c>
      <c r="E1492" s="465" t="str">
        <f>IF(Tabla1[[#This Row],[Código_Actividad]]="","",'Formulario PPGR1'!#REF!)</f>
        <v/>
      </c>
      <c r="F1492" s="465" t="str">
        <f>IF(Tabla1[[#This Row],[Código_Actividad]]="","",'Formulario PPGR1'!#REF!)</f>
        <v/>
      </c>
      <c r="G1492" s="366"/>
      <c r="H1492" s="460" t="str">
        <f>IFERROR(VLOOKUP(Tabla1[[#This Row],[Código_Actividad]],'Formulario PPGR2'!$H$9:$I$1048576,2,FALSE),"")</f>
        <v/>
      </c>
      <c r="I1492" s="461" t="str">
        <f>IFERROR(VLOOKUP(Tabla1[[#This Row],[Código_Actividad]],Tabla2[[Código]:[Total de Acciones ]],15,FALSE),"")</f>
        <v/>
      </c>
      <c r="J1492" s="462"/>
      <c r="K1492" s="466" t="str">
        <f>IFERROR(VLOOKUP($J1492,[10]LSIns!$B$5:$C$45,2,FALSE),"")</f>
        <v/>
      </c>
      <c r="L1492" s="460"/>
      <c r="M1492" s="463" t="str">
        <f>IFERROR(VLOOKUP($L1492,[4]Insumos!$C$2:$F$517,2,FALSE),"")</f>
        <v/>
      </c>
      <c r="N1492" s="408"/>
      <c r="O1492" s="464" t="str">
        <f>IFERROR(VLOOKUP($L1492,[4]Insumos!$C$2:$F$517,3,FALSE),"")</f>
        <v/>
      </c>
      <c r="P1492" s="318" t="e">
        <f>+Tabla1[[#This Row],[Precio Unitario]]*Tabla1[[#This Row],[Cantidad de Insumos]]</f>
        <v>#VALUE!</v>
      </c>
      <c r="Q1492" s="464" t="str">
        <f>IFERROR(VLOOKUP($L1492,[4]Insumos!$C$2:$F$517,4,FALSE),"")</f>
        <v/>
      </c>
      <c r="R1492" s="463"/>
    </row>
    <row r="1493" spans="2:18" x14ac:dyDescent="0.25">
      <c r="B1493" s="465" t="str">
        <f>IF(Tabla1[[#This Row],[Código_Actividad]]="","",CONCATENATE(Tabla1[[#This Row],[POA]],".",Tabla1[[#This Row],[SRS]],".",Tabla1[[#This Row],[AREA]],".",Tabla1[[#This Row],[TIPO]]))</f>
        <v/>
      </c>
      <c r="C1493" s="465" t="str">
        <f>IF(Tabla1[[#This Row],[Código_Actividad]]="","",'Formulario PPGR1'!#REF!)</f>
        <v/>
      </c>
      <c r="D1493" s="465" t="str">
        <f>IF(Tabla1[[#This Row],[Código_Actividad]]="","",'Formulario PPGR1'!#REF!)</f>
        <v/>
      </c>
      <c r="E1493" s="465" t="str">
        <f>IF(Tabla1[[#This Row],[Código_Actividad]]="","",'Formulario PPGR1'!#REF!)</f>
        <v/>
      </c>
      <c r="F1493" s="465" t="str">
        <f>IF(Tabla1[[#This Row],[Código_Actividad]]="","",'Formulario PPGR1'!#REF!)</f>
        <v/>
      </c>
      <c r="G1493" s="366"/>
      <c r="H1493" s="460" t="str">
        <f>IFERROR(VLOOKUP(Tabla1[[#This Row],[Código_Actividad]],'Formulario PPGR2'!$H$9:$I$1048576,2,FALSE),"")</f>
        <v/>
      </c>
      <c r="I1493" s="461" t="str">
        <f>IFERROR(VLOOKUP(Tabla1[[#This Row],[Código_Actividad]],Tabla2[[Código]:[Total de Acciones ]],15,FALSE),"")</f>
        <v/>
      </c>
      <c r="J1493" s="462"/>
      <c r="K1493" s="466" t="str">
        <f>IFERROR(VLOOKUP($J1493,[10]LSIns!$B$5:$C$45,2,FALSE),"")</f>
        <v/>
      </c>
      <c r="L1493" s="460"/>
      <c r="M1493" s="463" t="str">
        <f>IFERROR(VLOOKUP($L1493,[4]Insumos!$C$2:$F$517,2,FALSE),"")</f>
        <v/>
      </c>
      <c r="N1493" s="408"/>
      <c r="O1493" s="464" t="str">
        <f>IFERROR(VLOOKUP($L1493,[4]Insumos!$C$2:$F$517,3,FALSE),"")</f>
        <v/>
      </c>
      <c r="P1493" s="318" t="e">
        <f>+Tabla1[[#This Row],[Precio Unitario]]*Tabla1[[#This Row],[Cantidad de Insumos]]</f>
        <v>#VALUE!</v>
      </c>
      <c r="Q1493" s="464" t="str">
        <f>IFERROR(VLOOKUP($L1493,[4]Insumos!$C$2:$F$517,4,FALSE),"")</f>
        <v/>
      </c>
      <c r="R1493" s="463"/>
    </row>
    <row r="1494" spans="2:18" x14ac:dyDescent="0.25">
      <c r="B1494" s="465" t="str">
        <f>IF(Tabla1[[#This Row],[Código_Actividad]]="","",CONCATENATE(Tabla1[[#This Row],[POA]],".",Tabla1[[#This Row],[SRS]],".",Tabla1[[#This Row],[AREA]],".",Tabla1[[#This Row],[TIPO]]))</f>
        <v/>
      </c>
      <c r="C1494" s="465" t="str">
        <f>IF(Tabla1[[#This Row],[Código_Actividad]]="","",'Formulario PPGR1'!#REF!)</f>
        <v/>
      </c>
      <c r="D1494" s="465" t="str">
        <f>IF(Tabla1[[#This Row],[Código_Actividad]]="","",'Formulario PPGR1'!#REF!)</f>
        <v/>
      </c>
      <c r="E1494" s="465" t="str">
        <f>IF(Tabla1[[#This Row],[Código_Actividad]]="","",'Formulario PPGR1'!#REF!)</f>
        <v/>
      </c>
      <c r="F1494" s="465" t="str">
        <f>IF(Tabla1[[#This Row],[Código_Actividad]]="","",'Formulario PPGR1'!#REF!)</f>
        <v/>
      </c>
      <c r="G1494" s="366"/>
      <c r="H1494" s="460" t="str">
        <f>IFERROR(VLOOKUP(Tabla1[[#This Row],[Código_Actividad]],'Formulario PPGR2'!$H$9:$I$1048576,2,FALSE),"")</f>
        <v/>
      </c>
      <c r="I1494" s="461" t="str">
        <f>IFERROR(VLOOKUP(Tabla1[[#This Row],[Código_Actividad]],Tabla2[[Código]:[Total de Acciones ]],15,FALSE),"")</f>
        <v/>
      </c>
      <c r="J1494" s="462"/>
      <c r="K1494" s="466" t="str">
        <f>IFERROR(VLOOKUP($J1494,[10]LSIns!$B$5:$C$45,2,FALSE),"")</f>
        <v/>
      </c>
      <c r="L1494" s="460"/>
      <c r="M1494" s="463" t="str">
        <f>IFERROR(VLOOKUP($L1494,[4]Insumos!$C$2:$F$517,2,FALSE),"")</f>
        <v/>
      </c>
      <c r="N1494" s="408"/>
      <c r="O1494" s="464" t="str">
        <f>IFERROR(VLOOKUP($L1494,[4]Insumos!$C$2:$F$517,3,FALSE),"")</f>
        <v/>
      </c>
      <c r="P1494" s="318" t="e">
        <f>+Tabla1[[#This Row],[Precio Unitario]]*Tabla1[[#This Row],[Cantidad de Insumos]]</f>
        <v>#VALUE!</v>
      </c>
      <c r="Q1494" s="464" t="str">
        <f>IFERROR(VLOOKUP($L1494,[4]Insumos!$C$2:$F$517,4,FALSE),"")</f>
        <v/>
      </c>
      <c r="R1494" s="463"/>
    </row>
    <row r="1495" spans="2:18" x14ac:dyDescent="0.25">
      <c r="B1495" s="465" t="str">
        <f>IF(Tabla1[[#This Row],[Código_Actividad]]="","",CONCATENATE(Tabla1[[#This Row],[POA]],".",Tabla1[[#This Row],[SRS]],".",Tabla1[[#This Row],[AREA]],".",Tabla1[[#This Row],[TIPO]]))</f>
        <v/>
      </c>
      <c r="C1495" s="465" t="str">
        <f>IF(Tabla1[[#This Row],[Código_Actividad]]="","",'Formulario PPGR1'!#REF!)</f>
        <v/>
      </c>
      <c r="D1495" s="465" t="str">
        <f>IF(Tabla1[[#This Row],[Código_Actividad]]="","",'Formulario PPGR1'!#REF!)</f>
        <v/>
      </c>
      <c r="E1495" s="465" t="str">
        <f>IF(Tabla1[[#This Row],[Código_Actividad]]="","",'Formulario PPGR1'!#REF!)</f>
        <v/>
      </c>
      <c r="F1495" s="465" t="str">
        <f>IF(Tabla1[[#This Row],[Código_Actividad]]="","",'Formulario PPGR1'!#REF!)</f>
        <v/>
      </c>
      <c r="G1495" s="366"/>
      <c r="H1495" s="460" t="str">
        <f>IFERROR(VLOOKUP(Tabla1[[#This Row],[Código_Actividad]],'Formulario PPGR2'!$H$9:$I$1048576,2,FALSE),"")</f>
        <v/>
      </c>
      <c r="I1495" s="461" t="str">
        <f>IFERROR(VLOOKUP(Tabla1[[#This Row],[Código_Actividad]],Tabla2[[Código]:[Total de Acciones ]],15,FALSE),"")</f>
        <v/>
      </c>
      <c r="J1495" s="462"/>
      <c r="K1495" s="466" t="str">
        <f>IFERROR(VLOOKUP($J1495,[10]LSIns!$B$5:$C$45,2,FALSE),"")</f>
        <v/>
      </c>
      <c r="L1495" s="460"/>
      <c r="M1495" s="463" t="str">
        <f>IFERROR(VLOOKUP($L1495,[4]Insumos!$C$2:$F$517,2,FALSE),"")</f>
        <v/>
      </c>
      <c r="N1495" s="408"/>
      <c r="O1495" s="464" t="str">
        <f>IFERROR(VLOOKUP($L1495,[4]Insumos!$C$2:$F$517,3,FALSE),"")</f>
        <v/>
      </c>
      <c r="P1495" s="318" t="e">
        <f>+Tabla1[[#This Row],[Precio Unitario]]*Tabla1[[#This Row],[Cantidad de Insumos]]</f>
        <v>#VALUE!</v>
      </c>
      <c r="Q1495" s="464" t="str">
        <f>IFERROR(VLOOKUP($L1495,[4]Insumos!$C$2:$F$517,4,FALSE),"")</f>
        <v/>
      </c>
      <c r="R1495" s="463"/>
    </row>
    <row r="1496" spans="2:18" x14ac:dyDescent="0.25">
      <c r="B1496" s="465" t="str">
        <f>IF(Tabla1[[#This Row],[Código_Actividad]]="","",CONCATENATE(Tabla1[[#This Row],[POA]],".",Tabla1[[#This Row],[SRS]],".",Tabla1[[#This Row],[AREA]],".",Tabla1[[#This Row],[TIPO]]))</f>
        <v/>
      </c>
      <c r="C1496" s="465" t="str">
        <f>IF(Tabla1[[#This Row],[Código_Actividad]]="","",'Formulario PPGR1'!#REF!)</f>
        <v/>
      </c>
      <c r="D1496" s="465" t="str">
        <f>IF(Tabla1[[#This Row],[Código_Actividad]]="","",'Formulario PPGR1'!#REF!)</f>
        <v/>
      </c>
      <c r="E1496" s="465" t="str">
        <f>IF(Tabla1[[#This Row],[Código_Actividad]]="","",'Formulario PPGR1'!#REF!)</f>
        <v/>
      </c>
      <c r="F1496" s="465" t="str">
        <f>IF(Tabla1[[#This Row],[Código_Actividad]]="","",'Formulario PPGR1'!#REF!)</f>
        <v/>
      </c>
      <c r="G1496" s="366"/>
      <c r="H1496" s="460" t="str">
        <f>IFERROR(VLOOKUP(Tabla1[[#This Row],[Código_Actividad]],'Formulario PPGR2'!$H$9:$I$1048576,2,FALSE),"")</f>
        <v/>
      </c>
      <c r="I1496" s="461" t="str">
        <f>IFERROR(VLOOKUP(Tabla1[[#This Row],[Código_Actividad]],Tabla2[[Código]:[Total de Acciones ]],15,FALSE),"")</f>
        <v/>
      </c>
      <c r="J1496" s="462"/>
      <c r="K1496" s="466" t="str">
        <f>IFERROR(VLOOKUP($J1496,[10]LSIns!$B$5:$C$45,2,FALSE),"")</f>
        <v/>
      </c>
      <c r="L1496" s="460"/>
      <c r="M1496" s="463" t="str">
        <f>IFERROR(VLOOKUP($L1496,[4]Insumos!$C$2:$F$517,2,FALSE),"")</f>
        <v/>
      </c>
      <c r="N1496" s="408"/>
      <c r="O1496" s="464" t="str">
        <f>IFERROR(VLOOKUP($L1496,[4]Insumos!$C$2:$F$517,3,FALSE),"")</f>
        <v/>
      </c>
      <c r="P1496" s="318" t="e">
        <f>+Tabla1[[#This Row],[Precio Unitario]]*Tabla1[[#This Row],[Cantidad de Insumos]]</f>
        <v>#VALUE!</v>
      </c>
      <c r="Q1496" s="464" t="str">
        <f>IFERROR(VLOOKUP($L1496,[4]Insumos!$C$2:$F$517,4,FALSE),"")</f>
        <v/>
      </c>
      <c r="R1496" s="463"/>
    </row>
    <row r="1497" spans="2:18" x14ac:dyDescent="0.25">
      <c r="B1497" s="465" t="str">
        <f>IF(Tabla1[[#This Row],[Código_Actividad]]="","",CONCATENATE(Tabla1[[#This Row],[POA]],".",Tabla1[[#This Row],[SRS]],".",Tabla1[[#This Row],[AREA]],".",Tabla1[[#This Row],[TIPO]]))</f>
        <v/>
      </c>
      <c r="C1497" s="465" t="str">
        <f>IF(Tabla1[[#This Row],[Código_Actividad]]="","",'Formulario PPGR1'!#REF!)</f>
        <v/>
      </c>
      <c r="D1497" s="465" t="str">
        <f>IF(Tabla1[[#This Row],[Código_Actividad]]="","",'Formulario PPGR1'!#REF!)</f>
        <v/>
      </c>
      <c r="E1497" s="465" t="str">
        <f>IF(Tabla1[[#This Row],[Código_Actividad]]="","",'Formulario PPGR1'!#REF!)</f>
        <v/>
      </c>
      <c r="F1497" s="465" t="str">
        <f>IF(Tabla1[[#This Row],[Código_Actividad]]="","",'Formulario PPGR1'!#REF!)</f>
        <v/>
      </c>
      <c r="G1497" s="366"/>
      <c r="H1497" s="460" t="str">
        <f>IFERROR(VLOOKUP(Tabla1[[#This Row],[Código_Actividad]],'Formulario PPGR2'!$H$9:$I$1048576,2,FALSE),"")</f>
        <v/>
      </c>
      <c r="I1497" s="461" t="str">
        <f>IFERROR(VLOOKUP(Tabla1[[#This Row],[Código_Actividad]],Tabla2[[Código]:[Total de Acciones ]],15,FALSE),"")</f>
        <v/>
      </c>
      <c r="J1497" s="462"/>
      <c r="K1497" s="466" t="str">
        <f>IFERROR(VLOOKUP($J1497,[10]LSIns!$B$5:$C$45,2,FALSE),"")</f>
        <v/>
      </c>
      <c r="L1497" s="460"/>
      <c r="M1497" s="463" t="str">
        <f>IFERROR(VLOOKUP($L1497,[4]Insumos!$C$2:$F$517,2,FALSE),"")</f>
        <v/>
      </c>
      <c r="N1497" s="408"/>
      <c r="O1497" s="464" t="str">
        <f>IFERROR(VLOOKUP($L1497,[4]Insumos!$C$2:$F$517,3,FALSE),"")</f>
        <v/>
      </c>
      <c r="P1497" s="318" t="e">
        <f>+Tabla1[[#This Row],[Precio Unitario]]*Tabla1[[#This Row],[Cantidad de Insumos]]</f>
        <v>#VALUE!</v>
      </c>
      <c r="Q1497" s="464" t="str">
        <f>IFERROR(VLOOKUP($L1497,[4]Insumos!$C$2:$F$517,4,FALSE),"")</f>
        <v/>
      </c>
      <c r="R1497" s="463"/>
    </row>
    <row r="1498" spans="2:18" x14ac:dyDescent="0.25">
      <c r="B1498" s="465" t="str">
        <f>IF(Tabla1[[#This Row],[Código_Actividad]]="","",CONCATENATE(Tabla1[[#This Row],[POA]],".",Tabla1[[#This Row],[SRS]],".",Tabla1[[#This Row],[AREA]],".",Tabla1[[#This Row],[TIPO]]))</f>
        <v/>
      </c>
      <c r="C1498" s="465" t="str">
        <f>IF(Tabla1[[#This Row],[Código_Actividad]]="","",'Formulario PPGR1'!#REF!)</f>
        <v/>
      </c>
      <c r="D1498" s="465" t="str">
        <f>IF(Tabla1[[#This Row],[Código_Actividad]]="","",'Formulario PPGR1'!#REF!)</f>
        <v/>
      </c>
      <c r="E1498" s="465" t="str">
        <f>IF(Tabla1[[#This Row],[Código_Actividad]]="","",'Formulario PPGR1'!#REF!)</f>
        <v/>
      </c>
      <c r="F1498" s="465" t="str">
        <f>IF(Tabla1[[#This Row],[Código_Actividad]]="","",'Formulario PPGR1'!#REF!)</f>
        <v/>
      </c>
      <c r="G1498" s="366"/>
      <c r="H1498" s="460" t="str">
        <f>IFERROR(VLOOKUP(Tabla1[[#This Row],[Código_Actividad]],'Formulario PPGR2'!$H$9:$I$1048576,2,FALSE),"")</f>
        <v/>
      </c>
      <c r="I1498" s="461" t="str">
        <f>IFERROR(VLOOKUP(Tabla1[[#This Row],[Código_Actividad]],Tabla2[[Código]:[Total de Acciones ]],15,FALSE),"")</f>
        <v/>
      </c>
      <c r="J1498" s="462"/>
      <c r="K1498" s="466" t="str">
        <f>IFERROR(VLOOKUP($J1498,[10]LSIns!$B$5:$C$45,2,FALSE),"")</f>
        <v/>
      </c>
      <c r="L1498" s="460"/>
      <c r="M1498" s="463" t="str">
        <f>IFERROR(VLOOKUP($L1498,[4]Insumos!$C$2:$F$517,2,FALSE),"")</f>
        <v/>
      </c>
      <c r="N1498" s="408"/>
      <c r="O1498" s="464" t="str">
        <f>IFERROR(VLOOKUP($L1498,[4]Insumos!$C$2:$F$517,3,FALSE),"")</f>
        <v/>
      </c>
      <c r="P1498" s="318" t="e">
        <f>+Tabla1[[#This Row],[Precio Unitario]]*Tabla1[[#This Row],[Cantidad de Insumos]]</f>
        <v>#VALUE!</v>
      </c>
      <c r="Q1498" s="464" t="str">
        <f>IFERROR(VLOOKUP($L1498,[4]Insumos!$C$2:$F$517,4,FALSE),"")</f>
        <v/>
      </c>
      <c r="R1498" s="463"/>
    </row>
    <row r="1499" spans="2:18" x14ac:dyDescent="0.25">
      <c r="B1499" s="465" t="str">
        <f>IF(Tabla1[[#This Row],[Código_Actividad]]="","",CONCATENATE(Tabla1[[#This Row],[POA]],".",Tabla1[[#This Row],[SRS]],".",Tabla1[[#This Row],[AREA]],".",Tabla1[[#This Row],[TIPO]]))</f>
        <v/>
      </c>
      <c r="C1499" s="465" t="str">
        <f>IF(Tabla1[[#This Row],[Código_Actividad]]="","",'Formulario PPGR1'!#REF!)</f>
        <v/>
      </c>
      <c r="D1499" s="465" t="str">
        <f>IF(Tabla1[[#This Row],[Código_Actividad]]="","",'Formulario PPGR1'!#REF!)</f>
        <v/>
      </c>
      <c r="E1499" s="465" t="str">
        <f>IF(Tabla1[[#This Row],[Código_Actividad]]="","",'Formulario PPGR1'!#REF!)</f>
        <v/>
      </c>
      <c r="F1499" s="465" t="str">
        <f>IF(Tabla1[[#This Row],[Código_Actividad]]="","",'Formulario PPGR1'!#REF!)</f>
        <v/>
      </c>
      <c r="G1499" s="366"/>
      <c r="H1499" s="460" t="str">
        <f>IFERROR(VLOOKUP(Tabla1[[#This Row],[Código_Actividad]],'Formulario PPGR2'!$H$9:$I$1048576,2,FALSE),"")</f>
        <v/>
      </c>
      <c r="I1499" s="461" t="str">
        <f>IFERROR(VLOOKUP(Tabla1[[#This Row],[Código_Actividad]],Tabla2[[Código]:[Total de Acciones ]],15,FALSE),"")</f>
        <v/>
      </c>
      <c r="J1499" s="462"/>
      <c r="K1499" s="466" t="str">
        <f>IFERROR(VLOOKUP($J1499,[10]LSIns!$B$5:$C$45,2,FALSE),"")</f>
        <v/>
      </c>
      <c r="L1499" s="460"/>
      <c r="M1499" s="463" t="str">
        <f>IFERROR(VLOOKUP($L1499,[4]Insumos!$C$2:$F$517,2,FALSE),"")</f>
        <v/>
      </c>
      <c r="N1499" s="408"/>
      <c r="O1499" s="464" t="str">
        <f>IFERROR(VLOOKUP($L1499,[4]Insumos!$C$2:$F$517,3,FALSE),"")</f>
        <v/>
      </c>
      <c r="P1499" s="318" t="e">
        <f>+Tabla1[[#This Row],[Precio Unitario]]*Tabla1[[#This Row],[Cantidad de Insumos]]</f>
        <v>#VALUE!</v>
      </c>
      <c r="Q1499" s="464" t="str">
        <f>IFERROR(VLOOKUP($L1499,[4]Insumos!$C$2:$F$517,4,FALSE),"")</f>
        <v/>
      </c>
      <c r="R1499" s="463"/>
    </row>
    <row r="1500" spans="2:18" x14ac:dyDescent="0.25">
      <c r="B1500" s="465" t="str">
        <f>IF(Tabla1[[#This Row],[Código_Actividad]]="","",CONCATENATE(Tabla1[[#This Row],[POA]],".",Tabla1[[#This Row],[SRS]],".",Tabla1[[#This Row],[AREA]],".",Tabla1[[#This Row],[TIPO]]))</f>
        <v/>
      </c>
      <c r="C1500" s="465" t="str">
        <f>IF(Tabla1[[#This Row],[Código_Actividad]]="","",'Formulario PPGR1'!#REF!)</f>
        <v/>
      </c>
      <c r="D1500" s="465" t="str">
        <f>IF(Tabla1[[#This Row],[Código_Actividad]]="","",'Formulario PPGR1'!#REF!)</f>
        <v/>
      </c>
      <c r="E1500" s="465" t="str">
        <f>IF(Tabla1[[#This Row],[Código_Actividad]]="","",'Formulario PPGR1'!#REF!)</f>
        <v/>
      </c>
      <c r="F1500" s="465" t="str">
        <f>IF(Tabla1[[#This Row],[Código_Actividad]]="","",'Formulario PPGR1'!#REF!)</f>
        <v/>
      </c>
      <c r="G1500" s="366"/>
      <c r="H1500" s="460" t="str">
        <f>IFERROR(VLOOKUP(Tabla1[[#This Row],[Código_Actividad]],'Formulario PPGR2'!$H$9:$I$1048576,2,FALSE),"")</f>
        <v/>
      </c>
      <c r="I1500" s="461" t="str">
        <f>IFERROR(VLOOKUP(Tabla1[[#This Row],[Código_Actividad]],Tabla2[[Código]:[Total de Acciones ]],15,FALSE),"")</f>
        <v/>
      </c>
      <c r="J1500" s="462"/>
      <c r="K1500" s="466" t="str">
        <f>IFERROR(VLOOKUP($J1500,[10]LSIns!$B$5:$C$45,2,FALSE),"")</f>
        <v/>
      </c>
      <c r="L1500" s="460"/>
      <c r="M1500" s="463" t="str">
        <f>IFERROR(VLOOKUP($L1500,[4]Insumos!$C$2:$F$517,2,FALSE),"")</f>
        <v/>
      </c>
      <c r="N1500" s="408"/>
      <c r="O1500" s="464" t="str">
        <f>IFERROR(VLOOKUP($L1500,[4]Insumos!$C$2:$F$517,3,FALSE),"")</f>
        <v/>
      </c>
      <c r="P1500" s="318" t="e">
        <f>+Tabla1[[#This Row],[Precio Unitario]]*Tabla1[[#This Row],[Cantidad de Insumos]]</f>
        <v>#VALUE!</v>
      </c>
      <c r="Q1500" s="464" t="str">
        <f>IFERROR(VLOOKUP($L1500,[4]Insumos!$C$2:$F$517,4,FALSE),"")</f>
        <v/>
      </c>
      <c r="R1500" s="463"/>
    </row>
    <row r="1501" spans="2:18" x14ac:dyDescent="0.25">
      <c r="B1501" s="465" t="str">
        <f>IF(Tabla1[[#This Row],[Código_Actividad]]="","",CONCATENATE(Tabla1[[#This Row],[POA]],".",Tabla1[[#This Row],[SRS]],".",Tabla1[[#This Row],[AREA]],".",Tabla1[[#This Row],[TIPO]]))</f>
        <v/>
      </c>
      <c r="C1501" s="465" t="str">
        <f>IF(Tabla1[[#This Row],[Código_Actividad]]="","",'Formulario PPGR1'!#REF!)</f>
        <v/>
      </c>
      <c r="D1501" s="465" t="str">
        <f>IF(Tabla1[[#This Row],[Código_Actividad]]="","",'Formulario PPGR1'!#REF!)</f>
        <v/>
      </c>
      <c r="E1501" s="465" t="str">
        <f>IF(Tabla1[[#This Row],[Código_Actividad]]="","",'Formulario PPGR1'!#REF!)</f>
        <v/>
      </c>
      <c r="F1501" s="465" t="str">
        <f>IF(Tabla1[[#This Row],[Código_Actividad]]="","",'Formulario PPGR1'!#REF!)</f>
        <v/>
      </c>
      <c r="G1501" s="366"/>
      <c r="H1501" s="460" t="str">
        <f>IFERROR(VLOOKUP(Tabla1[[#This Row],[Código_Actividad]],'Formulario PPGR2'!$H$9:$I$1048576,2,FALSE),"")</f>
        <v/>
      </c>
      <c r="I1501" s="461" t="str">
        <f>IFERROR(VLOOKUP(Tabla1[[#This Row],[Código_Actividad]],Tabla2[[Código]:[Total de Acciones ]],15,FALSE),"")</f>
        <v/>
      </c>
      <c r="J1501" s="462"/>
      <c r="K1501" s="466" t="str">
        <f>IFERROR(VLOOKUP($J1501,[10]LSIns!$B$5:$C$45,2,FALSE),"")</f>
        <v/>
      </c>
      <c r="L1501" s="460"/>
      <c r="M1501" s="463" t="str">
        <f>IFERROR(VLOOKUP($L1501,[4]Insumos!$C$2:$F$517,2,FALSE),"")</f>
        <v/>
      </c>
      <c r="N1501" s="408"/>
      <c r="O1501" s="464" t="str">
        <f>IFERROR(VLOOKUP($L1501,[4]Insumos!$C$2:$F$517,3,FALSE),"")</f>
        <v/>
      </c>
      <c r="P1501" s="318" t="e">
        <f>+Tabla1[[#This Row],[Precio Unitario]]*Tabla1[[#This Row],[Cantidad de Insumos]]</f>
        <v>#VALUE!</v>
      </c>
      <c r="Q1501" s="464" t="str">
        <f>IFERROR(VLOOKUP($L1501,[4]Insumos!$C$2:$F$517,4,FALSE),"")</f>
        <v/>
      </c>
      <c r="R1501" s="463"/>
    </row>
    <row r="1502" spans="2:18" x14ac:dyDescent="0.25">
      <c r="B1502" s="465" t="str">
        <f>IF(Tabla1[[#This Row],[Código_Actividad]]="","",CONCATENATE(Tabla1[[#This Row],[POA]],".",Tabla1[[#This Row],[SRS]],".",Tabla1[[#This Row],[AREA]],".",Tabla1[[#This Row],[TIPO]]))</f>
        <v/>
      </c>
      <c r="C1502" s="465" t="str">
        <f>IF(Tabla1[[#This Row],[Código_Actividad]]="","",'Formulario PPGR1'!#REF!)</f>
        <v/>
      </c>
      <c r="D1502" s="465" t="str">
        <f>IF(Tabla1[[#This Row],[Código_Actividad]]="","",'Formulario PPGR1'!#REF!)</f>
        <v/>
      </c>
      <c r="E1502" s="465" t="str">
        <f>IF(Tabla1[[#This Row],[Código_Actividad]]="","",'Formulario PPGR1'!#REF!)</f>
        <v/>
      </c>
      <c r="F1502" s="465" t="str">
        <f>IF(Tabla1[[#This Row],[Código_Actividad]]="","",'Formulario PPGR1'!#REF!)</f>
        <v/>
      </c>
      <c r="G1502" s="366"/>
      <c r="H1502" s="460" t="str">
        <f>IFERROR(VLOOKUP(Tabla1[[#This Row],[Código_Actividad]],'Formulario PPGR2'!$H$9:$I$1048576,2,FALSE),"")</f>
        <v/>
      </c>
      <c r="I1502" s="461" t="str">
        <f>IFERROR(VLOOKUP(Tabla1[[#This Row],[Código_Actividad]],Tabla2[[Código]:[Total de Acciones ]],15,FALSE),"")</f>
        <v/>
      </c>
      <c r="J1502" s="462"/>
      <c r="K1502" s="466" t="str">
        <f>IFERROR(VLOOKUP($J1502,[10]LSIns!$B$5:$C$45,2,FALSE),"")</f>
        <v/>
      </c>
      <c r="L1502" s="460"/>
      <c r="M1502" s="463" t="str">
        <f>IFERROR(VLOOKUP($L1502,[4]Insumos!$C$2:$F$517,2,FALSE),"")</f>
        <v/>
      </c>
      <c r="N1502" s="408"/>
      <c r="O1502" s="464" t="str">
        <f>IFERROR(VLOOKUP($L1502,[4]Insumos!$C$2:$F$517,3,FALSE),"")</f>
        <v/>
      </c>
      <c r="P1502" s="318" t="e">
        <f>+Tabla1[[#This Row],[Precio Unitario]]*Tabla1[[#This Row],[Cantidad de Insumos]]</f>
        <v>#VALUE!</v>
      </c>
      <c r="Q1502" s="464" t="str">
        <f>IFERROR(VLOOKUP($L1502,[4]Insumos!$C$2:$F$517,4,FALSE),"")</f>
        <v/>
      </c>
      <c r="R1502" s="463"/>
    </row>
    <row r="1503" spans="2:18" x14ac:dyDescent="0.25">
      <c r="B1503" s="465" t="str">
        <f>IF(Tabla1[[#This Row],[Código_Actividad]]="","",CONCATENATE(Tabla1[[#This Row],[POA]],".",Tabla1[[#This Row],[SRS]],".",Tabla1[[#This Row],[AREA]],".",Tabla1[[#This Row],[TIPO]]))</f>
        <v/>
      </c>
      <c r="C1503" s="465" t="str">
        <f>IF(Tabla1[[#This Row],[Código_Actividad]]="","",'Formulario PPGR1'!#REF!)</f>
        <v/>
      </c>
      <c r="D1503" s="465" t="str">
        <f>IF(Tabla1[[#This Row],[Código_Actividad]]="","",'Formulario PPGR1'!#REF!)</f>
        <v/>
      </c>
      <c r="E1503" s="465" t="str">
        <f>IF(Tabla1[[#This Row],[Código_Actividad]]="","",'Formulario PPGR1'!#REF!)</f>
        <v/>
      </c>
      <c r="F1503" s="465" t="str">
        <f>IF(Tabla1[[#This Row],[Código_Actividad]]="","",'Formulario PPGR1'!#REF!)</f>
        <v/>
      </c>
      <c r="G1503" s="366"/>
      <c r="H1503" s="460" t="str">
        <f>IFERROR(VLOOKUP(Tabla1[[#This Row],[Código_Actividad]],'Formulario PPGR2'!$H$9:$I$1048576,2,FALSE),"")</f>
        <v/>
      </c>
      <c r="I1503" s="461" t="str">
        <f>IFERROR(VLOOKUP(Tabla1[[#This Row],[Código_Actividad]],Tabla2[[Código]:[Total de Acciones ]],15,FALSE),"")</f>
        <v/>
      </c>
      <c r="J1503" s="462"/>
      <c r="K1503" s="466" t="str">
        <f>IFERROR(VLOOKUP($J1503,[10]LSIns!$B$5:$C$45,2,FALSE),"")</f>
        <v/>
      </c>
      <c r="L1503" s="460"/>
      <c r="M1503" s="463" t="str">
        <f>IFERROR(VLOOKUP($L1503,[4]Insumos!$C$2:$F$517,2,FALSE),"")</f>
        <v/>
      </c>
      <c r="N1503" s="408"/>
      <c r="O1503" s="464" t="str">
        <f>IFERROR(VLOOKUP($L1503,[4]Insumos!$C$2:$F$517,3,FALSE),"")</f>
        <v/>
      </c>
      <c r="P1503" s="318" t="e">
        <f>+Tabla1[[#This Row],[Precio Unitario]]*Tabla1[[#This Row],[Cantidad de Insumos]]</f>
        <v>#VALUE!</v>
      </c>
      <c r="Q1503" s="464" t="str">
        <f>IFERROR(VLOOKUP($L1503,[4]Insumos!$C$2:$F$517,4,FALSE),"")</f>
        <v/>
      </c>
      <c r="R1503" s="463"/>
    </row>
    <row r="1504" spans="2:18" x14ac:dyDescent="0.25">
      <c r="B1504" s="465" t="str">
        <f>IF(Tabla1[[#This Row],[Código_Actividad]]="","",CONCATENATE(Tabla1[[#This Row],[POA]],".",Tabla1[[#This Row],[SRS]],".",Tabla1[[#This Row],[AREA]],".",Tabla1[[#This Row],[TIPO]]))</f>
        <v/>
      </c>
      <c r="C1504" s="465" t="str">
        <f>IF(Tabla1[[#This Row],[Código_Actividad]]="","",'Formulario PPGR1'!#REF!)</f>
        <v/>
      </c>
      <c r="D1504" s="465" t="str">
        <f>IF(Tabla1[[#This Row],[Código_Actividad]]="","",'Formulario PPGR1'!#REF!)</f>
        <v/>
      </c>
      <c r="E1504" s="465" t="str">
        <f>IF(Tabla1[[#This Row],[Código_Actividad]]="","",'Formulario PPGR1'!#REF!)</f>
        <v/>
      </c>
      <c r="F1504" s="465" t="str">
        <f>IF(Tabla1[[#This Row],[Código_Actividad]]="","",'Formulario PPGR1'!#REF!)</f>
        <v/>
      </c>
      <c r="G1504" s="366"/>
      <c r="H1504" s="460" t="str">
        <f>IFERROR(VLOOKUP(Tabla1[[#This Row],[Código_Actividad]],'Formulario PPGR2'!$H$9:$I$1048576,2,FALSE),"")</f>
        <v/>
      </c>
      <c r="I1504" s="461" t="str">
        <f>IFERROR(VLOOKUP(Tabla1[[#This Row],[Código_Actividad]],Tabla2[[Código]:[Total de Acciones ]],15,FALSE),"")</f>
        <v/>
      </c>
      <c r="J1504" s="462"/>
      <c r="K1504" s="466" t="str">
        <f>IFERROR(VLOOKUP($J1504,[10]LSIns!$B$5:$C$45,2,FALSE),"")</f>
        <v/>
      </c>
      <c r="L1504" s="460"/>
      <c r="M1504" s="463" t="str">
        <f>IFERROR(VLOOKUP($L1504,[4]Insumos!$C$2:$F$517,2,FALSE),"")</f>
        <v/>
      </c>
      <c r="N1504" s="408"/>
      <c r="O1504" s="464" t="str">
        <f>IFERROR(VLOOKUP($L1504,[4]Insumos!$C$2:$F$517,3,FALSE),"")</f>
        <v/>
      </c>
      <c r="P1504" s="318" t="e">
        <f>+Tabla1[[#This Row],[Precio Unitario]]*Tabla1[[#This Row],[Cantidad de Insumos]]</f>
        <v>#VALUE!</v>
      </c>
      <c r="Q1504" s="464" t="str">
        <f>IFERROR(VLOOKUP($L1504,[4]Insumos!$C$2:$F$517,4,FALSE),"")</f>
        <v/>
      </c>
      <c r="R1504" s="463"/>
    </row>
    <row r="1505" spans="2:18" x14ac:dyDescent="0.25">
      <c r="B1505" s="465" t="str">
        <f>IF(Tabla1[[#This Row],[Código_Actividad]]="","",CONCATENATE(Tabla1[[#This Row],[POA]],".",Tabla1[[#This Row],[SRS]],".",Tabla1[[#This Row],[AREA]],".",Tabla1[[#This Row],[TIPO]]))</f>
        <v/>
      </c>
      <c r="C1505" s="465" t="str">
        <f>IF(Tabla1[[#This Row],[Código_Actividad]]="","",'Formulario PPGR1'!#REF!)</f>
        <v/>
      </c>
      <c r="D1505" s="465" t="str">
        <f>IF(Tabla1[[#This Row],[Código_Actividad]]="","",'Formulario PPGR1'!#REF!)</f>
        <v/>
      </c>
      <c r="E1505" s="465" t="str">
        <f>IF(Tabla1[[#This Row],[Código_Actividad]]="","",'Formulario PPGR1'!#REF!)</f>
        <v/>
      </c>
      <c r="F1505" s="465" t="str">
        <f>IF(Tabla1[[#This Row],[Código_Actividad]]="","",'Formulario PPGR1'!#REF!)</f>
        <v/>
      </c>
      <c r="G1505" s="366"/>
      <c r="H1505" s="460" t="str">
        <f>IFERROR(VLOOKUP(Tabla1[[#This Row],[Código_Actividad]],'Formulario PPGR2'!$H$9:$I$1048576,2,FALSE),"")</f>
        <v/>
      </c>
      <c r="I1505" s="461" t="str">
        <f>IFERROR(VLOOKUP(Tabla1[[#This Row],[Código_Actividad]],Tabla2[[Código]:[Total de Acciones ]],15,FALSE),"")</f>
        <v/>
      </c>
      <c r="J1505" s="462"/>
      <c r="K1505" s="466" t="str">
        <f>IFERROR(VLOOKUP($J1505,[10]LSIns!$B$5:$C$45,2,FALSE),"")</f>
        <v/>
      </c>
      <c r="L1505" s="460"/>
      <c r="M1505" s="463" t="str">
        <f>IFERROR(VLOOKUP($L1505,[4]Insumos!$C$2:$F$517,2,FALSE),"")</f>
        <v/>
      </c>
      <c r="N1505" s="408"/>
      <c r="O1505" s="464" t="str">
        <f>IFERROR(VLOOKUP($L1505,[4]Insumos!$C$2:$F$517,3,FALSE),"")</f>
        <v/>
      </c>
      <c r="P1505" s="318" t="e">
        <f>+Tabla1[[#This Row],[Precio Unitario]]*Tabla1[[#This Row],[Cantidad de Insumos]]</f>
        <v>#VALUE!</v>
      </c>
      <c r="Q1505" s="464" t="str">
        <f>IFERROR(VLOOKUP($L1505,[4]Insumos!$C$2:$F$517,4,FALSE),"")</f>
        <v/>
      </c>
      <c r="R1505" s="463"/>
    </row>
    <row r="1506" spans="2:18" x14ac:dyDescent="0.25">
      <c r="B1506" s="465" t="str">
        <f>IF(Tabla1[[#This Row],[Código_Actividad]]="","",CONCATENATE(Tabla1[[#This Row],[POA]],".",Tabla1[[#This Row],[SRS]],".",Tabla1[[#This Row],[AREA]],".",Tabla1[[#This Row],[TIPO]]))</f>
        <v/>
      </c>
      <c r="C1506" s="465" t="str">
        <f>IF(Tabla1[[#This Row],[Código_Actividad]]="","",'Formulario PPGR1'!#REF!)</f>
        <v/>
      </c>
      <c r="D1506" s="465" t="str">
        <f>IF(Tabla1[[#This Row],[Código_Actividad]]="","",'Formulario PPGR1'!#REF!)</f>
        <v/>
      </c>
      <c r="E1506" s="465" t="str">
        <f>IF(Tabla1[[#This Row],[Código_Actividad]]="","",'Formulario PPGR1'!#REF!)</f>
        <v/>
      </c>
      <c r="F1506" s="465" t="str">
        <f>IF(Tabla1[[#This Row],[Código_Actividad]]="","",'Formulario PPGR1'!#REF!)</f>
        <v/>
      </c>
      <c r="G1506" s="366"/>
      <c r="H1506" s="460" t="str">
        <f>IFERROR(VLOOKUP(Tabla1[[#This Row],[Código_Actividad]],'Formulario PPGR2'!$H$9:$I$1048576,2,FALSE),"")</f>
        <v/>
      </c>
      <c r="I1506" s="461" t="str">
        <f>IFERROR(VLOOKUP(Tabla1[[#This Row],[Código_Actividad]],Tabla2[[Código]:[Total de Acciones ]],15,FALSE),"")</f>
        <v/>
      </c>
      <c r="J1506" s="462"/>
      <c r="K1506" s="466" t="str">
        <f>IFERROR(VLOOKUP($J1506,[11]LSIns!$B$5:$C$45,2,FALSE),"")</f>
        <v/>
      </c>
      <c r="L1506" s="460"/>
      <c r="M1506" s="463" t="str">
        <f>IFERROR(VLOOKUP($L1506,[4]Insumos!$C$2:$F$517,2,FALSE),"")</f>
        <v/>
      </c>
      <c r="N1506" s="408"/>
      <c r="O1506" s="464" t="str">
        <f>IFERROR(VLOOKUP($L1506,[4]Insumos!$C$2:$F$517,3,FALSE),"")</f>
        <v/>
      </c>
      <c r="P1506" s="318" t="e">
        <f>+Tabla1[[#This Row],[Precio Unitario]]*Tabla1[[#This Row],[Cantidad de Insumos]]</f>
        <v>#VALUE!</v>
      </c>
      <c r="Q1506" s="464" t="str">
        <f>IFERROR(VLOOKUP($L1506,[4]Insumos!$C$2:$F$517,4,FALSE),"")</f>
        <v/>
      </c>
      <c r="R1506" s="463"/>
    </row>
    <row r="1507" spans="2:18" x14ac:dyDescent="0.25">
      <c r="B1507" s="465" t="str">
        <f>IF(Tabla1[[#This Row],[Código_Actividad]]="","",CONCATENATE(Tabla1[[#This Row],[POA]],".",Tabla1[[#This Row],[SRS]],".",Tabla1[[#This Row],[AREA]],".",Tabla1[[#This Row],[TIPO]]))</f>
        <v/>
      </c>
      <c r="C1507" s="465" t="str">
        <f>IF(Tabla1[[#This Row],[Código_Actividad]]="","",'Formulario PPGR1'!#REF!)</f>
        <v/>
      </c>
      <c r="D1507" s="465" t="str">
        <f>IF(Tabla1[[#This Row],[Código_Actividad]]="","",'Formulario PPGR1'!#REF!)</f>
        <v/>
      </c>
      <c r="E1507" s="465" t="str">
        <f>IF(Tabla1[[#This Row],[Código_Actividad]]="","",'Formulario PPGR1'!#REF!)</f>
        <v/>
      </c>
      <c r="F1507" s="465" t="str">
        <f>IF(Tabla1[[#This Row],[Código_Actividad]]="","",'Formulario PPGR1'!#REF!)</f>
        <v/>
      </c>
      <c r="G1507" s="366"/>
      <c r="H1507" s="460" t="str">
        <f>IFERROR(VLOOKUP(Tabla1[[#This Row],[Código_Actividad]],'Formulario PPGR2'!$H$9:$I$1048576,2,FALSE),"")</f>
        <v/>
      </c>
      <c r="I1507" s="461" t="str">
        <f>IFERROR(VLOOKUP(Tabla1[[#This Row],[Código_Actividad]],Tabla2[[Código]:[Total de Acciones ]],15,FALSE),"")</f>
        <v/>
      </c>
      <c r="J1507" s="462"/>
      <c r="K1507" s="466" t="str">
        <f>IFERROR(VLOOKUP($J1507,[11]LSIns!$B$5:$C$45,2,FALSE),"")</f>
        <v/>
      </c>
      <c r="L1507" s="460"/>
      <c r="M1507" s="463" t="str">
        <f>IFERROR(VLOOKUP($L1507,[4]Insumos!$C$2:$F$517,2,FALSE),"")</f>
        <v/>
      </c>
      <c r="N1507" s="408"/>
      <c r="O1507" s="464" t="str">
        <f>IFERROR(VLOOKUP($L1507,[4]Insumos!$C$2:$F$517,3,FALSE),"")</f>
        <v/>
      </c>
      <c r="P1507" s="318" t="e">
        <f>+Tabla1[[#This Row],[Precio Unitario]]*Tabla1[[#This Row],[Cantidad de Insumos]]</f>
        <v>#VALUE!</v>
      </c>
      <c r="Q1507" s="464" t="str">
        <f>IFERROR(VLOOKUP($L1507,[4]Insumos!$C$2:$F$517,4,FALSE),"")</f>
        <v/>
      </c>
      <c r="R1507" s="463"/>
    </row>
    <row r="1508" spans="2:18" x14ac:dyDescent="0.25">
      <c r="B1508" s="465" t="str">
        <f>IF(Tabla1[[#This Row],[Código_Actividad]]="","",CONCATENATE(Tabla1[[#This Row],[POA]],".",Tabla1[[#This Row],[SRS]],".",Tabla1[[#This Row],[AREA]],".",Tabla1[[#This Row],[TIPO]]))</f>
        <v/>
      </c>
      <c r="C1508" s="465" t="str">
        <f>IF(Tabla1[[#This Row],[Código_Actividad]]="","",'Formulario PPGR1'!#REF!)</f>
        <v/>
      </c>
      <c r="D1508" s="465" t="str">
        <f>IF(Tabla1[[#This Row],[Código_Actividad]]="","",'Formulario PPGR1'!#REF!)</f>
        <v/>
      </c>
      <c r="E1508" s="465" t="str">
        <f>IF(Tabla1[[#This Row],[Código_Actividad]]="","",'Formulario PPGR1'!#REF!)</f>
        <v/>
      </c>
      <c r="F1508" s="465" t="str">
        <f>IF(Tabla1[[#This Row],[Código_Actividad]]="","",'Formulario PPGR1'!#REF!)</f>
        <v/>
      </c>
      <c r="G1508" s="366"/>
      <c r="H1508" s="460" t="str">
        <f>IFERROR(VLOOKUP(Tabla1[[#This Row],[Código_Actividad]],'Formulario PPGR2'!$H$9:$I$1048576,2,FALSE),"")</f>
        <v/>
      </c>
      <c r="I1508" s="461" t="str">
        <f>IFERROR(VLOOKUP(Tabla1[[#This Row],[Código_Actividad]],Tabla2[[Código]:[Total de Acciones ]],15,FALSE),"")</f>
        <v/>
      </c>
      <c r="J1508" s="462"/>
      <c r="K1508" s="466" t="str">
        <f>IFERROR(VLOOKUP($J1508,[11]LSIns!$B$5:$C$45,2,FALSE),"")</f>
        <v/>
      </c>
      <c r="L1508" s="460"/>
      <c r="M1508" s="463" t="str">
        <f>IFERROR(VLOOKUP($L1508,[4]Insumos!$C$2:$F$517,2,FALSE),"")</f>
        <v/>
      </c>
      <c r="N1508" s="408"/>
      <c r="O1508" s="464" t="str">
        <f>IFERROR(VLOOKUP($L1508,[4]Insumos!$C$2:$F$517,3,FALSE),"")</f>
        <v/>
      </c>
      <c r="P1508" s="318" t="e">
        <f>+Tabla1[[#This Row],[Precio Unitario]]*Tabla1[[#This Row],[Cantidad de Insumos]]</f>
        <v>#VALUE!</v>
      </c>
      <c r="Q1508" s="464" t="str">
        <f>IFERROR(VLOOKUP($L1508,[4]Insumos!$C$2:$F$517,4,FALSE),"")</f>
        <v/>
      </c>
      <c r="R1508" s="463"/>
    </row>
    <row r="1509" spans="2:18" x14ac:dyDescent="0.25">
      <c r="B1509" s="465" t="str">
        <f>IF(Tabla1[[#This Row],[Código_Actividad]]="","",CONCATENATE(Tabla1[[#This Row],[POA]],".",Tabla1[[#This Row],[SRS]],".",Tabla1[[#This Row],[AREA]],".",Tabla1[[#This Row],[TIPO]]))</f>
        <v/>
      </c>
      <c r="C1509" s="465" t="str">
        <f>IF(Tabla1[[#This Row],[Código_Actividad]]="","",'Formulario PPGR1'!#REF!)</f>
        <v/>
      </c>
      <c r="D1509" s="465" t="str">
        <f>IF(Tabla1[[#This Row],[Código_Actividad]]="","",'Formulario PPGR1'!#REF!)</f>
        <v/>
      </c>
      <c r="E1509" s="465" t="str">
        <f>IF(Tabla1[[#This Row],[Código_Actividad]]="","",'Formulario PPGR1'!#REF!)</f>
        <v/>
      </c>
      <c r="F1509" s="465" t="str">
        <f>IF(Tabla1[[#This Row],[Código_Actividad]]="","",'Formulario PPGR1'!#REF!)</f>
        <v/>
      </c>
      <c r="G1509" s="366"/>
      <c r="H1509" s="460" t="str">
        <f>IFERROR(VLOOKUP(Tabla1[[#This Row],[Código_Actividad]],'Formulario PPGR2'!$H$9:$I$1048576,2,FALSE),"")</f>
        <v/>
      </c>
      <c r="I1509" s="461" t="str">
        <f>IFERROR(VLOOKUP(Tabla1[[#This Row],[Código_Actividad]],Tabla2[[Código]:[Total de Acciones ]],15,FALSE),"")</f>
        <v/>
      </c>
      <c r="J1509" s="462"/>
      <c r="K1509" s="466" t="str">
        <f>IFERROR(VLOOKUP($J1509,[11]LSIns!$B$5:$C$45,2,FALSE),"")</f>
        <v/>
      </c>
      <c r="L1509" s="460"/>
      <c r="M1509" s="463" t="str">
        <f>IFERROR(VLOOKUP($L1509,[4]Insumos!$C$2:$F$517,2,FALSE),"")</f>
        <v/>
      </c>
      <c r="N1509" s="408"/>
      <c r="O1509" s="464" t="str">
        <f>IFERROR(VLOOKUP($L1509,[4]Insumos!$C$2:$F$517,3,FALSE),"")</f>
        <v/>
      </c>
      <c r="P1509" s="318" t="e">
        <f>+Tabla1[[#This Row],[Precio Unitario]]*Tabla1[[#This Row],[Cantidad de Insumos]]</f>
        <v>#VALUE!</v>
      </c>
      <c r="Q1509" s="464" t="str">
        <f>IFERROR(VLOOKUP($L1509,[4]Insumos!$C$2:$F$517,4,FALSE),"")</f>
        <v/>
      </c>
      <c r="R1509" s="463"/>
    </row>
    <row r="1510" spans="2:18" x14ac:dyDescent="0.25">
      <c r="B1510" s="465" t="str">
        <f>IF(Tabla1[[#This Row],[Código_Actividad]]="","",CONCATENATE(Tabla1[[#This Row],[POA]],".",Tabla1[[#This Row],[SRS]],".",Tabla1[[#This Row],[AREA]],".",Tabla1[[#This Row],[TIPO]]))</f>
        <v/>
      </c>
      <c r="C1510" s="465" t="str">
        <f>IF(Tabla1[[#This Row],[Código_Actividad]]="","",'Formulario PPGR1'!#REF!)</f>
        <v/>
      </c>
      <c r="D1510" s="465" t="str">
        <f>IF(Tabla1[[#This Row],[Código_Actividad]]="","",'Formulario PPGR1'!#REF!)</f>
        <v/>
      </c>
      <c r="E1510" s="465" t="str">
        <f>IF(Tabla1[[#This Row],[Código_Actividad]]="","",'Formulario PPGR1'!#REF!)</f>
        <v/>
      </c>
      <c r="F1510" s="465" t="str">
        <f>IF(Tabla1[[#This Row],[Código_Actividad]]="","",'Formulario PPGR1'!#REF!)</f>
        <v/>
      </c>
      <c r="G1510" s="366"/>
      <c r="H1510" s="460" t="str">
        <f>IFERROR(VLOOKUP(Tabla1[[#This Row],[Código_Actividad]],'Formulario PPGR2'!$H$9:$I$1048576,2,FALSE),"")</f>
        <v/>
      </c>
      <c r="I1510" s="461" t="str">
        <f>IFERROR(VLOOKUP(Tabla1[[#This Row],[Código_Actividad]],Tabla2[[Código]:[Total de Acciones ]],15,FALSE),"")</f>
        <v/>
      </c>
      <c r="J1510" s="462"/>
      <c r="K1510" s="466" t="str">
        <f>IFERROR(VLOOKUP($J1510,[11]LSIns!$B$5:$C$45,2,FALSE),"")</f>
        <v/>
      </c>
      <c r="L1510" s="460"/>
      <c r="M1510" s="463" t="str">
        <f>IFERROR(VLOOKUP($L1510,[4]Insumos!$C$2:$F$517,2,FALSE),"")</f>
        <v/>
      </c>
      <c r="N1510" s="408"/>
      <c r="O1510" s="464" t="str">
        <f>IFERROR(VLOOKUP($L1510,[4]Insumos!$C$2:$F$517,3,FALSE),"")</f>
        <v/>
      </c>
      <c r="P1510" s="318" t="e">
        <f>+Tabla1[[#This Row],[Precio Unitario]]*Tabla1[[#This Row],[Cantidad de Insumos]]</f>
        <v>#VALUE!</v>
      </c>
      <c r="Q1510" s="464" t="str">
        <f>IFERROR(VLOOKUP($L1510,[4]Insumos!$C$2:$F$517,4,FALSE),"")</f>
        <v/>
      </c>
      <c r="R1510" s="463"/>
    </row>
    <row r="1511" spans="2:18" x14ac:dyDescent="0.25">
      <c r="B1511" s="465" t="str">
        <f>IF(Tabla1[[#This Row],[Código_Actividad]]="","",CONCATENATE(Tabla1[[#This Row],[POA]],".",Tabla1[[#This Row],[SRS]],".",Tabla1[[#This Row],[AREA]],".",Tabla1[[#This Row],[TIPO]]))</f>
        <v/>
      </c>
      <c r="C1511" s="465" t="str">
        <f>IF(Tabla1[[#This Row],[Código_Actividad]]="","",'Formulario PPGR1'!#REF!)</f>
        <v/>
      </c>
      <c r="D1511" s="465" t="str">
        <f>IF(Tabla1[[#This Row],[Código_Actividad]]="","",'Formulario PPGR1'!#REF!)</f>
        <v/>
      </c>
      <c r="E1511" s="465" t="str">
        <f>IF(Tabla1[[#This Row],[Código_Actividad]]="","",'Formulario PPGR1'!#REF!)</f>
        <v/>
      </c>
      <c r="F1511" s="465" t="str">
        <f>IF(Tabla1[[#This Row],[Código_Actividad]]="","",'Formulario PPGR1'!#REF!)</f>
        <v/>
      </c>
      <c r="G1511" s="366"/>
      <c r="H1511" s="460" t="str">
        <f>IFERROR(VLOOKUP(Tabla1[[#This Row],[Código_Actividad]],'Formulario PPGR2'!$H$9:$I$1048576,2,FALSE),"")</f>
        <v/>
      </c>
      <c r="I1511" s="461" t="str">
        <f>IFERROR(VLOOKUP(Tabla1[[#This Row],[Código_Actividad]],Tabla2[[Código]:[Total de Acciones ]],15,FALSE),"")</f>
        <v/>
      </c>
      <c r="J1511" s="462"/>
      <c r="K1511" s="466" t="str">
        <f>IFERROR(VLOOKUP($J1511,[11]LSIns!$B$5:$C$45,2,FALSE),"")</f>
        <v/>
      </c>
      <c r="L1511" s="460"/>
      <c r="M1511" s="463" t="str">
        <f>IFERROR(VLOOKUP($L1511,[4]Insumos!$C$2:$F$517,2,FALSE),"")</f>
        <v/>
      </c>
      <c r="N1511" s="408"/>
      <c r="O1511" s="464" t="str">
        <f>IFERROR(VLOOKUP($L1511,[4]Insumos!$C$2:$F$517,3,FALSE),"")</f>
        <v/>
      </c>
      <c r="P1511" s="318" t="e">
        <f>+Tabla1[[#This Row],[Precio Unitario]]*Tabla1[[#This Row],[Cantidad de Insumos]]</f>
        <v>#VALUE!</v>
      </c>
      <c r="Q1511" s="464" t="str">
        <f>IFERROR(VLOOKUP($L1511,[4]Insumos!$C$2:$F$517,4,FALSE),"")</f>
        <v/>
      </c>
      <c r="R1511" s="463"/>
    </row>
    <row r="1512" spans="2:18" x14ac:dyDescent="0.25">
      <c r="B1512" s="465" t="str">
        <f>IF(Tabla1[[#This Row],[Código_Actividad]]="","",CONCATENATE(Tabla1[[#This Row],[POA]],".",Tabla1[[#This Row],[SRS]],".",Tabla1[[#This Row],[AREA]],".",Tabla1[[#This Row],[TIPO]]))</f>
        <v/>
      </c>
      <c r="C1512" s="465" t="str">
        <f>IF(Tabla1[[#This Row],[Código_Actividad]]="","",'Formulario PPGR1'!#REF!)</f>
        <v/>
      </c>
      <c r="D1512" s="465" t="str">
        <f>IF(Tabla1[[#This Row],[Código_Actividad]]="","",'Formulario PPGR1'!#REF!)</f>
        <v/>
      </c>
      <c r="E1512" s="465" t="str">
        <f>IF(Tabla1[[#This Row],[Código_Actividad]]="","",'Formulario PPGR1'!#REF!)</f>
        <v/>
      </c>
      <c r="F1512" s="465" t="str">
        <f>IF(Tabla1[[#This Row],[Código_Actividad]]="","",'Formulario PPGR1'!#REF!)</f>
        <v/>
      </c>
      <c r="G1512" s="366"/>
      <c r="H1512" s="460" t="str">
        <f>IFERROR(VLOOKUP(Tabla1[[#This Row],[Código_Actividad]],'Formulario PPGR2'!$H$9:$I$1048576,2,FALSE),"")</f>
        <v/>
      </c>
      <c r="I1512" s="461" t="str">
        <f>IFERROR(VLOOKUP(Tabla1[[#This Row],[Código_Actividad]],Tabla2[[Código]:[Total de Acciones ]],15,FALSE),"")</f>
        <v/>
      </c>
      <c r="J1512" s="462"/>
      <c r="K1512" s="466" t="str">
        <f>IFERROR(VLOOKUP($J1512,[11]LSIns!$B$5:$C$45,2,FALSE),"")</f>
        <v/>
      </c>
      <c r="L1512" s="460"/>
      <c r="M1512" s="463" t="str">
        <f>IFERROR(VLOOKUP($L1512,[4]Insumos!$C$2:$F$517,2,FALSE),"")</f>
        <v/>
      </c>
      <c r="N1512" s="408"/>
      <c r="O1512" s="464" t="str">
        <f>IFERROR(VLOOKUP($L1512,[4]Insumos!$C$2:$F$517,3,FALSE),"")</f>
        <v/>
      </c>
      <c r="P1512" s="318" t="e">
        <f>+Tabla1[[#This Row],[Precio Unitario]]*Tabla1[[#This Row],[Cantidad de Insumos]]</f>
        <v>#VALUE!</v>
      </c>
      <c r="Q1512" s="464" t="str">
        <f>IFERROR(VLOOKUP($L1512,[4]Insumos!$C$2:$F$517,4,FALSE),"")</f>
        <v/>
      </c>
      <c r="R1512" s="463"/>
    </row>
    <row r="1513" spans="2:18" x14ac:dyDescent="0.25">
      <c r="B1513" s="465" t="str">
        <f>IF(Tabla1[[#This Row],[Código_Actividad]]="","",CONCATENATE(Tabla1[[#This Row],[POA]],".",Tabla1[[#This Row],[SRS]],".",Tabla1[[#This Row],[AREA]],".",Tabla1[[#This Row],[TIPO]]))</f>
        <v/>
      </c>
      <c r="C1513" s="465" t="str">
        <f>IF(Tabla1[[#This Row],[Código_Actividad]]="","",'Formulario PPGR1'!#REF!)</f>
        <v/>
      </c>
      <c r="D1513" s="465" t="str">
        <f>IF(Tabla1[[#This Row],[Código_Actividad]]="","",'Formulario PPGR1'!#REF!)</f>
        <v/>
      </c>
      <c r="E1513" s="465" t="str">
        <f>IF(Tabla1[[#This Row],[Código_Actividad]]="","",'Formulario PPGR1'!#REF!)</f>
        <v/>
      </c>
      <c r="F1513" s="465" t="str">
        <f>IF(Tabla1[[#This Row],[Código_Actividad]]="","",'Formulario PPGR1'!#REF!)</f>
        <v/>
      </c>
      <c r="G1513" s="366"/>
      <c r="H1513" s="460" t="str">
        <f>IFERROR(VLOOKUP(Tabla1[[#This Row],[Código_Actividad]],'Formulario PPGR2'!$H$9:$I$1048576,2,FALSE),"")</f>
        <v/>
      </c>
      <c r="I1513" s="461" t="str">
        <f>IFERROR(VLOOKUP(Tabla1[[#This Row],[Código_Actividad]],Tabla2[[Código]:[Total de Acciones ]],15,FALSE),"")</f>
        <v/>
      </c>
      <c r="J1513" s="462"/>
      <c r="K1513" s="466" t="str">
        <f>IFERROR(VLOOKUP($J1513,[11]LSIns!$B$5:$C$45,2,FALSE),"")</f>
        <v/>
      </c>
      <c r="L1513" s="460"/>
      <c r="M1513" s="463" t="str">
        <f>IFERROR(VLOOKUP($L1513,[4]Insumos!$C$2:$F$517,2,FALSE),"")</f>
        <v/>
      </c>
      <c r="N1513" s="408"/>
      <c r="O1513" s="464" t="str">
        <f>IFERROR(VLOOKUP($L1513,[4]Insumos!$C$2:$F$517,3,FALSE),"")</f>
        <v/>
      </c>
      <c r="P1513" s="318" t="e">
        <f>+Tabla1[[#This Row],[Precio Unitario]]*Tabla1[[#This Row],[Cantidad de Insumos]]</f>
        <v>#VALUE!</v>
      </c>
      <c r="Q1513" s="464" t="str">
        <f>IFERROR(VLOOKUP($L1513,[4]Insumos!$C$2:$F$517,4,FALSE),"")</f>
        <v/>
      </c>
      <c r="R1513" s="463"/>
    </row>
    <row r="1514" spans="2:18" x14ac:dyDescent="0.25">
      <c r="B1514" s="465" t="str">
        <f>IF(Tabla1[[#This Row],[Código_Actividad]]="","",CONCATENATE(Tabla1[[#This Row],[POA]],".",Tabla1[[#This Row],[SRS]],".",Tabla1[[#This Row],[AREA]],".",Tabla1[[#This Row],[TIPO]]))</f>
        <v/>
      </c>
      <c r="C1514" s="465" t="str">
        <f>IF(Tabla1[[#This Row],[Código_Actividad]]="","",'Formulario PPGR1'!#REF!)</f>
        <v/>
      </c>
      <c r="D1514" s="465" t="str">
        <f>IF(Tabla1[[#This Row],[Código_Actividad]]="","",'Formulario PPGR1'!#REF!)</f>
        <v/>
      </c>
      <c r="E1514" s="465" t="str">
        <f>IF(Tabla1[[#This Row],[Código_Actividad]]="","",'Formulario PPGR1'!#REF!)</f>
        <v/>
      </c>
      <c r="F1514" s="465" t="str">
        <f>IF(Tabla1[[#This Row],[Código_Actividad]]="","",'Formulario PPGR1'!#REF!)</f>
        <v/>
      </c>
      <c r="G1514" s="366"/>
      <c r="H1514" s="460" t="str">
        <f>IFERROR(VLOOKUP(Tabla1[[#This Row],[Código_Actividad]],'Formulario PPGR2'!$H$9:$I$1048576,2,FALSE),"")</f>
        <v/>
      </c>
      <c r="I1514" s="461" t="str">
        <f>IFERROR(VLOOKUP(Tabla1[[#This Row],[Código_Actividad]],Tabla2[[Código]:[Total de Acciones ]],15,FALSE),"")</f>
        <v/>
      </c>
      <c r="J1514" s="462"/>
      <c r="K1514" s="466" t="str">
        <f>IFERROR(VLOOKUP($J1514,[11]LSIns!$B$5:$C$45,2,FALSE),"")</f>
        <v/>
      </c>
      <c r="L1514" s="460"/>
      <c r="M1514" s="463" t="str">
        <f>IFERROR(VLOOKUP($L1514,[4]Insumos!$C$2:$F$517,2,FALSE),"")</f>
        <v/>
      </c>
      <c r="N1514" s="408"/>
      <c r="O1514" s="464" t="str">
        <f>IFERROR(VLOOKUP($L1514,[4]Insumos!$C$2:$F$517,3,FALSE),"")</f>
        <v/>
      </c>
      <c r="P1514" s="318" t="e">
        <f>+Tabla1[[#This Row],[Precio Unitario]]*Tabla1[[#This Row],[Cantidad de Insumos]]</f>
        <v>#VALUE!</v>
      </c>
      <c r="Q1514" s="464" t="str">
        <f>IFERROR(VLOOKUP($L1514,[4]Insumos!$C$2:$F$517,4,FALSE),"")</f>
        <v/>
      </c>
      <c r="R1514" s="463"/>
    </row>
    <row r="1515" spans="2:18" x14ac:dyDescent="0.25">
      <c r="B1515" s="465" t="str">
        <f>IF(Tabla1[[#This Row],[Código_Actividad]]="","",CONCATENATE(Tabla1[[#This Row],[POA]],".",Tabla1[[#This Row],[SRS]],".",Tabla1[[#This Row],[AREA]],".",Tabla1[[#This Row],[TIPO]]))</f>
        <v/>
      </c>
      <c r="C1515" s="465" t="str">
        <f>IF(Tabla1[[#This Row],[Código_Actividad]]="","",'Formulario PPGR1'!#REF!)</f>
        <v/>
      </c>
      <c r="D1515" s="465" t="str">
        <f>IF(Tabla1[[#This Row],[Código_Actividad]]="","",'Formulario PPGR1'!#REF!)</f>
        <v/>
      </c>
      <c r="E1515" s="465" t="str">
        <f>IF(Tabla1[[#This Row],[Código_Actividad]]="","",'Formulario PPGR1'!#REF!)</f>
        <v/>
      </c>
      <c r="F1515" s="465" t="str">
        <f>IF(Tabla1[[#This Row],[Código_Actividad]]="","",'Formulario PPGR1'!#REF!)</f>
        <v/>
      </c>
      <c r="G1515" s="366"/>
      <c r="H1515" s="460" t="str">
        <f>IFERROR(VLOOKUP(Tabla1[[#This Row],[Código_Actividad]],'Formulario PPGR2'!$H$9:$I$1048576,2,FALSE),"")</f>
        <v/>
      </c>
      <c r="I1515" s="461" t="str">
        <f>IFERROR(VLOOKUP(Tabla1[[#This Row],[Código_Actividad]],Tabla2[[Código]:[Total de Acciones ]],15,FALSE),"")</f>
        <v/>
      </c>
      <c r="J1515" s="462"/>
      <c r="K1515" s="466" t="str">
        <f>IFERROR(VLOOKUP($J1515,[12]LSIns!$B$5:$C$45,2,FALSE),"")</f>
        <v/>
      </c>
      <c r="L1515" s="460"/>
      <c r="M1515" s="463" t="str">
        <f>IFERROR(VLOOKUP($L1515,[4]Insumos!$C$2:$F$517,2,FALSE),"")</f>
        <v/>
      </c>
      <c r="N1515" s="408"/>
      <c r="O1515" s="464" t="str">
        <f>IFERROR(VLOOKUP($L1515,[4]Insumos!$C$2:$F$517,3,FALSE),"")</f>
        <v/>
      </c>
      <c r="P1515" s="318" t="e">
        <f>+Tabla1[[#This Row],[Precio Unitario]]*Tabla1[[#This Row],[Cantidad de Insumos]]</f>
        <v>#VALUE!</v>
      </c>
      <c r="Q1515" s="464" t="str">
        <f>IFERROR(VLOOKUP($L1515,[4]Insumos!$C$2:$F$517,4,FALSE),"")</f>
        <v/>
      </c>
      <c r="R1515" s="463"/>
    </row>
    <row r="1516" spans="2:18" x14ac:dyDescent="0.25">
      <c r="B1516" s="465" t="str">
        <f>IF(Tabla1[[#This Row],[Código_Actividad]]="","",CONCATENATE(Tabla1[[#This Row],[POA]],".",Tabla1[[#This Row],[SRS]],".",Tabla1[[#This Row],[AREA]],".",Tabla1[[#This Row],[TIPO]]))</f>
        <v/>
      </c>
      <c r="C1516" s="465" t="str">
        <f>IF(Tabla1[[#This Row],[Código_Actividad]]="","",'Formulario PPGR1'!#REF!)</f>
        <v/>
      </c>
      <c r="D1516" s="465" t="str">
        <f>IF(Tabla1[[#This Row],[Código_Actividad]]="","",'Formulario PPGR1'!#REF!)</f>
        <v/>
      </c>
      <c r="E1516" s="465" t="str">
        <f>IF(Tabla1[[#This Row],[Código_Actividad]]="","",'Formulario PPGR1'!#REF!)</f>
        <v/>
      </c>
      <c r="F1516" s="465" t="str">
        <f>IF(Tabla1[[#This Row],[Código_Actividad]]="","",'Formulario PPGR1'!#REF!)</f>
        <v/>
      </c>
      <c r="G1516" s="366"/>
      <c r="H1516" s="460" t="str">
        <f>IFERROR(VLOOKUP(Tabla1[[#This Row],[Código_Actividad]],'Formulario PPGR2'!$H$9:$I$1048576,2,FALSE),"")</f>
        <v/>
      </c>
      <c r="I1516" s="461" t="str">
        <f>IFERROR(VLOOKUP(Tabla1[[#This Row],[Código_Actividad]],Tabla2[[Código]:[Total de Acciones ]],15,FALSE),"")</f>
        <v/>
      </c>
      <c r="J1516" s="462"/>
      <c r="K1516" s="466" t="str">
        <f>IFERROR(VLOOKUP($J1516,[12]LSIns!$B$5:$C$45,2,FALSE),"")</f>
        <v/>
      </c>
      <c r="L1516" s="460"/>
      <c r="M1516" s="463" t="str">
        <f>IFERROR(VLOOKUP($L1516,[4]Insumos!$C$2:$F$517,2,FALSE),"")</f>
        <v/>
      </c>
      <c r="N1516" s="408"/>
      <c r="O1516" s="464" t="str">
        <f>IFERROR(VLOOKUP($L1516,[4]Insumos!$C$2:$F$517,3,FALSE),"")</f>
        <v/>
      </c>
      <c r="P1516" s="318" t="e">
        <f>+Tabla1[[#This Row],[Precio Unitario]]*Tabla1[[#This Row],[Cantidad de Insumos]]</f>
        <v>#VALUE!</v>
      </c>
      <c r="Q1516" s="464" t="str">
        <f>IFERROR(VLOOKUP($L1516,[4]Insumos!$C$2:$F$517,4,FALSE),"")</f>
        <v/>
      </c>
      <c r="R1516" s="463"/>
    </row>
    <row r="1517" spans="2:18" x14ac:dyDescent="0.25">
      <c r="B1517" s="465" t="str">
        <f>IF(Tabla1[[#This Row],[Código_Actividad]]="","",CONCATENATE(Tabla1[[#This Row],[POA]],".",Tabla1[[#This Row],[SRS]],".",Tabla1[[#This Row],[AREA]],".",Tabla1[[#This Row],[TIPO]]))</f>
        <v/>
      </c>
      <c r="C1517" s="465" t="str">
        <f>IF(Tabla1[[#This Row],[Código_Actividad]]="","",'Formulario PPGR1'!#REF!)</f>
        <v/>
      </c>
      <c r="D1517" s="465" t="str">
        <f>IF(Tabla1[[#This Row],[Código_Actividad]]="","",'Formulario PPGR1'!#REF!)</f>
        <v/>
      </c>
      <c r="E1517" s="465" t="str">
        <f>IF(Tabla1[[#This Row],[Código_Actividad]]="","",'Formulario PPGR1'!#REF!)</f>
        <v/>
      </c>
      <c r="F1517" s="465" t="str">
        <f>IF(Tabla1[[#This Row],[Código_Actividad]]="","",'Formulario PPGR1'!#REF!)</f>
        <v/>
      </c>
      <c r="G1517" s="366"/>
      <c r="H1517" s="460" t="str">
        <f>IFERROR(VLOOKUP(Tabla1[[#This Row],[Código_Actividad]],'Formulario PPGR2'!$H$9:$I$1048576,2,FALSE),"")</f>
        <v/>
      </c>
      <c r="I1517" s="461" t="str">
        <f>IFERROR(VLOOKUP(Tabla1[[#This Row],[Código_Actividad]],Tabla2[[Código]:[Total de Acciones ]],15,FALSE),"")</f>
        <v/>
      </c>
      <c r="J1517" s="462"/>
      <c r="K1517" s="466" t="str">
        <f>IFERROR(VLOOKUP($J1517,[12]LSIns!$B$5:$C$45,2,FALSE),"")</f>
        <v/>
      </c>
      <c r="L1517" s="460"/>
      <c r="M1517" s="463" t="str">
        <f>IFERROR(VLOOKUP($L1517,[4]Insumos!$C$2:$F$517,2,FALSE),"")</f>
        <v/>
      </c>
      <c r="N1517" s="408"/>
      <c r="O1517" s="464" t="str">
        <f>IFERROR(VLOOKUP($L1517,[4]Insumos!$C$2:$F$517,3,FALSE),"")</f>
        <v/>
      </c>
      <c r="P1517" s="318" t="e">
        <f>+Tabla1[[#This Row],[Precio Unitario]]*Tabla1[[#This Row],[Cantidad de Insumos]]</f>
        <v>#VALUE!</v>
      </c>
      <c r="Q1517" s="464" t="str">
        <f>IFERROR(VLOOKUP($L1517,[4]Insumos!$C$2:$F$517,4,FALSE),"")</f>
        <v/>
      </c>
      <c r="R1517" s="463"/>
    </row>
    <row r="1518" spans="2:18" x14ac:dyDescent="0.25">
      <c r="B1518" s="465" t="str">
        <f>IF(Tabla1[[#This Row],[Código_Actividad]]="","",CONCATENATE(Tabla1[[#This Row],[POA]],".",Tabla1[[#This Row],[SRS]],".",Tabla1[[#This Row],[AREA]],".",Tabla1[[#This Row],[TIPO]]))</f>
        <v/>
      </c>
      <c r="C1518" s="465" t="str">
        <f>IF(Tabla1[[#This Row],[Código_Actividad]]="","",'Formulario PPGR1'!#REF!)</f>
        <v/>
      </c>
      <c r="D1518" s="465" t="str">
        <f>IF(Tabla1[[#This Row],[Código_Actividad]]="","",'Formulario PPGR1'!#REF!)</f>
        <v/>
      </c>
      <c r="E1518" s="465" t="str">
        <f>IF(Tabla1[[#This Row],[Código_Actividad]]="","",'Formulario PPGR1'!#REF!)</f>
        <v/>
      </c>
      <c r="F1518" s="465" t="str">
        <f>IF(Tabla1[[#This Row],[Código_Actividad]]="","",'Formulario PPGR1'!#REF!)</f>
        <v/>
      </c>
      <c r="G1518" s="366"/>
      <c r="H1518" s="460" t="str">
        <f>IFERROR(VLOOKUP(Tabla1[[#This Row],[Código_Actividad]],'Formulario PPGR2'!$H$9:$I$1048576,2,FALSE),"")</f>
        <v/>
      </c>
      <c r="I1518" s="461" t="str">
        <f>IFERROR(VLOOKUP(Tabla1[[#This Row],[Código_Actividad]],Tabla2[[Código]:[Total de Acciones ]],15,FALSE),"")</f>
        <v/>
      </c>
      <c r="J1518" s="462"/>
      <c r="K1518" s="466" t="str">
        <f>IFERROR(VLOOKUP($J1518,[13]LSIns!$B$5:$C$45,2,FALSE),"")</f>
        <v/>
      </c>
      <c r="L1518" s="460"/>
      <c r="M1518" s="463" t="str">
        <f>IFERROR(VLOOKUP($L1518,[4]Insumos!$C$2:$F$517,2,FALSE),"")</f>
        <v/>
      </c>
      <c r="N1518" s="408"/>
      <c r="O1518" s="464" t="str">
        <f>IFERROR(VLOOKUP($L1518,[4]Insumos!$C$2:$F$517,3,FALSE),"")</f>
        <v/>
      </c>
      <c r="P1518" s="318" t="e">
        <f>+Tabla1[[#This Row],[Precio Unitario]]*Tabla1[[#This Row],[Cantidad de Insumos]]</f>
        <v>#VALUE!</v>
      </c>
      <c r="Q1518" s="464" t="str">
        <f>IFERROR(VLOOKUP($L1518,[4]Insumos!$C$2:$F$517,4,FALSE),"")</f>
        <v/>
      </c>
      <c r="R1518" s="463"/>
    </row>
    <row r="1519" spans="2:18" x14ac:dyDescent="0.25">
      <c r="B1519" s="465" t="str">
        <f>IF(Tabla1[[#This Row],[Código_Actividad]]="","",CONCATENATE(Tabla1[[#This Row],[POA]],".",Tabla1[[#This Row],[SRS]],".",Tabla1[[#This Row],[AREA]],".",Tabla1[[#This Row],[TIPO]]))</f>
        <v/>
      </c>
      <c r="C1519" s="465" t="str">
        <f>IF(Tabla1[[#This Row],[Código_Actividad]]="","",'Formulario PPGR1'!#REF!)</f>
        <v/>
      </c>
      <c r="D1519" s="465" t="str">
        <f>IF(Tabla1[[#This Row],[Código_Actividad]]="","",'Formulario PPGR1'!#REF!)</f>
        <v/>
      </c>
      <c r="E1519" s="465" t="str">
        <f>IF(Tabla1[[#This Row],[Código_Actividad]]="","",'Formulario PPGR1'!#REF!)</f>
        <v/>
      </c>
      <c r="F1519" s="465" t="str">
        <f>IF(Tabla1[[#This Row],[Código_Actividad]]="","",'Formulario PPGR1'!#REF!)</f>
        <v/>
      </c>
      <c r="G1519" s="366"/>
      <c r="H1519" s="460" t="str">
        <f>IFERROR(VLOOKUP(Tabla1[[#This Row],[Código_Actividad]],'Formulario PPGR2'!$H$9:$I$1048576,2,FALSE),"")</f>
        <v/>
      </c>
      <c r="I1519" s="461" t="str">
        <f>IFERROR(VLOOKUP(Tabla1[[#This Row],[Código_Actividad]],Tabla2[[Código]:[Total de Acciones ]],15,FALSE),"")</f>
        <v/>
      </c>
      <c r="J1519" s="462"/>
      <c r="K1519" s="466" t="str">
        <f>IFERROR(VLOOKUP($J1519,[13]LSIns!$B$5:$C$45,2,FALSE),"")</f>
        <v/>
      </c>
      <c r="L1519" s="460"/>
      <c r="M1519" s="463" t="str">
        <f>IFERROR(VLOOKUP($L1519,[4]Insumos!$C$2:$F$517,2,FALSE),"")</f>
        <v/>
      </c>
      <c r="N1519" s="408"/>
      <c r="O1519" s="464" t="str">
        <f>IFERROR(VLOOKUP($L1519,[4]Insumos!$C$2:$F$517,3,FALSE),"")</f>
        <v/>
      </c>
      <c r="P1519" s="318" t="e">
        <f>+Tabla1[[#This Row],[Precio Unitario]]*Tabla1[[#This Row],[Cantidad de Insumos]]</f>
        <v>#VALUE!</v>
      </c>
      <c r="Q1519" s="464" t="str">
        <f>IFERROR(VLOOKUP($L1519,[4]Insumos!$C$2:$F$517,4,FALSE),"")</f>
        <v/>
      </c>
      <c r="R1519" s="463"/>
    </row>
    <row r="1520" spans="2:18" x14ac:dyDescent="0.25">
      <c r="B1520" s="465" t="str">
        <f>IF(Tabla1[[#This Row],[Código_Actividad]]="","",CONCATENATE(Tabla1[[#This Row],[POA]],".",Tabla1[[#This Row],[SRS]],".",Tabla1[[#This Row],[AREA]],".",Tabla1[[#This Row],[TIPO]]))</f>
        <v/>
      </c>
      <c r="C1520" s="465" t="str">
        <f>IF(Tabla1[[#This Row],[Código_Actividad]]="","",'Formulario PPGR1'!#REF!)</f>
        <v/>
      </c>
      <c r="D1520" s="465" t="str">
        <f>IF(Tabla1[[#This Row],[Código_Actividad]]="","",'Formulario PPGR1'!#REF!)</f>
        <v/>
      </c>
      <c r="E1520" s="465" t="str">
        <f>IF(Tabla1[[#This Row],[Código_Actividad]]="","",'Formulario PPGR1'!#REF!)</f>
        <v/>
      </c>
      <c r="F1520" s="465" t="str">
        <f>IF(Tabla1[[#This Row],[Código_Actividad]]="","",'Formulario PPGR1'!#REF!)</f>
        <v/>
      </c>
      <c r="G1520" s="366"/>
      <c r="H1520" s="460" t="str">
        <f>IFERROR(VLOOKUP(Tabla1[[#This Row],[Código_Actividad]],'Formulario PPGR2'!$H$9:$I$1048576,2,FALSE),"")</f>
        <v/>
      </c>
      <c r="I1520" s="461" t="str">
        <f>IFERROR(VLOOKUP(Tabla1[[#This Row],[Código_Actividad]],Tabla2[[Código]:[Total de Acciones ]],15,FALSE),"")</f>
        <v/>
      </c>
      <c r="J1520" s="462"/>
      <c r="K1520" s="466" t="str">
        <f>IFERROR(VLOOKUP($J1520,[13]LSIns!$B$5:$C$45,2,FALSE),"")</f>
        <v/>
      </c>
      <c r="L1520" s="460"/>
      <c r="M1520" s="463" t="str">
        <f>IFERROR(VLOOKUP($L1520,[4]Insumos!$C$2:$F$517,2,FALSE),"")</f>
        <v/>
      </c>
      <c r="N1520" s="408"/>
      <c r="O1520" s="464" t="str">
        <f>IFERROR(VLOOKUP($L1520,[4]Insumos!$C$2:$F$517,3,FALSE),"")</f>
        <v/>
      </c>
      <c r="P1520" s="318" t="e">
        <f>+Tabla1[[#This Row],[Precio Unitario]]*Tabla1[[#This Row],[Cantidad de Insumos]]</f>
        <v>#VALUE!</v>
      </c>
      <c r="Q1520" s="464" t="str">
        <f>IFERROR(VLOOKUP($L1520,[4]Insumos!$C$2:$F$517,4,FALSE),"")</f>
        <v/>
      </c>
      <c r="R1520" s="463"/>
    </row>
    <row r="1521" spans="2:18" x14ac:dyDescent="0.25">
      <c r="B1521" s="465" t="str">
        <f>IF(Tabla1[[#This Row],[Código_Actividad]]="","",CONCATENATE(Tabla1[[#This Row],[POA]],".",Tabla1[[#This Row],[SRS]],".",Tabla1[[#This Row],[AREA]],".",Tabla1[[#This Row],[TIPO]]))</f>
        <v/>
      </c>
      <c r="C1521" s="465" t="str">
        <f>IF(Tabla1[[#This Row],[Código_Actividad]]="","",'Formulario PPGR1'!#REF!)</f>
        <v/>
      </c>
      <c r="D1521" s="465" t="str">
        <f>IF(Tabla1[[#This Row],[Código_Actividad]]="","",'Formulario PPGR1'!#REF!)</f>
        <v/>
      </c>
      <c r="E1521" s="465" t="str">
        <f>IF(Tabla1[[#This Row],[Código_Actividad]]="","",'Formulario PPGR1'!#REF!)</f>
        <v/>
      </c>
      <c r="F1521" s="465" t="str">
        <f>IF(Tabla1[[#This Row],[Código_Actividad]]="","",'Formulario PPGR1'!#REF!)</f>
        <v/>
      </c>
      <c r="G1521" s="366"/>
      <c r="H1521" s="460" t="str">
        <f>IFERROR(VLOOKUP(Tabla1[[#This Row],[Código_Actividad]],'Formulario PPGR2'!$H$9:$I$1048576,2,FALSE),"")</f>
        <v/>
      </c>
      <c r="I1521" s="461" t="str">
        <f>IFERROR(VLOOKUP(Tabla1[[#This Row],[Código_Actividad]],Tabla2[[Código]:[Total de Acciones ]],15,FALSE),"")</f>
        <v/>
      </c>
      <c r="J1521" s="462"/>
      <c r="K1521" s="466" t="str">
        <f>IFERROR(VLOOKUP($J1521,[13]LSIns!$B$5:$C$45,2,FALSE),"")</f>
        <v/>
      </c>
      <c r="L1521" s="460"/>
      <c r="M1521" s="463" t="str">
        <f>IFERROR(VLOOKUP($L1521,[4]Insumos!$C$2:$F$517,2,FALSE),"")</f>
        <v/>
      </c>
      <c r="N1521" s="408"/>
      <c r="O1521" s="464" t="str">
        <f>IFERROR(VLOOKUP($L1521,[4]Insumos!$C$2:$F$517,3,FALSE),"")</f>
        <v/>
      </c>
      <c r="P1521" s="318" t="e">
        <f>+Tabla1[[#This Row],[Precio Unitario]]*Tabla1[[#This Row],[Cantidad de Insumos]]</f>
        <v>#VALUE!</v>
      </c>
      <c r="Q1521" s="464" t="str">
        <f>IFERROR(VLOOKUP($L1521,[4]Insumos!$C$2:$F$517,4,FALSE),"")</f>
        <v/>
      </c>
      <c r="R1521" s="463"/>
    </row>
    <row r="1522" spans="2:18" x14ac:dyDescent="0.25">
      <c r="B1522" s="465" t="str">
        <f>IF(Tabla1[[#This Row],[Código_Actividad]]="","",CONCATENATE(Tabla1[[#This Row],[POA]],".",Tabla1[[#This Row],[SRS]],".",Tabla1[[#This Row],[AREA]],".",Tabla1[[#This Row],[TIPO]]))</f>
        <v/>
      </c>
      <c r="C1522" s="465" t="str">
        <f>IF(Tabla1[[#This Row],[Código_Actividad]]="","",'Formulario PPGR1'!#REF!)</f>
        <v/>
      </c>
      <c r="D1522" s="465" t="str">
        <f>IF(Tabla1[[#This Row],[Código_Actividad]]="","",'Formulario PPGR1'!#REF!)</f>
        <v/>
      </c>
      <c r="E1522" s="465" t="str">
        <f>IF(Tabla1[[#This Row],[Código_Actividad]]="","",'Formulario PPGR1'!#REF!)</f>
        <v/>
      </c>
      <c r="F1522" s="465" t="str">
        <f>IF(Tabla1[[#This Row],[Código_Actividad]]="","",'Formulario PPGR1'!#REF!)</f>
        <v/>
      </c>
      <c r="G1522" s="366"/>
      <c r="H1522" s="460" t="str">
        <f>IFERROR(VLOOKUP(Tabla1[[#This Row],[Código_Actividad]],'Formulario PPGR2'!$H$9:$I$1048576,2,FALSE),"")</f>
        <v/>
      </c>
      <c r="I1522" s="461" t="str">
        <f>IFERROR(VLOOKUP(Tabla1[[#This Row],[Código_Actividad]],Tabla2[[Código]:[Total de Acciones ]],15,FALSE),"")</f>
        <v/>
      </c>
      <c r="J1522" s="462"/>
      <c r="K1522" s="466" t="str">
        <f>IFERROR(VLOOKUP($J1522,[13]LSIns!$B$5:$C$45,2,FALSE),"")</f>
        <v/>
      </c>
      <c r="L1522" s="460"/>
      <c r="M1522" s="463" t="str">
        <f>IFERROR(VLOOKUP($L1522,[4]Insumos!$C$2:$F$517,2,FALSE),"")</f>
        <v/>
      </c>
      <c r="N1522" s="408"/>
      <c r="O1522" s="464" t="str">
        <f>IFERROR(VLOOKUP($L1522,[4]Insumos!$C$2:$F$517,3,FALSE),"")</f>
        <v/>
      </c>
      <c r="P1522" s="318" t="e">
        <f>+Tabla1[[#This Row],[Precio Unitario]]*Tabla1[[#This Row],[Cantidad de Insumos]]</f>
        <v>#VALUE!</v>
      </c>
      <c r="Q1522" s="464" t="str">
        <f>IFERROR(VLOOKUP($L1522,[4]Insumos!$C$2:$F$517,4,FALSE),"")</f>
        <v/>
      </c>
      <c r="R1522" s="463"/>
    </row>
    <row r="1523" spans="2:18" x14ac:dyDescent="0.25">
      <c r="B1523" s="465" t="str">
        <f>IF(Tabla1[[#This Row],[Código_Actividad]]="","",CONCATENATE(Tabla1[[#This Row],[POA]],".",Tabla1[[#This Row],[SRS]],".",Tabla1[[#This Row],[AREA]],".",Tabla1[[#This Row],[TIPO]]))</f>
        <v/>
      </c>
      <c r="C1523" s="465" t="str">
        <f>IF(Tabla1[[#This Row],[Código_Actividad]]="","",'Formulario PPGR1'!#REF!)</f>
        <v/>
      </c>
      <c r="D1523" s="465" t="str">
        <f>IF(Tabla1[[#This Row],[Código_Actividad]]="","",'Formulario PPGR1'!#REF!)</f>
        <v/>
      </c>
      <c r="E1523" s="465" t="str">
        <f>IF(Tabla1[[#This Row],[Código_Actividad]]="","",'Formulario PPGR1'!#REF!)</f>
        <v/>
      </c>
      <c r="F1523" s="465" t="str">
        <f>IF(Tabla1[[#This Row],[Código_Actividad]]="","",'Formulario PPGR1'!#REF!)</f>
        <v/>
      </c>
      <c r="G1523" s="366"/>
      <c r="H1523" s="460" t="str">
        <f>IFERROR(VLOOKUP(Tabla1[[#This Row],[Código_Actividad]],'Formulario PPGR2'!$H$9:$I$1048576,2,FALSE),"")</f>
        <v/>
      </c>
      <c r="I1523" s="461" t="str">
        <f>IFERROR(VLOOKUP(Tabla1[[#This Row],[Código_Actividad]],Tabla2[[Código]:[Total de Acciones ]],15,FALSE),"")</f>
        <v/>
      </c>
      <c r="J1523" s="462"/>
      <c r="K1523" s="466" t="str">
        <f>IFERROR(VLOOKUP($J1523,[13]LSIns!$B$5:$C$45,2,FALSE),"")</f>
        <v/>
      </c>
      <c r="L1523" s="460"/>
      <c r="M1523" s="463" t="str">
        <f>IFERROR(VLOOKUP($L1523,[4]Insumos!$C$2:$F$517,2,FALSE),"")</f>
        <v/>
      </c>
      <c r="N1523" s="408"/>
      <c r="O1523" s="464" t="str">
        <f>IFERROR(VLOOKUP($L1523,[4]Insumos!$C$2:$F$517,3,FALSE),"")</f>
        <v/>
      </c>
      <c r="P1523" s="318" t="e">
        <f>+Tabla1[[#This Row],[Precio Unitario]]*Tabla1[[#This Row],[Cantidad de Insumos]]</f>
        <v>#VALUE!</v>
      </c>
      <c r="Q1523" s="464" t="str">
        <f>IFERROR(VLOOKUP($L1523,[4]Insumos!$C$2:$F$517,4,FALSE),"")</f>
        <v/>
      </c>
      <c r="R1523" s="463"/>
    </row>
    <row r="1524" spans="2:18" x14ac:dyDescent="0.25">
      <c r="B1524" s="465" t="str">
        <f>IF(Tabla1[[#This Row],[Código_Actividad]]="","",CONCATENATE(Tabla1[[#This Row],[POA]],".",Tabla1[[#This Row],[SRS]],".",Tabla1[[#This Row],[AREA]],".",Tabla1[[#This Row],[TIPO]]))</f>
        <v/>
      </c>
      <c r="C1524" s="465" t="str">
        <f>IF(Tabla1[[#This Row],[Código_Actividad]]="","",'Formulario PPGR1'!#REF!)</f>
        <v/>
      </c>
      <c r="D1524" s="465" t="str">
        <f>IF(Tabla1[[#This Row],[Código_Actividad]]="","",'Formulario PPGR1'!#REF!)</f>
        <v/>
      </c>
      <c r="E1524" s="465" t="str">
        <f>IF(Tabla1[[#This Row],[Código_Actividad]]="","",'Formulario PPGR1'!#REF!)</f>
        <v/>
      </c>
      <c r="F1524" s="465" t="str">
        <f>IF(Tabla1[[#This Row],[Código_Actividad]]="","",'Formulario PPGR1'!#REF!)</f>
        <v/>
      </c>
      <c r="G1524" s="366"/>
      <c r="H1524" s="460" t="str">
        <f>IFERROR(VLOOKUP(Tabla1[[#This Row],[Código_Actividad]],'Formulario PPGR2'!$H$9:$I$1048576,2,FALSE),"")</f>
        <v/>
      </c>
      <c r="I1524" s="461" t="str">
        <f>IFERROR(VLOOKUP(Tabla1[[#This Row],[Código_Actividad]],Tabla2[[Código]:[Total de Acciones ]],15,FALSE),"")</f>
        <v/>
      </c>
      <c r="J1524" s="462"/>
      <c r="K1524" s="466" t="str">
        <f>IFERROR(VLOOKUP($J1524,[13]LSIns!$B$5:$C$45,2,FALSE),"")</f>
        <v/>
      </c>
      <c r="L1524" s="460"/>
      <c r="M1524" s="463" t="str">
        <f>IFERROR(VLOOKUP($L1524,[4]Insumos!$C$2:$F$517,2,FALSE),"")</f>
        <v/>
      </c>
      <c r="N1524" s="408"/>
      <c r="O1524" s="464" t="str">
        <f>IFERROR(VLOOKUP($L1524,[4]Insumos!$C$2:$F$517,3,FALSE),"")</f>
        <v/>
      </c>
      <c r="P1524" s="318" t="e">
        <f>+Tabla1[[#This Row],[Precio Unitario]]*Tabla1[[#This Row],[Cantidad de Insumos]]</f>
        <v>#VALUE!</v>
      </c>
      <c r="Q1524" s="464" t="str">
        <f>IFERROR(VLOOKUP($L1524,[4]Insumos!$C$2:$F$517,4,FALSE),"")</f>
        <v/>
      </c>
      <c r="R1524" s="463"/>
    </row>
    <row r="1525" spans="2:18" x14ac:dyDescent="0.25">
      <c r="B1525" s="465" t="str">
        <f>IF(Tabla1[[#This Row],[Código_Actividad]]="","",CONCATENATE(Tabla1[[#This Row],[POA]],".",Tabla1[[#This Row],[SRS]],".",Tabla1[[#This Row],[AREA]],".",Tabla1[[#This Row],[TIPO]]))</f>
        <v/>
      </c>
      <c r="C1525" s="465" t="str">
        <f>IF(Tabla1[[#This Row],[Código_Actividad]]="","",'Formulario PPGR1'!#REF!)</f>
        <v/>
      </c>
      <c r="D1525" s="465" t="str">
        <f>IF(Tabla1[[#This Row],[Código_Actividad]]="","",'Formulario PPGR1'!#REF!)</f>
        <v/>
      </c>
      <c r="E1525" s="465" t="str">
        <f>IF(Tabla1[[#This Row],[Código_Actividad]]="","",'Formulario PPGR1'!#REF!)</f>
        <v/>
      </c>
      <c r="F1525" s="465" t="str">
        <f>IF(Tabla1[[#This Row],[Código_Actividad]]="","",'Formulario PPGR1'!#REF!)</f>
        <v/>
      </c>
      <c r="G1525" s="366"/>
      <c r="H1525" s="460" t="str">
        <f>IFERROR(VLOOKUP(Tabla1[[#This Row],[Código_Actividad]],'Formulario PPGR2'!$H$9:$I$1048576,2,FALSE),"")</f>
        <v/>
      </c>
      <c r="I1525" s="461" t="str">
        <f>IFERROR(VLOOKUP(Tabla1[[#This Row],[Código_Actividad]],Tabla2[[Código]:[Total de Acciones ]],15,FALSE),"")</f>
        <v/>
      </c>
      <c r="J1525" s="462"/>
      <c r="K1525" s="466" t="str">
        <f>IFERROR(VLOOKUP($J1525,[13]LSIns!$B$5:$C$45,2,FALSE),"")</f>
        <v/>
      </c>
      <c r="L1525" s="460"/>
      <c r="M1525" s="463" t="str">
        <f>IFERROR(VLOOKUP($L1525,[4]Insumos!$C$2:$F$517,2,FALSE),"")</f>
        <v/>
      </c>
      <c r="N1525" s="408"/>
      <c r="O1525" s="464" t="str">
        <f>IFERROR(VLOOKUP($L1525,[4]Insumos!$C$2:$F$517,3,FALSE),"")</f>
        <v/>
      </c>
      <c r="P1525" s="318" t="e">
        <f>+Tabla1[[#This Row],[Precio Unitario]]*Tabla1[[#This Row],[Cantidad de Insumos]]</f>
        <v>#VALUE!</v>
      </c>
      <c r="Q1525" s="464" t="str">
        <f>IFERROR(VLOOKUP($L1525,[4]Insumos!$C$2:$F$517,4,FALSE),"")</f>
        <v/>
      </c>
      <c r="R1525" s="463"/>
    </row>
    <row r="1526" spans="2:18" x14ac:dyDescent="0.25">
      <c r="B1526" s="465" t="str">
        <f>IF(Tabla1[[#This Row],[Código_Actividad]]="","",CONCATENATE(Tabla1[[#This Row],[POA]],".",Tabla1[[#This Row],[SRS]],".",Tabla1[[#This Row],[AREA]],".",Tabla1[[#This Row],[TIPO]]))</f>
        <v/>
      </c>
      <c r="C1526" s="465" t="str">
        <f>IF(Tabla1[[#This Row],[Código_Actividad]]="","",'Formulario PPGR1'!#REF!)</f>
        <v/>
      </c>
      <c r="D1526" s="465" t="str">
        <f>IF(Tabla1[[#This Row],[Código_Actividad]]="","",'Formulario PPGR1'!#REF!)</f>
        <v/>
      </c>
      <c r="E1526" s="465" t="str">
        <f>IF(Tabla1[[#This Row],[Código_Actividad]]="","",'Formulario PPGR1'!#REF!)</f>
        <v/>
      </c>
      <c r="F1526" s="465" t="str">
        <f>IF(Tabla1[[#This Row],[Código_Actividad]]="","",'Formulario PPGR1'!#REF!)</f>
        <v/>
      </c>
      <c r="G1526" s="366"/>
      <c r="H1526" s="460" t="str">
        <f>IFERROR(VLOOKUP(Tabla1[[#This Row],[Código_Actividad]],'Formulario PPGR2'!$H$9:$I$1048576,2,FALSE),"")</f>
        <v/>
      </c>
      <c r="I1526" s="461" t="str">
        <f>IFERROR(VLOOKUP(Tabla1[[#This Row],[Código_Actividad]],Tabla2[[Código]:[Total de Acciones ]],15,FALSE),"")</f>
        <v/>
      </c>
      <c r="J1526" s="462"/>
      <c r="K1526" s="466" t="str">
        <f>IFERROR(VLOOKUP($J1526,[13]LSIns!$B$5:$C$45,2,FALSE),"")</f>
        <v/>
      </c>
      <c r="L1526" s="460"/>
      <c r="M1526" s="463" t="str">
        <f>IFERROR(VLOOKUP($L1526,[4]Insumos!$C$2:$F$517,2,FALSE),"")</f>
        <v/>
      </c>
      <c r="N1526" s="408"/>
      <c r="O1526" s="464" t="str">
        <f>IFERROR(VLOOKUP($L1526,[4]Insumos!$C$2:$F$517,3,FALSE),"")</f>
        <v/>
      </c>
      <c r="P1526" s="318" t="e">
        <f>+Tabla1[[#This Row],[Precio Unitario]]*Tabla1[[#This Row],[Cantidad de Insumos]]</f>
        <v>#VALUE!</v>
      </c>
      <c r="Q1526" s="464" t="str">
        <f>IFERROR(VLOOKUP($L1526,[4]Insumos!$C$2:$F$517,4,FALSE),"")</f>
        <v/>
      </c>
      <c r="R1526" s="463"/>
    </row>
    <row r="1527" spans="2:18" x14ac:dyDescent="0.25">
      <c r="B1527" s="465" t="str">
        <f>IF(Tabla1[[#This Row],[Código_Actividad]]="","",CONCATENATE(Tabla1[[#This Row],[POA]],".",Tabla1[[#This Row],[SRS]],".",Tabla1[[#This Row],[AREA]],".",Tabla1[[#This Row],[TIPO]]))</f>
        <v/>
      </c>
      <c r="C1527" s="465" t="str">
        <f>IF(Tabla1[[#This Row],[Código_Actividad]]="","",'Formulario PPGR1'!#REF!)</f>
        <v/>
      </c>
      <c r="D1527" s="465" t="str">
        <f>IF(Tabla1[[#This Row],[Código_Actividad]]="","",'Formulario PPGR1'!#REF!)</f>
        <v/>
      </c>
      <c r="E1527" s="465" t="str">
        <f>IF(Tabla1[[#This Row],[Código_Actividad]]="","",'Formulario PPGR1'!#REF!)</f>
        <v/>
      </c>
      <c r="F1527" s="465" t="str">
        <f>IF(Tabla1[[#This Row],[Código_Actividad]]="","",'Formulario PPGR1'!#REF!)</f>
        <v/>
      </c>
      <c r="G1527" s="366"/>
      <c r="H1527" s="460" t="str">
        <f>IFERROR(VLOOKUP(Tabla1[[#This Row],[Código_Actividad]],'Formulario PPGR2'!$H$9:$I$1048576,2,FALSE),"")</f>
        <v/>
      </c>
      <c r="I1527" s="461" t="str">
        <f>IFERROR(VLOOKUP(Tabla1[[#This Row],[Código_Actividad]],Tabla2[[Código]:[Total de Acciones ]],15,FALSE),"")</f>
        <v/>
      </c>
      <c r="J1527" s="462"/>
      <c r="K1527" s="466" t="str">
        <f>IFERROR(VLOOKUP($J1527,[13]LSIns!$B$5:$C$45,2,FALSE),"")</f>
        <v/>
      </c>
      <c r="L1527" s="460"/>
      <c r="M1527" s="463" t="str">
        <f>IFERROR(VLOOKUP($L1527,[4]Insumos!$C$2:$F$517,2,FALSE),"")</f>
        <v/>
      </c>
      <c r="N1527" s="408"/>
      <c r="O1527" s="464" t="str">
        <f>IFERROR(VLOOKUP($L1527,[4]Insumos!$C$2:$F$517,3,FALSE),"")</f>
        <v/>
      </c>
      <c r="P1527" s="318" t="e">
        <f>+Tabla1[[#This Row],[Precio Unitario]]*Tabla1[[#This Row],[Cantidad de Insumos]]</f>
        <v>#VALUE!</v>
      </c>
      <c r="Q1527" s="464" t="str">
        <f>IFERROR(VLOOKUP($L1527,[4]Insumos!$C$2:$F$517,4,FALSE),"")</f>
        <v/>
      </c>
      <c r="R1527" s="463"/>
    </row>
    <row r="1528" spans="2:18" x14ac:dyDescent="0.25">
      <c r="B1528" s="465" t="str">
        <f>IF(Tabla1[[#This Row],[Código_Actividad]]="","",CONCATENATE(Tabla1[[#This Row],[POA]],".",Tabla1[[#This Row],[SRS]],".",Tabla1[[#This Row],[AREA]],".",Tabla1[[#This Row],[TIPO]]))</f>
        <v/>
      </c>
      <c r="C1528" s="465" t="str">
        <f>IF(Tabla1[[#This Row],[Código_Actividad]]="","",'Formulario PPGR1'!#REF!)</f>
        <v/>
      </c>
      <c r="D1528" s="465" t="str">
        <f>IF(Tabla1[[#This Row],[Código_Actividad]]="","",'Formulario PPGR1'!#REF!)</f>
        <v/>
      </c>
      <c r="E1528" s="465" t="str">
        <f>IF(Tabla1[[#This Row],[Código_Actividad]]="","",'Formulario PPGR1'!#REF!)</f>
        <v/>
      </c>
      <c r="F1528" s="465" t="str">
        <f>IF(Tabla1[[#This Row],[Código_Actividad]]="","",'Formulario PPGR1'!#REF!)</f>
        <v/>
      </c>
      <c r="G1528" s="366"/>
      <c r="H1528" s="460" t="str">
        <f>IFERROR(VLOOKUP(Tabla1[[#This Row],[Código_Actividad]],'Formulario PPGR2'!$H$9:$I$1048576,2,FALSE),"")</f>
        <v/>
      </c>
      <c r="I1528" s="461" t="str">
        <f>IFERROR(VLOOKUP(Tabla1[[#This Row],[Código_Actividad]],Tabla2[[Código]:[Total de Acciones ]],15,FALSE),"")</f>
        <v/>
      </c>
      <c r="J1528" s="462"/>
      <c r="K1528" s="466" t="str">
        <f>IFERROR(VLOOKUP($J1528,[13]LSIns!$B$5:$C$45,2,FALSE),"")</f>
        <v/>
      </c>
      <c r="L1528" s="460"/>
      <c r="M1528" s="463" t="str">
        <f>IFERROR(VLOOKUP($L1528,[4]Insumos!$C$2:$F$517,2,FALSE),"")</f>
        <v/>
      </c>
      <c r="N1528" s="408"/>
      <c r="O1528" s="464" t="str">
        <f>IFERROR(VLOOKUP($L1528,[4]Insumos!$C$2:$F$517,3,FALSE),"")</f>
        <v/>
      </c>
      <c r="P1528" s="318" t="e">
        <f>+Tabla1[[#This Row],[Precio Unitario]]*Tabla1[[#This Row],[Cantidad de Insumos]]</f>
        <v>#VALUE!</v>
      </c>
      <c r="Q1528" s="464" t="str">
        <f>IFERROR(VLOOKUP($L1528,[4]Insumos!$C$2:$F$517,4,FALSE),"")</f>
        <v/>
      </c>
      <c r="R1528" s="463"/>
    </row>
    <row r="1529" spans="2:18" x14ac:dyDescent="0.25">
      <c r="B1529" s="465" t="str">
        <f>IF(Tabla1[[#This Row],[Código_Actividad]]="","",CONCATENATE(Tabla1[[#This Row],[POA]],".",Tabla1[[#This Row],[SRS]],".",Tabla1[[#This Row],[AREA]],".",Tabla1[[#This Row],[TIPO]]))</f>
        <v/>
      </c>
      <c r="C1529" s="465" t="str">
        <f>IF(Tabla1[[#This Row],[Código_Actividad]]="","",'Formulario PPGR1'!#REF!)</f>
        <v/>
      </c>
      <c r="D1529" s="465" t="str">
        <f>IF(Tabla1[[#This Row],[Código_Actividad]]="","",'Formulario PPGR1'!#REF!)</f>
        <v/>
      </c>
      <c r="E1529" s="465" t="str">
        <f>IF(Tabla1[[#This Row],[Código_Actividad]]="","",'Formulario PPGR1'!#REF!)</f>
        <v/>
      </c>
      <c r="F1529" s="465" t="str">
        <f>IF(Tabla1[[#This Row],[Código_Actividad]]="","",'Formulario PPGR1'!#REF!)</f>
        <v/>
      </c>
      <c r="G1529" s="366"/>
      <c r="H1529" s="460" t="str">
        <f>IFERROR(VLOOKUP(Tabla1[[#This Row],[Código_Actividad]],'Formulario PPGR2'!$H$9:$I$1048576,2,FALSE),"")</f>
        <v/>
      </c>
      <c r="I1529" s="461" t="str">
        <f>IFERROR(VLOOKUP(Tabla1[[#This Row],[Código_Actividad]],Tabla2[[Código]:[Total de Acciones ]],15,FALSE),"")</f>
        <v/>
      </c>
      <c r="J1529" s="462"/>
      <c r="K1529" s="466" t="str">
        <f>IFERROR(VLOOKUP($J1529,[13]LSIns!$B$5:$C$45,2,FALSE),"")</f>
        <v/>
      </c>
      <c r="L1529" s="460"/>
      <c r="M1529" s="463" t="str">
        <f>IFERROR(VLOOKUP($L1529,[4]Insumos!$C$2:$F$517,2,FALSE),"")</f>
        <v/>
      </c>
      <c r="N1529" s="408"/>
      <c r="O1529" s="464" t="str">
        <f>IFERROR(VLOOKUP($L1529,[4]Insumos!$C$2:$F$517,3,FALSE),"")</f>
        <v/>
      </c>
      <c r="P1529" s="318" t="e">
        <f>+Tabla1[[#This Row],[Precio Unitario]]*Tabla1[[#This Row],[Cantidad de Insumos]]</f>
        <v>#VALUE!</v>
      </c>
      <c r="Q1529" s="464" t="str">
        <f>IFERROR(VLOOKUP($L1529,[4]Insumos!$C$2:$F$517,4,FALSE),"")</f>
        <v/>
      </c>
      <c r="R1529" s="463"/>
    </row>
    <row r="1530" spans="2:18" x14ac:dyDescent="0.25">
      <c r="B1530" s="465" t="str">
        <f>IF(Tabla1[[#This Row],[Código_Actividad]]="","",CONCATENATE(Tabla1[[#This Row],[POA]],".",Tabla1[[#This Row],[SRS]],".",Tabla1[[#This Row],[AREA]],".",Tabla1[[#This Row],[TIPO]]))</f>
        <v/>
      </c>
      <c r="C1530" s="465" t="str">
        <f>IF(Tabla1[[#This Row],[Código_Actividad]]="","",'Formulario PPGR1'!#REF!)</f>
        <v/>
      </c>
      <c r="D1530" s="465" t="str">
        <f>IF(Tabla1[[#This Row],[Código_Actividad]]="","",'Formulario PPGR1'!#REF!)</f>
        <v/>
      </c>
      <c r="E1530" s="465" t="str">
        <f>IF(Tabla1[[#This Row],[Código_Actividad]]="","",'Formulario PPGR1'!#REF!)</f>
        <v/>
      </c>
      <c r="F1530" s="465" t="str">
        <f>IF(Tabla1[[#This Row],[Código_Actividad]]="","",'Formulario PPGR1'!#REF!)</f>
        <v/>
      </c>
      <c r="G1530" s="366"/>
      <c r="H1530" s="460" t="str">
        <f>IFERROR(VLOOKUP(Tabla1[[#This Row],[Código_Actividad]],'Formulario PPGR2'!$H$9:$I$1048576,2,FALSE),"")</f>
        <v/>
      </c>
      <c r="I1530" s="461" t="str">
        <f>IFERROR(VLOOKUP(Tabla1[[#This Row],[Código_Actividad]],Tabla2[[Código]:[Total de Acciones ]],15,FALSE),"")</f>
        <v/>
      </c>
      <c r="J1530" s="462"/>
      <c r="K1530" s="466" t="str">
        <f>IFERROR(VLOOKUP($J1530,[13]LSIns!$B$5:$C$45,2,FALSE),"")</f>
        <v/>
      </c>
      <c r="L1530" s="460"/>
      <c r="M1530" s="463" t="str">
        <f>IFERROR(VLOOKUP($L1530,[4]Insumos!$C$2:$F$517,2,FALSE),"")</f>
        <v/>
      </c>
      <c r="N1530" s="408"/>
      <c r="O1530" s="464" t="str">
        <f>IFERROR(VLOOKUP($L1530,[4]Insumos!$C$2:$F$517,3,FALSE),"")</f>
        <v/>
      </c>
      <c r="P1530" s="318" t="e">
        <f>+Tabla1[[#This Row],[Precio Unitario]]*Tabla1[[#This Row],[Cantidad de Insumos]]</f>
        <v>#VALUE!</v>
      </c>
      <c r="Q1530" s="464" t="str">
        <f>IFERROR(VLOOKUP($L1530,[4]Insumos!$C$2:$F$517,4,FALSE),"")</f>
        <v/>
      </c>
      <c r="R1530" s="463"/>
    </row>
    <row r="1531" spans="2:18" x14ac:dyDescent="0.25">
      <c r="B1531" s="465" t="str">
        <f>IF(Tabla1[[#This Row],[Código_Actividad]]="","",CONCATENATE(Tabla1[[#This Row],[POA]],".",Tabla1[[#This Row],[SRS]],".",Tabla1[[#This Row],[AREA]],".",Tabla1[[#This Row],[TIPO]]))</f>
        <v/>
      </c>
      <c r="C1531" s="465" t="str">
        <f>IF(Tabla1[[#This Row],[Código_Actividad]]="","",'Formulario PPGR1'!#REF!)</f>
        <v/>
      </c>
      <c r="D1531" s="465" t="str">
        <f>IF(Tabla1[[#This Row],[Código_Actividad]]="","",'Formulario PPGR1'!#REF!)</f>
        <v/>
      </c>
      <c r="E1531" s="465" t="str">
        <f>IF(Tabla1[[#This Row],[Código_Actividad]]="","",'Formulario PPGR1'!#REF!)</f>
        <v/>
      </c>
      <c r="F1531" s="465" t="str">
        <f>IF(Tabla1[[#This Row],[Código_Actividad]]="","",'Formulario PPGR1'!#REF!)</f>
        <v/>
      </c>
      <c r="G1531" s="366"/>
      <c r="H1531" s="460" t="str">
        <f>IFERROR(VLOOKUP(Tabla1[[#This Row],[Código_Actividad]],'Formulario PPGR2'!$H$9:$I$1048576,2,FALSE),"")</f>
        <v/>
      </c>
      <c r="I1531" s="461" t="str">
        <f>IFERROR(VLOOKUP(Tabla1[[#This Row],[Código_Actividad]],Tabla2[[Código]:[Total de Acciones ]],15,FALSE),"")</f>
        <v/>
      </c>
      <c r="J1531" s="462"/>
      <c r="K1531" s="466" t="str">
        <f>IFERROR(VLOOKUP($J1531,[13]LSIns!$B$5:$C$45,2,FALSE),"")</f>
        <v/>
      </c>
      <c r="L1531" s="460"/>
      <c r="M1531" s="463" t="str">
        <f>IFERROR(VLOOKUP($L1531,[4]Insumos!$C$2:$F$517,2,FALSE),"")</f>
        <v/>
      </c>
      <c r="N1531" s="408"/>
      <c r="O1531" s="464" t="str">
        <f>IFERROR(VLOOKUP($L1531,[4]Insumos!$C$2:$F$517,3,FALSE),"")</f>
        <v/>
      </c>
      <c r="P1531" s="318" t="e">
        <f>+Tabla1[[#This Row],[Precio Unitario]]*Tabla1[[#This Row],[Cantidad de Insumos]]</f>
        <v>#VALUE!</v>
      </c>
      <c r="Q1531" s="464" t="str">
        <f>IFERROR(VLOOKUP($L1531,[4]Insumos!$C$2:$F$517,4,FALSE),"")</f>
        <v/>
      </c>
      <c r="R1531" s="463"/>
    </row>
    <row r="1532" spans="2:18" x14ac:dyDescent="0.25">
      <c r="B1532" s="465" t="str">
        <f>IF(Tabla1[[#This Row],[Código_Actividad]]="","",CONCATENATE(Tabla1[[#This Row],[POA]],".",Tabla1[[#This Row],[SRS]],".",Tabla1[[#This Row],[AREA]],".",Tabla1[[#This Row],[TIPO]]))</f>
        <v/>
      </c>
      <c r="C1532" s="465" t="str">
        <f>IF(Tabla1[[#This Row],[Código_Actividad]]="","",'Formulario PPGR1'!#REF!)</f>
        <v/>
      </c>
      <c r="D1532" s="465" t="str">
        <f>IF(Tabla1[[#This Row],[Código_Actividad]]="","",'Formulario PPGR1'!#REF!)</f>
        <v/>
      </c>
      <c r="E1532" s="465" t="str">
        <f>IF(Tabla1[[#This Row],[Código_Actividad]]="","",'Formulario PPGR1'!#REF!)</f>
        <v/>
      </c>
      <c r="F1532" s="465" t="str">
        <f>IF(Tabla1[[#This Row],[Código_Actividad]]="","",'Formulario PPGR1'!#REF!)</f>
        <v/>
      </c>
      <c r="G1532" s="366"/>
      <c r="H1532" s="460" t="str">
        <f>IFERROR(VLOOKUP(Tabla1[[#This Row],[Código_Actividad]],'Formulario PPGR2'!$H$9:$I$1048576,2,FALSE),"")</f>
        <v/>
      </c>
      <c r="I1532" s="461" t="str">
        <f>IFERROR(VLOOKUP(Tabla1[[#This Row],[Código_Actividad]],Tabla2[[Código]:[Total de Acciones ]],15,FALSE),"")</f>
        <v/>
      </c>
      <c r="J1532" s="462"/>
      <c r="K1532" s="466" t="str">
        <f>IFERROR(VLOOKUP($J1532,[13]LSIns!$B$5:$C$45,2,FALSE),"")</f>
        <v/>
      </c>
      <c r="L1532" s="460"/>
      <c r="M1532" s="463" t="str">
        <f>IFERROR(VLOOKUP($L1532,[4]Insumos!$C$2:$F$517,2,FALSE),"")</f>
        <v/>
      </c>
      <c r="N1532" s="408"/>
      <c r="O1532" s="464" t="str">
        <f>IFERROR(VLOOKUP($L1532,[4]Insumos!$C$2:$F$517,3,FALSE),"")</f>
        <v/>
      </c>
      <c r="P1532" s="318" t="e">
        <f>+Tabla1[[#This Row],[Precio Unitario]]*Tabla1[[#This Row],[Cantidad de Insumos]]</f>
        <v>#VALUE!</v>
      </c>
      <c r="Q1532" s="464" t="str">
        <f>IFERROR(VLOOKUP($L1532,[4]Insumos!$C$2:$F$517,4,FALSE),"")</f>
        <v/>
      </c>
      <c r="R1532" s="463"/>
    </row>
    <row r="1533" spans="2:18" x14ac:dyDescent="0.25">
      <c r="B1533" s="465" t="str">
        <f>IF(Tabla1[[#This Row],[Código_Actividad]]="","",CONCATENATE(Tabla1[[#This Row],[POA]],".",Tabla1[[#This Row],[SRS]],".",Tabla1[[#This Row],[AREA]],".",Tabla1[[#This Row],[TIPO]]))</f>
        <v/>
      </c>
      <c r="C1533" s="465" t="str">
        <f>IF(Tabla1[[#This Row],[Código_Actividad]]="","",'Formulario PPGR1'!#REF!)</f>
        <v/>
      </c>
      <c r="D1533" s="465" t="str">
        <f>IF(Tabla1[[#This Row],[Código_Actividad]]="","",'Formulario PPGR1'!#REF!)</f>
        <v/>
      </c>
      <c r="E1533" s="465" t="str">
        <f>IF(Tabla1[[#This Row],[Código_Actividad]]="","",'Formulario PPGR1'!#REF!)</f>
        <v/>
      </c>
      <c r="F1533" s="465" t="str">
        <f>IF(Tabla1[[#This Row],[Código_Actividad]]="","",'Formulario PPGR1'!#REF!)</f>
        <v/>
      </c>
      <c r="G1533" s="366"/>
      <c r="H1533" s="460" t="str">
        <f>IFERROR(VLOOKUP(Tabla1[[#This Row],[Código_Actividad]],'Formulario PPGR2'!$H$9:$I$1048576,2,FALSE),"")</f>
        <v/>
      </c>
      <c r="I1533" s="461" t="str">
        <f>IFERROR(VLOOKUP(Tabla1[[#This Row],[Código_Actividad]],Tabla2[[Código]:[Total de Acciones ]],15,FALSE),"")</f>
        <v/>
      </c>
      <c r="J1533" s="462"/>
      <c r="K1533" s="466" t="str">
        <f>IFERROR(VLOOKUP($J1533,[13]LSIns!$B$5:$C$45,2,FALSE),"")</f>
        <v/>
      </c>
      <c r="L1533" s="460"/>
      <c r="M1533" s="463" t="str">
        <f>IFERROR(VLOOKUP($L1533,[4]Insumos!$C$2:$F$517,2,FALSE),"")</f>
        <v/>
      </c>
      <c r="N1533" s="408"/>
      <c r="O1533" s="464" t="str">
        <f>IFERROR(VLOOKUP($L1533,[4]Insumos!$C$2:$F$517,3,FALSE),"")</f>
        <v/>
      </c>
      <c r="P1533" s="318" t="e">
        <f>+Tabla1[[#This Row],[Precio Unitario]]*Tabla1[[#This Row],[Cantidad de Insumos]]</f>
        <v>#VALUE!</v>
      </c>
      <c r="Q1533" s="464" t="str">
        <f>IFERROR(VLOOKUP($L1533,[4]Insumos!$C$2:$F$517,4,FALSE),"")</f>
        <v/>
      </c>
      <c r="R1533" s="463"/>
    </row>
    <row r="1534" spans="2:18" x14ac:dyDescent="0.25">
      <c r="B1534" s="465" t="str">
        <f>IF(Tabla1[[#This Row],[Código_Actividad]]="","",CONCATENATE(Tabla1[[#This Row],[POA]],".",Tabla1[[#This Row],[SRS]],".",Tabla1[[#This Row],[AREA]],".",Tabla1[[#This Row],[TIPO]]))</f>
        <v/>
      </c>
      <c r="C1534" s="465" t="str">
        <f>IF(Tabla1[[#This Row],[Código_Actividad]]="","",'Formulario PPGR1'!#REF!)</f>
        <v/>
      </c>
      <c r="D1534" s="465" t="str">
        <f>IF(Tabla1[[#This Row],[Código_Actividad]]="","",'Formulario PPGR1'!#REF!)</f>
        <v/>
      </c>
      <c r="E1534" s="465" t="str">
        <f>IF(Tabla1[[#This Row],[Código_Actividad]]="","",'Formulario PPGR1'!#REF!)</f>
        <v/>
      </c>
      <c r="F1534" s="465" t="str">
        <f>IF(Tabla1[[#This Row],[Código_Actividad]]="","",'Formulario PPGR1'!#REF!)</f>
        <v/>
      </c>
      <c r="G1534" s="366"/>
      <c r="H1534" s="460" t="str">
        <f>IFERROR(VLOOKUP(Tabla1[[#This Row],[Código_Actividad]],'Formulario PPGR2'!$H$9:$I$1048576,2,FALSE),"")</f>
        <v/>
      </c>
      <c r="I1534" s="461" t="str">
        <f>IFERROR(VLOOKUP(Tabla1[[#This Row],[Código_Actividad]],Tabla2[[Código]:[Total de Acciones ]],15,FALSE),"")</f>
        <v/>
      </c>
      <c r="J1534" s="462"/>
      <c r="K1534" s="466" t="str">
        <f>IFERROR(VLOOKUP($J1534,[13]LSIns!$B$5:$C$45,2,FALSE),"")</f>
        <v/>
      </c>
      <c r="L1534" s="460"/>
      <c r="M1534" s="463" t="str">
        <f>IFERROR(VLOOKUP($L1534,[4]Insumos!$C$2:$F$517,2,FALSE),"")</f>
        <v/>
      </c>
      <c r="N1534" s="408"/>
      <c r="O1534" s="464" t="str">
        <f>IFERROR(VLOOKUP($L1534,[4]Insumos!$C$2:$F$517,3,FALSE),"")</f>
        <v/>
      </c>
      <c r="P1534" s="318" t="e">
        <f>+Tabla1[[#This Row],[Precio Unitario]]*Tabla1[[#This Row],[Cantidad de Insumos]]</f>
        <v>#VALUE!</v>
      </c>
      <c r="Q1534" s="464" t="str">
        <f>IFERROR(VLOOKUP($L1534,[4]Insumos!$C$2:$F$517,4,FALSE),"")</f>
        <v/>
      </c>
      <c r="R1534" s="463"/>
    </row>
    <row r="1535" spans="2:18" x14ac:dyDescent="0.25">
      <c r="B1535" s="465" t="str">
        <f>IF(Tabla1[[#This Row],[Código_Actividad]]="","",CONCATENATE(Tabla1[[#This Row],[POA]],".",Tabla1[[#This Row],[SRS]],".",Tabla1[[#This Row],[AREA]],".",Tabla1[[#This Row],[TIPO]]))</f>
        <v/>
      </c>
      <c r="C1535" s="465" t="str">
        <f>IF(Tabla1[[#This Row],[Código_Actividad]]="","",'Formulario PPGR1'!#REF!)</f>
        <v/>
      </c>
      <c r="D1535" s="465" t="str">
        <f>IF(Tabla1[[#This Row],[Código_Actividad]]="","",'Formulario PPGR1'!#REF!)</f>
        <v/>
      </c>
      <c r="E1535" s="465" t="str">
        <f>IF(Tabla1[[#This Row],[Código_Actividad]]="","",'Formulario PPGR1'!#REF!)</f>
        <v/>
      </c>
      <c r="F1535" s="465" t="str">
        <f>IF(Tabla1[[#This Row],[Código_Actividad]]="","",'Formulario PPGR1'!#REF!)</f>
        <v/>
      </c>
      <c r="G1535" s="366"/>
      <c r="H1535" s="460" t="str">
        <f>IFERROR(VLOOKUP(Tabla1[[#This Row],[Código_Actividad]],'Formulario PPGR2'!$H$9:$I$1048576,2,FALSE),"")</f>
        <v/>
      </c>
      <c r="I1535" s="461" t="str">
        <f>IFERROR(VLOOKUP(Tabla1[[#This Row],[Código_Actividad]],Tabla2[[Código]:[Total de Acciones ]],15,FALSE),"")</f>
        <v/>
      </c>
      <c r="J1535" s="462"/>
      <c r="K1535" s="466" t="str">
        <f>IFERROR(VLOOKUP($J1535,[13]LSIns!$B$5:$C$45,2,FALSE),"")</f>
        <v/>
      </c>
      <c r="L1535" s="460"/>
      <c r="M1535" s="463" t="str">
        <f>IFERROR(VLOOKUP($L1535,[4]Insumos!$C$2:$F$517,2,FALSE),"")</f>
        <v/>
      </c>
      <c r="N1535" s="408"/>
      <c r="O1535" s="464" t="str">
        <f>IFERROR(VLOOKUP($L1535,[4]Insumos!$C$2:$F$517,3,FALSE),"")</f>
        <v/>
      </c>
      <c r="P1535" s="318" t="e">
        <f>+Tabla1[[#This Row],[Precio Unitario]]*Tabla1[[#This Row],[Cantidad de Insumos]]</f>
        <v>#VALUE!</v>
      </c>
      <c r="Q1535" s="464" t="str">
        <f>IFERROR(VLOOKUP($L1535,[4]Insumos!$C$2:$F$517,4,FALSE),"")</f>
        <v/>
      </c>
      <c r="R1535" s="463"/>
    </row>
    <row r="1536" spans="2:18" x14ac:dyDescent="0.25">
      <c r="B1536" s="465" t="str">
        <f>IF(Tabla1[[#This Row],[Código_Actividad]]="","",CONCATENATE(Tabla1[[#This Row],[POA]],".",Tabla1[[#This Row],[SRS]],".",Tabla1[[#This Row],[AREA]],".",Tabla1[[#This Row],[TIPO]]))</f>
        <v/>
      </c>
      <c r="C1536" s="465" t="str">
        <f>IF(Tabla1[[#This Row],[Código_Actividad]]="","",'Formulario PPGR1'!#REF!)</f>
        <v/>
      </c>
      <c r="D1536" s="465" t="str">
        <f>IF(Tabla1[[#This Row],[Código_Actividad]]="","",'Formulario PPGR1'!#REF!)</f>
        <v/>
      </c>
      <c r="E1536" s="465" t="str">
        <f>IF(Tabla1[[#This Row],[Código_Actividad]]="","",'Formulario PPGR1'!#REF!)</f>
        <v/>
      </c>
      <c r="F1536" s="465" t="str">
        <f>IF(Tabla1[[#This Row],[Código_Actividad]]="","",'Formulario PPGR1'!#REF!)</f>
        <v/>
      </c>
      <c r="G1536" s="366"/>
      <c r="H1536" s="460" t="str">
        <f>IFERROR(VLOOKUP(Tabla1[[#This Row],[Código_Actividad]],'Formulario PPGR2'!$H$9:$I$1048576,2,FALSE),"")</f>
        <v/>
      </c>
      <c r="I1536" s="461" t="str">
        <f>IFERROR(VLOOKUP(Tabla1[[#This Row],[Código_Actividad]],Tabla2[[Código]:[Total de Acciones ]],15,FALSE),"")</f>
        <v/>
      </c>
      <c r="J1536" s="462"/>
      <c r="K1536" s="466" t="str">
        <f>IFERROR(VLOOKUP($J1536,[13]LSIns!$B$5:$C$45,2,FALSE),"")</f>
        <v/>
      </c>
      <c r="L1536" s="460"/>
      <c r="M1536" s="463" t="str">
        <f>IFERROR(VLOOKUP($L1536,[4]Insumos!$C$2:$F$517,2,FALSE),"")</f>
        <v/>
      </c>
      <c r="N1536" s="408"/>
      <c r="O1536" s="464" t="str">
        <f>IFERROR(VLOOKUP($L1536,[4]Insumos!$C$2:$F$517,3,FALSE),"")</f>
        <v/>
      </c>
      <c r="P1536" s="318" t="e">
        <f>+Tabla1[[#This Row],[Precio Unitario]]*Tabla1[[#This Row],[Cantidad de Insumos]]</f>
        <v>#VALUE!</v>
      </c>
      <c r="Q1536" s="464" t="str">
        <f>IFERROR(VLOOKUP($L1536,[4]Insumos!$C$2:$F$517,4,FALSE),"")</f>
        <v/>
      </c>
      <c r="R1536" s="463"/>
    </row>
    <row r="1537" spans="2:18" x14ac:dyDescent="0.25">
      <c r="B1537" s="465" t="str">
        <f>IF(Tabla1[[#This Row],[Código_Actividad]]="","",CONCATENATE(Tabla1[[#This Row],[POA]],".",Tabla1[[#This Row],[SRS]],".",Tabla1[[#This Row],[AREA]],".",Tabla1[[#This Row],[TIPO]]))</f>
        <v/>
      </c>
      <c r="C1537" s="465" t="str">
        <f>IF(Tabla1[[#This Row],[Código_Actividad]]="","",'Formulario PPGR1'!#REF!)</f>
        <v/>
      </c>
      <c r="D1537" s="465" t="str">
        <f>IF(Tabla1[[#This Row],[Código_Actividad]]="","",'Formulario PPGR1'!#REF!)</f>
        <v/>
      </c>
      <c r="E1537" s="465" t="str">
        <f>IF(Tabla1[[#This Row],[Código_Actividad]]="","",'Formulario PPGR1'!#REF!)</f>
        <v/>
      </c>
      <c r="F1537" s="465" t="str">
        <f>IF(Tabla1[[#This Row],[Código_Actividad]]="","",'Formulario PPGR1'!#REF!)</f>
        <v/>
      </c>
      <c r="G1537" s="366"/>
      <c r="H1537" s="460" t="str">
        <f>IFERROR(VLOOKUP(Tabla1[[#This Row],[Código_Actividad]],'Formulario PPGR2'!$H$9:$I$1048576,2,FALSE),"")</f>
        <v/>
      </c>
      <c r="I1537" s="461" t="str">
        <f>IFERROR(VLOOKUP(Tabla1[[#This Row],[Código_Actividad]],Tabla2[[Código]:[Total de Acciones ]],15,FALSE),"")</f>
        <v/>
      </c>
      <c r="J1537" s="462"/>
      <c r="K1537" s="466" t="str">
        <f>IFERROR(VLOOKUP($J1537,[13]LSIns!$B$5:$C$45,2,FALSE),"")</f>
        <v/>
      </c>
      <c r="L1537" s="460"/>
      <c r="M1537" s="463" t="str">
        <f>IFERROR(VLOOKUP($L1537,[4]Insumos!$C$2:$F$517,2,FALSE),"")</f>
        <v/>
      </c>
      <c r="N1537" s="408"/>
      <c r="O1537" s="464" t="str">
        <f>IFERROR(VLOOKUP($L1537,[4]Insumos!$C$2:$F$517,3,FALSE),"")</f>
        <v/>
      </c>
      <c r="P1537" s="318" t="e">
        <f>+Tabla1[[#This Row],[Precio Unitario]]*Tabla1[[#This Row],[Cantidad de Insumos]]</f>
        <v>#VALUE!</v>
      </c>
      <c r="Q1537" s="464" t="str">
        <f>IFERROR(VLOOKUP($L1537,[4]Insumos!$C$2:$F$517,4,FALSE),"")</f>
        <v/>
      </c>
      <c r="R1537" s="463"/>
    </row>
    <row r="1538" spans="2:18" x14ac:dyDescent="0.25">
      <c r="B1538" s="465" t="str">
        <f>IF(Tabla1[[#This Row],[Código_Actividad]]="","",CONCATENATE(Tabla1[[#This Row],[POA]],".",Tabla1[[#This Row],[SRS]],".",Tabla1[[#This Row],[AREA]],".",Tabla1[[#This Row],[TIPO]]))</f>
        <v/>
      </c>
      <c r="C1538" s="465" t="str">
        <f>IF(Tabla1[[#This Row],[Código_Actividad]]="","",'Formulario PPGR1'!#REF!)</f>
        <v/>
      </c>
      <c r="D1538" s="465" t="str">
        <f>IF(Tabla1[[#This Row],[Código_Actividad]]="","",'Formulario PPGR1'!#REF!)</f>
        <v/>
      </c>
      <c r="E1538" s="465" t="str">
        <f>IF(Tabla1[[#This Row],[Código_Actividad]]="","",'Formulario PPGR1'!#REF!)</f>
        <v/>
      </c>
      <c r="F1538" s="465" t="str">
        <f>IF(Tabla1[[#This Row],[Código_Actividad]]="","",'Formulario PPGR1'!#REF!)</f>
        <v/>
      </c>
      <c r="G1538" s="366"/>
      <c r="H1538" s="460" t="str">
        <f>IFERROR(VLOOKUP(Tabla1[[#This Row],[Código_Actividad]],'Formulario PPGR2'!$H$9:$I$1048576,2,FALSE),"")</f>
        <v/>
      </c>
      <c r="I1538" s="461" t="str">
        <f>IFERROR(VLOOKUP(Tabla1[[#This Row],[Código_Actividad]],Tabla2[[Código]:[Total de Acciones ]],15,FALSE),"")</f>
        <v/>
      </c>
      <c r="J1538" s="462"/>
      <c r="K1538" s="466" t="str">
        <f>IFERROR(VLOOKUP($J1538,[13]LSIns!$B$5:$C$45,2,FALSE),"")</f>
        <v/>
      </c>
      <c r="L1538" s="460"/>
      <c r="M1538" s="463" t="str">
        <f>IFERROR(VLOOKUP($L1538,[4]Insumos!$C$2:$F$517,2,FALSE),"")</f>
        <v/>
      </c>
      <c r="N1538" s="408"/>
      <c r="O1538" s="464" t="str">
        <f>IFERROR(VLOOKUP($L1538,[4]Insumos!$C$2:$F$517,3,FALSE),"")</f>
        <v/>
      </c>
      <c r="P1538" s="318" t="e">
        <f>+Tabla1[[#This Row],[Precio Unitario]]*Tabla1[[#This Row],[Cantidad de Insumos]]</f>
        <v>#VALUE!</v>
      </c>
      <c r="Q1538" s="464" t="str">
        <f>IFERROR(VLOOKUP($L1538,[4]Insumos!$C$2:$F$517,4,FALSE),"")</f>
        <v/>
      </c>
      <c r="R1538" s="463"/>
    </row>
    <row r="1539" spans="2:18" x14ac:dyDescent="0.25">
      <c r="B1539" s="465" t="str">
        <f>IF(Tabla1[[#This Row],[Código_Actividad]]="","",CONCATENATE(Tabla1[[#This Row],[POA]],".",Tabla1[[#This Row],[SRS]],".",Tabla1[[#This Row],[AREA]],".",Tabla1[[#This Row],[TIPO]]))</f>
        <v/>
      </c>
      <c r="C1539" s="465" t="str">
        <f>IF(Tabla1[[#This Row],[Código_Actividad]]="","",'Formulario PPGR1'!#REF!)</f>
        <v/>
      </c>
      <c r="D1539" s="465" t="str">
        <f>IF(Tabla1[[#This Row],[Código_Actividad]]="","",'Formulario PPGR1'!#REF!)</f>
        <v/>
      </c>
      <c r="E1539" s="465" t="str">
        <f>IF(Tabla1[[#This Row],[Código_Actividad]]="","",'Formulario PPGR1'!#REF!)</f>
        <v/>
      </c>
      <c r="F1539" s="465" t="str">
        <f>IF(Tabla1[[#This Row],[Código_Actividad]]="","",'Formulario PPGR1'!#REF!)</f>
        <v/>
      </c>
      <c r="G1539" s="366"/>
      <c r="H1539" s="460" t="str">
        <f>IFERROR(VLOOKUP(Tabla1[[#This Row],[Código_Actividad]],'Formulario PPGR2'!$H$9:$I$1048576,2,FALSE),"")</f>
        <v/>
      </c>
      <c r="I1539" s="461" t="str">
        <f>IFERROR(VLOOKUP(Tabla1[[#This Row],[Código_Actividad]],Tabla2[[Código]:[Total de Acciones ]],15,FALSE),"")</f>
        <v/>
      </c>
      <c r="J1539" s="462"/>
      <c r="K1539" s="466" t="str">
        <f>IFERROR(VLOOKUP($J1539,[13]LSIns!$B$5:$C$45,2,FALSE),"")</f>
        <v/>
      </c>
      <c r="L1539" s="460"/>
      <c r="M1539" s="463" t="str">
        <f>IFERROR(VLOOKUP($L1539,[4]Insumos!$C$2:$F$517,2,FALSE),"")</f>
        <v/>
      </c>
      <c r="N1539" s="408"/>
      <c r="O1539" s="464" t="str">
        <f>IFERROR(VLOOKUP($L1539,[4]Insumos!$C$2:$F$517,3,FALSE),"")</f>
        <v/>
      </c>
      <c r="P1539" s="318" t="e">
        <f>+Tabla1[[#This Row],[Precio Unitario]]*Tabla1[[#This Row],[Cantidad de Insumos]]</f>
        <v>#VALUE!</v>
      </c>
      <c r="Q1539" s="464" t="str">
        <f>IFERROR(VLOOKUP($L1539,[4]Insumos!$C$2:$F$517,4,FALSE),"")</f>
        <v/>
      </c>
      <c r="R1539" s="463"/>
    </row>
    <row r="1540" spans="2:18" x14ac:dyDescent="0.25">
      <c r="B1540" s="465" t="str">
        <f>IF(Tabla1[[#This Row],[Código_Actividad]]="","",CONCATENATE(Tabla1[[#This Row],[POA]],".",Tabla1[[#This Row],[SRS]],".",Tabla1[[#This Row],[AREA]],".",Tabla1[[#This Row],[TIPO]]))</f>
        <v/>
      </c>
      <c r="C1540" s="465" t="str">
        <f>IF(Tabla1[[#This Row],[Código_Actividad]]="","",'Formulario PPGR1'!#REF!)</f>
        <v/>
      </c>
      <c r="D1540" s="465" t="str">
        <f>IF(Tabla1[[#This Row],[Código_Actividad]]="","",'Formulario PPGR1'!#REF!)</f>
        <v/>
      </c>
      <c r="E1540" s="465" t="str">
        <f>IF(Tabla1[[#This Row],[Código_Actividad]]="","",'Formulario PPGR1'!#REF!)</f>
        <v/>
      </c>
      <c r="F1540" s="465" t="str">
        <f>IF(Tabla1[[#This Row],[Código_Actividad]]="","",'Formulario PPGR1'!#REF!)</f>
        <v/>
      </c>
      <c r="G1540" s="366"/>
      <c r="H1540" s="460" t="str">
        <f>IFERROR(VLOOKUP(Tabla1[[#This Row],[Código_Actividad]],'Formulario PPGR2'!$H$9:$I$1048576,2,FALSE),"")</f>
        <v/>
      </c>
      <c r="I1540" s="461" t="str">
        <f>IFERROR(VLOOKUP(Tabla1[[#This Row],[Código_Actividad]],Tabla2[[Código]:[Total de Acciones ]],15,FALSE),"")</f>
        <v/>
      </c>
      <c r="J1540" s="462"/>
      <c r="K1540" s="466" t="str">
        <f>IFERROR(VLOOKUP($J1540,[13]LSIns!$B$5:$C$45,2,FALSE),"")</f>
        <v/>
      </c>
      <c r="L1540" s="460"/>
      <c r="M1540" s="463" t="str">
        <f>IFERROR(VLOOKUP($L1540,[4]Insumos!$C$2:$F$517,2,FALSE),"")</f>
        <v/>
      </c>
      <c r="N1540" s="408"/>
      <c r="O1540" s="464" t="str">
        <f>IFERROR(VLOOKUP($L1540,[4]Insumos!$C$2:$F$517,3,FALSE),"")</f>
        <v/>
      </c>
      <c r="P1540" s="318" t="e">
        <f>+Tabla1[[#This Row],[Precio Unitario]]*Tabla1[[#This Row],[Cantidad de Insumos]]</f>
        <v>#VALUE!</v>
      </c>
      <c r="Q1540" s="464" t="str">
        <f>IFERROR(VLOOKUP($L1540,[4]Insumos!$C$2:$F$517,4,FALSE),"")</f>
        <v/>
      </c>
      <c r="R1540" s="463"/>
    </row>
    <row r="1541" spans="2:18" x14ac:dyDescent="0.25">
      <c r="B1541" s="465" t="str">
        <f>IF(Tabla1[[#This Row],[Código_Actividad]]="","",CONCATENATE(Tabla1[[#This Row],[POA]],".",Tabla1[[#This Row],[SRS]],".",Tabla1[[#This Row],[AREA]],".",Tabla1[[#This Row],[TIPO]]))</f>
        <v/>
      </c>
      <c r="C1541" s="465" t="str">
        <f>IF(Tabla1[[#This Row],[Código_Actividad]]="","",'Formulario PPGR1'!#REF!)</f>
        <v/>
      </c>
      <c r="D1541" s="465" t="str">
        <f>IF(Tabla1[[#This Row],[Código_Actividad]]="","",'Formulario PPGR1'!#REF!)</f>
        <v/>
      </c>
      <c r="E1541" s="465" t="str">
        <f>IF(Tabla1[[#This Row],[Código_Actividad]]="","",'Formulario PPGR1'!#REF!)</f>
        <v/>
      </c>
      <c r="F1541" s="465" t="str">
        <f>IF(Tabla1[[#This Row],[Código_Actividad]]="","",'Formulario PPGR1'!#REF!)</f>
        <v/>
      </c>
      <c r="G1541" s="366"/>
      <c r="H1541" s="460" t="str">
        <f>IFERROR(VLOOKUP(Tabla1[[#This Row],[Código_Actividad]],'Formulario PPGR2'!$H$9:$I$1048576,2,FALSE),"")</f>
        <v/>
      </c>
      <c r="I1541" s="461" t="str">
        <f>IFERROR(VLOOKUP(Tabla1[[#This Row],[Código_Actividad]],Tabla2[[Código]:[Total de Acciones ]],15,FALSE),"")</f>
        <v/>
      </c>
      <c r="J1541" s="462"/>
      <c r="K1541" s="466" t="str">
        <f>IFERROR(VLOOKUP($J1541,[13]LSIns!$B$5:$C$45,2,FALSE),"")</f>
        <v/>
      </c>
      <c r="L1541" s="460"/>
      <c r="M1541" s="463" t="str">
        <f>IFERROR(VLOOKUP($L1541,[4]Insumos!$C$2:$F$517,2,FALSE),"")</f>
        <v/>
      </c>
      <c r="N1541" s="408"/>
      <c r="O1541" s="464" t="str">
        <f>IFERROR(VLOOKUP($L1541,[4]Insumos!$C$2:$F$517,3,FALSE),"")</f>
        <v/>
      </c>
      <c r="P1541" s="318" t="e">
        <f>+Tabla1[[#This Row],[Precio Unitario]]*Tabla1[[#This Row],[Cantidad de Insumos]]</f>
        <v>#VALUE!</v>
      </c>
      <c r="Q1541" s="464" t="str">
        <f>IFERROR(VLOOKUP($L1541,[4]Insumos!$C$2:$F$517,4,FALSE),"")</f>
        <v/>
      </c>
      <c r="R1541" s="463"/>
    </row>
    <row r="1542" spans="2:18" x14ac:dyDescent="0.25">
      <c r="B1542" s="465" t="str">
        <f>IF(Tabla1[[#This Row],[Código_Actividad]]="","",CONCATENATE(Tabla1[[#This Row],[POA]],".",Tabla1[[#This Row],[SRS]],".",Tabla1[[#This Row],[AREA]],".",Tabla1[[#This Row],[TIPO]]))</f>
        <v/>
      </c>
      <c r="C1542" s="465" t="str">
        <f>IF(Tabla1[[#This Row],[Código_Actividad]]="","",'Formulario PPGR1'!#REF!)</f>
        <v/>
      </c>
      <c r="D1542" s="465" t="str">
        <f>IF(Tabla1[[#This Row],[Código_Actividad]]="","",'Formulario PPGR1'!#REF!)</f>
        <v/>
      </c>
      <c r="E1542" s="465" t="str">
        <f>IF(Tabla1[[#This Row],[Código_Actividad]]="","",'Formulario PPGR1'!#REF!)</f>
        <v/>
      </c>
      <c r="F1542" s="465" t="str">
        <f>IF(Tabla1[[#This Row],[Código_Actividad]]="","",'Formulario PPGR1'!#REF!)</f>
        <v/>
      </c>
      <c r="G1542" s="366"/>
      <c r="H1542" s="460" t="str">
        <f>IFERROR(VLOOKUP(Tabla1[[#This Row],[Código_Actividad]],'Formulario PPGR2'!$H$9:$I$1048576,2,FALSE),"")</f>
        <v/>
      </c>
      <c r="I1542" s="461" t="str">
        <f>IFERROR(VLOOKUP(Tabla1[[#This Row],[Código_Actividad]],Tabla2[[Código]:[Total de Acciones ]],15,FALSE),"")</f>
        <v/>
      </c>
      <c r="J1542" s="462"/>
      <c r="K1542" s="466" t="str">
        <f>IFERROR(VLOOKUP($J1542,[13]LSIns!$B$5:$C$45,2,FALSE),"")</f>
        <v/>
      </c>
      <c r="L1542" s="460"/>
      <c r="M1542" s="463" t="str">
        <f>IFERROR(VLOOKUP($L1542,[4]Insumos!$C$2:$F$517,2,FALSE),"")</f>
        <v/>
      </c>
      <c r="N1542" s="408"/>
      <c r="O1542" s="464" t="str">
        <f>IFERROR(VLOOKUP($L1542,[4]Insumos!$C$2:$F$517,3,FALSE),"")</f>
        <v/>
      </c>
      <c r="P1542" s="318" t="e">
        <f>+Tabla1[[#This Row],[Precio Unitario]]*Tabla1[[#This Row],[Cantidad de Insumos]]</f>
        <v>#VALUE!</v>
      </c>
      <c r="Q1542" s="464" t="str">
        <f>IFERROR(VLOOKUP($L1542,[4]Insumos!$C$2:$F$517,4,FALSE),"")</f>
        <v/>
      </c>
      <c r="R1542" s="463"/>
    </row>
    <row r="1543" spans="2:18" x14ac:dyDescent="0.25">
      <c r="B1543" s="465" t="str">
        <f>IF(Tabla1[[#This Row],[Código_Actividad]]="","",CONCATENATE(Tabla1[[#This Row],[POA]],".",Tabla1[[#This Row],[SRS]],".",Tabla1[[#This Row],[AREA]],".",Tabla1[[#This Row],[TIPO]]))</f>
        <v/>
      </c>
      <c r="C1543" s="465" t="str">
        <f>IF(Tabla1[[#This Row],[Código_Actividad]]="","",'Formulario PPGR1'!#REF!)</f>
        <v/>
      </c>
      <c r="D1543" s="465" t="str">
        <f>IF(Tabla1[[#This Row],[Código_Actividad]]="","",'Formulario PPGR1'!#REF!)</f>
        <v/>
      </c>
      <c r="E1543" s="465" t="str">
        <f>IF(Tabla1[[#This Row],[Código_Actividad]]="","",'Formulario PPGR1'!#REF!)</f>
        <v/>
      </c>
      <c r="F1543" s="465" t="str">
        <f>IF(Tabla1[[#This Row],[Código_Actividad]]="","",'Formulario PPGR1'!#REF!)</f>
        <v/>
      </c>
      <c r="G1543" s="366"/>
      <c r="H1543" s="460" t="str">
        <f>IFERROR(VLOOKUP(Tabla1[[#This Row],[Código_Actividad]],'Formulario PPGR2'!$H$9:$I$1048576,2,FALSE),"")</f>
        <v/>
      </c>
      <c r="I1543" s="461" t="str">
        <f>IFERROR(VLOOKUP(Tabla1[[#This Row],[Código_Actividad]],Tabla2[[Código]:[Total de Acciones ]],15,FALSE),"")</f>
        <v/>
      </c>
      <c r="J1543" s="462"/>
      <c r="K1543" s="466" t="str">
        <f>IFERROR(VLOOKUP($J1543,[13]LSIns!$B$5:$C$45,2,FALSE),"")</f>
        <v/>
      </c>
      <c r="L1543" s="460"/>
      <c r="M1543" s="463" t="str">
        <f>IFERROR(VLOOKUP($L1543,[4]Insumos!$C$2:$F$517,2,FALSE),"")</f>
        <v/>
      </c>
      <c r="N1543" s="408"/>
      <c r="O1543" s="464" t="str">
        <f>IFERROR(VLOOKUP($L1543,[4]Insumos!$C$2:$F$517,3,FALSE),"")</f>
        <v/>
      </c>
      <c r="P1543" s="318" t="e">
        <f>+Tabla1[[#This Row],[Precio Unitario]]*Tabla1[[#This Row],[Cantidad de Insumos]]</f>
        <v>#VALUE!</v>
      </c>
      <c r="Q1543" s="464" t="str">
        <f>IFERROR(VLOOKUP($L1543,[4]Insumos!$C$2:$F$517,4,FALSE),"")</f>
        <v/>
      </c>
      <c r="R1543" s="463"/>
    </row>
    <row r="1544" spans="2:18" x14ac:dyDescent="0.25">
      <c r="B1544" s="465" t="str">
        <f>IF(Tabla1[[#This Row],[Código_Actividad]]="","",CONCATENATE(Tabla1[[#This Row],[POA]],".",Tabla1[[#This Row],[SRS]],".",Tabla1[[#This Row],[AREA]],".",Tabla1[[#This Row],[TIPO]]))</f>
        <v/>
      </c>
      <c r="C1544" s="465" t="str">
        <f>IF(Tabla1[[#This Row],[Código_Actividad]]="","",'Formulario PPGR1'!#REF!)</f>
        <v/>
      </c>
      <c r="D1544" s="465" t="str">
        <f>IF(Tabla1[[#This Row],[Código_Actividad]]="","",'Formulario PPGR1'!#REF!)</f>
        <v/>
      </c>
      <c r="E1544" s="465" t="str">
        <f>IF(Tabla1[[#This Row],[Código_Actividad]]="","",'Formulario PPGR1'!#REF!)</f>
        <v/>
      </c>
      <c r="F1544" s="465" t="str">
        <f>IF(Tabla1[[#This Row],[Código_Actividad]]="","",'Formulario PPGR1'!#REF!)</f>
        <v/>
      </c>
      <c r="G1544" s="366"/>
      <c r="H1544" s="460" t="str">
        <f>IFERROR(VLOOKUP(Tabla1[[#This Row],[Código_Actividad]],'Formulario PPGR2'!$H$9:$I$1048576,2,FALSE),"")</f>
        <v/>
      </c>
      <c r="I1544" s="461" t="str">
        <f>IFERROR(VLOOKUP(Tabla1[[#This Row],[Código_Actividad]],Tabla2[[Código]:[Total de Acciones ]],15,FALSE),"")</f>
        <v/>
      </c>
      <c r="J1544" s="462"/>
      <c r="K1544" s="466" t="str">
        <f>IFERROR(VLOOKUP($J1544,[13]LSIns!$B$5:$C$45,2,FALSE),"")</f>
        <v/>
      </c>
      <c r="L1544" s="460"/>
      <c r="M1544" s="463" t="str">
        <f>IFERROR(VLOOKUP($L1544,[4]Insumos!$C$2:$F$517,2,FALSE),"")</f>
        <v/>
      </c>
      <c r="N1544" s="408"/>
      <c r="O1544" s="464" t="str">
        <f>IFERROR(VLOOKUP($L1544,[4]Insumos!$C$2:$F$517,3,FALSE),"")</f>
        <v/>
      </c>
      <c r="P1544" s="318" t="e">
        <f>+Tabla1[[#This Row],[Precio Unitario]]*Tabla1[[#This Row],[Cantidad de Insumos]]</f>
        <v>#VALUE!</v>
      </c>
      <c r="Q1544" s="464" t="str">
        <f>IFERROR(VLOOKUP($L1544,[4]Insumos!$C$2:$F$517,4,FALSE),"")</f>
        <v/>
      </c>
      <c r="R1544" s="463"/>
    </row>
    <row r="1545" spans="2:18" x14ac:dyDescent="0.25">
      <c r="B1545" s="465" t="str">
        <f>IF(Tabla1[[#This Row],[Código_Actividad]]="","",CONCATENATE(Tabla1[[#This Row],[POA]],".",Tabla1[[#This Row],[SRS]],".",Tabla1[[#This Row],[AREA]],".",Tabla1[[#This Row],[TIPO]]))</f>
        <v/>
      </c>
      <c r="C1545" s="465" t="str">
        <f>IF(Tabla1[[#This Row],[Código_Actividad]]="","",'Formulario PPGR1'!#REF!)</f>
        <v/>
      </c>
      <c r="D1545" s="465" t="str">
        <f>IF(Tabla1[[#This Row],[Código_Actividad]]="","",'Formulario PPGR1'!#REF!)</f>
        <v/>
      </c>
      <c r="E1545" s="465" t="str">
        <f>IF(Tabla1[[#This Row],[Código_Actividad]]="","",'Formulario PPGR1'!#REF!)</f>
        <v/>
      </c>
      <c r="F1545" s="465" t="str">
        <f>IF(Tabla1[[#This Row],[Código_Actividad]]="","",'Formulario PPGR1'!#REF!)</f>
        <v/>
      </c>
      <c r="G1545" s="366"/>
      <c r="H1545" s="460" t="str">
        <f>IFERROR(VLOOKUP(Tabla1[[#This Row],[Código_Actividad]],'Formulario PPGR2'!$H$9:$I$1048576,2,FALSE),"")</f>
        <v/>
      </c>
      <c r="I1545" s="461" t="str">
        <f>IFERROR(VLOOKUP(Tabla1[[#This Row],[Código_Actividad]],Tabla2[[Código]:[Total de Acciones ]],15,FALSE),"")</f>
        <v/>
      </c>
      <c r="J1545" s="462"/>
      <c r="K1545" s="466" t="str">
        <f>IFERROR(VLOOKUP($J1545,[13]LSIns!$B$5:$C$45,2,FALSE),"")</f>
        <v/>
      </c>
      <c r="L1545" s="460"/>
      <c r="M1545" s="463" t="str">
        <f>IFERROR(VLOOKUP($L1545,[4]Insumos!$C$2:$F$517,2,FALSE),"")</f>
        <v/>
      </c>
      <c r="N1545" s="408"/>
      <c r="O1545" s="464" t="str">
        <f>IFERROR(VLOOKUP($L1545,[4]Insumos!$C$2:$F$517,3,FALSE),"")</f>
        <v/>
      </c>
      <c r="P1545" s="318" t="e">
        <f>+Tabla1[[#This Row],[Precio Unitario]]*Tabla1[[#This Row],[Cantidad de Insumos]]</f>
        <v>#VALUE!</v>
      </c>
      <c r="Q1545" s="464" t="str">
        <f>IFERROR(VLOOKUP($L1545,[4]Insumos!$C$2:$F$517,4,FALSE),"")</f>
        <v/>
      </c>
      <c r="R1545" s="463"/>
    </row>
    <row r="1546" spans="2:18" x14ac:dyDescent="0.25">
      <c r="B1546" s="465" t="str">
        <f>IF(Tabla1[[#This Row],[Código_Actividad]]="","",CONCATENATE(Tabla1[[#This Row],[POA]],".",Tabla1[[#This Row],[SRS]],".",Tabla1[[#This Row],[AREA]],".",Tabla1[[#This Row],[TIPO]]))</f>
        <v/>
      </c>
      <c r="C1546" s="465" t="str">
        <f>IF(Tabla1[[#This Row],[Código_Actividad]]="","",'Formulario PPGR1'!#REF!)</f>
        <v/>
      </c>
      <c r="D1546" s="465" t="str">
        <f>IF(Tabla1[[#This Row],[Código_Actividad]]="","",'Formulario PPGR1'!#REF!)</f>
        <v/>
      </c>
      <c r="E1546" s="465" t="str">
        <f>IF(Tabla1[[#This Row],[Código_Actividad]]="","",'Formulario PPGR1'!#REF!)</f>
        <v/>
      </c>
      <c r="F1546" s="465" t="str">
        <f>IF(Tabla1[[#This Row],[Código_Actividad]]="","",'Formulario PPGR1'!#REF!)</f>
        <v/>
      </c>
      <c r="G1546" s="366"/>
      <c r="H1546" s="460" t="str">
        <f>IFERROR(VLOOKUP(Tabla1[[#This Row],[Código_Actividad]],'Formulario PPGR2'!$H$9:$I$1048576,2,FALSE),"")</f>
        <v/>
      </c>
      <c r="I1546" s="461" t="str">
        <f>IFERROR(VLOOKUP(Tabla1[[#This Row],[Código_Actividad]],Tabla2[[Código]:[Total de Acciones ]],15,FALSE),"")</f>
        <v/>
      </c>
      <c r="J1546" s="462"/>
      <c r="K1546" s="466" t="str">
        <f>IFERROR(VLOOKUP($J1546,[13]LSIns!$B$5:$C$45,2,FALSE),"")</f>
        <v/>
      </c>
      <c r="L1546" s="460"/>
      <c r="M1546" s="463" t="str">
        <f>IFERROR(VLOOKUP($L1546,[4]Insumos!$C$2:$F$517,2,FALSE),"")</f>
        <v/>
      </c>
      <c r="N1546" s="408"/>
      <c r="O1546" s="464" t="str">
        <f>IFERROR(VLOOKUP($L1546,[4]Insumos!$C$2:$F$517,3,FALSE),"")</f>
        <v/>
      </c>
      <c r="P1546" s="318" t="e">
        <f>+Tabla1[[#This Row],[Precio Unitario]]*Tabla1[[#This Row],[Cantidad de Insumos]]</f>
        <v>#VALUE!</v>
      </c>
      <c r="Q1546" s="464" t="str">
        <f>IFERROR(VLOOKUP($L1546,[4]Insumos!$C$2:$F$517,4,FALSE),"")</f>
        <v/>
      </c>
      <c r="R1546" s="463"/>
    </row>
    <row r="1547" spans="2:18" x14ac:dyDescent="0.25">
      <c r="B1547" s="465" t="str">
        <f>IF(Tabla1[[#This Row],[Código_Actividad]]="","",CONCATENATE(Tabla1[[#This Row],[POA]],".",Tabla1[[#This Row],[SRS]],".",Tabla1[[#This Row],[AREA]],".",Tabla1[[#This Row],[TIPO]]))</f>
        <v/>
      </c>
      <c r="C1547" s="465" t="str">
        <f>IF(Tabla1[[#This Row],[Código_Actividad]]="","",'Formulario PPGR1'!#REF!)</f>
        <v/>
      </c>
      <c r="D1547" s="465" t="str">
        <f>IF(Tabla1[[#This Row],[Código_Actividad]]="","",'Formulario PPGR1'!#REF!)</f>
        <v/>
      </c>
      <c r="E1547" s="465" t="str">
        <f>IF(Tabla1[[#This Row],[Código_Actividad]]="","",'Formulario PPGR1'!#REF!)</f>
        <v/>
      </c>
      <c r="F1547" s="465" t="str">
        <f>IF(Tabla1[[#This Row],[Código_Actividad]]="","",'Formulario PPGR1'!#REF!)</f>
        <v/>
      </c>
      <c r="G1547" s="366"/>
      <c r="H1547" s="460" t="str">
        <f>IFERROR(VLOOKUP(Tabla1[[#This Row],[Código_Actividad]],'Formulario PPGR2'!$H$9:$I$1048576,2,FALSE),"")</f>
        <v/>
      </c>
      <c r="I1547" s="461" t="str">
        <f>IFERROR(VLOOKUP(Tabla1[[#This Row],[Código_Actividad]],Tabla2[[Código]:[Total de Acciones ]],15,FALSE),"")</f>
        <v/>
      </c>
      <c r="J1547" s="462"/>
      <c r="K1547" s="466" t="str">
        <f>IFERROR(VLOOKUP($J1547,[13]LSIns!$B$5:$C$45,2,FALSE),"")</f>
        <v/>
      </c>
      <c r="L1547" s="460"/>
      <c r="M1547" s="463" t="str">
        <f>IFERROR(VLOOKUP($L1547,[4]Insumos!$C$2:$F$517,2,FALSE),"")</f>
        <v/>
      </c>
      <c r="N1547" s="408"/>
      <c r="O1547" s="464" t="str">
        <f>IFERROR(VLOOKUP($L1547,[4]Insumos!$C$2:$F$517,3,FALSE),"")</f>
        <v/>
      </c>
      <c r="P1547" s="318" t="e">
        <f>+Tabla1[[#This Row],[Precio Unitario]]*Tabla1[[#This Row],[Cantidad de Insumos]]</f>
        <v>#VALUE!</v>
      </c>
      <c r="Q1547" s="464" t="str">
        <f>IFERROR(VLOOKUP($L1547,[4]Insumos!$C$2:$F$517,4,FALSE),"")</f>
        <v/>
      </c>
      <c r="R1547" s="463"/>
    </row>
    <row r="1548" spans="2:18" x14ac:dyDescent="0.25">
      <c r="B1548" s="465" t="str">
        <f>IF(Tabla1[[#This Row],[Código_Actividad]]="","",CONCATENATE(Tabla1[[#This Row],[POA]],".",Tabla1[[#This Row],[SRS]],".",Tabla1[[#This Row],[AREA]],".",Tabla1[[#This Row],[TIPO]]))</f>
        <v/>
      </c>
      <c r="C1548" s="465" t="str">
        <f>IF(Tabla1[[#This Row],[Código_Actividad]]="","",'Formulario PPGR1'!#REF!)</f>
        <v/>
      </c>
      <c r="D1548" s="465" t="str">
        <f>IF(Tabla1[[#This Row],[Código_Actividad]]="","",'Formulario PPGR1'!#REF!)</f>
        <v/>
      </c>
      <c r="E1548" s="465" t="str">
        <f>IF(Tabla1[[#This Row],[Código_Actividad]]="","",'Formulario PPGR1'!#REF!)</f>
        <v/>
      </c>
      <c r="F1548" s="465" t="str">
        <f>IF(Tabla1[[#This Row],[Código_Actividad]]="","",'Formulario PPGR1'!#REF!)</f>
        <v/>
      </c>
      <c r="G1548" s="366"/>
      <c r="H1548" s="460" t="str">
        <f>IFERROR(VLOOKUP(Tabla1[[#This Row],[Código_Actividad]],'Formulario PPGR2'!$H$9:$I$1048576,2,FALSE),"")</f>
        <v/>
      </c>
      <c r="I1548" s="461" t="str">
        <f>IFERROR(VLOOKUP(Tabla1[[#This Row],[Código_Actividad]],Tabla2[[Código]:[Total de Acciones ]],15,FALSE),"")</f>
        <v/>
      </c>
      <c r="J1548" s="462"/>
      <c r="K1548" s="466" t="str">
        <f>IFERROR(VLOOKUP($J1548,[13]LSIns!$B$5:$C$45,2,FALSE),"")</f>
        <v/>
      </c>
      <c r="L1548" s="460"/>
      <c r="M1548" s="463" t="str">
        <f>IFERROR(VLOOKUP($L1548,[4]Insumos!$C$2:$F$517,2,FALSE),"")</f>
        <v/>
      </c>
      <c r="N1548" s="408"/>
      <c r="O1548" s="464" t="str">
        <f>IFERROR(VLOOKUP($L1548,[4]Insumos!$C$2:$F$517,3,FALSE),"")</f>
        <v/>
      </c>
      <c r="P1548" s="318" t="e">
        <f>+Tabla1[[#This Row],[Precio Unitario]]*Tabla1[[#This Row],[Cantidad de Insumos]]</f>
        <v>#VALUE!</v>
      </c>
      <c r="Q1548" s="464" t="str">
        <f>IFERROR(VLOOKUP($L1548,[4]Insumos!$C$2:$F$517,4,FALSE),"")</f>
        <v/>
      </c>
      <c r="R1548" s="463"/>
    </row>
    <row r="1549" spans="2:18" x14ac:dyDescent="0.25">
      <c r="B1549" s="465" t="str">
        <f>IF(Tabla1[[#This Row],[Código_Actividad]]="","",CONCATENATE(Tabla1[[#This Row],[POA]],".",Tabla1[[#This Row],[SRS]],".",Tabla1[[#This Row],[AREA]],".",Tabla1[[#This Row],[TIPO]]))</f>
        <v/>
      </c>
      <c r="C1549" s="465" t="str">
        <f>IF(Tabla1[[#This Row],[Código_Actividad]]="","",'Formulario PPGR1'!#REF!)</f>
        <v/>
      </c>
      <c r="D1549" s="465" t="str">
        <f>IF(Tabla1[[#This Row],[Código_Actividad]]="","",'Formulario PPGR1'!#REF!)</f>
        <v/>
      </c>
      <c r="E1549" s="465" t="str">
        <f>IF(Tabla1[[#This Row],[Código_Actividad]]="","",'Formulario PPGR1'!#REF!)</f>
        <v/>
      </c>
      <c r="F1549" s="465" t="str">
        <f>IF(Tabla1[[#This Row],[Código_Actividad]]="","",'Formulario PPGR1'!#REF!)</f>
        <v/>
      </c>
      <c r="G1549" s="366"/>
      <c r="H1549" s="460" t="str">
        <f>IFERROR(VLOOKUP(Tabla1[[#This Row],[Código_Actividad]],'Formulario PPGR2'!$H$9:$I$1048576,2,FALSE),"")</f>
        <v/>
      </c>
      <c r="I1549" s="461" t="str">
        <f>IFERROR(VLOOKUP(Tabla1[[#This Row],[Código_Actividad]],Tabla2[[Código]:[Total de Acciones ]],15,FALSE),"")</f>
        <v/>
      </c>
      <c r="J1549" s="462"/>
      <c r="K1549" s="466" t="str">
        <f>IFERROR(VLOOKUP($J1549,[13]LSIns!$B$5:$C$45,2,FALSE),"")</f>
        <v/>
      </c>
      <c r="L1549" s="460"/>
      <c r="M1549" s="463" t="str">
        <f>IFERROR(VLOOKUP($L1549,[4]Insumos!$C$2:$F$517,2,FALSE),"")</f>
        <v/>
      </c>
      <c r="N1549" s="408"/>
      <c r="O1549" s="464" t="str">
        <f>IFERROR(VLOOKUP($L1549,[4]Insumos!$C$2:$F$517,3,FALSE),"")</f>
        <v/>
      </c>
      <c r="P1549" s="318" t="e">
        <f>+Tabla1[[#This Row],[Precio Unitario]]*Tabla1[[#This Row],[Cantidad de Insumos]]</f>
        <v>#VALUE!</v>
      </c>
      <c r="Q1549" s="464" t="str">
        <f>IFERROR(VLOOKUP($L1549,[4]Insumos!$C$2:$F$517,4,FALSE),"")</f>
        <v/>
      </c>
      <c r="R1549" s="463"/>
    </row>
    <row r="1550" spans="2:18" x14ac:dyDescent="0.25">
      <c r="B1550" s="465" t="str">
        <f>IF(Tabla1[[#This Row],[Código_Actividad]]="","",CONCATENATE(Tabla1[[#This Row],[POA]],".",Tabla1[[#This Row],[SRS]],".",Tabla1[[#This Row],[AREA]],".",Tabla1[[#This Row],[TIPO]]))</f>
        <v/>
      </c>
      <c r="C1550" s="465" t="str">
        <f>IF(Tabla1[[#This Row],[Código_Actividad]]="","",'Formulario PPGR1'!#REF!)</f>
        <v/>
      </c>
      <c r="D1550" s="465" t="str">
        <f>IF(Tabla1[[#This Row],[Código_Actividad]]="","",'Formulario PPGR1'!#REF!)</f>
        <v/>
      </c>
      <c r="E1550" s="465" t="str">
        <f>IF(Tabla1[[#This Row],[Código_Actividad]]="","",'Formulario PPGR1'!#REF!)</f>
        <v/>
      </c>
      <c r="F1550" s="465" t="str">
        <f>IF(Tabla1[[#This Row],[Código_Actividad]]="","",'Formulario PPGR1'!#REF!)</f>
        <v/>
      </c>
      <c r="G1550" s="366"/>
      <c r="H1550" s="460" t="str">
        <f>IFERROR(VLOOKUP(Tabla1[[#This Row],[Código_Actividad]],'Formulario PPGR2'!$H$9:$I$1048576,2,FALSE),"")</f>
        <v/>
      </c>
      <c r="I1550" s="461" t="str">
        <f>IFERROR(VLOOKUP(Tabla1[[#This Row],[Código_Actividad]],Tabla2[[Código]:[Total de Acciones ]],15,FALSE),"")</f>
        <v/>
      </c>
      <c r="J1550" s="462"/>
      <c r="K1550" s="466" t="str">
        <f>IFERROR(VLOOKUP($J1550,[13]LSIns!$B$5:$C$45,2,FALSE),"")</f>
        <v/>
      </c>
      <c r="L1550" s="460"/>
      <c r="M1550" s="463" t="str">
        <f>IFERROR(VLOOKUP($L1550,[4]Insumos!$C$2:$F$517,2,FALSE),"")</f>
        <v/>
      </c>
      <c r="N1550" s="408"/>
      <c r="O1550" s="464" t="str">
        <f>IFERROR(VLOOKUP($L1550,[4]Insumos!$C$2:$F$517,3,FALSE),"")</f>
        <v/>
      </c>
      <c r="P1550" s="318" t="e">
        <f>+Tabla1[[#This Row],[Precio Unitario]]*Tabla1[[#This Row],[Cantidad de Insumos]]</f>
        <v>#VALUE!</v>
      </c>
      <c r="Q1550" s="464" t="str">
        <f>IFERROR(VLOOKUP($L1550,[4]Insumos!$C$2:$F$517,4,FALSE),"")</f>
        <v/>
      </c>
      <c r="R1550" s="463"/>
    </row>
    <row r="1551" spans="2:18" x14ac:dyDescent="0.25">
      <c r="B1551" s="465" t="str">
        <f>IF(Tabla1[[#This Row],[Código_Actividad]]="","",CONCATENATE(Tabla1[[#This Row],[POA]],".",Tabla1[[#This Row],[SRS]],".",Tabla1[[#This Row],[AREA]],".",Tabla1[[#This Row],[TIPO]]))</f>
        <v/>
      </c>
      <c r="C1551" s="465" t="str">
        <f>IF(Tabla1[[#This Row],[Código_Actividad]]="","",'Formulario PPGR1'!#REF!)</f>
        <v/>
      </c>
      <c r="D1551" s="465" t="str">
        <f>IF(Tabla1[[#This Row],[Código_Actividad]]="","",'Formulario PPGR1'!#REF!)</f>
        <v/>
      </c>
      <c r="E1551" s="465" t="str">
        <f>IF(Tabla1[[#This Row],[Código_Actividad]]="","",'Formulario PPGR1'!#REF!)</f>
        <v/>
      </c>
      <c r="F1551" s="465" t="str">
        <f>IF(Tabla1[[#This Row],[Código_Actividad]]="","",'Formulario PPGR1'!#REF!)</f>
        <v/>
      </c>
      <c r="G1551" s="366"/>
      <c r="H1551" s="460" t="str">
        <f>IFERROR(VLOOKUP(Tabla1[[#This Row],[Código_Actividad]],'Formulario PPGR2'!$H$9:$I$1048576,2,FALSE),"")</f>
        <v/>
      </c>
      <c r="I1551" s="461" t="str">
        <f>IFERROR(VLOOKUP(Tabla1[[#This Row],[Código_Actividad]],Tabla2[[Código]:[Total de Acciones ]],15,FALSE),"")</f>
        <v/>
      </c>
      <c r="J1551" s="462"/>
      <c r="K1551" s="466" t="str">
        <f>IFERROR(VLOOKUP($J1551,[13]LSIns!$B$5:$C$45,2,FALSE),"")</f>
        <v/>
      </c>
      <c r="L1551" s="460"/>
      <c r="M1551" s="463" t="str">
        <f>IFERROR(VLOOKUP($L1551,[4]Insumos!$C$2:$F$517,2,FALSE),"")</f>
        <v/>
      </c>
      <c r="N1551" s="408"/>
      <c r="O1551" s="464" t="str">
        <f>IFERROR(VLOOKUP($L1551,[4]Insumos!$C$2:$F$517,3,FALSE),"")</f>
        <v/>
      </c>
      <c r="P1551" s="318" t="e">
        <f>+Tabla1[[#This Row],[Precio Unitario]]*Tabla1[[#This Row],[Cantidad de Insumos]]</f>
        <v>#VALUE!</v>
      </c>
      <c r="Q1551" s="464" t="str">
        <f>IFERROR(VLOOKUP($L1551,[4]Insumos!$C$2:$F$517,4,FALSE),"")</f>
        <v/>
      </c>
      <c r="R1551" s="463"/>
    </row>
    <row r="1552" spans="2:18" x14ac:dyDescent="0.25">
      <c r="B1552" s="465" t="str">
        <f>IF(Tabla1[[#This Row],[Código_Actividad]]="","",CONCATENATE(Tabla1[[#This Row],[POA]],".",Tabla1[[#This Row],[SRS]],".",Tabla1[[#This Row],[AREA]],".",Tabla1[[#This Row],[TIPO]]))</f>
        <v/>
      </c>
      <c r="C1552" s="465" t="str">
        <f>IF(Tabla1[[#This Row],[Código_Actividad]]="","",'Formulario PPGR1'!#REF!)</f>
        <v/>
      </c>
      <c r="D1552" s="465" t="str">
        <f>IF(Tabla1[[#This Row],[Código_Actividad]]="","",'Formulario PPGR1'!#REF!)</f>
        <v/>
      </c>
      <c r="E1552" s="465" t="str">
        <f>IF(Tabla1[[#This Row],[Código_Actividad]]="","",'Formulario PPGR1'!#REF!)</f>
        <v/>
      </c>
      <c r="F1552" s="465" t="str">
        <f>IF(Tabla1[[#This Row],[Código_Actividad]]="","",'Formulario PPGR1'!#REF!)</f>
        <v/>
      </c>
      <c r="G1552" s="366"/>
      <c r="H1552" s="460" t="str">
        <f>IFERROR(VLOOKUP(Tabla1[[#This Row],[Código_Actividad]],'Formulario PPGR2'!$H$9:$I$1048576,2,FALSE),"")</f>
        <v/>
      </c>
      <c r="I1552" s="461" t="str">
        <f>IFERROR(VLOOKUP(Tabla1[[#This Row],[Código_Actividad]],Tabla2[[Código]:[Total de Acciones ]],15,FALSE),"")</f>
        <v/>
      </c>
      <c r="J1552" s="462"/>
      <c r="K1552" s="466" t="str">
        <f>IFERROR(VLOOKUP($J1552,[13]LSIns!$B$5:$C$45,2,FALSE),"")</f>
        <v/>
      </c>
      <c r="L1552" s="460"/>
      <c r="M1552" s="463" t="str">
        <f>IFERROR(VLOOKUP($L1552,[4]Insumos!$C$2:$F$517,2,FALSE),"")</f>
        <v/>
      </c>
      <c r="N1552" s="408"/>
      <c r="O1552" s="464" t="str">
        <f>IFERROR(VLOOKUP($L1552,[4]Insumos!$C$2:$F$517,3,FALSE),"")</f>
        <v/>
      </c>
      <c r="P1552" s="318" t="e">
        <f>+Tabla1[[#This Row],[Precio Unitario]]*Tabla1[[#This Row],[Cantidad de Insumos]]</f>
        <v>#VALUE!</v>
      </c>
      <c r="Q1552" s="464" t="str">
        <f>IFERROR(VLOOKUP($L1552,[4]Insumos!$C$2:$F$517,4,FALSE),"")</f>
        <v/>
      </c>
      <c r="R1552" s="463"/>
    </row>
    <row r="1553" spans="2:18" x14ac:dyDescent="0.25">
      <c r="B1553" s="465" t="str">
        <f>IF(Tabla1[[#This Row],[Código_Actividad]]="","",CONCATENATE(Tabla1[[#This Row],[POA]],".",Tabla1[[#This Row],[SRS]],".",Tabla1[[#This Row],[AREA]],".",Tabla1[[#This Row],[TIPO]]))</f>
        <v/>
      </c>
      <c r="C1553" s="465" t="str">
        <f>IF(Tabla1[[#This Row],[Código_Actividad]]="","",'Formulario PPGR1'!#REF!)</f>
        <v/>
      </c>
      <c r="D1553" s="465" t="str">
        <f>IF(Tabla1[[#This Row],[Código_Actividad]]="","",'Formulario PPGR1'!#REF!)</f>
        <v/>
      </c>
      <c r="E1553" s="465" t="str">
        <f>IF(Tabla1[[#This Row],[Código_Actividad]]="","",'Formulario PPGR1'!#REF!)</f>
        <v/>
      </c>
      <c r="F1553" s="465" t="str">
        <f>IF(Tabla1[[#This Row],[Código_Actividad]]="","",'Formulario PPGR1'!#REF!)</f>
        <v/>
      </c>
      <c r="G1553" s="366"/>
      <c r="H1553" s="460" t="str">
        <f>IFERROR(VLOOKUP(Tabla1[[#This Row],[Código_Actividad]],'Formulario PPGR2'!$H$9:$I$1048576,2,FALSE),"")</f>
        <v/>
      </c>
      <c r="I1553" s="461" t="str">
        <f>IFERROR(VLOOKUP(Tabla1[[#This Row],[Código_Actividad]],Tabla2[[Código]:[Total de Acciones ]],15,FALSE),"")</f>
        <v/>
      </c>
      <c r="J1553" s="462"/>
      <c r="K1553" s="466" t="str">
        <f>IFERROR(VLOOKUP($J1553,[13]LSIns!$B$5:$C$45,2,FALSE),"")</f>
        <v/>
      </c>
      <c r="L1553" s="460"/>
      <c r="M1553" s="463" t="str">
        <f>IFERROR(VLOOKUP($L1553,[4]Insumos!$C$2:$F$517,2,FALSE),"")</f>
        <v/>
      </c>
      <c r="N1553" s="408"/>
      <c r="O1553" s="464" t="str">
        <f>IFERROR(VLOOKUP($L1553,[4]Insumos!$C$2:$F$517,3,FALSE),"")</f>
        <v/>
      </c>
      <c r="P1553" s="318" t="e">
        <f>+Tabla1[[#This Row],[Precio Unitario]]*Tabla1[[#This Row],[Cantidad de Insumos]]</f>
        <v>#VALUE!</v>
      </c>
      <c r="Q1553" s="464" t="str">
        <f>IFERROR(VLOOKUP($L1553,[4]Insumos!$C$2:$F$517,4,FALSE),"")</f>
        <v/>
      </c>
      <c r="R1553" s="463"/>
    </row>
    <row r="1554" spans="2:18" x14ac:dyDescent="0.25">
      <c r="B1554" s="465" t="str">
        <f>IF(Tabla1[[#This Row],[Código_Actividad]]="","",CONCATENATE(Tabla1[[#This Row],[POA]],".",Tabla1[[#This Row],[SRS]],".",Tabla1[[#This Row],[AREA]],".",Tabla1[[#This Row],[TIPO]]))</f>
        <v/>
      </c>
      <c r="C1554" s="465" t="str">
        <f>IF(Tabla1[[#This Row],[Código_Actividad]]="","",'Formulario PPGR1'!#REF!)</f>
        <v/>
      </c>
      <c r="D1554" s="465" t="str">
        <f>IF(Tabla1[[#This Row],[Código_Actividad]]="","",'Formulario PPGR1'!#REF!)</f>
        <v/>
      </c>
      <c r="E1554" s="465" t="str">
        <f>IF(Tabla1[[#This Row],[Código_Actividad]]="","",'Formulario PPGR1'!#REF!)</f>
        <v/>
      </c>
      <c r="F1554" s="465" t="str">
        <f>IF(Tabla1[[#This Row],[Código_Actividad]]="","",'Formulario PPGR1'!#REF!)</f>
        <v/>
      </c>
      <c r="G1554" s="366"/>
      <c r="H1554" s="460" t="str">
        <f>IFERROR(VLOOKUP(Tabla1[[#This Row],[Código_Actividad]],'Formulario PPGR2'!$H$9:$I$1048576,2,FALSE),"")</f>
        <v/>
      </c>
      <c r="I1554" s="461" t="str">
        <f>IFERROR(VLOOKUP(Tabla1[[#This Row],[Código_Actividad]],Tabla2[[Código]:[Total de Acciones ]],15,FALSE),"")</f>
        <v/>
      </c>
      <c r="J1554" s="462"/>
      <c r="K1554" s="466" t="str">
        <f>IFERROR(VLOOKUP($J1554,[13]LSIns!$B$5:$C$45,2,FALSE),"")</f>
        <v/>
      </c>
      <c r="L1554" s="460"/>
      <c r="M1554" s="463" t="str">
        <f>IFERROR(VLOOKUP($L1554,[4]Insumos!$C$2:$F$517,2,FALSE),"")</f>
        <v/>
      </c>
      <c r="N1554" s="408"/>
      <c r="O1554" s="464" t="str">
        <f>IFERROR(VLOOKUP($L1554,[4]Insumos!$C$2:$F$517,3,FALSE),"")</f>
        <v/>
      </c>
      <c r="P1554" s="318" t="e">
        <f>+Tabla1[[#This Row],[Precio Unitario]]*Tabla1[[#This Row],[Cantidad de Insumos]]</f>
        <v>#VALUE!</v>
      </c>
      <c r="Q1554" s="464" t="str">
        <f>IFERROR(VLOOKUP($L1554,[4]Insumos!$C$2:$F$517,4,FALSE),"")</f>
        <v/>
      </c>
      <c r="R1554" s="463"/>
    </row>
    <row r="1555" spans="2:18" x14ac:dyDescent="0.25">
      <c r="B1555" s="465" t="str">
        <f>IF(Tabla1[[#This Row],[Código_Actividad]]="","",CONCATENATE(Tabla1[[#This Row],[POA]],".",Tabla1[[#This Row],[SRS]],".",Tabla1[[#This Row],[AREA]],".",Tabla1[[#This Row],[TIPO]]))</f>
        <v/>
      </c>
      <c r="C1555" s="465" t="str">
        <f>IF(Tabla1[[#This Row],[Código_Actividad]]="","",'Formulario PPGR1'!#REF!)</f>
        <v/>
      </c>
      <c r="D1555" s="465" t="str">
        <f>IF(Tabla1[[#This Row],[Código_Actividad]]="","",'Formulario PPGR1'!#REF!)</f>
        <v/>
      </c>
      <c r="E1555" s="465" t="str">
        <f>IF(Tabla1[[#This Row],[Código_Actividad]]="","",'Formulario PPGR1'!#REF!)</f>
        <v/>
      </c>
      <c r="F1555" s="465" t="str">
        <f>IF(Tabla1[[#This Row],[Código_Actividad]]="","",'Formulario PPGR1'!#REF!)</f>
        <v/>
      </c>
      <c r="G1555" s="366"/>
      <c r="H1555" s="460" t="str">
        <f>IFERROR(VLOOKUP(Tabla1[[#This Row],[Código_Actividad]],'Formulario PPGR2'!$H$9:$I$1048576,2,FALSE),"")</f>
        <v/>
      </c>
      <c r="I1555" s="461" t="str">
        <f>IFERROR(VLOOKUP(Tabla1[[#This Row],[Código_Actividad]],Tabla2[[Código]:[Total de Acciones ]],15,FALSE),"")</f>
        <v/>
      </c>
      <c r="J1555" s="462"/>
      <c r="K1555" s="466" t="str">
        <f>IFERROR(VLOOKUP($J1555,[13]LSIns!$B$5:$C$45,2,FALSE),"")</f>
        <v/>
      </c>
      <c r="L1555" s="460"/>
      <c r="M1555" s="463" t="str">
        <f>IFERROR(VLOOKUP($L1555,[4]Insumos!$C$2:$F$517,2,FALSE),"")</f>
        <v/>
      </c>
      <c r="N1555" s="408"/>
      <c r="O1555" s="464" t="str">
        <f>IFERROR(VLOOKUP($L1555,[4]Insumos!$C$2:$F$517,3,FALSE),"")</f>
        <v/>
      </c>
      <c r="P1555" s="318" t="e">
        <f>+Tabla1[[#This Row],[Precio Unitario]]*Tabla1[[#This Row],[Cantidad de Insumos]]</f>
        <v>#VALUE!</v>
      </c>
      <c r="Q1555" s="464" t="str">
        <f>IFERROR(VLOOKUP($L1555,[4]Insumos!$C$2:$F$517,4,FALSE),"")</f>
        <v/>
      </c>
      <c r="R1555" s="463"/>
    </row>
    <row r="1556" spans="2:18" x14ac:dyDescent="0.25">
      <c r="B1556" s="465" t="str">
        <f>IF(Tabla1[[#This Row],[Código_Actividad]]="","",CONCATENATE(Tabla1[[#This Row],[POA]],".",Tabla1[[#This Row],[SRS]],".",Tabla1[[#This Row],[AREA]],".",Tabla1[[#This Row],[TIPO]]))</f>
        <v/>
      </c>
      <c r="C1556" s="465" t="str">
        <f>IF(Tabla1[[#This Row],[Código_Actividad]]="","",'Formulario PPGR1'!#REF!)</f>
        <v/>
      </c>
      <c r="D1556" s="465" t="str">
        <f>IF(Tabla1[[#This Row],[Código_Actividad]]="","",'Formulario PPGR1'!#REF!)</f>
        <v/>
      </c>
      <c r="E1556" s="465" t="str">
        <f>IF(Tabla1[[#This Row],[Código_Actividad]]="","",'Formulario PPGR1'!#REF!)</f>
        <v/>
      </c>
      <c r="F1556" s="465" t="str">
        <f>IF(Tabla1[[#This Row],[Código_Actividad]]="","",'Formulario PPGR1'!#REF!)</f>
        <v/>
      </c>
      <c r="G1556" s="366"/>
      <c r="H1556" s="460" t="str">
        <f>IFERROR(VLOOKUP(Tabla1[[#This Row],[Código_Actividad]],'Formulario PPGR2'!$H$9:$I$1048576,2,FALSE),"")</f>
        <v/>
      </c>
      <c r="I1556" s="461" t="str">
        <f>IFERROR(VLOOKUP(Tabla1[[#This Row],[Código_Actividad]],Tabla2[[Código]:[Total de Acciones ]],15,FALSE),"")</f>
        <v/>
      </c>
      <c r="J1556" s="462"/>
      <c r="K1556" s="466" t="str">
        <f>IFERROR(VLOOKUP($J1556,[13]LSIns!$B$5:$C$45,2,FALSE),"")</f>
        <v/>
      </c>
      <c r="L1556" s="460"/>
      <c r="M1556" s="463" t="str">
        <f>IFERROR(VLOOKUP($L1556,[4]Insumos!$C$2:$F$517,2,FALSE),"")</f>
        <v/>
      </c>
      <c r="N1556" s="408"/>
      <c r="O1556" s="464" t="str">
        <f>IFERROR(VLOOKUP($L1556,[4]Insumos!$C$2:$F$517,3,FALSE),"")</f>
        <v/>
      </c>
      <c r="P1556" s="318" t="e">
        <f>+Tabla1[[#This Row],[Precio Unitario]]*Tabla1[[#This Row],[Cantidad de Insumos]]</f>
        <v>#VALUE!</v>
      </c>
      <c r="Q1556" s="464" t="str">
        <f>IFERROR(VLOOKUP($L1556,[4]Insumos!$C$2:$F$517,4,FALSE),"")</f>
        <v/>
      </c>
      <c r="R1556" s="463"/>
    </row>
    <row r="1557" spans="2:18" x14ac:dyDescent="0.25">
      <c r="B1557" s="465" t="str">
        <f>IF(Tabla1[[#This Row],[Código_Actividad]]="","",CONCATENATE(Tabla1[[#This Row],[POA]],".",Tabla1[[#This Row],[SRS]],".",Tabla1[[#This Row],[AREA]],".",Tabla1[[#This Row],[TIPO]]))</f>
        <v/>
      </c>
      <c r="C1557" s="465" t="str">
        <f>IF(Tabla1[[#This Row],[Código_Actividad]]="","",'Formulario PPGR1'!#REF!)</f>
        <v/>
      </c>
      <c r="D1557" s="465" t="str">
        <f>IF(Tabla1[[#This Row],[Código_Actividad]]="","",'Formulario PPGR1'!#REF!)</f>
        <v/>
      </c>
      <c r="E1557" s="465" t="str">
        <f>IF(Tabla1[[#This Row],[Código_Actividad]]="","",'Formulario PPGR1'!#REF!)</f>
        <v/>
      </c>
      <c r="F1557" s="465" t="str">
        <f>IF(Tabla1[[#This Row],[Código_Actividad]]="","",'Formulario PPGR1'!#REF!)</f>
        <v/>
      </c>
      <c r="G1557" s="366"/>
      <c r="H1557" s="460" t="str">
        <f>IFERROR(VLOOKUP(Tabla1[[#This Row],[Código_Actividad]],'Formulario PPGR2'!$H$9:$I$1048576,2,FALSE),"")</f>
        <v/>
      </c>
      <c r="I1557" s="461" t="str">
        <f>IFERROR(VLOOKUP(Tabla1[[#This Row],[Código_Actividad]],Tabla2[[Código]:[Total de Acciones ]],15,FALSE),"")</f>
        <v/>
      </c>
      <c r="J1557" s="462"/>
      <c r="K1557" s="466" t="str">
        <f>IFERROR(VLOOKUP($J1557,[13]LSIns!$B$5:$C$45,2,FALSE),"")</f>
        <v/>
      </c>
      <c r="L1557" s="460"/>
      <c r="M1557" s="463" t="str">
        <f>IFERROR(VLOOKUP($L1557,[4]Insumos!$C$2:$F$517,2,FALSE),"")</f>
        <v/>
      </c>
      <c r="N1557" s="408"/>
      <c r="O1557" s="464" t="str">
        <f>IFERROR(VLOOKUP($L1557,[4]Insumos!$C$2:$F$517,3,FALSE),"")</f>
        <v/>
      </c>
      <c r="P1557" s="318" t="e">
        <f>+Tabla1[[#This Row],[Precio Unitario]]*Tabla1[[#This Row],[Cantidad de Insumos]]</f>
        <v>#VALUE!</v>
      </c>
      <c r="Q1557" s="464" t="str">
        <f>IFERROR(VLOOKUP($L1557,[4]Insumos!$C$2:$F$517,4,FALSE),"")</f>
        <v/>
      </c>
      <c r="R1557" s="463"/>
    </row>
    <row r="1558" spans="2:18" x14ac:dyDescent="0.25">
      <c r="B1558" s="465" t="str">
        <f>IF(Tabla1[[#This Row],[Código_Actividad]]="","",CONCATENATE(Tabla1[[#This Row],[POA]],".",Tabla1[[#This Row],[SRS]],".",Tabla1[[#This Row],[AREA]],".",Tabla1[[#This Row],[TIPO]]))</f>
        <v/>
      </c>
      <c r="C1558" s="465" t="str">
        <f>IF(Tabla1[[#This Row],[Código_Actividad]]="","",'Formulario PPGR1'!#REF!)</f>
        <v/>
      </c>
      <c r="D1558" s="465" t="str">
        <f>IF(Tabla1[[#This Row],[Código_Actividad]]="","",'Formulario PPGR1'!#REF!)</f>
        <v/>
      </c>
      <c r="E1558" s="465" t="str">
        <f>IF(Tabla1[[#This Row],[Código_Actividad]]="","",'Formulario PPGR1'!#REF!)</f>
        <v/>
      </c>
      <c r="F1558" s="465" t="str">
        <f>IF(Tabla1[[#This Row],[Código_Actividad]]="","",'Formulario PPGR1'!#REF!)</f>
        <v/>
      </c>
      <c r="G1558" s="366"/>
      <c r="H1558" s="460" t="str">
        <f>IFERROR(VLOOKUP(Tabla1[[#This Row],[Código_Actividad]],'Formulario PPGR2'!$H$9:$I$1048576,2,FALSE),"")</f>
        <v/>
      </c>
      <c r="I1558" s="461" t="str">
        <f>IFERROR(VLOOKUP(Tabla1[[#This Row],[Código_Actividad]],Tabla2[[Código]:[Total de Acciones ]],15,FALSE),"")</f>
        <v/>
      </c>
      <c r="J1558" s="462"/>
      <c r="K1558" s="466" t="str">
        <f>IFERROR(VLOOKUP($J1558,[13]LSIns!$B$5:$C$45,2,FALSE),"")</f>
        <v/>
      </c>
      <c r="L1558" s="460"/>
      <c r="M1558" s="463" t="str">
        <f>IFERROR(VLOOKUP($L1558,[4]Insumos!$C$2:$F$517,2,FALSE),"")</f>
        <v/>
      </c>
      <c r="N1558" s="408"/>
      <c r="O1558" s="464" t="str">
        <f>IFERROR(VLOOKUP($L1558,[4]Insumos!$C$2:$F$517,3,FALSE),"")</f>
        <v/>
      </c>
      <c r="P1558" s="318" t="e">
        <f>+Tabla1[[#This Row],[Precio Unitario]]*Tabla1[[#This Row],[Cantidad de Insumos]]</f>
        <v>#VALUE!</v>
      </c>
      <c r="Q1558" s="464" t="str">
        <f>IFERROR(VLOOKUP($L1558,[4]Insumos!$C$2:$F$517,4,FALSE),"")</f>
        <v/>
      </c>
      <c r="R1558" s="463"/>
    </row>
    <row r="1559" spans="2:18" x14ac:dyDescent="0.25">
      <c r="B1559" s="465" t="str">
        <f>IF(Tabla1[[#This Row],[Código_Actividad]]="","",CONCATENATE(Tabla1[[#This Row],[POA]],".",Tabla1[[#This Row],[SRS]],".",Tabla1[[#This Row],[AREA]],".",Tabla1[[#This Row],[TIPO]]))</f>
        <v/>
      </c>
      <c r="C1559" s="465" t="str">
        <f>IF(Tabla1[[#This Row],[Código_Actividad]]="","",'Formulario PPGR1'!#REF!)</f>
        <v/>
      </c>
      <c r="D1559" s="465" t="str">
        <f>IF(Tabla1[[#This Row],[Código_Actividad]]="","",'Formulario PPGR1'!#REF!)</f>
        <v/>
      </c>
      <c r="E1559" s="465" t="str">
        <f>IF(Tabla1[[#This Row],[Código_Actividad]]="","",'Formulario PPGR1'!#REF!)</f>
        <v/>
      </c>
      <c r="F1559" s="465" t="str">
        <f>IF(Tabla1[[#This Row],[Código_Actividad]]="","",'Formulario PPGR1'!#REF!)</f>
        <v/>
      </c>
      <c r="G1559" s="366"/>
      <c r="H1559" s="460" t="str">
        <f>IFERROR(VLOOKUP(Tabla1[[#This Row],[Código_Actividad]],'Formulario PPGR2'!$H$9:$I$1048576,2,FALSE),"")</f>
        <v/>
      </c>
      <c r="I1559" s="461" t="str">
        <f>IFERROR(VLOOKUP(Tabla1[[#This Row],[Código_Actividad]],Tabla2[[Código]:[Total de Acciones ]],15,FALSE),"")</f>
        <v/>
      </c>
      <c r="J1559" s="462"/>
      <c r="K1559" s="466" t="str">
        <f>IFERROR(VLOOKUP($J1559,[13]LSIns!$B$5:$C$45,2,FALSE),"")</f>
        <v/>
      </c>
      <c r="L1559" s="460"/>
      <c r="M1559" s="463" t="str">
        <f>IFERROR(VLOOKUP($L1559,[4]Insumos!$C$2:$F$517,2,FALSE),"")</f>
        <v/>
      </c>
      <c r="N1559" s="408"/>
      <c r="O1559" s="464" t="str">
        <f>IFERROR(VLOOKUP($L1559,[4]Insumos!$C$2:$F$517,3,FALSE),"")</f>
        <v/>
      </c>
      <c r="P1559" s="318" t="e">
        <f>+Tabla1[[#This Row],[Precio Unitario]]*Tabla1[[#This Row],[Cantidad de Insumos]]</f>
        <v>#VALUE!</v>
      </c>
      <c r="Q1559" s="464" t="str">
        <f>IFERROR(VLOOKUP($L1559,[4]Insumos!$C$2:$F$517,4,FALSE),"")</f>
        <v/>
      </c>
      <c r="R1559" s="463"/>
    </row>
    <row r="1560" spans="2:18" x14ac:dyDescent="0.25">
      <c r="B1560" s="465" t="str">
        <f>IF(Tabla1[[#This Row],[Código_Actividad]]="","",CONCATENATE(Tabla1[[#This Row],[POA]],".",Tabla1[[#This Row],[SRS]],".",Tabla1[[#This Row],[AREA]],".",Tabla1[[#This Row],[TIPO]]))</f>
        <v/>
      </c>
      <c r="C1560" s="465" t="str">
        <f>IF(Tabla1[[#This Row],[Código_Actividad]]="","",'Formulario PPGR1'!#REF!)</f>
        <v/>
      </c>
      <c r="D1560" s="465" t="str">
        <f>IF(Tabla1[[#This Row],[Código_Actividad]]="","",'Formulario PPGR1'!#REF!)</f>
        <v/>
      </c>
      <c r="E1560" s="465" t="str">
        <f>IF(Tabla1[[#This Row],[Código_Actividad]]="","",'Formulario PPGR1'!#REF!)</f>
        <v/>
      </c>
      <c r="F1560" s="465" t="str">
        <f>IF(Tabla1[[#This Row],[Código_Actividad]]="","",'Formulario PPGR1'!#REF!)</f>
        <v/>
      </c>
      <c r="G1560" s="366"/>
      <c r="H1560" s="460" t="str">
        <f>IFERROR(VLOOKUP(Tabla1[[#This Row],[Código_Actividad]],'Formulario PPGR2'!$H$9:$I$1048576,2,FALSE),"")</f>
        <v/>
      </c>
      <c r="I1560" s="461" t="str">
        <f>IFERROR(VLOOKUP(Tabla1[[#This Row],[Código_Actividad]],Tabla2[[Código]:[Total de Acciones ]],15,FALSE),"")</f>
        <v/>
      </c>
      <c r="J1560" s="462"/>
      <c r="K1560" s="466" t="str">
        <f>IFERROR(VLOOKUP($J1560,[13]LSIns!$B$5:$C$45,2,FALSE),"")</f>
        <v/>
      </c>
      <c r="L1560" s="460"/>
      <c r="M1560" s="463" t="str">
        <f>IFERROR(VLOOKUP($L1560,[4]Insumos!$C$2:$F$517,2,FALSE),"")</f>
        <v/>
      </c>
      <c r="N1560" s="408"/>
      <c r="O1560" s="464" t="str">
        <f>IFERROR(VLOOKUP($L1560,[4]Insumos!$C$2:$F$517,3,FALSE),"")</f>
        <v/>
      </c>
      <c r="P1560" s="318" t="e">
        <f>+Tabla1[[#This Row],[Precio Unitario]]*Tabla1[[#This Row],[Cantidad de Insumos]]</f>
        <v>#VALUE!</v>
      </c>
      <c r="Q1560" s="464" t="str">
        <f>IFERROR(VLOOKUP($L1560,[4]Insumos!$C$2:$F$517,4,FALSE),"")</f>
        <v/>
      </c>
      <c r="R1560" s="463"/>
    </row>
    <row r="1561" spans="2:18" x14ac:dyDescent="0.25">
      <c r="B1561" s="465" t="str">
        <f>IF(Tabla1[[#This Row],[Código_Actividad]]="","",CONCATENATE(Tabla1[[#This Row],[POA]],".",Tabla1[[#This Row],[SRS]],".",Tabla1[[#This Row],[AREA]],".",Tabla1[[#This Row],[TIPO]]))</f>
        <v/>
      </c>
      <c r="C1561" s="465" t="str">
        <f>IF(Tabla1[[#This Row],[Código_Actividad]]="","",'Formulario PPGR1'!#REF!)</f>
        <v/>
      </c>
      <c r="D1561" s="465" t="str">
        <f>IF(Tabla1[[#This Row],[Código_Actividad]]="","",'Formulario PPGR1'!#REF!)</f>
        <v/>
      </c>
      <c r="E1561" s="465" t="str">
        <f>IF(Tabla1[[#This Row],[Código_Actividad]]="","",'Formulario PPGR1'!#REF!)</f>
        <v/>
      </c>
      <c r="F1561" s="465" t="str">
        <f>IF(Tabla1[[#This Row],[Código_Actividad]]="","",'Formulario PPGR1'!#REF!)</f>
        <v/>
      </c>
      <c r="G1561" s="366"/>
      <c r="H1561" s="460" t="str">
        <f>IFERROR(VLOOKUP(Tabla1[[#This Row],[Código_Actividad]],'Formulario PPGR2'!$H$9:$I$1048576,2,FALSE),"")</f>
        <v/>
      </c>
      <c r="I1561" s="461" t="str">
        <f>IFERROR(VLOOKUP(Tabla1[[#This Row],[Código_Actividad]],Tabla2[[Código]:[Total de Acciones ]],15,FALSE),"")</f>
        <v/>
      </c>
      <c r="J1561" s="462"/>
      <c r="K1561" s="466" t="str">
        <f>IFERROR(VLOOKUP($J1561,[13]LSIns!$B$5:$C$45,2,FALSE),"")</f>
        <v/>
      </c>
      <c r="L1561" s="460"/>
      <c r="M1561" s="463" t="str">
        <f>IFERROR(VLOOKUP($L1561,[4]Insumos!$C$2:$F$517,2,FALSE),"")</f>
        <v/>
      </c>
      <c r="N1561" s="408"/>
      <c r="O1561" s="464" t="str">
        <f>IFERROR(VLOOKUP($L1561,[4]Insumos!$C$2:$F$517,3,FALSE),"")</f>
        <v/>
      </c>
      <c r="P1561" s="318" t="e">
        <f>+Tabla1[[#This Row],[Precio Unitario]]*Tabla1[[#This Row],[Cantidad de Insumos]]</f>
        <v>#VALUE!</v>
      </c>
      <c r="Q1561" s="464" t="str">
        <f>IFERROR(VLOOKUP($L1561,[4]Insumos!$C$2:$F$517,4,FALSE),"")</f>
        <v/>
      </c>
      <c r="R1561" s="463"/>
    </row>
    <row r="1562" spans="2:18" x14ac:dyDescent="0.25">
      <c r="B1562" s="465" t="str">
        <f>IF(Tabla1[[#This Row],[Código_Actividad]]="","",CONCATENATE(Tabla1[[#This Row],[POA]],".",Tabla1[[#This Row],[SRS]],".",Tabla1[[#This Row],[AREA]],".",Tabla1[[#This Row],[TIPO]]))</f>
        <v/>
      </c>
      <c r="C1562" s="465" t="str">
        <f>IF(Tabla1[[#This Row],[Código_Actividad]]="","",'Formulario PPGR1'!#REF!)</f>
        <v/>
      </c>
      <c r="D1562" s="465" t="str">
        <f>IF(Tabla1[[#This Row],[Código_Actividad]]="","",'Formulario PPGR1'!#REF!)</f>
        <v/>
      </c>
      <c r="E1562" s="465" t="str">
        <f>IF(Tabla1[[#This Row],[Código_Actividad]]="","",'Formulario PPGR1'!#REF!)</f>
        <v/>
      </c>
      <c r="F1562" s="465" t="str">
        <f>IF(Tabla1[[#This Row],[Código_Actividad]]="","",'Formulario PPGR1'!#REF!)</f>
        <v/>
      </c>
      <c r="G1562" s="366"/>
      <c r="H1562" s="460" t="str">
        <f>IFERROR(VLOOKUP(Tabla1[[#This Row],[Código_Actividad]],'Formulario PPGR2'!$H$9:$I$1048576,2,FALSE),"")</f>
        <v/>
      </c>
      <c r="I1562" s="461" t="str">
        <f>IFERROR(VLOOKUP(Tabla1[[#This Row],[Código_Actividad]],Tabla2[[Código]:[Total de Acciones ]],15,FALSE),"")</f>
        <v/>
      </c>
      <c r="J1562" s="462"/>
      <c r="K1562" s="466" t="str">
        <f>IFERROR(VLOOKUP($J1562,[13]LSIns!$B$5:$C$45,2,FALSE),"")</f>
        <v/>
      </c>
      <c r="L1562" s="460"/>
      <c r="M1562" s="463" t="str">
        <f>IFERROR(VLOOKUP($L1562,[4]Insumos!$C$2:$F$517,2,FALSE),"")</f>
        <v/>
      </c>
      <c r="N1562" s="408"/>
      <c r="O1562" s="464" t="str">
        <f>IFERROR(VLOOKUP($L1562,[4]Insumos!$C$2:$F$517,3,FALSE),"")</f>
        <v/>
      </c>
      <c r="P1562" s="318" t="e">
        <f>+Tabla1[[#This Row],[Precio Unitario]]*Tabla1[[#This Row],[Cantidad de Insumos]]</f>
        <v>#VALUE!</v>
      </c>
      <c r="Q1562" s="464" t="str">
        <f>IFERROR(VLOOKUP($L1562,[4]Insumos!$C$2:$F$517,4,FALSE),"")</f>
        <v/>
      </c>
      <c r="R1562" s="463"/>
    </row>
    <row r="1563" spans="2:18" x14ac:dyDescent="0.25">
      <c r="B1563" s="465" t="str">
        <f>IF(Tabla1[[#This Row],[Código_Actividad]]="","",CONCATENATE(Tabla1[[#This Row],[POA]],".",Tabla1[[#This Row],[SRS]],".",Tabla1[[#This Row],[AREA]],".",Tabla1[[#This Row],[TIPO]]))</f>
        <v/>
      </c>
      <c r="C1563" s="465" t="str">
        <f>IF(Tabla1[[#This Row],[Código_Actividad]]="","",'Formulario PPGR1'!#REF!)</f>
        <v/>
      </c>
      <c r="D1563" s="465" t="str">
        <f>IF(Tabla1[[#This Row],[Código_Actividad]]="","",'Formulario PPGR1'!#REF!)</f>
        <v/>
      </c>
      <c r="E1563" s="465" t="str">
        <f>IF(Tabla1[[#This Row],[Código_Actividad]]="","",'Formulario PPGR1'!#REF!)</f>
        <v/>
      </c>
      <c r="F1563" s="465" t="str">
        <f>IF(Tabla1[[#This Row],[Código_Actividad]]="","",'Formulario PPGR1'!#REF!)</f>
        <v/>
      </c>
      <c r="G1563" s="366"/>
      <c r="H1563" s="460" t="str">
        <f>IFERROR(VLOOKUP(Tabla1[[#This Row],[Código_Actividad]],'Formulario PPGR2'!$H$9:$I$1048576,2,FALSE),"")</f>
        <v/>
      </c>
      <c r="I1563" s="461" t="str">
        <f>IFERROR(VLOOKUP(Tabla1[[#This Row],[Código_Actividad]],Tabla2[[Código]:[Total de Acciones ]],15,FALSE),"")</f>
        <v/>
      </c>
      <c r="J1563" s="462"/>
      <c r="K1563" s="466" t="str">
        <f>IFERROR(VLOOKUP($J1563,[13]LSIns!$B$5:$C$45,2,FALSE),"")</f>
        <v/>
      </c>
      <c r="L1563" s="460"/>
      <c r="M1563" s="463" t="str">
        <f>IFERROR(VLOOKUP($L1563,[4]Insumos!$C$2:$F$517,2,FALSE),"")</f>
        <v/>
      </c>
      <c r="N1563" s="408"/>
      <c r="O1563" s="464" t="str">
        <f>IFERROR(VLOOKUP($L1563,[4]Insumos!$C$2:$F$517,3,FALSE),"")</f>
        <v/>
      </c>
      <c r="P1563" s="318" t="e">
        <f>+Tabla1[[#This Row],[Precio Unitario]]*Tabla1[[#This Row],[Cantidad de Insumos]]</f>
        <v>#VALUE!</v>
      </c>
      <c r="Q1563" s="464" t="str">
        <f>IFERROR(VLOOKUP($L1563,[4]Insumos!$C$2:$F$517,4,FALSE),"")</f>
        <v/>
      </c>
      <c r="R1563" s="463"/>
    </row>
    <row r="1564" spans="2:18" x14ac:dyDescent="0.25">
      <c r="B1564" s="465" t="str">
        <f>IF(Tabla1[[#This Row],[Código_Actividad]]="","",CONCATENATE(Tabla1[[#This Row],[POA]],".",Tabla1[[#This Row],[SRS]],".",Tabla1[[#This Row],[AREA]],".",Tabla1[[#This Row],[TIPO]]))</f>
        <v/>
      </c>
      <c r="C1564" s="465" t="str">
        <f>IF(Tabla1[[#This Row],[Código_Actividad]]="","",'Formulario PPGR1'!#REF!)</f>
        <v/>
      </c>
      <c r="D1564" s="465" t="str">
        <f>IF(Tabla1[[#This Row],[Código_Actividad]]="","",'Formulario PPGR1'!#REF!)</f>
        <v/>
      </c>
      <c r="E1564" s="465" t="str">
        <f>IF(Tabla1[[#This Row],[Código_Actividad]]="","",'Formulario PPGR1'!#REF!)</f>
        <v/>
      </c>
      <c r="F1564" s="465" t="str">
        <f>IF(Tabla1[[#This Row],[Código_Actividad]]="","",'Formulario PPGR1'!#REF!)</f>
        <v/>
      </c>
      <c r="G1564" s="366"/>
      <c r="H1564" s="460" t="str">
        <f>IFERROR(VLOOKUP(Tabla1[[#This Row],[Código_Actividad]],'Formulario PPGR2'!$H$9:$I$1048576,2,FALSE),"")</f>
        <v/>
      </c>
      <c r="I1564" s="461" t="str">
        <f>IFERROR(VLOOKUP(Tabla1[[#This Row],[Código_Actividad]],Tabla2[[Código]:[Total de Acciones ]],15,FALSE),"")</f>
        <v/>
      </c>
      <c r="J1564" s="462"/>
      <c r="K1564" s="466" t="str">
        <f>IFERROR(VLOOKUP($J1564,[13]LSIns!$B$5:$C$45,2,FALSE),"")</f>
        <v/>
      </c>
      <c r="L1564" s="460"/>
      <c r="M1564" s="463" t="str">
        <f>IFERROR(VLOOKUP($L1564,[4]Insumos!$C$2:$F$517,2,FALSE),"")</f>
        <v/>
      </c>
      <c r="N1564" s="408"/>
      <c r="O1564" s="464" t="str">
        <f>IFERROR(VLOOKUP($L1564,[4]Insumos!$C$2:$F$517,3,FALSE),"")</f>
        <v/>
      </c>
      <c r="P1564" s="318" t="e">
        <f>+Tabla1[[#This Row],[Precio Unitario]]*Tabla1[[#This Row],[Cantidad de Insumos]]</f>
        <v>#VALUE!</v>
      </c>
      <c r="Q1564" s="464" t="str">
        <f>IFERROR(VLOOKUP($L1564,[4]Insumos!$C$2:$F$517,4,FALSE),"")</f>
        <v/>
      </c>
      <c r="R1564" s="463"/>
    </row>
    <row r="1565" spans="2:18" x14ac:dyDescent="0.25">
      <c r="B1565" s="465" t="str">
        <f>IF(Tabla1[[#This Row],[Código_Actividad]]="","",CONCATENATE(Tabla1[[#This Row],[POA]],".",Tabla1[[#This Row],[SRS]],".",Tabla1[[#This Row],[AREA]],".",Tabla1[[#This Row],[TIPO]]))</f>
        <v/>
      </c>
      <c r="C1565" s="465" t="str">
        <f>IF(Tabla1[[#This Row],[Código_Actividad]]="","",'Formulario PPGR1'!#REF!)</f>
        <v/>
      </c>
      <c r="D1565" s="465" t="str">
        <f>IF(Tabla1[[#This Row],[Código_Actividad]]="","",'Formulario PPGR1'!#REF!)</f>
        <v/>
      </c>
      <c r="E1565" s="465" t="str">
        <f>IF(Tabla1[[#This Row],[Código_Actividad]]="","",'Formulario PPGR1'!#REF!)</f>
        <v/>
      </c>
      <c r="F1565" s="465" t="str">
        <f>IF(Tabla1[[#This Row],[Código_Actividad]]="","",'Formulario PPGR1'!#REF!)</f>
        <v/>
      </c>
      <c r="G1565" s="366"/>
      <c r="H1565" s="460" t="str">
        <f>IFERROR(VLOOKUP(Tabla1[[#This Row],[Código_Actividad]],'Formulario PPGR2'!$H$9:$I$1048576,2,FALSE),"")</f>
        <v/>
      </c>
      <c r="I1565" s="461" t="str">
        <f>IFERROR(VLOOKUP(Tabla1[[#This Row],[Código_Actividad]],Tabla2[[Código]:[Total de Acciones ]],15,FALSE),"")</f>
        <v/>
      </c>
      <c r="J1565" s="462"/>
      <c r="K1565" s="466" t="str">
        <f>IFERROR(VLOOKUP($J1565,[13]LSIns!$B$5:$C$45,2,FALSE),"")</f>
        <v/>
      </c>
      <c r="L1565" s="460"/>
      <c r="M1565" s="463" t="str">
        <f>IFERROR(VLOOKUP($L1565,[4]Insumos!$C$2:$F$517,2,FALSE),"")</f>
        <v/>
      </c>
      <c r="N1565" s="408"/>
      <c r="O1565" s="464" t="str">
        <f>IFERROR(VLOOKUP($L1565,[4]Insumos!$C$2:$F$517,3,FALSE),"")</f>
        <v/>
      </c>
      <c r="P1565" s="318" t="e">
        <f>+Tabla1[[#This Row],[Precio Unitario]]*Tabla1[[#This Row],[Cantidad de Insumos]]</f>
        <v>#VALUE!</v>
      </c>
      <c r="Q1565" s="464" t="str">
        <f>IFERROR(VLOOKUP($L1565,[4]Insumos!$C$2:$F$517,4,FALSE),"")</f>
        <v/>
      </c>
      <c r="R1565" s="463"/>
    </row>
    <row r="1566" spans="2:18" x14ac:dyDescent="0.25">
      <c r="B1566" s="465" t="str">
        <f>IF(Tabla1[[#This Row],[Código_Actividad]]="","",CONCATENATE(Tabla1[[#This Row],[POA]],".",Tabla1[[#This Row],[SRS]],".",Tabla1[[#This Row],[AREA]],".",Tabla1[[#This Row],[TIPO]]))</f>
        <v/>
      </c>
      <c r="C1566" s="465" t="str">
        <f>IF(Tabla1[[#This Row],[Código_Actividad]]="","",'Formulario PPGR1'!#REF!)</f>
        <v/>
      </c>
      <c r="D1566" s="465" t="str">
        <f>IF(Tabla1[[#This Row],[Código_Actividad]]="","",'Formulario PPGR1'!#REF!)</f>
        <v/>
      </c>
      <c r="E1566" s="465" t="str">
        <f>IF(Tabla1[[#This Row],[Código_Actividad]]="","",'Formulario PPGR1'!#REF!)</f>
        <v/>
      </c>
      <c r="F1566" s="465" t="str">
        <f>IF(Tabla1[[#This Row],[Código_Actividad]]="","",'Formulario PPGR1'!#REF!)</f>
        <v/>
      </c>
      <c r="G1566" s="366"/>
      <c r="H1566" s="460" t="str">
        <f>IFERROR(VLOOKUP(Tabla1[[#This Row],[Código_Actividad]],'Formulario PPGR2'!$H$9:$I$1048576,2,FALSE),"")</f>
        <v/>
      </c>
      <c r="I1566" s="461" t="str">
        <f>IFERROR(VLOOKUP(Tabla1[[#This Row],[Código_Actividad]],Tabla2[[Código]:[Total de Acciones ]],15,FALSE),"")</f>
        <v/>
      </c>
      <c r="J1566" s="462"/>
      <c r="K1566" s="466" t="str">
        <f>IFERROR(VLOOKUP($J1566,[13]LSIns!$B$5:$C$45,2,FALSE),"")</f>
        <v/>
      </c>
      <c r="L1566" s="460"/>
      <c r="M1566" s="463" t="str">
        <f>IFERROR(VLOOKUP($L1566,[4]Insumos!$C$2:$F$517,2,FALSE),"")</f>
        <v/>
      </c>
      <c r="N1566" s="408"/>
      <c r="O1566" s="464" t="str">
        <f>IFERROR(VLOOKUP($L1566,[4]Insumos!$C$2:$F$517,3,FALSE),"")</f>
        <v/>
      </c>
      <c r="P1566" s="318" t="e">
        <f>+Tabla1[[#This Row],[Precio Unitario]]*Tabla1[[#This Row],[Cantidad de Insumos]]</f>
        <v>#VALUE!</v>
      </c>
      <c r="Q1566" s="464" t="str">
        <f>IFERROR(VLOOKUP($L1566,[4]Insumos!$C$2:$F$517,4,FALSE),"")</f>
        <v/>
      </c>
      <c r="R1566" s="463"/>
    </row>
    <row r="1567" spans="2:18" x14ac:dyDescent="0.25">
      <c r="B1567" s="465" t="str">
        <f>IF(Tabla1[[#This Row],[Código_Actividad]]="","",CONCATENATE(Tabla1[[#This Row],[POA]],".",Tabla1[[#This Row],[SRS]],".",Tabla1[[#This Row],[AREA]],".",Tabla1[[#This Row],[TIPO]]))</f>
        <v/>
      </c>
      <c r="C1567" s="465" t="str">
        <f>IF(Tabla1[[#This Row],[Código_Actividad]]="","",'Formulario PPGR1'!#REF!)</f>
        <v/>
      </c>
      <c r="D1567" s="465" t="str">
        <f>IF(Tabla1[[#This Row],[Código_Actividad]]="","",'Formulario PPGR1'!#REF!)</f>
        <v/>
      </c>
      <c r="E1567" s="465" t="str">
        <f>IF(Tabla1[[#This Row],[Código_Actividad]]="","",'Formulario PPGR1'!#REF!)</f>
        <v/>
      </c>
      <c r="F1567" s="465" t="str">
        <f>IF(Tabla1[[#This Row],[Código_Actividad]]="","",'Formulario PPGR1'!#REF!)</f>
        <v/>
      </c>
      <c r="G1567" s="366"/>
      <c r="H1567" s="460" t="str">
        <f>IFERROR(VLOOKUP(Tabla1[[#This Row],[Código_Actividad]],'Formulario PPGR2'!$H$9:$I$1048576,2,FALSE),"")</f>
        <v/>
      </c>
      <c r="I1567" s="461" t="str">
        <f>IFERROR(VLOOKUP(Tabla1[[#This Row],[Código_Actividad]],Tabla2[[Código]:[Total de Acciones ]],15,FALSE),"")</f>
        <v/>
      </c>
      <c r="J1567" s="462"/>
      <c r="K1567" s="466" t="str">
        <f>IFERROR(VLOOKUP($J1567,[13]LSIns!$B$5:$C$45,2,FALSE),"")</f>
        <v/>
      </c>
      <c r="L1567" s="460"/>
      <c r="M1567" s="463" t="str">
        <f>IFERROR(VLOOKUP($L1567,[4]Insumos!$C$2:$F$517,2,FALSE),"")</f>
        <v/>
      </c>
      <c r="N1567" s="408"/>
      <c r="O1567" s="464" t="str">
        <f>IFERROR(VLOOKUP($L1567,[4]Insumos!$C$2:$F$517,3,FALSE),"")</f>
        <v/>
      </c>
      <c r="P1567" s="318" t="e">
        <f>+Tabla1[[#This Row],[Precio Unitario]]*Tabla1[[#This Row],[Cantidad de Insumos]]</f>
        <v>#VALUE!</v>
      </c>
      <c r="Q1567" s="464" t="str">
        <f>IFERROR(VLOOKUP($L1567,[4]Insumos!$C$2:$F$517,4,FALSE),"")</f>
        <v/>
      </c>
      <c r="R1567" s="463"/>
    </row>
    <row r="1568" spans="2:18" x14ac:dyDescent="0.25">
      <c r="B1568" s="465" t="str">
        <f>IF(Tabla1[[#This Row],[Código_Actividad]]="","",CONCATENATE(Tabla1[[#This Row],[POA]],".",Tabla1[[#This Row],[SRS]],".",Tabla1[[#This Row],[AREA]],".",Tabla1[[#This Row],[TIPO]]))</f>
        <v/>
      </c>
      <c r="C1568" s="465" t="str">
        <f>IF(Tabla1[[#This Row],[Código_Actividad]]="","",'Formulario PPGR1'!#REF!)</f>
        <v/>
      </c>
      <c r="D1568" s="465" t="str">
        <f>IF(Tabla1[[#This Row],[Código_Actividad]]="","",'Formulario PPGR1'!#REF!)</f>
        <v/>
      </c>
      <c r="E1568" s="465" t="str">
        <f>IF(Tabla1[[#This Row],[Código_Actividad]]="","",'Formulario PPGR1'!#REF!)</f>
        <v/>
      </c>
      <c r="F1568" s="465" t="str">
        <f>IF(Tabla1[[#This Row],[Código_Actividad]]="","",'Formulario PPGR1'!#REF!)</f>
        <v/>
      </c>
      <c r="G1568" s="366"/>
      <c r="H1568" s="460" t="str">
        <f>IFERROR(VLOOKUP(Tabla1[[#This Row],[Código_Actividad]],'Formulario PPGR2'!$H$9:$I$1048576,2,FALSE),"")</f>
        <v/>
      </c>
      <c r="I1568" s="461" t="str">
        <f>IFERROR(VLOOKUP(Tabla1[[#This Row],[Código_Actividad]],Tabla2[[Código]:[Total de Acciones ]],15,FALSE),"")</f>
        <v/>
      </c>
      <c r="J1568" s="462"/>
      <c r="K1568" s="466" t="str">
        <f>IFERROR(VLOOKUP($J1568,[13]LSIns!$B$5:$C$45,2,FALSE),"")</f>
        <v/>
      </c>
      <c r="L1568" s="460"/>
      <c r="M1568" s="463" t="str">
        <f>IFERROR(VLOOKUP($L1568,[4]Insumos!$C$2:$F$517,2,FALSE),"")</f>
        <v/>
      </c>
      <c r="N1568" s="408"/>
      <c r="O1568" s="464" t="str">
        <f>IFERROR(VLOOKUP($L1568,[4]Insumos!$C$2:$F$517,3,FALSE),"")</f>
        <v/>
      </c>
      <c r="P1568" s="318" t="e">
        <f>+Tabla1[[#This Row],[Precio Unitario]]*Tabla1[[#This Row],[Cantidad de Insumos]]</f>
        <v>#VALUE!</v>
      </c>
      <c r="Q1568" s="464" t="str">
        <f>IFERROR(VLOOKUP($L1568,[4]Insumos!$C$2:$F$517,4,FALSE),"")</f>
        <v/>
      </c>
      <c r="R1568" s="463"/>
    </row>
    <row r="1569" spans="2:18" x14ac:dyDescent="0.25">
      <c r="B1569" s="465" t="str">
        <f>IF(Tabla1[[#This Row],[Código_Actividad]]="","",CONCATENATE(Tabla1[[#This Row],[POA]],".",Tabla1[[#This Row],[SRS]],".",Tabla1[[#This Row],[AREA]],".",Tabla1[[#This Row],[TIPO]]))</f>
        <v/>
      </c>
      <c r="C1569" s="465" t="str">
        <f>IF(Tabla1[[#This Row],[Código_Actividad]]="","",'Formulario PPGR1'!#REF!)</f>
        <v/>
      </c>
      <c r="D1569" s="465" t="str">
        <f>IF(Tabla1[[#This Row],[Código_Actividad]]="","",'Formulario PPGR1'!#REF!)</f>
        <v/>
      </c>
      <c r="E1569" s="465" t="str">
        <f>IF(Tabla1[[#This Row],[Código_Actividad]]="","",'Formulario PPGR1'!#REF!)</f>
        <v/>
      </c>
      <c r="F1569" s="465" t="str">
        <f>IF(Tabla1[[#This Row],[Código_Actividad]]="","",'Formulario PPGR1'!#REF!)</f>
        <v/>
      </c>
      <c r="G1569" s="366"/>
      <c r="H1569" s="460" t="str">
        <f>IFERROR(VLOOKUP(Tabla1[[#This Row],[Código_Actividad]],'Formulario PPGR2'!$H$9:$I$1048576,2,FALSE),"")</f>
        <v/>
      </c>
      <c r="I1569" s="461" t="str">
        <f>IFERROR(VLOOKUP(Tabla1[[#This Row],[Código_Actividad]],Tabla2[[Código]:[Total de Acciones ]],15,FALSE),"")</f>
        <v/>
      </c>
      <c r="J1569" s="462"/>
      <c r="K1569" s="466" t="str">
        <f>IFERROR(VLOOKUP($J1569,[13]LSIns!$B$5:$C$45,2,FALSE),"")</f>
        <v/>
      </c>
      <c r="L1569" s="460"/>
      <c r="M1569" s="463" t="str">
        <f>IFERROR(VLOOKUP($L1569,[4]Insumos!$C$2:$F$517,2,FALSE),"")</f>
        <v/>
      </c>
      <c r="N1569" s="408"/>
      <c r="O1569" s="464" t="str">
        <f>IFERROR(VLOOKUP($L1569,[4]Insumos!$C$2:$F$517,3,FALSE),"")</f>
        <v/>
      </c>
      <c r="P1569" s="318" t="e">
        <f>+Tabla1[[#This Row],[Precio Unitario]]*Tabla1[[#This Row],[Cantidad de Insumos]]</f>
        <v>#VALUE!</v>
      </c>
      <c r="Q1569" s="464" t="str">
        <f>IFERROR(VLOOKUP($L1569,[4]Insumos!$C$2:$F$517,4,FALSE),"")</f>
        <v/>
      </c>
      <c r="R1569" s="463"/>
    </row>
    <row r="1570" spans="2:18" x14ac:dyDescent="0.25">
      <c r="B1570" s="465" t="str">
        <f>IF(Tabla1[[#This Row],[Código_Actividad]]="","",CONCATENATE(Tabla1[[#This Row],[POA]],".",Tabla1[[#This Row],[SRS]],".",Tabla1[[#This Row],[AREA]],".",Tabla1[[#This Row],[TIPO]]))</f>
        <v/>
      </c>
      <c r="C1570" s="465" t="str">
        <f>IF(Tabla1[[#This Row],[Código_Actividad]]="","",'Formulario PPGR1'!#REF!)</f>
        <v/>
      </c>
      <c r="D1570" s="465" t="str">
        <f>IF(Tabla1[[#This Row],[Código_Actividad]]="","",'Formulario PPGR1'!#REF!)</f>
        <v/>
      </c>
      <c r="E1570" s="465" t="str">
        <f>IF(Tabla1[[#This Row],[Código_Actividad]]="","",'Formulario PPGR1'!#REF!)</f>
        <v/>
      </c>
      <c r="F1570" s="465" t="str">
        <f>IF(Tabla1[[#This Row],[Código_Actividad]]="","",'Formulario PPGR1'!#REF!)</f>
        <v/>
      </c>
      <c r="G1570" s="366"/>
      <c r="H1570" s="460" t="str">
        <f>IFERROR(VLOOKUP(Tabla1[[#This Row],[Código_Actividad]],'Formulario PPGR2'!$H$9:$I$1048576,2,FALSE),"")</f>
        <v/>
      </c>
      <c r="I1570" s="461" t="str">
        <f>IFERROR(VLOOKUP(Tabla1[[#This Row],[Código_Actividad]],Tabla2[[Código]:[Total de Acciones ]],15,FALSE),"")</f>
        <v/>
      </c>
      <c r="J1570" s="462"/>
      <c r="K1570" s="466" t="str">
        <f>IFERROR(VLOOKUP($J1570,[13]LSIns!$B$5:$C$45,2,FALSE),"")</f>
        <v/>
      </c>
      <c r="L1570" s="460"/>
      <c r="M1570" s="463" t="str">
        <f>IFERROR(VLOOKUP($L1570,[4]Insumos!$C$2:$F$517,2,FALSE),"")</f>
        <v/>
      </c>
      <c r="N1570" s="408"/>
      <c r="O1570" s="464" t="str">
        <f>IFERROR(VLOOKUP($L1570,[4]Insumos!$C$2:$F$517,3,FALSE),"")</f>
        <v/>
      </c>
      <c r="P1570" s="318" t="e">
        <f>+Tabla1[[#This Row],[Precio Unitario]]*Tabla1[[#This Row],[Cantidad de Insumos]]</f>
        <v>#VALUE!</v>
      </c>
      <c r="Q1570" s="464" t="str">
        <f>IFERROR(VLOOKUP($L1570,[4]Insumos!$C$2:$F$517,4,FALSE),"")</f>
        <v/>
      </c>
      <c r="R1570" s="463"/>
    </row>
    <row r="1571" spans="2:18" x14ac:dyDescent="0.25">
      <c r="B1571" s="465" t="str">
        <f>IF(Tabla1[[#This Row],[Código_Actividad]]="","",CONCATENATE(Tabla1[[#This Row],[POA]],".",Tabla1[[#This Row],[SRS]],".",Tabla1[[#This Row],[AREA]],".",Tabla1[[#This Row],[TIPO]]))</f>
        <v/>
      </c>
      <c r="C1571" s="465" t="str">
        <f>IF(Tabla1[[#This Row],[Código_Actividad]]="","",'Formulario PPGR1'!#REF!)</f>
        <v/>
      </c>
      <c r="D1571" s="465" t="str">
        <f>IF(Tabla1[[#This Row],[Código_Actividad]]="","",'Formulario PPGR1'!#REF!)</f>
        <v/>
      </c>
      <c r="E1571" s="465" t="str">
        <f>IF(Tabla1[[#This Row],[Código_Actividad]]="","",'Formulario PPGR1'!#REF!)</f>
        <v/>
      </c>
      <c r="F1571" s="465" t="str">
        <f>IF(Tabla1[[#This Row],[Código_Actividad]]="","",'Formulario PPGR1'!#REF!)</f>
        <v/>
      </c>
      <c r="G1571" s="366"/>
      <c r="H1571" s="460" t="str">
        <f>IFERROR(VLOOKUP(Tabla1[[#This Row],[Código_Actividad]],'Formulario PPGR2'!$H$9:$I$1048576,2,FALSE),"")</f>
        <v/>
      </c>
      <c r="I1571" s="461" t="str">
        <f>IFERROR(VLOOKUP(Tabla1[[#This Row],[Código_Actividad]],Tabla2[[Código]:[Total de Acciones ]],15,FALSE),"")</f>
        <v/>
      </c>
      <c r="J1571" s="462"/>
      <c r="K1571" s="466" t="str">
        <f>IFERROR(VLOOKUP($J1571,[13]LSIns!$B$5:$C$45,2,FALSE),"")</f>
        <v/>
      </c>
      <c r="L1571" s="460"/>
      <c r="M1571" s="463" t="str">
        <f>IFERROR(VLOOKUP($L1571,[4]Insumos!$C$2:$F$517,2,FALSE),"")</f>
        <v/>
      </c>
      <c r="N1571" s="408"/>
      <c r="O1571" s="464" t="str">
        <f>IFERROR(VLOOKUP($L1571,[4]Insumos!$C$2:$F$517,3,FALSE),"")</f>
        <v/>
      </c>
      <c r="P1571" s="318" t="e">
        <f>+Tabla1[[#This Row],[Precio Unitario]]*Tabla1[[#This Row],[Cantidad de Insumos]]</f>
        <v>#VALUE!</v>
      </c>
      <c r="Q1571" s="464" t="str">
        <f>IFERROR(VLOOKUP($L1571,[4]Insumos!$C$2:$F$517,4,FALSE),"")</f>
        <v/>
      </c>
      <c r="R1571" s="463"/>
    </row>
    <row r="1572" spans="2:18" x14ac:dyDescent="0.25">
      <c r="B1572" s="465" t="str">
        <f>IF(Tabla1[[#This Row],[Código_Actividad]]="","",CONCATENATE(Tabla1[[#This Row],[POA]],".",Tabla1[[#This Row],[SRS]],".",Tabla1[[#This Row],[AREA]],".",Tabla1[[#This Row],[TIPO]]))</f>
        <v/>
      </c>
      <c r="C1572" s="465" t="str">
        <f>IF(Tabla1[[#This Row],[Código_Actividad]]="","",'Formulario PPGR1'!#REF!)</f>
        <v/>
      </c>
      <c r="D1572" s="465" t="str">
        <f>IF(Tabla1[[#This Row],[Código_Actividad]]="","",'Formulario PPGR1'!#REF!)</f>
        <v/>
      </c>
      <c r="E1572" s="465" t="str">
        <f>IF(Tabla1[[#This Row],[Código_Actividad]]="","",'Formulario PPGR1'!#REF!)</f>
        <v/>
      </c>
      <c r="F1572" s="465" t="str">
        <f>IF(Tabla1[[#This Row],[Código_Actividad]]="","",'Formulario PPGR1'!#REF!)</f>
        <v/>
      </c>
      <c r="G1572" s="366"/>
      <c r="H1572" s="460" t="str">
        <f>IFERROR(VLOOKUP(Tabla1[[#This Row],[Código_Actividad]],'Formulario PPGR2'!$H$9:$I$1048576,2,FALSE),"")</f>
        <v/>
      </c>
      <c r="I1572" s="461" t="str">
        <f>IFERROR(VLOOKUP(Tabla1[[#This Row],[Código_Actividad]],Tabla2[[Código]:[Total de Acciones ]],15,FALSE),"")</f>
        <v/>
      </c>
      <c r="J1572" s="462"/>
      <c r="K1572" s="466" t="str">
        <f>IFERROR(VLOOKUP($J1572,[13]LSIns!$B$5:$C$45,2,FALSE),"")</f>
        <v/>
      </c>
      <c r="L1572" s="460"/>
      <c r="M1572" s="463" t="str">
        <f>IFERROR(VLOOKUP($L1572,[4]Insumos!$C$2:$F$517,2,FALSE),"")</f>
        <v/>
      </c>
      <c r="N1572" s="408"/>
      <c r="O1572" s="464" t="str">
        <f>IFERROR(VLOOKUP($L1572,[4]Insumos!$C$2:$F$517,3,FALSE),"")</f>
        <v/>
      </c>
      <c r="P1572" s="318" t="e">
        <f>+Tabla1[[#This Row],[Precio Unitario]]*Tabla1[[#This Row],[Cantidad de Insumos]]</f>
        <v>#VALUE!</v>
      </c>
      <c r="Q1572" s="464" t="str">
        <f>IFERROR(VLOOKUP($L1572,[4]Insumos!$C$2:$F$517,4,FALSE),"")</f>
        <v/>
      </c>
      <c r="R1572" s="463"/>
    </row>
    <row r="1573" spans="2:18" x14ac:dyDescent="0.25">
      <c r="B1573" s="465" t="str">
        <f>IF(Tabla1[[#This Row],[Código_Actividad]]="","",CONCATENATE(Tabla1[[#This Row],[POA]],".",Tabla1[[#This Row],[SRS]],".",Tabla1[[#This Row],[AREA]],".",Tabla1[[#This Row],[TIPO]]))</f>
        <v/>
      </c>
      <c r="C1573" s="465" t="str">
        <f>IF(Tabla1[[#This Row],[Código_Actividad]]="","",'Formulario PPGR1'!#REF!)</f>
        <v/>
      </c>
      <c r="D1573" s="465" t="str">
        <f>IF(Tabla1[[#This Row],[Código_Actividad]]="","",'Formulario PPGR1'!#REF!)</f>
        <v/>
      </c>
      <c r="E1573" s="465" t="str">
        <f>IF(Tabla1[[#This Row],[Código_Actividad]]="","",'Formulario PPGR1'!#REF!)</f>
        <v/>
      </c>
      <c r="F1573" s="465" t="str">
        <f>IF(Tabla1[[#This Row],[Código_Actividad]]="","",'Formulario PPGR1'!#REF!)</f>
        <v/>
      </c>
      <c r="G1573" s="366"/>
      <c r="H1573" s="460" t="str">
        <f>IFERROR(VLOOKUP(Tabla1[[#This Row],[Código_Actividad]],'Formulario PPGR2'!$H$9:$I$1048576,2,FALSE),"")</f>
        <v/>
      </c>
      <c r="I1573" s="461" t="str">
        <f>IFERROR(VLOOKUP(Tabla1[[#This Row],[Código_Actividad]],Tabla2[[Código]:[Total de Acciones ]],15,FALSE),"")</f>
        <v/>
      </c>
      <c r="J1573" s="462"/>
      <c r="K1573" s="466" t="str">
        <f>IFERROR(VLOOKUP($J1573,[13]LSIns!$B$5:$C$45,2,FALSE),"")</f>
        <v/>
      </c>
      <c r="L1573" s="460"/>
      <c r="M1573" s="463" t="str">
        <f>IFERROR(VLOOKUP($L1573,[4]Insumos!$C$2:$F$517,2,FALSE),"")</f>
        <v/>
      </c>
      <c r="N1573" s="408"/>
      <c r="O1573" s="464" t="str">
        <f>IFERROR(VLOOKUP($L1573,[4]Insumos!$C$2:$F$517,3,FALSE),"")</f>
        <v/>
      </c>
      <c r="P1573" s="318" t="e">
        <f>+Tabla1[[#This Row],[Precio Unitario]]*Tabla1[[#This Row],[Cantidad de Insumos]]</f>
        <v>#VALUE!</v>
      </c>
      <c r="Q1573" s="464" t="str">
        <f>IFERROR(VLOOKUP($L1573,[4]Insumos!$C$2:$F$517,4,FALSE),"")</f>
        <v/>
      </c>
      <c r="R1573" s="463"/>
    </row>
    <row r="1574" spans="2:18" x14ac:dyDescent="0.25">
      <c r="B1574" s="465" t="str">
        <f>IF(Tabla1[[#This Row],[Código_Actividad]]="","",CONCATENATE(Tabla1[[#This Row],[POA]],".",Tabla1[[#This Row],[SRS]],".",Tabla1[[#This Row],[AREA]],".",Tabla1[[#This Row],[TIPO]]))</f>
        <v/>
      </c>
      <c r="C1574" s="465" t="str">
        <f>IF(Tabla1[[#This Row],[Código_Actividad]]="","",'Formulario PPGR1'!#REF!)</f>
        <v/>
      </c>
      <c r="D1574" s="465" t="str">
        <f>IF(Tabla1[[#This Row],[Código_Actividad]]="","",'Formulario PPGR1'!#REF!)</f>
        <v/>
      </c>
      <c r="E1574" s="465" t="str">
        <f>IF(Tabla1[[#This Row],[Código_Actividad]]="","",'Formulario PPGR1'!#REF!)</f>
        <v/>
      </c>
      <c r="F1574" s="465" t="str">
        <f>IF(Tabla1[[#This Row],[Código_Actividad]]="","",'Formulario PPGR1'!#REF!)</f>
        <v/>
      </c>
      <c r="G1574" s="366"/>
      <c r="H1574" s="460" t="str">
        <f>IFERROR(VLOOKUP(Tabla1[[#This Row],[Código_Actividad]],'Formulario PPGR2'!$H$9:$I$1048576,2,FALSE),"")</f>
        <v/>
      </c>
      <c r="I1574" s="461" t="str">
        <f>IFERROR(VLOOKUP(Tabla1[[#This Row],[Código_Actividad]],Tabla2[[Código]:[Total de Acciones ]],15,FALSE),"")</f>
        <v/>
      </c>
      <c r="J1574" s="462"/>
      <c r="K1574" s="466" t="str">
        <f>IFERROR(VLOOKUP($J1574,[13]LSIns!$B$5:$C$45,2,FALSE),"")</f>
        <v/>
      </c>
      <c r="L1574" s="460"/>
      <c r="M1574" s="463" t="str">
        <f>IFERROR(VLOOKUP($L1574,[4]Insumos!$C$2:$F$517,2,FALSE),"")</f>
        <v/>
      </c>
      <c r="N1574" s="408"/>
      <c r="O1574" s="464" t="str">
        <f>IFERROR(VLOOKUP($L1574,[4]Insumos!$C$2:$F$517,3,FALSE),"")</f>
        <v/>
      </c>
      <c r="P1574" s="318" t="e">
        <f>+Tabla1[[#This Row],[Precio Unitario]]*Tabla1[[#This Row],[Cantidad de Insumos]]</f>
        <v>#VALUE!</v>
      </c>
      <c r="Q1574" s="464" t="str">
        <f>IFERROR(VLOOKUP($L1574,[4]Insumos!$C$2:$F$517,4,FALSE),"")</f>
        <v/>
      </c>
      <c r="R1574" s="463"/>
    </row>
    <row r="1575" spans="2:18" x14ac:dyDescent="0.25">
      <c r="B1575" s="465" t="str">
        <f>IF(Tabla1[[#This Row],[Código_Actividad]]="","",CONCATENATE(Tabla1[[#This Row],[POA]],".",Tabla1[[#This Row],[SRS]],".",Tabla1[[#This Row],[AREA]],".",Tabla1[[#This Row],[TIPO]]))</f>
        <v/>
      </c>
      <c r="C1575" s="465" t="str">
        <f>IF(Tabla1[[#This Row],[Código_Actividad]]="","",'Formulario PPGR1'!#REF!)</f>
        <v/>
      </c>
      <c r="D1575" s="465" t="str">
        <f>IF(Tabla1[[#This Row],[Código_Actividad]]="","",'Formulario PPGR1'!#REF!)</f>
        <v/>
      </c>
      <c r="E1575" s="465" t="str">
        <f>IF(Tabla1[[#This Row],[Código_Actividad]]="","",'Formulario PPGR1'!#REF!)</f>
        <v/>
      </c>
      <c r="F1575" s="465" t="str">
        <f>IF(Tabla1[[#This Row],[Código_Actividad]]="","",'Formulario PPGR1'!#REF!)</f>
        <v/>
      </c>
      <c r="G1575" s="366"/>
      <c r="H1575" s="460" t="str">
        <f>IFERROR(VLOOKUP(Tabla1[[#This Row],[Código_Actividad]],'Formulario PPGR2'!$H$9:$I$1048576,2,FALSE),"")</f>
        <v/>
      </c>
      <c r="I1575" s="461" t="str">
        <f>IFERROR(VLOOKUP(Tabla1[[#This Row],[Código_Actividad]],Tabla2[[Código]:[Total de Acciones ]],15,FALSE),"")</f>
        <v/>
      </c>
      <c r="J1575" s="462"/>
      <c r="K1575" s="466" t="str">
        <f>IFERROR(VLOOKUP($J1575,[13]LSIns!$B$5:$C$45,2,FALSE),"")</f>
        <v/>
      </c>
      <c r="L1575" s="460"/>
      <c r="M1575" s="463" t="str">
        <f>IFERROR(VLOOKUP($L1575,[4]Insumos!$C$2:$F$517,2,FALSE),"")</f>
        <v/>
      </c>
      <c r="N1575" s="408"/>
      <c r="O1575" s="464" t="str">
        <f>IFERROR(VLOOKUP($L1575,[4]Insumos!$C$2:$F$517,3,FALSE),"")</f>
        <v/>
      </c>
      <c r="P1575" s="318" t="e">
        <f>+Tabla1[[#This Row],[Precio Unitario]]*Tabla1[[#This Row],[Cantidad de Insumos]]</f>
        <v>#VALUE!</v>
      </c>
      <c r="Q1575" s="464" t="str">
        <f>IFERROR(VLOOKUP($L1575,[4]Insumos!$C$2:$F$517,4,FALSE),"")</f>
        <v/>
      </c>
      <c r="R1575" s="463"/>
    </row>
    <row r="1576" spans="2:18" x14ac:dyDescent="0.25">
      <c r="B1576" s="465" t="str">
        <f>IF(Tabla1[[#This Row],[Código_Actividad]]="","",CONCATENATE(Tabla1[[#This Row],[POA]],".",Tabla1[[#This Row],[SRS]],".",Tabla1[[#This Row],[AREA]],".",Tabla1[[#This Row],[TIPO]]))</f>
        <v/>
      </c>
      <c r="C1576" s="465" t="str">
        <f>IF(Tabla1[[#This Row],[Código_Actividad]]="","",'Formulario PPGR1'!#REF!)</f>
        <v/>
      </c>
      <c r="D1576" s="465" t="str">
        <f>IF(Tabla1[[#This Row],[Código_Actividad]]="","",'Formulario PPGR1'!#REF!)</f>
        <v/>
      </c>
      <c r="E1576" s="465" t="str">
        <f>IF(Tabla1[[#This Row],[Código_Actividad]]="","",'Formulario PPGR1'!#REF!)</f>
        <v/>
      </c>
      <c r="F1576" s="465" t="str">
        <f>IF(Tabla1[[#This Row],[Código_Actividad]]="","",'Formulario PPGR1'!#REF!)</f>
        <v/>
      </c>
      <c r="G1576" s="366"/>
      <c r="H1576" s="460" t="str">
        <f>IFERROR(VLOOKUP(Tabla1[[#This Row],[Código_Actividad]],'Formulario PPGR2'!$H$9:$I$1048576,2,FALSE),"")</f>
        <v/>
      </c>
      <c r="I1576" s="461" t="str">
        <f>IFERROR(VLOOKUP(Tabla1[[#This Row],[Código_Actividad]],Tabla2[[Código]:[Total de Acciones ]],15,FALSE),"")</f>
        <v/>
      </c>
      <c r="J1576" s="462"/>
      <c r="K1576" s="466" t="str">
        <f>IFERROR(VLOOKUP($J1576,[13]LSIns!$B$5:$C$45,2,FALSE),"")</f>
        <v/>
      </c>
      <c r="L1576" s="460"/>
      <c r="M1576" s="463" t="str">
        <f>IFERROR(VLOOKUP($L1576,[4]Insumos!$C$2:$F$517,2,FALSE),"")</f>
        <v/>
      </c>
      <c r="N1576" s="408"/>
      <c r="O1576" s="464" t="str">
        <f>IFERROR(VLOOKUP($L1576,[4]Insumos!$C$2:$F$517,3,FALSE),"")</f>
        <v/>
      </c>
      <c r="P1576" s="318" t="e">
        <f>+Tabla1[[#This Row],[Precio Unitario]]*Tabla1[[#This Row],[Cantidad de Insumos]]</f>
        <v>#VALUE!</v>
      </c>
      <c r="Q1576" s="464" t="str">
        <f>IFERROR(VLOOKUP($L1576,[4]Insumos!$C$2:$F$517,4,FALSE),"")</f>
        <v/>
      </c>
      <c r="R1576" s="463"/>
    </row>
    <row r="1577" spans="2:18" x14ac:dyDescent="0.25">
      <c r="B1577" s="465" t="str">
        <f>IF(Tabla1[[#This Row],[Código_Actividad]]="","",CONCATENATE(Tabla1[[#This Row],[POA]],".",Tabla1[[#This Row],[SRS]],".",Tabla1[[#This Row],[AREA]],".",Tabla1[[#This Row],[TIPO]]))</f>
        <v/>
      </c>
      <c r="C1577" s="465" t="str">
        <f>IF(Tabla1[[#This Row],[Código_Actividad]]="","",'Formulario PPGR1'!#REF!)</f>
        <v/>
      </c>
      <c r="D1577" s="465" t="str">
        <f>IF(Tabla1[[#This Row],[Código_Actividad]]="","",'Formulario PPGR1'!#REF!)</f>
        <v/>
      </c>
      <c r="E1577" s="465" t="str">
        <f>IF(Tabla1[[#This Row],[Código_Actividad]]="","",'Formulario PPGR1'!#REF!)</f>
        <v/>
      </c>
      <c r="F1577" s="465" t="str">
        <f>IF(Tabla1[[#This Row],[Código_Actividad]]="","",'Formulario PPGR1'!#REF!)</f>
        <v/>
      </c>
      <c r="G1577" s="366"/>
      <c r="H1577" s="460" t="str">
        <f>IFERROR(VLOOKUP(Tabla1[[#This Row],[Código_Actividad]],'Formulario PPGR2'!$H$9:$I$1048576,2,FALSE),"")</f>
        <v/>
      </c>
      <c r="I1577" s="461" t="str">
        <f>IFERROR(VLOOKUP(Tabla1[[#This Row],[Código_Actividad]],Tabla2[[Código]:[Total de Acciones ]],15,FALSE),"")</f>
        <v/>
      </c>
      <c r="J1577" s="462"/>
      <c r="K1577" s="466" t="str">
        <f>IFERROR(VLOOKUP($J1577,[13]LSIns!$B$5:$C$45,2,FALSE),"")</f>
        <v/>
      </c>
      <c r="L1577" s="460"/>
      <c r="M1577" s="463" t="str">
        <f>IFERROR(VLOOKUP($L1577,[4]Insumos!$C$2:$F$517,2,FALSE),"")</f>
        <v/>
      </c>
      <c r="N1577" s="408"/>
      <c r="O1577" s="464" t="str">
        <f>IFERROR(VLOOKUP($L1577,[4]Insumos!$C$2:$F$517,3,FALSE),"")</f>
        <v/>
      </c>
      <c r="P1577" s="318" t="e">
        <f>+Tabla1[[#This Row],[Precio Unitario]]*Tabla1[[#This Row],[Cantidad de Insumos]]</f>
        <v>#VALUE!</v>
      </c>
      <c r="Q1577" s="464" t="str">
        <f>IFERROR(VLOOKUP($L1577,[4]Insumos!$C$2:$F$517,4,FALSE),"")</f>
        <v/>
      </c>
      <c r="R1577" s="463"/>
    </row>
    <row r="1578" spans="2:18" x14ac:dyDescent="0.25">
      <c r="B1578" s="465" t="str">
        <f>IF(Tabla1[[#This Row],[Código_Actividad]]="","",CONCATENATE(Tabla1[[#This Row],[POA]],".",Tabla1[[#This Row],[SRS]],".",Tabla1[[#This Row],[AREA]],".",Tabla1[[#This Row],[TIPO]]))</f>
        <v/>
      </c>
      <c r="C1578" s="465" t="str">
        <f>IF(Tabla1[[#This Row],[Código_Actividad]]="","",'Formulario PPGR1'!#REF!)</f>
        <v/>
      </c>
      <c r="D1578" s="465" t="str">
        <f>IF(Tabla1[[#This Row],[Código_Actividad]]="","",'Formulario PPGR1'!#REF!)</f>
        <v/>
      </c>
      <c r="E1578" s="465" t="str">
        <f>IF(Tabla1[[#This Row],[Código_Actividad]]="","",'Formulario PPGR1'!#REF!)</f>
        <v/>
      </c>
      <c r="F1578" s="465" t="str">
        <f>IF(Tabla1[[#This Row],[Código_Actividad]]="","",'Formulario PPGR1'!#REF!)</f>
        <v/>
      </c>
      <c r="G1578" s="366"/>
      <c r="H1578" s="460" t="str">
        <f>IFERROR(VLOOKUP(Tabla1[[#This Row],[Código_Actividad]],'Formulario PPGR2'!$H$9:$I$1048576,2,FALSE),"")</f>
        <v/>
      </c>
      <c r="I1578" s="461" t="str">
        <f>IFERROR(VLOOKUP(Tabla1[[#This Row],[Código_Actividad]],Tabla2[[Código]:[Total de Acciones ]],15,FALSE),"")</f>
        <v/>
      </c>
      <c r="J1578" s="462"/>
      <c r="K1578" s="466" t="str">
        <f>IFERROR(VLOOKUP($J1578,[13]LSIns!$B$5:$C$45,2,FALSE),"")</f>
        <v/>
      </c>
      <c r="L1578" s="460"/>
      <c r="M1578" s="463" t="str">
        <f>IFERROR(VLOOKUP($L1578,[4]Insumos!$C$2:$F$517,2,FALSE),"")</f>
        <v/>
      </c>
      <c r="N1578" s="408"/>
      <c r="O1578" s="464" t="str">
        <f>IFERROR(VLOOKUP($L1578,[4]Insumos!$C$2:$F$517,3,FALSE),"")</f>
        <v/>
      </c>
      <c r="P1578" s="318" t="e">
        <f>+Tabla1[[#This Row],[Precio Unitario]]*Tabla1[[#This Row],[Cantidad de Insumos]]</f>
        <v>#VALUE!</v>
      </c>
      <c r="Q1578" s="464" t="str">
        <f>IFERROR(VLOOKUP($L1578,[4]Insumos!$C$2:$F$517,4,FALSE),"")</f>
        <v/>
      </c>
      <c r="R1578" s="463"/>
    </row>
    <row r="1579" spans="2:18" x14ac:dyDescent="0.25">
      <c r="B1579" s="465" t="str">
        <f>IF(Tabla1[[#This Row],[Código_Actividad]]="","",CONCATENATE(Tabla1[[#This Row],[POA]],".",Tabla1[[#This Row],[SRS]],".",Tabla1[[#This Row],[AREA]],".",Tabla1[[#This Row],[TIPO]]))</f>
        <v/>
      </c>
      <c r="C1579" s="465" t="str">
        <f>IF(Tabla1[[#This Row],[Código_Actividad]]="","",'Formulario PPGR1'!#REF!)</f>
        <v/>
      </c>
      <c r="D1579" s="465" t="str">
        <f>IF(Tabla1[[#This Row],[Código_Actividad]]="","",'Formulario PPGR1'!#REF!)</f>
        <v/>
      </c>
      <c r="E1579" s="465" t="str">
        <f>IF(Tabla1[[#This Row],[Código_Actividad]]="","",'Formulario PPGR1'!#REF!)</f>
        <v/>
      </c>
      <c r="F1579" s="465" t="str">
        <f>IF(Tabla1[[#This Row],[Código_Actividad]]="","",'Formulario PPGR1'!#REF!)</f>
        <v/>
      </c>
      <c r="G1579" s="366"/>
      <c r="H1579" s="460" t="str">
        <f>IFERROR(VLOOKUP(Tabla1[[#This Row],[Código_Actividad]],'Formulario PPGR2'!$H$9:$I$1048576,2,FALSE),"")</f>
        <v/>
      </c>
      <c r="I1579" s="461" t="str">
        <f>IFERROR(VLOOKUP(Tabla1[[#This Row],[Código_Actividad]],Tabla2[[Código]:[Total de Acciones ]],15,FALSE),"")</f>
        <v/>
      </c>
      <c r="J1579" s="462"/>
      <c r="K1579" s="466" t="str">
        <f>IFERROR(VLOOKUP($J1579,[13]LSIns!$B$5:$C$45,2,FALSE),"")</f>
        <v/>
      </c>
      <c r="L1579" s="460"/>
      <c r="M1579" s="463" t="str">
        <f>IFERROR(VLOOKUP($L1579,[4]Insumos!$C$2:$F$517,2,FALSE),"")</f>
        <v/>
      </c>
      <c r="N1579" s="408"/>
      <c r="O1579" s="464" t="str">
        <f>IFERROR(VLOOKUP($L1579,[4]Insumos!$C$2:$F$517,3,FALSE),"")</f>
        <v/>
      </c>
      <c r="P1579" s="318" t="e">
        <f>+Tabla1[[#This Row],[Precio Unitario]]*Tabla1[[#This Row],[Cantidad de Insumos]]</f>
        <v>#VALUE!</v>
      </c>
      <c r="Q1579" s="464" t="str">
        <f>IFERROR(VLOOKUP($L1579,[4]Insumos!$C$2:$F$517,4,FALSE),"")</f>
        <v/>
      </c>
      <c r="R1579" s="463"/>
    </row>
    <row r="1580" spans="2:18" x14ac:dyDescent="0.25">
      <c r="B1580" s="465" t="str">
        <f>IF(Tabla1[[#This Row],[Código_Actividad]]="","",CONCATENATE(Tabla1[[#This Row],[POA]],".",Tabla1[[#This Row],[SRS]],".",Tabla1[[#This Row],[AREA]],".",Tabla1[[#This Row],[TIPO]]))</f>
        <v/>
      </c>
      <c r="C1580" s="465" t="str">
        <f>IF(Tabla1[[#This Row],[Código_Actividad]]="","",'Formulario PPGR1'!#REF!)</f>
        <v/>
      </c>
      <c r="D1580" s="465" t="str">
        <f>IF(Tabla1[[#This Row],[Código_Actividad]]="","",'Formulario PPGR1'!#REF!)</f>
        <v/>
      </c>
      <c r="E1580" s="465" t="str">
        <f>IF(Tabla1[[#This Row],[Código_Actividad]]="","",'Formulario PPGR1'!#REF!)</f>
        <v/>
      </c>
      <c r="F1580" s="465" t="str">
        <f>IF(Tabla1[[#This Row],[Código_Actividad]]="","",'Formulario PPGR1'!#REF!)</f>
        <v/>
      </c>
      <c r="G1580" s="366"/>
      <c r="H1580" s="460" t="str">
        <f>IFERROR(VLOOKUP(Tabla1[[#This Row],[Código_Actividad]],'Formulario PPGR2'!$H$9:$I$1048576,2,FALSE),"")</f>
        <v/>
      </c>
      <c r="I1580" s="461" t="str">
        <f>IFERROR(VLOOKUP(Tabla1[[#This Row],[Código_Actividad]],Tabla2[[Código]:[Total de Acciones ]],15,FALSE),"")</f>
        <v/>
      </c>
      <c r="J1580" s="462"/>
      <c r="K1580" s="466" t="str">
        <f>IFERROR(VLOOKUP($J1580,[13]LSIns!$B$5:$C$45,2,FALSE),"")</f>
        <v/>
      </c>
      <c r="L1580" s="460"/>
      <c r="M1580" s="463" t="str">
        <f>IFERROR(VLOOKUP($L1580,[4]Insumos!$C$2:$F$517,2,FALSE),"")</f>
        <v/>
      </c>
      <c r="N1580" s="408"/>
      <c r="O1580" s="464" t="str">
        <f>IFERROR(VLOOKUP($L1580,[4]Insumos!$C$2:$F$517,3,FALSE),"")</f>
        <v/>
      </c>
      <c r="P1580" s="318" t="e">
        <f>+Tabla1[[#This Row],[Precio Unitario]]*Tabla1[[#This Row],[Cantidad de Insumos]]</f>
        <v>#VALUE!</v>
      </c>
      <c r="Q1580" s="464" t="str">
        <f>IFERROR(VLOOKUP($L1580,[4]Insumos!$C$2:$F$517,4,FALSE),"")</f>
        <v/>
      </c>
      <c r="R1580" s="463"/>
    </row>
    <row r="1581" spans="2:18" x14ac:dyDescent="0.25">
      <c r="B1581" s="465" t="str">
        <f>IF(Tabla1[[#This Row],[Código_Actividad]]="","",CONCATENATE(Tabla1[[#This Row],[POA]],".",Tabla1[[#This Row],[SRS]],".",Tabla1[[#This Row],[AREA]],".",Tabla1[[#This Row],[TIPO]]))</f>
        <v/>
      </c>
      <c r="C1581" s="465" t="str">
        <f>IF(Tabla1[[#This Row],[Código_Actividad]]="","",'Formulario PPGR1'!#REF!)</f>
        <v/>
      </c>
      <c r="D1581" s="465" t="str">
        <f>IF(Tabla1[[#This Row],[Código_Actividad]]="","",'Formulario PPGR1'!#REF!)</f>
        <v/>
      </c>
      <c r="E1581" s="465" t="str">
        <f>IF(Tabla1[[#This Row],[Código_Actividad]]="","",'Formulario PPGR1'!#REF!)</f>
        <v/>
      </c>
      <c r="F1581" s="465" t="str">
        <f>IF(Tabla1[[#This Row],[Código_Actividad]]="","",'Formulario PPGR1'!#REF!)</f>
        <v/>
      </c>
      <c r="G1581" s="366"/>
      <c r="H1581" s="460" t="str">
        <f>IFERROR(VLOOKUP(Tabla1[[#This Row],[Código_Actividad]],'Formulario PPGR2'!$H$9:$I$1048576,2,FALSE),"")</f>
        <v/>
      </c>
      <c r="I1581" s="461" t="str">
        <f>IFERROR(VLOOKUP(Tabla1[[#This Row],[Código_Actividad]],Tabla2[[Código]:[Total de Acciones ]],15,FALSE),"")</f>
        <v/>
      </c>
      <c r="J1581" s="462"/>
      <c r="K1581" s="466" t="str">
        <f>IFERROR(VLOOKUP($J1581,[13]LSIns!$B$5:$C$45,2,FALSE),"")</f>
        <v/>
      </c>
      <c r="L1581" s="460"/>
      <c r="M1581" s="463" t="str">
        <f>IFERROR(VLOOKUP($L1581,[4]Insumos!$C$2:$F$517,2,FALSE),"")</f>
        <v/>
      </c>
      <c r="N1581" s="408"/>
      <c r="O1581" s="464" t="str">
        <f>IFERROR(VLOOKUP($L1581,[4]Insumos!$C$2:$F$517,3,FALSE),"")</f>
        <v/>
      </c>
      <c r="P1581" s="318" t="e">
        <f>+Tabla1[[#This Row],[Precio Unitario]]*Tabla1[[#This Row],[Cantidad de Insumos]]</f>
        <v>#VALUE!</v>
      </c>
      <c r="Q1581" s="464" t="str">
        <f>IFERROR(VLOOKUP($L1581,[4]Insumos!$C$2:$F$517,4,FALSE),"")</f>
        <v/>
      </c>
      <c r="R1581" s="463"/>
    </row>
    <row r="1582" spans="2:18" x14ac:dyDescent="0.25">
      <c r="B1582" s="465" t="str">
        <f>IF(Tabla1[[#This Row],[Código_Actividad]]="","",CONCATENATE(Tabla1[[#This Row],[POA]],".",Tabla1[[#This Row],[SRS]],".",Tabla1[[#This Row],[AREA]],".",Tabla1[[#This Row],[TIPO]]))</f>
        <v/>
      </c>
      <c r="C1582" s="465" t="str">
        <f>IF(Tabla1[[#This Row],[Código_Actividad]]="","",'Formulario PPGR1'!#REF!)</f>
        <v/>
      </c>
      <c r="D1582" s="465" t="str">
        <f>IF(Tabla1[[#This Row],[Código_Actividad]]="","",'Formulario PPGR1'!#REF!)</f>
        <v/>
      </c>
      <c r="E1582" s="465" t="str">
        <f>IF(Tabla1[[#This Row],[Código_Actividad]]="","",'Formulario PPGR1'!#REF!)</f>
        <v/>
      </c>
      <c r="F1582" s="465" t="str">
        <f>IF(Tabla1[[#This Row],[Código_Actividad]]="","",'Formulario PPGR1'!#REF!)</f>
        <v/>
      </c>
      <c r="G1582" s="366"/>
      <c r="H1582" s="460" t="str">
        <f>IFERROR(VLOOKUP(Tabla1[[#This Row],[Código_Actividad]],'Formulario PPGR2'!$H$9:$I$1048576,2,FALSE),"")</f>
        <v/>
      </c>
      <c r="I1582" s="461" t="str">
        <f>IFERROR(VLOOKUP(Tabla1[[#This Row],[Código_Actividad]],Tabla2[[Código]:[Total de Acciones ]],15,FALSE),"")</f>
        <v/>
      </c>
      <c r="J1582" s="462"/>
      <c r="K1582" s="466" t="str">
        <f>IFERROR(VLOOKUP($J1582,[13]LSIns!$B$5:$C$45,2,FALSE),"")</f>
        <v/>
      </c>
      <c r="L1582" s="460"/>
      <c r="M1582" s="463" t="str">
        <f>IFERROR(VLOOKUP($L1582,[4]Insumos!$C$2:$F$517,2,FALSE),"")</f>
        <v/>
      </c>
      <c r="N1582" s="408"/>
      <c r="O1582" s="464" t="str">
        <f>IFERROR(VLOOKUP($L1582,[4]Insumos!$C$2:$F$517,3,FALSE),"")</f>
        <v/>
      </c>
      <c r="P1582" s="318" t="e">
        <f>+Tabla1[[#This Row],[Precio Unitario]]*Tabla1[[#This Row],[Cantidad de Insumos]]</f>
        <v>#VALUE!</v>
      </c>
      <c r="Q1582" s="464" t="str">
        <f>IFERROR(VLOOKUP($L1582,[4]Insumos!$C$2:$F$517,4,FALSE),"")</f>
        <v/>
      </c>
      <c r="R1582" s="463"/>
    </row>
    <row r="1583" spans="2:18" x14ac:dyDescent="0.25">
      <c r="B1583" s="465" t="str">
        <f>IF(Tabla1[[#This Row],[Código_Actividad]]="","",CONCATENATE(Tabla1[[#This Row],[POA]],".",Tabla1[[#This Row],[SRS]],".",Tabla1[[#This Row],[AREA]],".",Tabla1[[#This Row],[TIPO]]))</f>
        <v/>
      </c>
      <c r="C1583" s="465" t="str">
        <f>IF(Tabla1[[#This Row],[Código_Actividad]]="","",'Formulario PPGR1'!#REF!)</f>
        <v/>
      </c>
      <c r="D1583" s="465" t="str">
        <f>IF(Tabla1[[#This Row],[Código_Actividad]]="","",'Formulario PPGR1'!#REF!)</f>
        <v/>
      </c>
      <c r="E1583" s="465" t="str">
        <f>IF(Tabla1[[#This Row],[Código_Actividad]]="","",'Formulario PPGR1'!#REF!)</f>
        <v/>
      </c>
      <c r="F1583" s="465" t="str">
        <f>IF(Tabla1[[#This Row],[Código_Actividad]]="","",'Formulario PPGR1'!#REF!)</f>
        <v/>
      </c>
      <c r="G1583" s="366"/>
      <c r="H1583" s="460" t="str">
        <f>IFERROR(VLOOKUP(Tabla1[[#This Row],[Código_Actividad]],'Formulario PPGR2'!$H$9:$I$1048576,2,FALSE),"")</f>
        <v/>
      </c>
      <c r="I1583" s="461" t="str">
        <f>IFERROR(VLOOKUP(Tabla1[[#This Row],[Código_Actividad]],Tabla2[[Código]:[Total de Acciones ]],15,FALSE),"")</f>
        <v/>
      </c>
      <c r="J1583" s="462"/>
      <c r="K1583" s="466" t="str">
        <f>IFERROR(VLOOKUP($J1583,[13]LSIns!$B$5:$C$45,2,FALSE),"")</f>
        <v/>
      </c>
      <c r="L1583" s="460"/>
      <c r="M1583" s="463" t="str">
        <f>IFERROR(VLOOKUP($L1583,[4]Insumos!$C$2:$F$517,2,FALSE),"")</f>
        <v/>
      </c>
      <c r="N1583" s="408"/>
      <c r="O1583" s="464" t="str">
        <f>IFERROR(VLOOKUP($L1583,[4]Insumos!$C$2:$F$517,3,FALSE),"")</f>
        <v/>
      </c>
      <c r="P1583" s="318" t="e">
        <f>+Tabla1[[#This Row],[Precio Unitario]]*Tabla1[[#This Row],[Cantidad de Insumos]]</f>
        <v>#VALUE!</v>
      </c>
      <c r="Q1583" s="464" t="str">
        <f>IFERROR(VLOOKUP($L1583,[4]Insumos!$C$2:$F$517,4,FALSE),"")</f>
        <v/>
      </c>
      <c r="R1583" s="463"/>
    </row>
    <row r="1584" spans="2:18" x14ac:dyDescent="0.25">
      <c r="B1584" s="465" t="str">
        <f>IF(Tabla1[[#This Row],[Código_Actividad]]="","",CONCATENATE(Tabla1[[#This Row],[POA]],".",Tabla1[[#This Row],[SRS]],".",Tabla1[[#This Row],[AREA]],".",Tabla1[[#This Row],[TIPO]]))</f>
        <v/>
      </c>
      <c r="C1584" s="465" t="str">
        <f>IF(Tabla1[[#This Row],[Código_Actividad]]="","",'Formulario PPGR1'!#REF!)</f>
        <v/>
      </c>
      <c r="D1584" s="465" t="str">
        <f>IF(Tabla1[[#This Row],[Código_Actividad]]="","",'Formulario PPGR1'!#REF!)</f>
        <v/>
      </c>
      <c r="E1584" s="465" t="str">
        <f>IF(Tabla1[[#This Row],[Código_Actividad]]="","",'Formulario PPGR1'!#REF!)</f>
        <v/>
      </c>
      <c r="F1584" s="465" t="str">
        <f>IF(Tabla1[[#This Row],[Código_Actividad]]="","",'Formulario PPGR1'!#REF!)</f>
        <v/>
      </c>
      <c r="G1584" s="366"/>
      <c r="H1584" s="460" t="str">
        <f>IFERROR(VLOOKUP(Tabla1[[#This Row],[Código_Actividad]],'Formulario PPGR2'!$H$9:$I$1048576,2,FALSE),"")</f>
        <v/>
      </c>
      <c r="I1584" s="461" t="str">
        <f>IFERROR(VLOOKUP(Tabla1[[#This Row],[Código_Actividad]],Tabla2[[Código]:[Total de Acciones ]],15,FALSE),"")</f>
        <v/>
      </c>
      <c r="J1584" s="462"/>
      <c r="K1584" s="466" t="str">
        <f>IFERROR(VLOOKUP($J1584,[13]LSIns!$B$5:$C$45,2,FALSE),"")</f>
        <v/>
      </c>
      <c r="L1584" s="460"/>
      <c r="M1584" s="463" t="str">
        <f>IFERROR(VLOOKUP($L1584,[4]Insumos!$C$2:$F$517,2,FALSE),"")</f>
        <v/>
      </c>
      <c r="N1584" s="408"/>
      <c r="O1584" s="464" t="str">
        <f>IFERROR(VLOOKUP($L1584,[4]Insumos!$C$2:$F$517,3,FALSE),"")</f>
        <v/>
      </c>
      <c r="P1584" s="318" t="e">
        <f>+Tabla1[[#This Row],[Precio Unitario]]*Tabla1[[#This Row],[Cantidad de Insumos]]</f>
        <v>#VALUE!</v>
      </c>
      <c r="Q1584" s="464" t="str">
        <f>IFERROR(VLOOKUP($L1584,[4]Insumos!$C$2:$F$517,4,FALSE),"")</f>
        <v/>
      </c>
      <c r="R1584" s="463"/>
    </row>
    <row r="1585" spans="2:18" x14ac:dyDescent="0.25">
      <c r="B1585" s="465" t="str">
        <f>IF(Tabla1[[#This Row],[Código_Actividad]]="","",CONCATENATE(Tabla1[[#This Row],[POA]],".",Tabla1[[#This Row],[SRS]],".",Tabla1[[#This Row],[AREA]],".",Tabla1[[#This Row],[TIPO]]))</f>
        <v/>
      </c>
      <c r="C1585" s="465" t="str">
        <f>IF(Tabla1[[#This Row],[Código_Actividad]]="","",'Formulario PPGR1'!#REF!)</f>
        <v/>
      </c>
      <c r="D1585" s="465" t="str">
        <f>IF(Tabla1[[#This Row],[Código_Actividad]]="","",'Formulario PPGR1'!#REF!)</f>
        <v/>
      </c>
      <c r="E1585" s="465" t="str">
        <f>IF(Tabla1[[#This Row],[Código_Actividad]]="","",'Formulario PPGR1'!#REF!)</f>
        <v/>
      </c>
      <c r="F1585" s="465" t="str">
        <f>IF(Tabla1[[#This Row],[Código_Actividad]]="","",'Formulario PPGR1'!#REF!)</f>
        <v/>
      </c>
      <c r="G1585" s="366"/>
      <c r="H1585" s="460" t="str">
        <f>IFERROR(VLOOKUP(Tabla1[[#This Row],[Código_Actividad]],'Formulario PPGR2'!$H$9:$I$1048576,2,FALSE),"")</f>
        <v/>
      </c>
      <c r="I1585" s="461" t="str">
        <f>IFERROR(VLOOKUP(Tabla1[[#This Row],[Código_Actividad]],Tabla2[[Código]:[Total de Acciones ]],15,FALSE),"")</f>
        <v/>
      </c>
      <c r="J1585" s="462"/>
      <c r="K1585" s="466" t="str">
        <f>IFERROR(VLOOKUP($J1585,[13]LSIns!$B$5:$C$45,2,FALSE),"")</f>
        <v/>
      </c>
      <c r="L1585" s="460"/>
      <c r="M1585" s="463" t="str">
        <f>IFERROR(VLOOKUP($L1585,[4]Insumos!$C$2:$F$517,2,FALSE),"")</f>
        <v/>
      </c>
      <c r="N1585" s="408"/>
      <c r="O1585" s="464" t="str">
        <f>IFERROR(VLOOKUP($L1585,[4]Insumos!$C$2:$F$517,3,FALSE),"")</f>
        <v/>
      </c>
      <c r="P1585" s="318" t="e">
        <f>+Tabla1[[#This Row],[Precio Unitario]]*Tabla1[[#This Row],[Cantidad de Insumos]]</f>
        <v>#VALUE!</v>
      </c>
      <c r="Q1585" s="464" t="str">
        <f>IFERROR(VLOOKUP($L1585,[4]Insumos!$C$2:$F$517,4,FALSE),"")</f>
        <v/>
      </c>
      <c r="R1585" s="463"/>
    </row>
    <row r="1586" spans="2:18" x14ac:dyDescent="0.25">
      <c r="B1586" s="465" t="str">
        <f>IF(Tabla1[[#This Row],[Código_Actividad]]="","",CONCATENATE(Tabla1[[#This Row],[POA]],".",Tabla1[[#This Row],[SRS]],".",Tabla1[[#This Row],[AREA]],".",Tabla1[[#This Row],[TIPO]]))</f>
        <v/>
      </c>
      <c r="C1586" s="465" t="str">
        <f>IF(Tabla1[[#This Row],[Código_Actividad]]="","",'Formulario PPGR1'!#REF!)</f>
        <v/>
      </c>
      <c r="D1586" s="465" t="str">
        <f>IF(Tabla1[[#This Row],[Código_Actividad]]="","",'Formulario PPGR1'!#REF!)</f>
        <v/>
      </c>
      <c r="E1586" s="465" t="str">
        <f>IF(Tabla1[[#This Row],[Código_Actividad]]="","",'Formulario PPGR1'!#REF!)</f>
        <v/>
      </c>
      <c r="F1586" s="465" t="str">
        <f>IF(Tabla1[[#This Row],[Código_Actividad]]="","",'Formulario PPGR1'!#REF!)</f>
        <v/>
      </c>
      <c r="G1586" s="366"/>
      <c r="H1586" s="460" t="str">
        <f>IFERROR(VLOOKUP(Tabla1[[#This Row],[Código_Actividad]],'Formulario PPGR2'!$H$9:$I$1048576,2,FALSE),"")</f>
        <v/>
      </c>
      <c r="I1586" s="461" t="str">
        <f>IFERROR(VLOOKUP(Tabla1[[#This Row],[Código_Actividad]],Tabla2[[Código]:[Total de Acciones ]],15,FALSE),"")</f>
        <v/>
      </c>
      <c r="J1586" s="462"/>
      <c r="K1586" s="466" t="str">
        <f>IFERROR(VLOOKUP($J1586,[13]LSIns!$B$5:$C$45,2,FALSE),"")</f>
        <v/>
      </c>
      <c r="L1586" s="460"/>
      <c r="M1586" s="463" t="str">
        <f>IFERROR(VLOOKUP($L1586,[4]Insumos!$C$2:$F$517,2,FALSE),"")</f>
        <v/>
      </c>
      <c r="N1586" s="408"/>
      <c r="O1586" s="464" t="str">
        <f>IFERROR(VLOOKUP($L1586,[4]Insumos!$C$2:$F$517,3,FALSE),"")</f>
        <v/>
      </c>
      <c r="P1586" s="318" t="e">
        <f>+Tabla1[[#This Row],[Precio Unitario]]*Tabla1[[#This Row],[Cantidad de Insumos]]</f>
        <v>#VALUE!</v>
      </c>
      <c r="Q1586" s="464" t="str">
        <f>IFERROR(VLOOKUP($L1586,[4]Insumos!$C$2:$F$517,4,FALSE),"")</f>
        <v/>
      </c>
      <c r="R1586" s="463"/>
    </row>
    <row r="1587" spans="2:18" x14ac:dyDescent="0.25">
      <c r="B1587" s="465" t="str">
        <f>IF(Tabla1[[#This Row],[Código_Actividad]]="","",CONCATENATE(Tabla1[[#This Row],[POA]],".",Tabla1[[#This Row],[SRS]],".",Tabla1[[#This Row],[AREA]],".",Tabla1[[#This Row],[TIPO]]))</f>
        <v/>
      </c>
      <c r="C1587" s="465" t="str">
        <f>IF(Tabla1[[#This Row],[Código_Actividad]]="","",'Formulario PPGR1'!#REF!)</f>
        <v/>
      </c>
      <c r="D1587" s="465" t="str">
        <f>IF(Tabla1[[#This Row],[Código_Actividad]]="","",'Formulario PPGR1'!#REF!)</f>
        <v/>
      </c>
      <c r="E1587" s="465" t="str">
        <f>IF(Tabla1[[#This Row],[Código_Actividad]]="","",'Formulario PPGR1'!#REF!)</f>
        <v/>
      </c>
      <c r="F1587" s="465" t="str">
        <f>IF(Tabla1[[#This Row],[Código_Actividad]]="","",'Formulario PPGR1'!#REF!)</f>
        <v/>
      </c>
      <c r="G1587" s="366"/>
      <c r="H1587" s="460" t="str">
        <f>IFERROR(VLOOKUP(Tabla1[[#This Row],[Código_Actividad]],'Formulario PPGR2'!$H$9:$I$1048576,2,FALSE),"")</f>
        <v/>
      </c>
      <c r="I1587" s="461" t="str">
        <f>IFERROR(VLOOKUP(Tabla1[[#This Row],[Código_Actividad]],Tabla2[[Código]:[Total de Acciones ]],15,FALSE),"")</f>
        <v/>
      </c>
      <c r="J1587" s="462"/>
      <c r="K1587" s="466" t="str">
        <f>IFERROR(VLOOKUP($J1587,[13]LSIns!$B$5:$C$45,2,FALSE),"")</f>
        <v/>
      </c>
      <c r="L1587" s="460"/>
      <c r="M1587" s="463" t="str">
        <f>IFERROR(VLOOKUP($L1587,[4]Insumos!$C$2:$F$517,2,FALSE),"")</f>
        <v/>
      </c>
      <c r="N1587" s="408"/>
      <c r="O1587" s="464" t="str">
        <f>IFERROR(VLOOKUP($L1587,[4]Insumos!$C$2:$F$517,3,FALSE),"")</f>
        <v/>
      </c>
      <c r="P1587" s="318" t="e">
        <f>+Tabla1[[#This Row],[Precio Unitario]]*Tabla1[[#This Row],[Cantidad de Insumos]]</f>
        <v>#VALUE!</v>
      </c>
      <c r="Q1587" s="464" t="str">
        <f>IFERROR(VLOOKUP($L1587,[4]Insumos!$C$2:$F$517,4,FALSE),"")</f>
        <v/>
      </c>
      <c r="R1587" s="463"/>
    </row>
    <row r="1588" spans="2:18" x14ac:dyDescent="0.25">
      <c r="B1588" s="465" t="str">
        <f>IF(Tabla1[[#This Row],[Código_Actividad]]="","",CONCATENATE(Tabla1[[#This Row],[POA]],".",Tabla1[[#This Row],[SRS]],".",Tabla1[[#This Row],[AREA]],".",Tabla1[[#This Row],[TIPO]]))</f>
        <v/>
      </c>
      <c r="C1588" s="465" t="str">
        <f>IF(Tabla1[[#This Row],[Código_Actividad]]="","",'Formulario PPGR1'!#REF!)</f>
        <v/>
      </c>
      <c r="D1588" s="465" t="str">
        <f>IF(Tabla1[[#This Row],[Código_Actividad]]="","",'Formulario PPGR1'!#REF!)</f>
        <v/>
      </c>
      <c r="E1588" s="465" t="str">
        <f>IF(Tabla1[[#This Row],[Código_Actividad]]="","",'Formulario PPGR1'!#REF!)</f>
        <v/>
      </c>
      <c r="F1588" s="465" t="str">
        <f>IF(Tabla1[[#This Row],[Código_Actividad]]="","",'Formulario PPGR1'!#REF!)</f>
        <v/>
      </c>
      <c r="G1588" s="366"/>
      <c r="H1588" s="460" t="str">
        <f>IFERROR(VLOOKUP(Tabla1[[#This Row],[Código_Actividad]],'Formulario PPGR2'!$H$9:$I$1048576,2,FALSE),"")</f>
        <v/>
      </c>
      <c r="I1588" s="461" t="str">
        <f>IFERROR(VLOOKUP(Tabla1[[#This Row],[Código_Actividad]],Tabla2[[Código]:[Total de Acciones ]],15,FALSE),"")</f>
        <v/>
      </c>
      <c r="J1588" s="462"/>
      <c r="K1588" s="466" t="str">
        <f>IFERROR(VLOOKUP($J1588,[13]LSIns!$B$5:$C$45,2,FALSE),"")</f>
        <v/>
      </c>
      <c r="L1588" s="460"/>
      <c r="M1588" s="463" t="str">
        <f>IFERROR(VLOOKUP($L1588,[4]Insumos!$C$2:$F$517,2,FALSE),"")</f>
        <v/>
      </c>
      <c r="N1588" s="408"/>
      <c r="O1588" s="464" t="str">
        <f>IFERROR(VLOOKUP($L1588,[4]Insumos!$C$2:$F$517,3,FALSE),"")</f>
        <v/>
      </c>
      <c r="P1588" s="318" t="e">
        <f>+Tabla1[[#This Row],[Precio Unitario]]*Tabla1[[#This Row],[Cantidad de Insumos]]</f>
        <v>#VALUE!</v>
      </c>
      <c r="Q1588" s="464" t="str">
        <f>IFERROR(VLOOKUP($L1588,[4]Insumos!$C$2:$F$517,4,FALSE),"")</f>
        <v/>
      </c>
      <c r="R1588" s="463"/>
    </row>
    <row r="1589" spans="2:18" x14ac:dyDescent="0.25">
      <c r="B1589" s="465" t="str">
        <f>IF(Tabla1[[#This Row],[Código_Actividad]]="","",CONCATENATE(Tabla1[[#This Row],[POA]],".",Tabla1[[#This Row],[SRS]],".",Tabla1[[#This Row],[AREA]],".",Tabla1[[#This Row],[TIPO]]))</f>
        <v/>
      </c>
      <c r="C1589" s="465" t="str">
        <f>IF(Tabla1[[#This Row],[Código_Actividad]]="","",'Formulario PPGR1'!#REF!)</f>
        <v/>
      </c>
      <c r="D1589" s="465" t="str">
        <f>IF(Tabla1[[#This Row],[Código_Actividad]]="","",'Formulario PPGR1'!#REF!)</f>
        <v/>
      </c>
      <c r="E1589" s="465" t="str">
        <f>IF(Tabla1[[#This Row],[Código_Actividad]]="","",'Formulario PPGR1'!#REF!)</f>
        <v/>
      </c>
      <c r="F1589" s="465" t="str">
        <f>IF(Tabla1[[#This Row],[Código_Actividad]]="","",'Formulario PPGR1'!#REF!)</f>
        <v/>
      </c>
      <c r="G1589" s="366"/>
      <c r="H1589" s="460" t="str">
        <f>IFERROR(VLOOKUP(Tabla1[[#This Row],[Código_Actividad]],'Formulario PPGR2'!$H$9:$I$1048576,2,FALSE),"")</f>
        <v/>
      </c>
      <c r="I1589" s="461" t="str">
        <f>IFERROR(VLOOKUP(Tabla1[[#This Row],[Código_Actividad]],Tabla2[[Código]:[Total de Acciones ]],15,FALSE),"")</f>
        <v/>
      </c>
      <c r="J1589" s="462"/>
      <c r="K1589" s="466" t="str">
        <f>IFERROR(VLOOKUP($J1589,[13]LSIns!$B$5:$C$45,2,FALSE),"")</f>
        <v/>
      </c>
      <c r="L1589" s="460"/>
      <c r="M1589" s="463" t="str">
        <f>IFERROR(VLOOKUP($L1589,[4]Insumos!$C$2:$F$517,2,FALSE),"")</f>
        <v/>
      </c>
      <c r="N1589" s="408"/>
      <c r="O1589" s="464" t="str">
        <f>IFERROR(VLOOKUP($L1589,[4]Insumos!$C$2:$F$517,3,FALSE),"")</f>
        <v/>
      </c>
      <c r="P1589" s="318" t="e">
        <f>+Tabla1[[#This Row],[Precio Unitario]]*Tabla1[[#This Row],[Cantidad de Insumos]]</f>
        <v>#VALUE!</v>
      </c>
      <c r="Q1589" s="464" t="str">
        <f>IFERROR(VLOOKUP($L1589,[4]Insumos!$C$2:$F$517,4,FALSE),"")</f>
        <v/>
      </c>
      <c r="R1589" s="463"/>
    </row>
    <row r="1590" spans="2:18" x14ac:dyDescent="0.25">
      <c r="B1590" s="465" t="str">
        <f>IF(Tabla1[[#This Row],[Código_Actividad]]="","",CONCATENATE(Tabla1[[#This Row],[POA]],".",Tabla1[[#This Row],[SRS]],".",Tabla1[[#This Row],[AREA]],".",Tabla1[[#This Row],[TIPO]]))</f>
        <v/>
      </c>
      <c r="C1590" s="465" t="str">
        <f>IF(Tabla1[[#This Row],[Código_Actividad]]="","",'Formulario PPGR1'!#REF!)</f>
        <v/>
      </c>
      <c r="D1590" s="465" t="str">
        <f>IF(Tabla1[[#This Row],[Código_Actividad]]="","",'Formulario PPGR1'!#REF!)</f>
        <v/>
      </c>
      <c r="E1590" s="465" t="str">
        <f>IF(Tabla1[[#This Row],[Código_Actividad]]="","",'Formulario PPGR1'!#REF!)</f>
        <v/>
      </c>
      <c r="F1590" s="465" t="str">
        <f>IF(Tabla1[[#This Row],[Código_Actividad]]="","",'Formulario PPGR1'!#REF!)</f>
        <v/>
      </c>
      <c r="G1590" s="366"/>
      <c r="H1590" s="460" t="str">
        <f>IFERROR(VLOOKUP(Tabla1[[#This Row],[Código_Actividad]],'Formulario PPGR2'!$H$9:$I$1048576,2,FALSE),"")</f>
        <v/>
      </c>
      <c r="I1590" s="461" t="str">
        <f>IFERROR(VLOOKUP(Tabla1[[#This Row],[Código_Actividad]],Tabla2[[Código]:[Total de Acciones ]],15,FALSE),"")</f>
        <v/>
      </c>
      <c r="J1590" s="462"/>
      <c r="K1590" s="466" t="str">
        <f>IFERROR(VLOOKUP($J1590,[13]LSIns!$B$5:$C$45,2,FALSE),"")</f>
        <v/>
      </c>
      <c r="L1590" s="460"/>
      <c r="M1590" s="463" t="str">
        <f>IFERROR(VLOOKUP($L1590,[4]Insumos!$C$2:$F$517,2,FALSE),"")</f>
        <v/>
      </c>
      <c r="N1590" s="408"/>
      <c r="O1590" s="464" t="str">
        <f>IFERROR(VLOOKUP($L1590,[4]Insumos!$C$2:$F$517,3,FALSE),"")</f>
        <v/>
      </c>
      <c r="P1590" s="318" t="e">
        <f>+Tabla1[[#This Row],[Precio Unitario]]*Tabla1[[#This Row],[Cantidad de Insumos]]</f>
        <v>#VALUE!</v>
      </c>
      <c r="Q1590" s="464" t="str">
        <f>IFERROR(VLOOKUP($L1590,[4]Insumos!$C$2:$F$517,4,FALSE),"")</f>
        <v/>
      </c>
      <c r="R1590" s="463"/>
    </row>
    <row r="1591" spans="2:18" x14ac:dyDescent="0.25">
      <c r="B1591" s="465" t="str">
        <f>IF(Tabla1[[#This Row],[Código_Actividad]]="","",CONCATENATE(Tabla1[[#This Row],[POA]],".",Tabla1[[#This Row],[SRS]],".",Tabla1[[#This Row],[AREA]],".",Tabla1[[#This Row],[TIPO]]))</f>
        <v/>
      </c>
      <c r="C1591" s="465" t="str">
        <f>IF(Tabla1[[#This Row],[Código_Actividad]]="","",'Formulario PPGR1'!#REF!)</f>
        <v/>
      </c>
      <c r="D1591" s="465" t="str">
        <f>IF(Tabla1[[#This Row],[Código_Actividad]]="","",'Formulario PPGR1'!#REF!)</f>
        <v/>
      </c>
      <c r="E1591" s="465" t="str">
        <f>IF(Tabla1[[#This Row],[Código_Actividad]]="","",'Formulario PPGR1'!#REF!)</f>
        <v/>
      </c>
      <c r="F1591" s="465" t="str">
        <f>IF(Tabla1[[#This Row],[Código_Actividad]]="","",'Formulario PPGR1'!#REF!)</f>
        <v/>
      </c>
      <c r="G1591" s="366"/>
      <c r="H1591" s="460" t="str">
        <f>IFERROR(VLOOKUP(Tabla1[[#This Row],[Código_Actividad]],'Formulario PPGR2'!$H$9:$I$1048576,2,FALSE),"")</f>
        <v/>
      </c>
      <c r="I1591" s="461" t="str">
        <f>IFERROR(VLOOKUP(Tabla1[[#This Row],[Código_Actividad]],Tabla2[[Código]:[Total de Acciones ]],15,FALSE),"")</f>
        <v/>
      </c>
      <c r="J1591" s="462"/>
      <c r="K1591" s="466" t="str">
        <f>IFERROR(VLOOKUP($J1591,[13]LSIns!$B$5:$C$45,2,FALSE),"")</f>
        <v/>
      </c>
      <c r="L1591" s="460"/>
      <c r="M1591" s="463" t="str">
        <f>IFERROR(VLOOKUP($L1591,[4]Insumos!$C$2:$F$517,2,FALSE),"")</f>
        <v/>
      </c>
      <c r="N1591" s="408"/>
      <c r="O1591" s="464" t="str">
        <f>IFERROR(VLOOKUP($L1591,[4]Insumos!$C$2:$F$517,3,FALSE),"")</f>
        <v/>
      </c>
      <c r="P1591" s="318" t="e">
        <f>+Tabla1[[#This Row],[Precio Unitario]]*Tabla1[[#This Row],[Cantidad de Insumos]]</f>
        <v>#VALUE!</v>
      </c>
      <c r="Q1591" s="464" t="str">
        <f>IFERROR(VLOOKUP($L1591,[4]Insumos!$C$2:$F$517,4,FALSE),"")</f>
        <v/>
      </c>
      <c r="R1591" s="463"/>
    </row>
    <row r="1592" spans="2:18" x14ac:dyDescent="0.25">
      <c r="B1592" s="465" t="str">
        <f>IF(Tabla1[[#This Row],[Código_Actividad]]="","",CONCATENATE(Tabla1[[#This Row],[POA]],".",Tabla1[[#This Row],[SRS]],".",Tabla1[[#This Row],[AREA]],".",Tabla1[[#This Row],[TIPO]]))</f>
        <v/>
      </c>
      <c r="C1592" s="465" t="str">
        <f>IF(Tabla1[[#This Row],[Código_Actividad]]="","",'Formulario PPGR1'!#REF!)</f>
        <v/>
      </c>
      <c r="D1592" s="465" t="str">
        <f>IF(Tabla1[[#This Row],[Código_Actividad]]="","",'Formulario PPGR1'!#REF!)</f>
        <v/>
      </c>
      <c r="E1592" s="465" t="str">
        <f>IF(Tabla1[[#This Row],[Código_Actividad]]="","",'Formulario PPGR1'!#REF!)</f>
        <v/>
      </c>
      <c r="F1592" s="465" t="str">
        <f>IF(Tabla1[[#This Row],[Código_Actividad]]="","",'Formulario PPGR1'!#REF!)</f>
        <v/>
      </c>
      <c r="G1592" s="366"/>
      <c r="H1592" s="460" t="str">
        <f>IFERROR(VLOOKUP(Tabla1[[#This Row],[Código_Actividad]],'Formulario PPGR2'!$H$9:$I$1048576,2,FALSE),"")</f>
        <v/>
      </c>
      <c r="I1592" s="461" t="str">
        <f>IFERROR(VLOOKUP(Tabla1[[#This Row],[Código_Actividad]],Tabla2[[Código]:[Total de Acciones ]],15,FALSE),"")</f>
        <v/>
      </c>
      <c r="J1592" s="462"/>
      <c r="K1592" s="466" t="str">
        <f>IFERROR(VLOOKUP($J1592,[13]LSIns!$B$5:$C$45,2,FALSE),"")</f>
        <v/>
      </c>
      <c r="L1592" s="460"/>
      <c r="M1592" s="463" t="str">
        <f>IFERROR(VLOOKUP($L1592,[4]Insumos!$C$2:$F$517,2,FALSE),"")</f>
        <v/>
      </c>
      <c r="N1592" s="408"/>
      <c r="O1592" s="464" t="str">
        <f>IFERROR(VLOOKUP($L1592,[4]Insumos!$C$2:$F$517,3,FALSE),"")</f>
        <v/>
      </c>
      <c r="P1592" s="318" t="e">
        <f>+Tabla1[[#This Row],[Precio Unitario]]*Tabla1[[#This Row],[Cantidad de Insumos]]</f>
        <v>#VALUE!</v>
      </c>
      <c r="Q1592" s="464" t="str">
        <f>IFERROR(VLOOKUP($L1592,[4]Insumos!$C$2:$F$517,4,FALSE),"")</f>
        <v/>
      </c>
      <c r="R1592" s="463"/>
    </row>
    <row r="1593" spans="2:18" x14ac:dyDescent="0.25">
      <c r="B1593" s="465" t="str">
        <f>IF(Tabla1[[#This Row],[Código_Actividad]]="","",CONCATENATE(Tabla1[[#This Row],[POA]],".",Tabla1[[#This Row],[SRS]],".",Tabla1[[#This Row],[AREA]],".",Tabla1[[#This Row],[TIPO]]))</f>
        <v/>
      </c>
      <c r="C1593" s="465" t="str">
        <f>IF(Tabla1[[#This Row],[Código_Actividad]]="","",'Formulario PPGR1'!#REF!)</f>
        <v/>
      </c>
      <c r="D1593" s="465" t="str">
        <f>IF(Tabla1[[#This Row],[Código_Actividad]]="","",'Formulario PPGR1'!#REF!)</f>
        <v/>
      </c>
      <c r="E1593" s="465" t="str">
        <f>IF(Tabla1[[#This Row],[Código_Actividad]]="","",'Formulario PPGR1'!#REF!)</f>
        <v/>
      </c>
      <c r="F1593" s="465" t="str">
        <f>IF(Tabla1[[#This Row],[Código_Actividad]]="","",'Formulario PPGR1'!#REF!)</f>
        <v/>
      </c>
      <c r="G1593" s="366"/>
      <c r="H1593" s="460" t="str">
        <f>IFERROR(VLOOKUP(Tabla1[[#This Row],[Código_Actividad]],'Formulario PPGR2'!$H$9:$I$1048576,2,FALSE),"")</f>
        <v/>
      </c>
      <c r="I1593" s="461" t="str">
        <f>IFERROR(VLOOKUP(Tabla1[[#This Row],[Código_Actividad]],Tabla2[[Código]:[Total de Acciones ]],15,FALSE),"")</f>
        <v/>
      </c>
      <c r="J1593" s="462"/>
      <c r="K1593" s="466" t="str">
        <f>IFERROR(VLOOKUP($J1593,[13]LSIns!$B$5:$C$45,2,FALSE),"")</f>
        <v/>
      </c>
      <c r="L1593" s="460"/>
      <c r="M1593" s="463" t="str">
        <f>IFERROR(VLOOKUP($L1593,[4]Insumos!$C$2:$F$517,2,FALSE),"")</f>
        <v/>
      </c>
      <c r="N1593" s="408"/>
      <c r="O1593" s="464" t="str">
        <f>IFERROR(VLOOKUP($L1593,[4]Insumos!$C$2:$F$517,3,FALSE),"")</f>
        <v/>
      </c>
      <c r="P1593" s="318" t="e">
        <f>+Tabla1[[#This Row],[Precio Unitario]]*Tabla1[[#This Row],[Cantidad de Insumos]]</f>
        <v>#VALUE!</v>
      </c>
      <c r="Q1593" s="464" t="str">
        <f>IFERROR(VLOOKUP($L1593,[4]Insumos!$C$2:$F$517,4,FALSE),"")</f>
        <v/>
      </c>
      <c r="R1593" s="463"/>
    </row>
    <row r="1594" spans="2:18" x14ac:dyDescent="0.25">
      <c r="B1594" s="465" t="str">
        <f>IF(Tabla1[[#This Row],[Código_Actividad]]="","",CONCATENATE(Tabla1[[#This Row],[POA]],".",Tabla1[[#This Row],[SRS]],".",Tabla1[[#This Row],[AREA]],".",Tabla1[[#This Row],[TIPO]]))</f>
        <v/>
      </c>
      <c r="C1594" s="465" t="str">
        <f>IF(Tabla1[[#This Row],[Código_Actividad]]="","",'Formulario PPGR1'!#REF!)</f>
        <v/>
      </c>
      <c r="D1594" s="465" t="str">
        <f>IF(Tabla1[[#This Row],[Código_Actividad]]="","",'Formulario PPGR1'!#REF!)</f>
        <v/>
      </c>
      <c r="E1594" s="465" t="str">
        <f>IF(Tabla1[[#This Row],[Código_Actividad]]="","",'Formulario PPGR1'!#REF!)</f>
        <v/>
      </c>
      <c r="F1594" s="465" t="str">
        <f>IF(Tabla1[[#This Row],[Código_Actividad]]="","",'Formulario PPGR1'!#REF!)</f>
        <v/>
      </c>
      <c r="G1594" s="366"/>
      <c r="H1594" s="460" t="str">
        <f>IFERROR(VLOOKUP(Tabla1[[#This Row],[Código_Actividad]],'Formulario PPGR2'!$H$9:$I$1048576,2,FALSE),"")</f>
        <v/>
      </c>
      <c r="I1594" s="461" t="str">
        <f>IFERROR(VLOOKUP(Tabla1[[#This Row],[Código_Actividad]],Tabla2[[Código]:[Total de Acciones ]],15,FALSE),"")</f>
        <v/>
      </c>
      <c r="J1594" s="462"/>
      <c r="K1594" s="466" t="str">
        <f>IFERROR(VLOOKUP($J1594,[13]LSIns!$B$5:$C$45,2,FALSE),"")</f>
        <v/>
      </c>
      <c r="L1594" s="460"/>
      <c r="M1594" s="463" t="str">
        <f>IFERROR(VLOOKUP($L1594,[4]Insumos!$C$2:$F$517,2,FALSE),"")</f>
        <v/>
      </c>
      <c r="N1594" s="408"/>
      <c r="O1594" s="464" t="str">
        <f>IFERROR(VLOOKUP($L1594,[4]Insumos!$C$2:$F$517,3,FALSE),"")</f>
        <v/>
      </c>
      <c r="P1594" s="318" t="e">
        <f>+Tabla1[[#This Row],[Precio Unitario]]*Tabla1[[#This Row],[Cantidad de Insumos]]</f>
        <v>#VALUE!</v>
      </c>
      <c r="Q1594" s="464" t="str">
        <f>IFERROR(VLOOKUP($L1594,[4]Insumos!$C$2:$F$517,4,FALSE),"")</f>
        <v/>
      </c>
      <c r="R1594" s="463"/>
    </row>
    <row r="1595" spans="2:18" x14ac:dyDescent="0.25">
      <c r="B1595" s="465" t="str">
        <f>IF(Tabla1[[#This Row],[Código_Actividad]]="","",CONCATENATE(Tabla1[[#This Row],[POA]],".",Tabla1[[#This Row],[SRS]],".",Tabla1[[#This Row],[AREA]],".",Tabla1[[#This Row],[TIPO]]))</f>
        <v/>
      </c>
      <c r="C1595" s="465" t="str">
        <f>IF(Tabla1[[#This Row],[Código_Actividad]]="","",'Formulario PPGR1'!#REF!)</f>
        <v/>
      </c>
      <c r="D1595" s="465" t="str">
        <f>IF(Tabla1[[#This Row],[Código_Actividad]]="","",'Formulario PPGR1'!#REF!)</f>
        <v/>
      </c>
      <c r="E1595" s="465" t="str">
        <f>IF(Tabla1[[#This Row],[Código_Actividad]]="","",'Formulario PPGR1'!#REF!)</f>
        <v/>
      </c>
      <c r="F1595" s="465" t="str">
        <f>IF(Tabla1[[#This Row],[Código_Actividad]]="","",'Formulario PPGR1'!#REF!)</f>
        <v/>
      </c>
      <c r="G1595" s="366"/>
      <c r="H1595" s="460" t="str">
        <f>IFERROR(VLOOKUP(Tabla1[[#This Row],[Código_Actividad]],'Formulario PPGR2'!$H$9:$I$1048576,2,FALSE),"")</f>
        <v/>
      </c>
      <c r="I1595" s="461" t="str">
        <f>IFERROR(VLOOKUP(Tabla1[[#This Row],[Código_Actividad]],Tabla2[[Código]:[Total de Acciones ]],15,FALSE),"")</f>
        <v/>
      </c>
      <c r="J1595" s="462"/>
      <c r="K1595" s="466" t="str">
        <f>IFERROR(VLOOKUP($J1595,[13]LSIns!$B$5:$C$45,2,FALSE),"")</f>
        <v/>
      </c>
      <c r="L1595" s="460"/>
      <c r="M1595" s="463" t="str">
        <f>IFERROR(VLOOKUP($L1595,[4]Insumos!$C$2:$F$517,2,FALSE),"")</f>
        <v/>
      </c>
      <c r="N1595" s="408"/>
      <c r="O1595" s="464" t="str">
        <f>IFERROR(VLOOKUP($L1595,[4]Insumos!$C$2:$F$517,3,FALSE),"")</f>
        <v/>
      </c>
      <c r="P1595" s="318" t="e">
        <f>+Tabla1[[#This Row],[Precio Unitario]]*Tabla1[[#This Row],[Cantidad de Insumos]]</f>
        <v>#VALUE!</v>
      </c>
      <c r="Q1595" s="464" t="str">
        <f>IFERROR(VLOOKUP($L1595,[4]Insumos!$C$2:$F$517,4,FALSE),"")</f>
        <v/>
      </c>
      <c r="R1595" s="463"/>
    </row>
    <row r="1596" spans="2:18" x14ac:dyDescent="0.25">
      <c r="B1596" s="465" t="str">
        <f>IF(Tabla1[[#This Row],[Código_Actividad]]="","",CONCATENATE(Tabla1[[#This Row],[POA]],".",Tabla1[[#This Row],[SRS]],".",Tabla1[[#This Row],[AREA]],".",Tabla1[[#This Row],[TIPO]]))</f>
        <v/>
      </c>
      <c r="C1596" s="465" t="str">
        <f>IF(Tabla1[[#This Row],[Código_Actividad]]="","",'Formulario PPGR1'!#REF!)</f>
        <v/>
      </c>
      <c r="D1596" s="465" t="str">
        <f>IF(Tabla1[[#This Row],[Código_Actividad]]="","",'Formulario PPGR1'!#REF!)</f>
        <v/>
      </c>
      <c r="E1596" s="465" t="str">
        <f>IF(Tabla1[[#This Row],[Código_Actividad]]="","",'Formulario PPGR1'!#REF!)</f>
        <v/>
      </c>
      <c r="F1596" s="465" t="str">
        <f>IF(Tabla1[[#This Row],[Código_Actividad]]="","",'Formulario PPGR1'!#REF!)</f>
        <v/>
      </c>
      <c r="G1596" s="366"/>
      <c r="H1596" s="460" t="str">
        <f>IFERROR(VLOOKUP(Tabla1[[#This Row],[Código_Actividad]],'Formulario PPGR2'!$H$9:$I$1048576,2,FALSE),"")</f>
        <v/>
      </c>
      <c r="I1596" s="461" t="str">
        <f>IFERROR(VLOOKUP(Tabla1[[#This Row],[Código_Actividad]],Tabla2[[Código]:[Total de Acciones ]],15,FALSE),"")</f>
        <v/>
      </c>
      <c r="J1596" s="462"/>
      <c r="K1596" s="466" t="str">
        <f>IFERROR(VLOOKUP($J1596,[13]LSIns!$B$5:$C$45,2,FALSE),"")</f>
        <v/>
      </c>
      <c r="L1596" s="460"/>
      <c r="M1596" s="463" t="str">
        <f>IFERROR(VLOOKUP($L1596,[4]Insumos!$C$2:$F$517,2,FALSE),"")</f>
        <v/>
      </c>
      <c r="N1596" s="408"/>
      <c r="O1596" s="464" t="str">
        <f>IFERROR(VLOOKUP($L1596,[4]Insumos!$C$2:$F$517,3,FALSE),"")</f>
        <v/>
      </c>
      <c r="P1596" s="318" t="e">
        <f>+Tabla1[[#This Row],[Precio Unitario]]*Tabla1[[#This Row],[Cantidad de Insumos]]</f>
        <v>#VALUE!</v>
      </c>
      <c r="Q1596" s="464" t="str">
        <f>IFERROR(VLOOKUP($L1596,[4]Insumos!$C$2:$F$517,4,FALSE),"")</f>
        <v/>
      </c>
      <c r="R1596" s="463"/>
    </row>
    <row r="1597" spans="2:18" x14ac:dyDescent="0.25">
      <c r="B1597" s="465" t="str">
        <f>IF(Tabla1[[#This Row],[Código_Actividad]]="","",CONCATENATE(Tabla1[[#This Row],[POA]],".",Tabla1[[#This Row],[SRS]],".",Tabla1[[#This Row],[AREA]],".",Tabla1[[#This Row],[TIPO]]))</f>
        <v/>
      </c>
      <c r="C1597" s="465" t="str">
        <f>IF(Tabla1[[#This Row],[Código_Actividad]]="","",'Formulario PPGR1'!#REF!)</f>
        <v/>
      </c>
      <c r="D1597" s="465" t="str">
        <f>IF(Tabla1[[#This Row],[Código_Actividad]]="","",'Formulario PPGR1'!#REF!)</f>
        <v/>
      </c>
      <c r="E1597" s="465" t="str">
        <f>IF(Tabla1[[#This Row],[Código_Actividad]]="","",'Formulario PPGR1'!#REF!)</f>
        <v/>
      </c>
      <c r="F1597" s="465" t="str">
        <f>IF(Tabla1[[#This Row],[Código_Actividad]]="","",'Formulario PPGR1'!#REF!)</f>
        <v/>
      </c>
      <c r="G1597" s="366"/>
      <c r="H1597" s="460" t="str">
        <f>IFERROR(VLOOKUP(Tabla1[[#This Row],[Código_Actividad]],'Formulario PPGR2'!$H$9:$I$1048576,2,FALSE),"")</f>
        <v/>
      </c>
      <c r="I1597" s="461" t="str">
        <f>IFERROR(VLOOKUP(Tabla1[[#This Row],[Código_Actividad]],Tabla2[[Código]:[Total de Acciones ]],15,FALSE),"")</f>
        <v/>
      </c>
      <c r="J1597" s="462"/>
      <c r="K1597" s="466" t="str">
        <f>IFERROR(VLOOKUP($J1597,[13]LSIns!$B$5:$C$45,2,FALSE),"")</f>
        <v/>
      </c>
      <c r="L1597" s="460"/>
      <c r="M1597" s="463" t="str">
        <f>IFERROR(VLOOKUP($L1597,[4]Insumos!$C$2:$F$517,2,FALSE),"")</f>
        <v/>
      </c>
      <c r="N1597" s="408"/>
      <c r="O1597" s="464" t="str">
        <f>IFERROR(VLOOKUP($L1597,[4]Insumos!$C$2:$F$517,3,FALSE),"")</f>
        <v/>
      </c>
      <c r="P1597" s="318" t="e">
        <f>+Tabla1[[#This Row],[Precio Unitario]]*Tabla1[[#This Row],[Cantidad de Insumos]]</f>
        <v>#VALUE!</v>
      </c>
      <c r="Q1597" s="464" t="str">
        <f>IFERROR(VLOOKUP($L1597,[4]Insumos!$C$2:$F$517,4,FALSE),"")</f>
        <v/>
      </c>
      <c r="R1597" s="463"/>
    </row>
    <row r="1598" spans="2:18" x14ac:dyDescent="0.25">
      <c r="B1598" s="465" t="str">
        <f>IF(Tabla1[[#This Row],[Código_Actividad]]="","",CONCATENATE(Tabla1[[#This Row],[POA]],".",Tabla1[[#This Row],[SRS]],".",Tabla1[[#This Row],[AREA]],".",Tabla1[[#This Row],[TIPO]]))</f>
        <v/>
      </c>
      <c r="C1598" s="465" t="str">
        <f>IF(Tabla1[[#This Row],[Código_Actividad]]="","",'Formulario PPGR1'!#REF!)</f>
        <v/>
      </c>
      <c r="D1598" s="465" t="str">
        <f>IF(Tabla1[[#This Row],[Código_Actividad]]="","",'Formulario PPGR1'!#REF!)</f>
        <v/>
      </c>
      <c r="E1598" s="465" t="str">
        <f>IF(Tabla1[[#This Row],[Código_Actividad]]="","",'Formulario PPGR1'!#REF!)</f>
        <v/>
      </c>
      <c r="F1598" s="465" t="str">
        <f>IF(Tabla1[[#This Row],[Código_Actividad]]="","",'Formulario PPGR1'!#REF!)</f>
        <v/>
      </c>
      <c r="G1598" s="366"/>
      <c r="H1598" s="460" t="str">
        <f>IFERROR(VLOOKUP(Tabla1[[#This Row],[Código_Actividad]],'Formulario PPGR2'!$H$9:$I$1048576,2,FALSE),"")</f>
        <v/>
      </c>
      <c r="I1598" s="461" t="str">
        <f>IFERROR(VLOOKUP(Tabla1[[#This Row],[Código_Actividad]],Tabla2[[Código]:[Total de Acciones ]],15,FALSE),"")</f>
        <v/>
      </c>
      <c r="J1598" s="462"/>
      <c r="K1598" s="466" t="str">
        <f>IFERROR(VLOOKUP($J1598,[13]LSIns!$B$5:$C$45,2,FALSE),"")</f>
        <v/>
      </c>
      <c r="L1598" s="460"/>
      <c r="M1598" s="463" t="str">
        <f>IFERROR(VLOOKUP($L1598,[4]Insumos!$C$2:$F$517,2,FALSE),"")</f>
        <v/>
      </c>
      <c r="N1598" s="408"/>
      <c r="O1598" s="464" t="str">
        <f>IFERROR(VLOOKUP($L1598,[4]Insumos!$C$2:$F$517,3,FALSE),"")</f>
        <v/>
      </c>
      <c r="P1598" s="318" t="e">
        <f>+Tabla1[[#This Row],[Precio Unitario]]*Tabla1[[#This Row],[Cantidad de Insumos]]</f>
        <v>#VALUE!</v>
      </c>
      <c r="Q1598" s="464" t="str">
        <f>IFERROR(VLOOKUP($L1598,[4]Insumos!$C$2:$F$517,4,FALSE),"")</f>
        <v/>
      </c>
      <c r="R1598" s="463"/>
    </row>
    <row r="1599" spans="2:18" x14ac:dyDescent="0.25">
      <c r="B1599" s="465" t="str">
        <f>IF(Tabla1[[#This Row],[Código_Actividad]]="","",CONCATENATE(Tabla1[[#This Row],[POA]],".",Tabla1[[#This Row],[SRS]],".",Tabla1[[#This Row],[AREA]],".",Tabla1[[#This Row],[TIPO]]))</f>
        <v/>
      </c>
      <c r="C1599" s="465" t="str">
        <f>IF(Tabla1[[#This Row],[Código_Actividad]]="","",'Formulario PPGR1'!#REF!)</f>
        <v/>
      </c>
      <c r="D1599" s="465" t="str">
        <f>IF(Tabla1[[#This Row],[Código_Actividad]]="","",'Formulario PPGR1'!#REF!)</f>
        <v/>
      </c>
      <c r="E1599" s="465" t="str">
        <f>IF(Tabla1[[#This Row],[Código_Actividad]]="","",'Formulario PPGR1'!#REF!)</f>
        <v/>
      </c>
      <c r="F1599" s="465" t="str">
        <f>IF(Tabla1[[#This Row],[Código_Actividad]]="","",'Formulario PPGR1'!#REF!)</f>
        <v/>
      </c>
      <c r="G1599" s="366"/>
      <c r="H1599" s="460" t="str">
        <f>IFERROR(VLOOKUP(Tabla1[[#This Row],[Código_Actividad]],'Formulario PPGR2'!$H$9:$I$1048576,2,FALSE),"")</f>
        <v/>
      </c>
      <c r="I1599" s="461" t="str">
        <f>IFERROR(VLOOKUP(Tabla1[[#This Row],[Código_Actividad]],Tabla2[[Código]:[Total de Acciones ]],15,FALSE),"")</f>
        <v/>
      </c>
      <c r="J1599" s="462"/>
      <c r="K1599" s="466" t="str">
        <f>IFERROR(VLOOKUP($J1599,[13]LSIns!$B$5:$C$45,2,FALSE),"")</f>
        <v/>
      </c>
      <c r="L1599" s="460"/>
      <c r="M1599" s="463" t="str">
        <f>IFERROR(VLOOKUP($L1599,[4]Insumos!$C$2:$F$517,2,FALSE),"")</f>
        <v/>
      </c>
      <c r="N1599" s="408"/>
      <c r="O1599" s="464" t="str">
        <f>IFERROR(VLOOKUP($L1599,[4]Insumos!$C$2:$F$517,3,FALSE),"")</f>
        <v/>
      </c>
      <c r="P1599" s="318" t="e">
        <f>+Tabla1[[#This Row],[Precio Unitario]]*Tabla1[[#This Row],[Cantidad de Insumos]]</f>
        <v>#VALUE!</v>
      </c>
      <c r="Q1599" s="464" t="str">
        <f>IFERROR(VLOOKUP($L1599,[4]Insumos!$C$2:$F$517,4,FALSE),"")</f>
        <v/>
      </c>
      <c r="R1599" s="463"/>
    </row>
    <row r="1600" spans="2:18" x14ac:dyDescent="0.25">
      <c r="B1600" s="465" t="str">
        <f>IF(Tabla1[[#This Row],[Código_Actividad]]="","",CONCATENATE(Tabla1[[#This Row],[POA]],".",Tabla1[[#This Row],[SRS]],".",Tabla1[[#This Row],[AREA]],".",Tabla1[[#This Row],[TIPO]]))</f>
        <v/>
      </c>
      <c r="C1600" s="465" t="str">
        <f>IF(Tabla1[[#This Row],[Código_Actividad]]="","",'Formulario PPGR1'!#REF!)</f>
        <v/>
      </c>
      <c r="D1600" s="465" t="str">
        <f>IF(Tabla1[[#This Row],[Código_Actividad]]="","",'Formulario PPGR1'!#REF!)</f>
        <v/>
      </c>
      <c r="E1600" s="465" t="str">
        <f>IF(Tabla1[[#This Row],[Código_Actividad]]="","",'Formulario PPGR1'!#REF!)</f>
        <v/>
      </c>
      <c r="F1600" s="465" t="str">
        <f>IF(Tabla1[[#This Row],[Código_Actividad]]="","",'Formulario PPGR1'!#REF!)</f>
        <v/>
      </c>
      <c r="G1600" s="366"/>
      <c r="H1600" s="460" t="str">
        <f>IFERROR(VLOOKUP(Tabla1[[#This Row],[Código_Actividad]],'Formulario PPGR2'!$H$9:$I$1048576,2,FALSE),"")</f>
        <v/>
      </c>
      <c r="I1600" s="461" t="str">
        <f>IFERROR(VLOOKUP(Tabla1[[#This Row],[Código_Actividad]],Tabla2[[Código]:[Total de Acciones ]],15,FALSE),"")</f>
        <v/>
      </c>
      <c r="J1600" s="462"/>
      <c r="K1600" s="466" t="str">
        <f>IFERROR(VLOOKUP($J1600,[13]LSIns!$B$5:$C$45,2,FALSE),"")</f>
        <v/>
      </c>
      <c r="L1600" s="460"/>
      <c r="M1600" s="463" t="str">
        <f>IFERROR(VLOOKUP($L1600,[4]Insumos!$C$2:$F$517,2,FALSE),"")</f>
        <v/>
      </c>
      <c r="N1600" s="408"/>
      <c r="O1600" s="464" t="str">
        <f>IFERROR(VLOOKUP($L1600,[4]Insumos!$C$2:$F$517,3,FALSE),"")</f>
        <v/>
      </c>
      <c r="P1600" s="318" t="e">
        <f>+Tabla1[[#This Row],[Precio Unitario]]*Tabla1[[#This Row],[Cantidad de Insumos]]</f>
        <v>#VALUE!</v>
      </c>
      <c r="Q1600" s="464" t="str">
        <f>IFERROR(VLOOKUP($L1600,[4]Insumos!$C$2:$F$517,4,FALSE),"")</f>
        <v/>
      </c>
      <c r="R1600" s="463"/>
    </row>
    <row r="1601" spans="2:18" x14ac:dyDescent="0.25">
      <c r="B1601" s="465" t="str">
        <f>IF(Tabla1[[#This Row],[Código_Actividad]]="","",CONCATENATE(Tabla1[[#This Row],[POA]],".",Tabla1[[#This Row],[SRS]],".",Tabla1[[#This Row],[AREA]],".",Tabla1[[#This Row],[TIPO]]))</f>
        <v/>
      </c>
      <c r="C1601" s="465" t="str">
        <f>IF(Tabla1[[#This Row],[Código_Actividad]]="","",'Formulario PPGR1'!#REF!)</f>
        <v/>
      </c>
      <c r="D1601" s="465" t="str">
        <f>IF(Tabla1[[#This Row],[Código_Actividad]]="","",'Formulario PPGR1'!#REF!)</f>
        <v/>
      </c>
      <c r="E1601" s="465" t="str">
        <f>IF(Tabla1[[#This Row],[Código_Actividad]]="","",'Formulario PPGR1'!#REF!)</f>
        <v/>
      </c>
      <c r="F1601" s="465" t="str">
        <f>IF(Tabla1[[#This Row],[Código_Actividad]]="","",'Formulario PPGR1'!#REF!)</f>
        <v/>
      </c>
      <c r="G1601" s="366"/>
      <c r="H1601" s="460" t="str">
        <f>IFERROR(VLOOKUP(Tabla1[[#This Row],[Código_Actividad]],'Formulario PPGR2'!$H$9:$I$1048576,2,FALSE),"")</f>
        <v/>
      </c>
      <c r="I1601" s="461" t="str">
        <f>IFERROR(VLOOKUP(Tabla1[[#This Row],[Código_Actividad]],Tabla2[[Código]:[Total de Acciones ]],15,FALSE),"")</f>
        <v/>
      </c>
      <c r="J1601" s="462"/>
      <c r="K1601" s="466" t="str">
        <f>IFERROR(VLOOKUP($J1601,[13]LSIns!$B$5:$C$45,2,FALSE),"")</f>
        <v/>
      </c>
      <c r="L1601" s="460"/>
      <c r="M1601" s="463" t="str">
        <f>IFERROR(VLOOKUP($L1601,[4]Insumos!$C$2:$F$517,2,FALSE),"")</f>
        <v/>
      </c>
      <c r="N1601" s="408"/>
      <c r="O1601" s="464" t="str">
        <f>IFERROR(VLOOKUP($L1601,[4]Insumos!$C$2:$F$517,3,FALSE),"")</f>
        <v/>
      </c>
      <c r="P1601" s="318" t="e">
        <f>+Tabla1[[#This Row],[Precio Unitario]]*Tabla1[[#This Row],[Cantidad de Insumos]]</f>
        <v>#VALUE!</v>
      </c>
      <c r="Q1601" s="464" t="str">
        <f>IFERROR(VLOOKUP($L1601,[4]Insumos!$C$2:$F$517,4,FALSE),"")</f>
        <v/>
      </c>
      <c r="R1601" s="463"/>
    </row>
    <row r="1602" spans="2:18" x14ac:dyDescent="0.25">
      <c r="B1602" s="465" t="str">
        <f>IF(Tabla1[[#This Row],[Código_Actividad]]="","",CONCATENATE(Tabla1[[#This Row],[POA]],".",Tabla1[[#This Row],[SRS]],".",Tabla1[[#This Row],[AREA]],".",Tabla1[[#This Row],[TIPO]]))</f>
        <v/>
      </c>
      <c r="C1602" s="465" t="str">
        <f>IF(Tabla1[[#This Row],[Código_Actividad]]="","",'Formulario PPGR1'!#REF!)</f>
        <v/>
      </c>
      <c r="D1602" s="465" t="str">
        <f>IF(Tabla1[[#This Row],[Código_Actividad]]="","",'Formulario PPGR1'!#REF!)</f>
        <v/>
      </c>
      <c r="E1602" s="465" t="str">
        <f>IF(Tabla1[[#This Row],[Código_Actividad]]="","",'Formulario PPGR1'!#REF!)</f>
        <v/>
      </c>
      <c r="F1602" s="465" t="str">
        <f>IF(Tabla1[[#This Row],[Código_Actividad]]="","",'Formulario PPGR1'!#REF!)</f>
        <v/>
      </c>
      <c r="G1602" s="366"/>
      <c r="H1602" s="460" t="str">
        <f>IFERROR(VLOOKUP(Tabla1[[#This Row],[Código_Actividad]],'Formulario PPGR2'!$H$9:$I$1048576,2,FALSE),"")</f>
        <v/>
      </c>
      <c r="I1602" s="461" t="str">
        <f>IFERROR(VLOOKUP(Tabla1[[#This Row],[Código_Actividad]],Tabla2[[Código]:[Total de Acciones ]],15,FALSE),"")</f>
        <v/>
      </c>
      <c r="J1602" s="462"/>
      <c r="K1602" s="466" t="str">
        <f>IFERROR(VLOOKUP($J1602,[13]LSIns!$B$5:$C$45,2,FALSE),"")</f>
        <v/>
      </c>
      <c r="L1602" s="460"/>
      <c r="M1602" s="463" t="str">
        <f>IFERROR(VLOOKUP($L1602,[4]Insumos!$C$2:$F$517,2,FALSE),"")</f>
        <v/>
      </c>
      <c r="N1602" s="408"/>
      <c r="O1602" s="464" t="str">
        <f>IFERROR(VLOOKUP($L1602,[4]Insumos!$C$2:$F$517,3,FALSE),"")</f>
        <v/>
      </c>
      <c r="P1602" s="318" t="e">
        <f>+Tabla1[[#This Row],[Precio Unitario]]*Tabla1[[#This Row],[Cantidad de Insumos]]</f>
        <v>#VALUE!</v>
      </c>
      <c r="Q1602" s="464" t="str">
        <f>IFERROR(VLOOKUP($L1602,[4]Insumos!$C$2:$F$517,4,FALSE),"")</f>
        <v/>
      </c>
      <c r="R1602" s="463"/>
    </row>
    <row r="1603" spans="2:18" hidden="1" x14ac:dyDescent="0.25">
      <c r="B1603" s="465" t="str">
        <f>IF(Tabla1[[#This Row],[Código_Actividad]]="","",CONCATENATE(Tabla1[[#This Row],[POA]],".",Tabla1[[#This Row],[SRS]],".",Tabla1[[#This Row],[AREA]],".",Tabla1[[#This Row],[TIPO]]))</f>
        <v/>
      </c>
      <c r="C1603" s="465" t="str">
        <f>IF(Tabla1[[#This Row],[Código_Actividad]]="","",'Formulario PPGR1'!#REF!)</f>
        <v/>
      </c>
      <c r="D1603" s="465" t="str">
        <f>IF(Tabla1[[#This Row],[Código_Actividad]]="","",'Formulario PPGR1'!#REF!)</f>
        <v/>
      </c>
      <c r="E1603" s="465" t="str">
        <f>IF(Tabla1[[#This Row],[Código_Actividad]]="","",'Formulario PPGR1'!#REF!)</f>
        <v/>
      </c>
      <c r="F1603" s="465" t="str">
        <f>IF(Tabla1[[#This Row],[Código_Actividad]]="","",'Formulario PPGR1'!#REF!)</f>
        <v/>
      </c>
      <c r="G1603" s="366"/>
      <c r="H1603" s="460" t="str">
        <f>IFERROR(VLOOKUP(Tabla1[[#This Row],[Código_Actividad]],'Formulario PPGR2'!$H$9:$I$1048576,2,FALSE),"")</f>
        <v/>
      </c>
      <c r="I1603" s="461" t="str">
        <f>IFERROR(VLOOKUP(Tabla1[[#This Row],[Código_Actividad]],Tabla2[[Código]:[Total de Acciones ]],15,FALSE),"")</f>
        <v/>
      </c>
      <c r="J1603" s="462"/>
      <c r="K1603" s="466" t="str">
        <f>IFERROR(VLOOKUP($J1603,[13]LSIns!$B$5:$C$45,2,FALSE),"")</f>
        <v/>
      </c>
      <c r="L1603" s="460"/>
      <c r="M1603" s="463" t="str">
        <f>IFERROR(VLOOKUP($L1603,[4]Insumos!$C$2:$F$517,2,FALSE),"")</f>
        <v/>
      </c>
      <c r="N1603" s="408"/>
      <c r="O1603" s="464" t="str">
        <f>IFERROR(VLOOKUP($L1603,[4]Insumos!$C$2:$F$517,3,FALSE),"")</f>
        <v/>
      </c>
      <c r="P1603" s="318" t="e">
        <f>+Tabla1[[#This Row],[Precio Unitario]]*Tabla1[[#This Row],[Cantidad de Insumos]]</f>
        <v>#VALUE!</v>
      </c>
      <c r="Q1603" s="464" t="str">
        <f>IFERROR(VLOOKUP($L1603,[4]Insumos!$C$2:$F$517,4,FALSE),"")</f>
        <v/>
      </c>
      <c r="R1603" s="463"/>
    </row>
    <row r="1604" spans="2:18" hidden="1" x14ac:dyDescent="0.25">
      <c r="B1604" s="465" t="str">
        <f>IF(Tabla1[[#This Row],[Código_Actividad]]="","",CONCATENATE(Tabla1[[#This Row],[POA]],".",Tabla1[[#This Row],[SRS]],".",Tabla1[[#This Row],[AREA]],".",Tabla1[[#This Row],[TIPO]]))</f>
        <v/>
      </c>
      <c r="C1604" s="465" t="str">
        <f>IF(Tabla1[[#This Row],[Código_Actividad]]="","",'Formulario PPGR1'!#REF!)</f>
        <v/>
      </c>
      <c r="D1604" s="465" t="str">
        <f>IF(Tabla1[[#This Row],[Código_Actividad]]="","",'Formulario PPGR1'!#REF!)</f>
        <v/>
      </c>
      <c r="E1604" s="465" t="str">
        <f>IF(Tabla1[[#This Row],[Código_Actividad]]="","",'Formulario PPGR1'!#REF!)</f>
        <v/>
      </c>
      <c r="F1604" s="465" t="str">
        <f>IF(Tabla1[[#This Row],[Código_Actividad]]="","",'Formulario PPGR1'!#REF!)</f>
        <v/>
      </c>
      <c r="G1604" s="366"/>
      <c r="H1604" s="460" t="str">
        <f>IFERROR(VLOOKUP(Tabla1[[#This Row],[Código_Actividad]],'Formulario PPGR2'!$H$9:$I$1048576,2,FALSE),"")</f>
        <v/>
      </c>
      <c r="I1604" s="461" t="str">
        <f>IFERROR(VLOOKUP(Tabla1[[#This Row],[Código_Actividad]],Tabla2[[Código]:[Total de Acciones ]],15,FALSE),"")</f>
        <v/>
      </c>
      <c r="J1604" s="462"/>
      <c r="K1604" s="466" t="str">
        <f>IFERROR(VLOOKUP($J1604,[13]LSIns!$B$5:$C$45,2,FALSE),"")</f>
        <v/>
      </c>
      <c r="L1604" s="460"/>
      <c r="M1604" s="463" t="str">
        <f>IFERROR(VLOOKUP($L1604,[4]Insumos!$C$2:$F$517,2,FALSE),"")</f>
        <v/>
      </c>
      <c r="N1604" s="408"/>
      <c r="O1604" s="464" t="str">
        <f>IFERROR(VLOOKUP($L1604,[4]Insumos!$C$2:$F$517,3,FALSE),"")</f>
        <v/>
      </c>
      <c r="P1604" s="318" t="e">
        <f>+Tabla1[[#This Row],[Precio Unitario]]*Tabla1[[#This Row],[Cantidad de Insumos]]</f>
        <v>#VALUE!</v>
      </c>
      <c r="Q1604" s="464" t="str">
        <f>IFERROR(VLOOKUP($L1604,[4]Insumos!$C$2:$F$517,4,FALSE),"")</f>
        <v/>
      </c>
      <c r="R1604" s="463"/>
    </row>
    <row r="1605" spans="2:18" hidden="1" x14ac:dyDescent="0.25">
      <c r="B1605" s="465" t="str">
        <f>IF(Tabla1[[#This Row],[Código_Actividad]]="","",CONCATENATE(Tabla1[[#This Row],[POA]],".",Tabla1[[#This Row],[SRS]],".",Tabla1[[#This Row],[AREA]],".",Tabla1[[#This Row],[TIPO]]))</f>
        <v/>
      </c>
      <c r="C1605" s="465" t="str">
        <f>IF(Tabla1[[#This Row],[Código_Actividad]]="","",'Formulario PPGR1'!#REF!)</f>
        <v/>
      </c>
      <c r="D1605" s="465" t="str">
        <f>IF(Tabla1[[#This Row],[Código_Actividad]]="","",'Formulario PPGR1'!#REF!)</f>
        <v/>
      </c>
      <c r="E1605" s="465" t="str">
        <f>IF(Tabla1[[#This Row],[Código_Actividad]]="","",'Formulario PPGR1'!#REF!)</f>
        <v/>
      </c>
      <c r="F1605" s="465" t="str">
        <f>IF(Tabla1[[#This Row],[Código_Actividad]]="","",'Formulario PPGR1'!#REF!)</f>
        <v/>
      </c>
      <c r="G1605" s="366"/>
      <c r="H1605" s="460" t="str">
        <f>IFERROR(VLOOKUP(Tabla1[[#This Row],[Código_Actividad]],'Formulario PPGR2'!$H$9:$I$1048576,2,FALSE),"")</f>
        <v/>
      </c>
      <c r="I1605" s="461" t="str">
        <f>IFERROR(VLOOKUP(Tabla1[[#This Row],[Código_Actividad]],Tabla2[[Código]:[Total de Acciones ]],15,FALSE),"")</f>
        <v/>
      </c>
      <c r="J1605" s="462"/>
      <c r="K1605" s="466" t="str">
        <f>IFERROR(VLOOKUP($J1605,[13]LSIns!$B$5:$C$45,2,FALSE),"")</f>
        <v/>
      </c>
      <c r="L1605" s="460"/>
      <c r="M1605" s="463" t="str">
        <f>IFERROR(VLOOKUP($L1605,[4]Insumos!$C$2:$F$517,2,FALSE),"")</f>
        <v/>
      </c>
      <c r="N1605" s="408"/>
      <c r="O1605" s="464" t="str">
        <f>IFERROR(VLOOKUP($L1605,[4]Insumos!$C$2:$F$517,3,FALSE),"")</f>
        <v/>
      </c>
      <c r="P1605" s="318" t="e">
        <f>+Tabla1[[#This Row],[Precio Unitario]]*Tabla1[[#This Row],[Cantidad de Insumos]]</f>
        <v>#VALUE!</v>
      </c>
      <c r="Q1605" s="464" t="str">
        <f>IFERROR(VLOOKUP($L1605,[4]Insumos!$C$2:$F$517,4,FALSE),"")</f>
        <v/>
      </c>
      <c r="R1605" s="463"/>
    </row>
    <row r="1606" spans="2:18" hidden="1" x14ac:dyDescent="0.25">
      <c r="B1606" s="465" t="str">
        <f>IF(Tabla1[[#This Row],[Código_Actividad]]="","",CONCATENATE(Tabla1[[#This Row],[POA]],".",Tabla1[[#This Row],[SRS]],".",Tabla1[[#This Row],[AREA]],".",Tabla1[[#This Row],[TIPO]]))</f>
        <v/>
      </c>
      <c r="C1606" s="465" t="str">
        <f>IF(Tabla1[[#This Row],[Código_Actividad]]="","",'Formulario PPGR1'!#REF!)</f>
        <v/>
      </c>
      <c r="D1606" s="465" t="str">
        <f>IF(Tabla1[[#This Row],[Código_Actividad]]="","",'Formulario PPGR1'!#REF!)</f>
        <v/>
      </c>
      <c r="E1606" s="465" t="str">
        <f>IF(Tabla1[[#This Row],[Código_Actividad]]="","",'Formulario PPGR1'!#REF!)</f>
        <v/>
      </c>
      <c r="F1606" s="465" t="str">
        <f>IF(Tabla1[[#This Row],[Código_Actividad]]="","",'Formulario PPGR1'!#REF!)</f>
        <v/>
      </c>
      <c r="G1606" s="366"/>
      <c r="H1606" s="460" t="str">
        <f>IFERROR(VLOOKUP(Tabla1[[#This Row],[Código_Actividad]],'Formulario PPGR2'!$H$9:$I$1048576,2,FALSE),"")</f>
        <v/>
      </c>
      <c r="I1606" s="461" t="str">
        <f>IFERROR(VLOOKUP(Tabla1[[#This Row],[Código_Actividad]],Tabla2[[Código]:[Total de Acciones ]],15,FALSE),"")</f>
        <v/>
      </c>
      <c r="J1606" s="462"/>
      <c r="K1606" s="466" t="str">
        <f>IFERROR(VLOOKUP($J1606,[13]LSIns!$B$5:$C$45,2,FALSE),"")</f>
        <v/>
      </c>
      <c r="L1606" s="460"/>
      <c r="M1606" s="463" t="str">
        <f>IFERROR(VLOOKUP($L1606,[4]Insumos!$C$2:$F$517,2,FALSE),"")</f>
        <v/>
      </c>
      <c r="N1606" s="408"/>
      <c r="O1606" s="464" t="str">
        <f>IFERROR(VLOOKUP($L1606,[4]Insumos!$C$2:$F$517,3,FALSE),"")</f>
        <v/>
      </c>
      <c r="P1606" s="318" t="e">
        <f>+Tabla1[[#This Row],[Precio Unitario]]*Tabla1[[#This Row],[Cantidad de Insumos]]</f>
        <v>#VALUE!</v>
      </c>
      <c r="Q1606" s="464" t="str">
        <f>IFERROR(VLOOKUP($L1606,[4]Insumos!$C$2:$F$517,4,FALSE),"")</f>
        <v/>
      </c>
      <c r="R1606" s="463"/>
    </row>
    <row r="1607" spans="2:18" hidden="1" x14ac:dyDescent="0.25">
      <c r="B1607" s="465" t="str">
        <f>IF(Tabla1[[#This Row],[Código_Actividad]]="","",CONCATENATE(Tabla1[[#This Row],[POA]],".",Tabla1[[#This Row],[SRS]],".",Tabla1[[#This Row],[AREA]],".",Tabla1[[#This Row],[TIPO]]))</f>
        <v/>
      </c>
      <c r="C1607" s="465" t="str">
        <f>IF(Tabla1[[#This Row],[Código_Actividad]]="","",'Formulario PPGR1'!#REF!)</f>
        <v/>
      </c>
      <c r="D1607" s="465" t="str">
        <f>IF(Tabla1[[#This Row],[Código_Actividad]]="","",'Formulario PPGR1'!#REF!)</f>
        <v/>
      </c>
      <c r="E1607" s="465" t="str">
        <f>IF(Tabla1[[#This Row],[Código_Actividad]]="","",'Formulario PPGR1'!#REF!)</f>
        <v/>
      </c>
      <c r="F1607" s="465" t="str">
        <f>IF(Tabla1[[#This Row],[Código_Actividad]]="","",'Formulario PPGR1'!#REF!)</f>
        <v/>
      </c>
      <c r="G1607" s="366"/>
      <c r="H1607" s="460" t="str">
        <f>IFERROR(VLOOKUP(Tabla1[[#This Row],[Código_Actividad]],'Formulario PPGR2'!$H$9:$I$1048576,2,FALSE),"")</f>
        <v/>
      </c>
      <c r="I1607" s="461" t="str">
        <f>IFERROR(VLOOKUP(Tabla1[[#This Row],[Código_Actividad]],Tabla2[[Código]:[Total de Acciones ]],15,FALSE),"")</f>
        <v/>
      </c>
      <c r="J1607" s="462"/>
      <c r="K1607" s="466" t="str">
        <f>IFERROR(VLOOKUP($J1607,[13]LSIns!$B$5:$C$45,2,FALSE),"")</f>
        <v/>
      </c>
      <c r="L1607" s="460"/>
      <c r="M1607" s="463" t="str">
        <f>IFERROR(VLOOKUP($L1607,[4]Insumos!$C$2:$F$517,2,FALSE),"")</f>
        <v/>
      </c>
      <c r="N1607" s="408"/>
      <c r="O1607" s="464" t="str">
        <f>IFERROR(VLOOKUP($L1607,[4]Insumos!$C$2:$F$517,3,FALSE),"")</f>
        <v/>
      </c>
      <c r="P1607" s="318" t="e">
        <f>+Tabla1[[#This Row],[Precio Unitario]]*Tabla1[[#This Row],[Cantidad de Insumos]]</f>
        <v>#VALUE!</v>
      </c>
      <c r="Q1607" s="464" t="str">
        <f>IFERROR(VLOOKUP($L1607,[4]Insumos!$C$2:$F$517,4,FALSE),"")</f>
        <v/>
      </c>
      <c r="R1607" s="463"/>
    </row>
    <row r="1608" spans="2:18" hidden="1" x14ac:dyDescent="0.25">
      <c r="B1608" s="465" t="str">
        <f>IF(Tabla1[[#This Row],[Código_Actividad]]="","",CONCATENATE(Tabla1[[#This Row],[POA]],".",Tabla1[[#This Row],[SRS]],".",Tabla1[[#This Row],[AREA]],".",Tabla1[[#This Row],[TIPO]]))</f>
        <v/>
      </c>
      <c r="C1608" s="465" t="str">
        <f>IF(Tabla1[[#This Row],[Código_Actividad]]="","",'Formulario PPGR1'!#REF!)</f>
        <v/>
      </c>
      <c r="D1608" s="465" t="str">
        <f>IF(Tabla1[[#This Row],[Código_Actividad]]="","",'Formulario PPGR1'!#REF!)</f>
        <v/>
      </c>
      <c r="E1608" s="465" t="str">
        <f>IF(Tabla1[[#This Row],[Código_Actividad]]="","",'Formulario PPGR1'!#REF!)</f>
        <v/>
      </c>
      <c r="F1608" s="465" t="str">
        <f>IF(Tabla1[[#This Row],[Código_Actividad]]="","",'Formulario PPGR1'!#REF!)</f>
        <v/>
      </c>
      <c r="G1608" s="366"/>
      <c r="H1608" s="460" t="str">
        <f>IFERROR(VLOOKUP(Tabla1[[#This Row],[Código_Actividad]],'Formulario PPGR2'!$H$9:$I$1048576,2,FALSE),"")</f>
        <v/>
      </c>
      <c r="I1608" s="461" t="str">
        <f>IFERROR(VLOOKUP(Tabla1[[#This Row],[Código_Actividad]],Tabla2[[Código]:[Total de Acciones ]],15,FALSE),"")</f>
        <v/>
      </c>
      <c r="J1608" s="462"/>
      <c r="K1608" s="466" t="str">
        <f>IFERROR(VLOOKUP($J1608,[13]LSIns!$B$5:$C$45,2,FALSE),"")</f>
        <v/>
      </c>
      <c r="L1608" s="460"/>
      <c r="M1608" s="463" t="str">
        <f>IFERROR(VLOOKUP($L1608,[4]Insumos!$C$2:$F$517,2,FALSE),"")</f>
        <v/>
      </c>
      <c r="N1608" s="408"/>
      <c r="O1608" s="464" t="str">
        <f>IFERROR(VLOOKUP($L1608,[4]Insumos!$C$2:$F$517,3,FALSE),"")</f>
        <v/>
      </c>
      <c r="P1608" s="318" t="e">
        <f>+Tabla1[[#This Row],[Precio Unitario]]*Tabla1[[#This Row],[Cantidad de Insumos]]</f>
        <v>#VALUE!</v>
      </c>
      <c r="Q1608" s="464" t="str">
        <f>IFERROR(VLOOKUP($L1608,[4]Insumos!$C$2:$F$517,4,FALSE),"")</f>
        <v/>
      </c>
      <c r="R1608" s="463"/>
    </row>
    <row r="1609" spans="2:18" hidden="1" x14ac:dyDescent="0.25">
      <c r="B1609" s="465" t="str">
        <f>IF(Tabla1[[#This Row],[Código_Actividad]]="","",CONCATENATE(Tabla1[[#This Row],[POA]],".",Tabla1[[#This Row],[SRS]],".",Tabla1[[#This Row],[AREA]],".",Tabla1[[#This Row],[TIPO]]))</f>
        <v/>
      </c>
      <c r="C1609" s="465" t="str">
        <f>IF(Tabla1[[#This Row],[Código_Actividad]]="","",'Formulario PPGR1'!#REF!)</f>
        <v/>
      </c>
      <c r="D1609" s="465" t="str">
        <f>IF(Tabla1[[#This Row],[Código_Actividad]]="","",'Formulario PPGR1'!#REF!)</f>
        <v/>
      </c>
      <c r="E1609" s="465" t="str">
        <f>IF(Tabla1[[#This Row],[Código_Actividad]]="","",'Formulario PPGR1'!#REF!)</f>
        <v/>
      </c>
      <c r="F1609" s="465" t="str">
        <f>IF(Tabla1[[#This Row],[Código_Actividad]]="","",'Formulario PPGR1'!#REF!)</f>
        <v/>
      </c>
      <c r="G1609" s="366"/>
      <c r="H1609" s="460" t="str">
        <f>IFERROR(VLOOKUP(Tabla1[[#This Row],[Código_Actividad]],'Formulario PPGR2'!$H$9:$I$1048576,2,FALSE),"")</f>
        <v/>
      </c>
      <c r="I1609" s="461" t="str">
        <f>IFERROR(VLOOKUP(Tabla1[[#This Row],[Código_Actividad]],Tabla2[[Código]:[Total de Acciones ]],15,FALSE),"")</f>
        <v/>
      </c>
      <c r="J1609" s="462"/>
      <c r="K1609" s="466" t="str">
        <f>IFERROR(VLOOKUP($J1609,[13]LSIns!$B$5:$C$45,2,FALSE),"")</f>
        <v/>
      </c>
      <c r="L1609" s="460"/>
      <c r="M1609" s="463" t="str">
        <f>IFERROR(VLOOKUP($L1609,[4]Insumos!$C$2:$F$517,2,FALSE),"")</f>
        <v/>
      </c>
      <c r="N1609" s="408"/>
      <c r="O1609" s="464" t="str">
        <f>IFERROR(VLOOKUP($L1609,[4]Insumos!$C$2:$F$517,3,FALSE),"")</f>
        <v/>
      </c>
      <c r="P1609" s="318" t="e">
        <f>+Tabla1[[#This Row],[Precio Unitario]]*Tabla1[[#This Row],[Cantidad de Insumos]]</f>
        <v>#VALUE!</v>
      </c>
      <c r="Q1609" s="464" t="str">
        <f>IFERROR(VLOOKUP($L1609,[4]Insumos!$C$2:$F$517,4,FALSE),"")</f>
        <v/>
      </c>
      <c r="R1609" s="463"/>
    </row>
    <row r="1610" spans="2:18" hidden="1" x14ac:dyDescent="0.25">
      <c r="B1610" s="465" t="str">
        <f>IF(Tabla1[[#This Row],[Código_Actividad]]="","",CONCATENATE(Tabla1[[#This Row],[POA]],".",Tabla1[[#This Row],[SRS]],".",Tabla1[[#This Row],[AREA]],".",Tabla1[[#This Row],[TIPO]]))</f>
        <v/>
      </c>
      <c r="C1610" s="465" t="str">
        <f>IF(Tabla1[[#This Row],[Código_Actividad]]="","",'Formulario PPGR1'!#REF!)</f>
        <v/>
      </c>
      <c r="D1610" s="465" t="str">
        <f>IF(Tabla1[[#This Row],[Código_Actividad]]="","",'Formulario PPGR1'!#REF!)</f>
        <v/>
      </c>
      <c r="E1610" s="465" t="str">
        <f>IF(Tabla1[[#This Row],[Código_Actividad]]="","",'Formulario PPGR1'!#REF!)</f>
        <v/>
      </c>
      <c r="F1610" s="465" t="str">
        <f>IF(Tabla1[[#This Row],[Código_Actividad]]="","",'Formulario PPGR1'!#REF!)</f>
        <v/>
      </c>
      <c r="G1610" s="366"/>
      <c r="H1610" s="460" t="str">
        <f>IFERROR(VLOOKUP(Tabla1[[#This Row],[Código_Actividad]],'Formulario PPGR2'!$H$9:$I$1048576,2,FALSE),"")</f>
        <v/>
      </c>
      <c r="I1610" s="461" t="str">
        <f>IFERROR(VLOOKUP(Tabla1[[#This Row],[Código_Actividad]],Tabla2[[Código]:[Total de Acciones ]],15,FALSE),"")</f>
        <v/>
      </c>
      <c r="J1610" s="462"/>
      <c r="K1610" s="466" t="str">
        <f>IFERROR(VLOOKUP($J1610,[13]LSIns!$B$5:$C$45,2,FALSE),"")</f>
        <v/>
      </c>
      <c r="L1610" s="460"/>
      <c r="M1610" s="463" t="str">
        <f>IFERROR(VLOOKUP($L1610,[4]Insumos!$C$2:$F$517,2,FALSE),"")</f>
        <v/>
      </c>
      <c r="N1610" s="408"/>
      <c r="O1610" s="464" t="str">
        <f>IFERROR(VLOOKUP($L1610,[4]Insumos!$C$2:$F$517,3,FALSE),"")</f>
        <v/>
      </c>
      <c r="P1610" s="318" t="e">
        <f>+Tabla1[[#This Row],[Precio Unitario]]*Tabla1[[#This Row],[Cantidad de Insumos]]</f>
        <v>#VALUE!</v>
      </c>
      <c r="Q1610" s="464" t="str">
        <f>IFERROR(VLOOKUP($L1610,[4]Insumos!$C$2:$F$517,4,FALSE),"")</f>
        <v/>
      </c>
      <c r="R1610" s="463"/>
    </row>
    <row r="1611" spans="2:18" hidden="1" x14ac:dyDescent="0.25">
      <c r="B1611" s="465" t="str">
        <f>IF(Tabla1[[#This Row],[Código_Actividad]]="","",CONCATENATE(Tabla1[[#This Row],[POA]],".",Tabla1[[#This Row],[SRS]],".",Tabla1[[#This Row],[AREA]],".",Tabla1[[#This Row],[TIPO]]))</f>
        <v/>
      </c>
      <c r="C1611" s="465" t="str">
        <f>IF(Tabla1[[#This Row],[Código_Actividad]]="","",'Formulario PPGR1'!#REF!)</f>
        <v/>
      </c>
      <c r="D1611" s="465" t="str">
        <f>IF(Tabla1[[#This Row],[Código_Actividad]]="","",'Formulario PPGR1'!#REF!)</f>
        <v/>
      </c>
      <c r="E1611" s="465" t="str">
        <f>IF(Tabla1[[#This Row],[Código_Actividad]]="","",'Formulario PPGR1'!#REF!)</f>
        <v/>
      </c>
      <c r="F1611" s="465" t="str">
        <f>IF(Tabla1[[#This Row],[Código_Actividad]]="","",'Formulario PPGR1'!#REF!)</f>
        <v/>
      </c>
      <c r="G1611" s="366"/>
      <c r="H1611" s="460" t="str">
        <f>IFERROR(VLOOKUP(Tabla1[[#This Row],[Código_Actividad]],'Formulario PPGR2'!$H$9:$I$1048576,2,FALSE),"")</f>
        <v/>
      </c>
      <c r="I1611" s="461" t="str">
        <f>IFERROR(VLOOKUP(Tabla1[[#This Row],[Código_Actividad]],Tabla2[[Código]:[Total de Acciones ]],15,FALSE),"")</f>
        <v/>
      </c>
      <c r="J1611" s="462"/>
      <c r="K1611" s="466" t="str">
        <f>IFERROR(VLOOKUP($J1611,[13]LSIns!$B$5:$C$45,2,FALSE),"")</f>
        <v/>
      </c>
      <c r="L1611" s="460"/>
      <c r="M1611" s="463" t="str">
        <f>IFERROR(VLOOKUP($L1611,[4]Insumos!$C$2:$F$517,2,FALSE),"")</f>
        <v/>
      </c>
      <c r="N1611" s="408"/>
      <c r="O1611" s="464" t="str">
        <f>IFERROR(VLOOKUP($L1611,[4]Insumos!$C$2:$F$517,3,FALSE),"")</f>
        <v/>
      </c>
      <c r="P1611" s="318" t="e">
        <f>+Tabla1[[#This Row],[Precio Unitario]]*Tabla1[[#This Row],[Cantidad de Insumos]]</f>
        <v>#VALUE!</v>
      </c>
      <c r="Q1611" s="464" t="str">
        <f>IFERROR(VLOOKUP($L1611,[4]Insumos!$C$2:$F$517,4,FALSE),"")</f>
        <v/>
      </c>
      <c r="R1611" s="463"/>
    </row>
    <row r="1612" spans="2:18" hidden="1" x14ac:dyDescent="0.25">
      <c r="B1612" s="465" t="str">
        <f>IF(Tabla1[[#This Row],[Código_Actividad]]="","",CONCATENATE(Tabla1[[#This Row],[POA]],".",Tabla1[[#This Row],[SRS]],".",Tabla1[[#This Row],[AREA]],".",Tabla1[[#This Row],[TIPO]]))</f>
        <v/>
      </c>
      <c r="C1612" s="465" t="str">
        <f>IF(Tabla1[[#This Row],[Código_Actividad]]="","",'Formulario PPGR1'!#REF!)</f>
        <v/>
      </c>
      <c r="D1612" s="465" t="str">
        <f>IF(Tabla1[[#This Row],[Código_Actividad]]="","",'Formulario PPGR1'!#REF!)</f>
        <v/>
      </c>
      <c r="E1612" s="465" t="str">
        <f>IF(Tabla1[[#This Row],[Código_Actividad]]="","",'Formulario PPGR1'!#REF!)</f>
        <v/>
      </c>
      <c r="F1612" s="465" t="str">
        <f>IF(Tabla1[[#This Row],[Código_Actividad]]="","",'Formulario PPGR1'!#REF!)</f>
        <v/>
      </c>
      <c r="G1612" s="366"/>
      <c r="H1612" s="460" t="str">
        <f>IFERROR(VLOOKUP(Tabla1[[#This Row],[Código_Actividad]],'Formulario PPGR2'!$H$9:$I$1048576,2,FALSE),"")</f>
        <v/>
      </c>
      <c r="I1612" s="461" t="str">
        <f>IFERROR(VLOOKUP(Tabla1[[#This Row],[Código_Actividad]],Tabla2[[Código]:[Total de Acciones ]],15,FALSE),"")</f>
        <v/>
      </c>
      <c r="J1612" s="462"/>
      <c r="K1612" s="466" t="str">
        <f>IFERROR(VLOOKUP($J1612,[13]LSIns!$B$5:$C$45,2,FALSE),"")</f>
        <v/>
      </c>
      <c r="L1612" s="460"/>
      <c r="M1612" s="463" t="str">
        <f>IFERROR(VLOOKUP($L1612,[4]Insumos!$C$2:$F$517,2,FALSE),"")</f>
        <v/>
      </c>
      <c r="N1612" s="408"/>
      <c r="O1612" s="464" t="str">
        <f>IFERROR(VLOOKUP($L1612,[4]Insumos!$C$2:$F$517,3,FALSE),"")</f>
        <v/>
      </c>
      <c r="P1612" s="318" t="e">
        <f>+Tabla1[[#This Row],[Precio Unitario]]*Tabla1[[#This Row],[Cantidad de Insumos]]</f>
        <v>#VALUE!</v>
      </c>
      <c r="Q1612" s="464" t="str">
        <f>IFERROR(VLOOKUP($L1612,[4]Insumos!$C$2:$F$517,4,FALSE),"")</f>
        <v/>
      </c>
      <c r="R1612" s="463"/>
    </row>
    <row r="1613" spans="2:18" hidden="1" x14ac:dyDescent="0.25">
      <c r="B1613" s="465" t="str">
        <f>IF(Tabla1[[#This Row],[Código_Actividad]]="","",CONCATENATE(Tabla1[[#This Row],[POA]],".",Tabla1[[#This Row],[SRS]],".",Tabla1[[#This Row],[AREA]],".",Tabla1[[#This Row],[TIPO]]))</f>
        <v/>
      </c>
      <c r="C1613" s="465" t="str">
        <f>IF(Tabla1[[#This Row],[Código_Actividad]]="","",'Formulario PPGR1'!#REF!)</f>
        <v/>
      </c>
      <c r="D1613" s="465" t="str">
        <f>IF(Tabla1[[#This Row],[Código_Actividad]]="","",'Formulario PPGR1'!#REF!)</f>
        <v/>
      </c>
      <c r="E1613" s="465" t="str">
        <f>IF(Tabla1[[#This Row],[Código_Actividad]]="","",'Formulario PPGR1'!#REF!)</f>
        <v/>
      </c>
      <c r="F1613" s="465" t="str">
        <f>IF(Tabla1[[#This Row],[Código_Actividad]]="","",'Formulario PPGR1'!#REF!)</f>
        <v/>
      </c>
      <c r="G1613" s="366"/>
      <c r="H1613" s="460" t="str">
        <f>IFERROR(VLOOKUP(Tabla1[[#This Row],[Código_Actividad]],'Formulario PPGR2'!$H$9:$I$1048576,2,FALSE),"")</f>
        <v/>
      </c>
      <c r="I1613" s="461" t="str">
        <f>IFERROR(VLOOKUP(Tabla1[[#This Row],[Código_Actividad]],Tabla2[[Código]:[Total de Acciones ]],15,FALSE),"")</f>
        <v/>
      </c>
      <c r="J1613" s="462"/>
      <c r="K1613" s="466" t="str">
        <f>IFERROR(VLOOKUP($J1613,[13]LSIns!$B$5:$C$45,2,FALSE),"")</f>
        <v/>
      </c>
      <c r="L1613" s="460"/>
      <c r="M1613" s="463" t="str">
        <f>IFERROR(VLOOKUP($L1613,[4]Insumos!$C$2:$F$517,2,FALSE),"")</f>
        <v/>
      </c>
      <c r="N1613" s="408"/>
      <c r="O1613" s="464" t="str">
        <f>IFERROR(VLOOKUP($L1613,[4]Insumos!$C$2:$F$517,3,FALSE),"")</f>
        <v/>
      </c>
      <c r="P1613" s="318" t="e">
        <f>+Tabla1[[#This Row],[Precio Unitario]]*Tabla1[[#This Row],[Cantidad de Insumos]]</f>
        <v>#VALUE!</v>
      </c>
      <c r="Q1613" s="464" t="str">
        <f>IFERROR(VLOOKUP($L1613,[4]Insumos!$C$2:$F$517,4,FALSE),"")</f>
        <v/>
      </c>
      <c r="R1613" s="463"/>
    </row>
    <row r="1614" spans="2:18" hidden="1" x14ac:dyDescent="0.25">
      <c r="B1614" s="465" t="str">
        <f>IF(Tabla1[[#This Row],[Código_Actividad]]="","",CONCATENATE(Tabla1[[#This Row],[POA]],".",Tabla1[[#This Row],[SRS]],".",Tabla1[[#This Row],[AREA]],".",Tabla1[[#This Row],[TIPO]]))</f>
        <v/>
      </c>
      <c r="C1614" s="465" t="str">
        <f>IF(Tabla1[[#This Row],[Código_Actividad]]="","",'Formulario PPGR1'!#REF!)</f>
        <v/>
      </c>
      <c r="D1614" s="465" t="str">
        <f>IF(Tabla1[[#This Row],[Código_Actividad]]="","",'Formulario PPGR1'!#REF!)</f>
        <v/>
      </c>
      <c r="E1614" s="465" t="str">
        <f>IF(Tabla1[[#This Row],[Código_Actividad]]="","",'Formulario PPGR1'!#REF!)</f>
        <v/>
      </c>
      <c r="F1614" s="465" t="str">
        <f>IF(Tabla1[[#This Row],[Código_Actividad]]="","",'Formulario PPGR1'!#REF!)</f>
        <v/>
      </c>
      <c r="G1614" s="366"/>
      <c r="H1614" s="460" t="str">
        <f>IFERROR(VLOOKUP(Tabla1[[#This Row],[Código_Actividad]],'Formulario PPGR2'!$H$9:$I$1048576,2,FALSE),"")</f>
        <v/>
      </c>
      <c r="I1614" s="461" t="str">
        <f>IFERROR(VLOOKUP(Tabla1[[#This Row],[Código_Actividad]],Tabla2[[Código]:[Total de Acciones ]],15,FALSE),"")</f>
        <v/>
      </c>
      <c r="J1614" s="462"/>
      <c r="K1614" s="466" t="str">
        <f>IFERROR(VLOOKUP($J1614,[13]LSIns!$B$5:$C$45,2,FALSE),"")</f>
        <v/>
      </c>
      <c r="L1614" s="460"/>
      <c r="M1614" s="463" t="str">
        <f>IFERROR(VLOOKUP($L1614,[4]Insumos!$C$2:$F$517,2,FALSE),"")</f>
        <v/>
      </c>
      <c r="N1614" s="408"/>
      <c r="O1614" s="464" t="str">
        <f>IFERROR(VLOOKUP($L1614,[4]Insumos!$C$2:$F$517,3,FALSE),"")</f>
        <v/>
      </c>
      <c r="P1614" s="318" t="e">
        <f>+Tabla1[[#This Row],[Precio Unitario]]*Tabla1[[#This Row],[Cantidad de Insumos]]</f>
        <v>#VALUE!</v>
      </c>
      <c r="Q1614" s="464" t="str">
        <f>IFERROR(VLOOKUP($L1614,[4]Insumos!$C$2:$F$517,4,FALSE),"")</f>
        <v/>
      </c>
      <c r="R1614" s="463"/>
    </row>
    <row r="1615" spans="2:18" hidden="1" x14ac:dyDescent="0.25">
      <c r="B1615" s="465" t="str">
        <f>IF(Tabla1[[#This Row],[Código_Actividad]]="","",CONCATENATE(Tabla1[[#This Row],[POA]],".",Tabla1[[#This Row],[SRS]],".",Tabla1[[#This Row],[AREA]],".",Tabla1[[#This Row],[TIPO]]))</f>
        <v/>
      </c>
      <c r="C1615" s="465" t="str">
        <f>IF(Tabla1[[#This Row],[Código_Actividad]]="","",'Formulario PPGR1'!#REF!)</f>
        <v/>
      </c>
      <c r="D1615" s="465" t="str">
        <f>IF(Tabla1[[#This Row],[Código_Actividad]]="","",'Formulario PPGR1'!#REF!)</f>
        <v/>
      </c>
      <c r="E1615" s="465" t="str">
        <f>IF(Tabla1[[#This Row],[Código_Actividad]]="","",'Formulario PPGR1'!#REF!)</f>
        <v/>
      </c>
      <c r="F1615" s="465" t="str">
        <f>IF(Tabla1[[#This Row],[Código_Actividad]]="","",'Formulario PPGR1'!#REF!)</f>
        <v/>
      </c>
      <c r="G1615" s="366"/>
      <c r="H1615" s="460" t="str">
        <f>IFERROR(VLOOKUP(Tabla1[[#This Row],[Código_Actividad]],'Formulario PPGR2'!$H$9:$I$1048576,2,FALSE),"")</f>
        <v/>
      </c>
      <c r="I1615" s="461" t="str">
        <f>IFERROR(VLOOKUP(Tabla1[[#This Row],[Código_Actividad]],Tabla2[[Código]:[Total de Acciones ]],15,FALSE),"")</f>
        <v/>
      </c>
      <c r="J1615" s="462"/>
      <c r="K1615" s="466" t="str">
        <f>IFERROR(VLOOKUP($J1615,[13]LSIns!$B$5:$C$45,2,FALSE),"")</f>
        <v/>
      </c>
      <c r="L1615" s="460"/>
      <c r="M1615" s="463" t="str">
        <f>IFERROR(VLOOKUP($L1615,[4]Insumos!$C$2:$F$517,2,FALSE),"")</f>
        <v/>
      </c>
      <c r="N1615" s="408"/>
      <c r="O1615" s="464" t="str">
        <f>IFERROR(VLOOKUP($L1615,[4]Insumos!$C$2:$F$517,3,FALSE),"")</f>
        <v/>
      </c>
      <c r="P1615" s="318" t="e">
        <f>+Tabla1[[#This Row],[Precio Unitario]]*Tabla1[[#This Row],[Cantidad de Insumos]]</f>
        <v>#VALUE!</v>
      </c>
      <c r="Q1615" s="464" t="str">
        <f>IFERROR(VLOOKUP($L1615,[4]Insumos!$C$2:$F$517,4,FALSE),"")</f>
        <v/>
      </c>
      <c r="R1615" s="463"/>
    </row>
    <row r="1616" spans="2:18" hidden="1" x14ac:dyDescent="0.25">
      <c r="B1616" s="465" t="str">
        <f>IF(Tabla1[[#This Row],[Código_Actividad]]="","",CONCATENATE(Tabla1[[#This Row],[POA]],".",Tabla1[[#This Row],[SRS]],".",Tabla1[[#This Row],[AREA]],".",Tabla1[[#This Row],[TIPO]]))</f>
        <v/>
      </c>
      <c r="C1616" s="465" t="str">
        <f>IF(Tabla1[[#This Row],[Código_Actividad]]="","",'Formulario PPGR1'!#REF!)</f>
        <v/>
      </c>
      <c r="D1616" s="465" t="str">
        <f>IF(Tabla1[[#This Row],[Código_Actividad]]="","",'Formulario PPGR1'!#REF!)</f>
        <v/>
      </c>
      <c r="E1616" s="465" t="str">
        <f>IF(Tabla1[[#This Row],[Código_Actividad]]="","",'Formulario PPGR1'!#REF!)</f>
        <v/>
      </c>
      <c r="F1616" s="465" t="str">
        <f>IF(Tabla1[[#This Row],[Código_Actividad]]="","",'Formulario PPGR1'!#REF!)</f>
        <v/>
      </c>
      <c r="G1616" s="366"/>
      <c r="H1616" s="460" t="str">
        <f>IFERROR(VLOOKUP(Tabla1[[#This Row],[Código_Actividad]],'Formulario PPGR2'!$H$9:$I$1048576,2,FALSE),"")</f>
        <v/>
      </c>
      <c r="I1616" s="461" t="str">
        <f>IFERROR(VLOOKUP(Tabla1[[#This Row],[Código_Actividad]],Tabla2[[Código]:[Total de Acciones ]],15,FALSE),"")</f>
        <v/>
      </c>
      <c r="J1616" s="462"/>
      <c r="K1616" s="466" t="str">
        <f>IFERROR(VLOOKUP($J1616,[13]LSIns!$B$5:$C$45,2,FALSE),"")</f>
        <v/>
      </c>
      <c r="L1616" s="460"/>
      <c r="M1616" s="463" t="str">
        <f>IFERROR(VLOOKUP($L1616,[4]Insumos!$C$2:$F$517,2,FALSE),"")</f>
        <v/>
      </c>
      <c r="N1616" s="408"/>
      <c r="O1616" s="464" t="str">
        <f>IFERROR(VLOOKUP($L1616,[4]Insumos!$C$2:$F$517,3,FALSE),"")</f>
        <v/>
      </c>
      <c r="P1616" s="318" t="e">
        <f>+Tabla1[[#This Row],[Precio Unitario]]*Tabla1[[#This Row],[Cantidad de Insumos]]</f>
        <v>#VALUE!</v>
      </c>
      <c r="Q1616" s="464" t="str">
        <f>IFERROR(VLOOKUP($L1616,[4]Insumos!$C$2:$F$517,4,FALSE),"")</f>
        <v/>
      </c>
      <c r="R1616" s="463"/>
    </row>
    <row r="1617" spans="2:18" hidden="1" x14ac:dyDescent="0.25">
      <c r="B1617" s="465" t="str">
        <f>IF(Tabla1[[#This Row],[Código_Actividad]]="","",CONCATENATE(Tabla1[[#This Row],[POA]],".",Tabla1[[#This Row],[SRS]],".",Tabla1[[#This Row],[AREA]],".",Tabla1[[#This Row],[TIPO]]))</f>
        <v/>
      </c>
      <c r="C1617" s="465" t="str">
        <f>IF(Tabla1[[#This Row],[Código_Actividad]]="","",'Formulario PPGR1'!#REF!)</f>
        <v/>
      </c>
      <c r="D1617" s="465" t="str">
        <f>IF(Tabla1[[#This Row],[Código_Actividad]]="","",'Formulario PPGR1'!#REF!)</f>
        <v/>
      </c>
      <c r="E1617" s="465" t="str">
        <f>IF(Tabla1[[#This Row],[Código_Actividad]]="","",'Formulario PPGR1'!#REF!)</f>
        <v/>
      </c>
      <c r="F1617" s="465" t="str">
        <f>IF(Tabla1[[#This Row],[Código_Actividad]]="","",'Formulario PPGR1'!#REF!)</f>
        <v/>
      </c>
      <c r="G1617" s="366"/>
      <c r="H1617" s="460" t="str">
        <f>IFERROR(VLOOKUP(Tabla1[[#This Row],[Código_Actividad]],'Formulario PPGR2'!$H$9:$I$1048576,2,FALSE),"")</f>
        <v/>
      </c>
      <c r="I1617" s="461" t="str">
        <f>IFERROR(VLOOKUP(Tabla1[[#This Row],[Código_Actividad]],Tabla2[[Código]:[Total de Acciones ]],15,FALSE),"")</f>
        <v/>
      </c>
      <c r="J1617" s="462"/>
      <c r="K1617" s="466" t="str">
        <f>IFERROR(VLOOKUP($J1617,[13]LSIns!$B$5:$C$45,2,FALSE),"")</f>
        <v/>
      </c>
      <c r="L1617" s="460"/>
      <c r="M1617" s="463" t="str">
        <f>IFERROR(VLOOKUP($L1617,[4]Insumos!$C$2:$F$517,2,FALSE),"")</f>
        <v/>
      </c>
      <c r="N1617" s="408"/>
      <c r="O1617" s="464" t="str">
        <f>IFERROR(VLOOKUP($L1617,[4]Insumos!$C$2:$F$517,3,FALSE),"")</f>
        <v/>
      </c>
      <c r="P1617" s="318" t="e">
        <f>+Tabla1[[#This Row],[Precio Unitario]]*Tabla1[[#This Row],[Cantidad de Insumos]]</f>
        <v>#VALUE!</v>
      </c>
      <c r="Q1617" s="464" t="str">
        <f>IFERROR(VLOOKUP($L1617,[4]Insumos!$C$2:$F$517,4,FALSE),"")</f>
        <v/>
      </c>
      <c r="R1617" s="463"/>
    </row>
    <row r="1618" spans="2:18" hidden="1" x14ac:dyDescent="0.25">
      <c r="B1618" s="465" t="str">
        <f>IF(Tabla1[[#This Row],[Código_Actividad]]="","",CONCATENATE(Tabla1[[#This Row],[POA]],".",Tabla1[[#This Row],[SRS]],".",Tabla1[[#This Row],[AREA]],".",Tabla1[[#This Row],[TIPO]]))</f>
        <v/>
      </c>
      <c r="C1618" s="465" t="str">
        <f>IF(Tabla1[[#This Row],[Código_Actividad]]="","",'Formulario PPGR1'!#REF!)</f>
        <v/>
      </c>
      <c r="D1618" s="465" t="str">
        <f>IF(Tabla1[[#This Row],[Código_Actividad]]="","",'Formulario PPGR1'!#REF!)</f>
        <v/>
      </c>
      <c r="E1618" s="465" t="str">
        <f>IF(Tabla1[[#This Row],[Código_Actividad]]="","",'Formulario PPGR1'!#REF!)</f>
        <v/>
      </c>
      <c r="F1618" s="465" t="str">
        <f>IF(Tabla1[[#This Row],[Código_Actividad]]="","",'Formulario PPGR1'!#REF!)</f>
        <v/>
      </c>
      <c r="G1618" s="366"/>
      <c r="H1618" s="460" t="str">
        <f>IFERROR(VLOOKUP(Tabla1[[#This Row],[Código_Actividad]],'Formulario PPGR2'!$H$9:$I$1048576,2,FALSE),"")</f>
        <v/>
      </c>
      <c r="I1618" s="461" t="str">
        <f>IFERROR(VLOOKUP(Tabla1[[#This Row],[Código_Actividad]],Tabla2[[Código]:[Total de Acciones ]],15,FALSE),"")</f>
        <v/>
      </c>
      <c r="J1618" s="462"/>
      <c r="K1618" s="466" t="str">
        <f>IFERROR(VLOOKUP($J1618,[13]LSIns!$B$5:$C$45,2,FALSE),"")</f>
        <v/>
      </c>
      <c r="L1618" s="460"/>
      <c r="M1618" s="463" t="str">
        <f>IFERROR(VLOOKUP($L1618,[4]Insumos!$C$2:$F$517,2,FALSE),"")</f>
        <v/>
      </c>
      <c r="N1618" s="408"/>
      <c r="O1618" s="464" t="str">
        <f>IFERROR(VLOOKUP($L1618,[4]Insumos!$C$2:$F$517,3,FALSE),"")</f>
        <v/>
      </c>
      <c r="P1618" s="318" t="e">
        <f>+Tabla1[[#This Row],[Precio Unitario]]*Tabla1[[#This Row],[Cantidad de Insumos]]</f>
        <v>#VALUE!</v>
      </c>
      <c r="Q1618" s="464" t="str">
        <f>IFERROR(VLOOKUP($L1618,[4]Insumos!$C$2:$F$517,4,FALSE),"")</f>
        <v/>
      </c>
      <c r="R1618" s="463"/>
    </row>
    <row r="1619" spans="2:18" x14ac:dyDescent="0.25">
      <c r="B1619" s="465" t="str">
        <f>IF(Tabla1[[#This Row],[Código_Actividad]]="","",CONCATENATE(Tabla1[[#This Row],[POA]],".",Tabla1[[#This Row],[SRS]],".",Tabla1[[#This Row],[AREA]],".",Tabla1[[#This Row],[TIPO]]))</f>
        <v/>
      </c>
      <c r="C1619" s="465" t="str">
        <f>IF(Tabla1[[#This Row],[Código_Actividad]]="","",'Formulario PPGR1'!#REF!)</f>
        <v/>
      </c>
      <c r="D1619" s="465" t="str">
        <f>IF(Tabla1[[#This Row],[Código_Actividad]]="","",'Formulario PPGR1'!#REF!)</f>
        <v/>
      </c>
      <c r="E1619" s="465" t="str">
        <f>IF(Tabla1[[#This Row],[Código_Actividad]]="","",'Formulario PPGR1'!#REF!)</f>
        <v/>
      </c>
      <c r="F1619" s="465" t="str">
        <f>IF(Tabla1[[#This Row],[Código_Actividad]]="","",'Formulario PPGR1'!#REF!)</f>
        <v/>
      </c>
      <c r="G1619" s="366"/>
      <c r="H1619" s="460" t="str">
        <f>IFERROR(VLOOKUP(Tabla1[[#This Row],[Código_Actividad]],'Formulario PPGR2'!$H$9:$I$1048576,2,FALSE),"")</f>
        <v/>
      </c>
      <c r="I1619" s="461" t="str">
        <f>IFERROR(VLOOKUP(Tabla1[[#This Row],[Código_Actividad]],Tabla2[[Código]:[Total de Acciones ]],15,FALSE),"")</f>
        <v/>
      </c>
      <c r="J1619" s="462"/>
      <c r="K1619" s="466" t="str">
        <f>IFERROR(VLOOKUP($J1619,[14]LSIns!$B$5:$C$45,2,FALSE),"")</f>
        <v/>
      </c>
      <c r="L1619" s="460"/>
      <c r="M1619" s="463" t="str">
        <f>IFERROR(VLOOKUP($L1619,[4]Insumos!$C$2:$F$517,2,FALSE),"")</f>
        <v/>
      </c>
      <c r="N1619" s="408"/>
      <c r="O1619" s="464" t="str">
        <f>IFERROR(VLOOKUP($L1619,[4]Insumos!$C$2:$F$517,3,FALSE),"")</f>
        <v/>
      </c>
      <c r="P1619" s="318" t="e">
        <f>+Tabla1[[#This Row],[Precio Unitario]]*Tabla1[[#This Row],[Cantidad de Insumos]]</f>
        <v>#VALUE!</v>
      </c>
      <c r="Q1619" s="464" t="str">
        <f>IFERROR(VLOOKUP($L1619,[4]Insumos!$C$2:$F$517,4,FALSE),"")</f>
        <v/>
      </c>
      <c r="R1619" s="463"/>
    </row>
    <row r="1620" spans="2:18" x14ac:dyDescent="0.25">
      <c r="B1620" s="465" t="str">
        <f>IF(Tabla1[[#This Row],[Código_Actividad]]="","",CONCATENATE(Tabla1[[#This Row],[POA]],".",Tabla1[[#This Row],[SRS]],".",Tabla1[[#This Row],[AREA]],".",Tabla1[[#This Row],[TIPO]]))</f>
        <v/>
      </c>
      <c r="C1620" s="465" t="str">
        <f>IF(Tabla1[[#This Row],[Código_Actividad]]="","",'Formulario PPGR1'!#REF!)</f>
        <v/>
      </c>
      <c r="D1620" s="465" t="str">
        <f>IF(Tabla1[[#This Row],[Código_Actividad]]="","",'Formulario PPGR1'!#REF!)</f>
        <v/>
      </c>
      <c r="E1620" s="465" t="str">
        <f>IF(Tabla1[[#This Row],[Código_Actividad]]="","",'Formulario PPGR1'!#REF!)</f>
        <v/>
      </c>
      <c r="F1620" s="465" t="str">
        <f>IF(Tabla1[[#This Row],[Código_Actividad]]="","",'Formulario PPGR1'!#REF!)</f>
        <v/>
      </c>
      <c r="G1620" s="366"/>
      <c r="H1620" s="460" t="str">
        <f>IFERROR(VLOOKUP(Tabla1[[#This Row],[Código_Actividad]],'Formulario PPGR2'!$H$9:$I$1048576,2,FALSE),"")</f>
        <v/>
      </c>
      <c r="I1620" s="461" t="str">
        <f>IFERROR(VLOOKUP(Tabla1[[#This Row],[Código_Actividad]],Tabla2[[Código]:[Total de Acciones ]],15,FALSE),"")</f>
        <v/>
      </c>
      <c r="J1620" s="462"/>
      <c r="K1620" s="466" t="str">
        <f>IFERROR(VLOOKUP($J1620,[14]LSIns!$B$5:$C$45,2,FALSE),"")</f>
        <v/>
      </c>
      <c r="L1620" s="460"/>
      <c r="M1620" s="463" t="str">
        <f>IFERROR(VLOOKUP($L1620,[4]Insumos!$C$2:$F$517,2,FALSE),"")</f>
        <v/>
      </c>
      <c r="N1620" s="408"/>
      <c r="O1620" s="464" t="str">
        <f>IFERROR(VLOOKUP($L1620,[4]Insumos!$C$2:$F$517,3,FALSE),"")</f>
        <v/>
      </c>
      <c r="P1620" s="318" t="e">
        <f>+Tabla1[[#This Row],[Precio Unitario]]*Tabla1[[#This Row],[Cantidad de Insumos]]</f>
        <v>#VALUE!</v>
      </c>
      <c r="Q1620" s="464" t="str">
        <f>IFERROR(VLOOKUP($L1620,[4]Insumos!$C$2:$F$517,4,FALSE),"")</f>
        <v/>
      </c>
      <c r="R1620" s="463"/>
    </row>
    <row r="1621" spans="2:18" x14ac:dyDescent="0.25">
      <c r="B1621" s="465" t="str">
        <f>IF(Tabla1[[#This Row],[Código_Actividad]]="","",CONCATENATE(Tabla1[[#This Row],[POA]],".",Tabla1[[#This Row],[SRS]],".",Tabla1[[#This Row],[AREA]],".",Tabla1[[#This Row],[TIPO]]))</f>
        <v/>
      </c>
      <c r="C1621" s="465" t="str">
        <f>IF(Tabla1[[#This Row],[Código_Actividad]]="","",'Formulario PPGR1'!#REF!)</f>
        <v/>
      </c>
      <c r="D1621" s="465" t="str">
        <f>IF(Tabla1[[#This Row],[Código_Actividad]]="","",'Formulario PPGR1'!#REF!)</f>
        <v/>
      </c>
      <c r="E1621" s="465" t="str">
        <f>IF(Tabla1[[#This Row],[Código_Actividad]]="","",'Formulario PPGR1'!#REF!)</f>
        <v/>
      </c>
      <c r="F1621" s="465" t="str">
        <f>IF(Tabla1[[#This Row],[Código_Actividad]]="","",'Formulario PPGR1'!#REF!)</f>
        <v/>
      </c>
      <c r="G1621" s="366"/>
      <c r="H1621" s="460" t="str">
        <f>IFERROR(VLOOKUP(Tabla1[[#This Row],[Código_Actividad]],'Formulario PPGR2'!$H$9:$I$1048576,2,FALSE),"")</f>
        <v/>
      </c>
      <c r="I1621" s="461" t="str">
        <f>IFERROR(VLOOKUP(Tabla1[[#This Row],[Código_Actividad]],Tabla2[[Código]:[Total de Acciones ]],15,FALSE),"")</f>
        <v/>
      </c>
      <c r="J1621" s="462"/>
      <c r="K1621" s="466" t="str">
        <f>IFERROR(VLOOKUP($J1621,[14]LSIns!$B$5:$C$45,2,FALSE),"")</f>
        <v/>
      </c>
      <c r="L1621" s="460"/>
      <c r="M1621" s="463" t="str">
        <f>IFERROR(VLOOKUP($L1621,[4]Insumos!$C$2:$F$517,2,FALSE),"")</f>
        <v/>
      </c>
      <c r="N1621" s="408"/>
      <c r="O1621" s="464" t="str">
        <f>IFERROR(VLOOKUP($L1621,[4]Insumos!$C$2:$F$517,3,FALSE),"")</f>
        <v/>
      </c>
      <c r="P1621" s="318" t="e">
        <f>+Tabla1[[#This Row],[Precio Unitario]]*Tabla1[[#This Row],[Cantidad de Insumos]]</f>
        <v>#VALUE!</v>
      </c>
      <c r="Q1621" s="464" t="str">
        <f>IFERROR(VLOOKUP($L1621,[4]Insumos!$C$2:$F$517,4,FALSE),"")</f>
        <v/>
      </c>
      <c r="R1621" s="463"/>
    </row>
    <row r="1622" spans="2:18" x14ac:dyDescent="0.25">
      <c r="B1622" s="465" t="str">
        <f>IF(Tabla1[[#This Row],[Código_Actividad]]="","",CONCATENATE(Tabla1[[#This Row],[POA]],".",Tabla1[[#This Row],[SRS]],".",Tabla1[[#This Row],[AREA]],".",Tabla1[[#This Row],[TIPO]]))</f>
        <v/>
      </c>
      <c r="C1622" s="465" t="str">
        <f>IF(Tabla1[[#This Row],[Código_Actividad]]="","",'Formulario PPGR1'!#REF!)</f>
        <v/>
      </c>
      <c r="D1622" s="465" t="str">
        <f>IF(Tabla1[[#This Row],[Código_Actividad]]="","",'Formulario PPGR1'!#REF!)</f>
        <v/>
      </c>
      <c r="E1622" s="465" t="str">
        <f>IF(Tabla1[[#This Row],[Código_Actividad]]="","",'Formulario PPGR1'!#REF!)</f>
        <v/>
      </c>
      <c r="F1622" s="465" t="str">
        <f>IF(Tabla1[[#This Row],[Código_Actividad]]="","",'Formulario PPGR1'!#REF!)</f>
        <v/>
      </c>
      <c r="G1622" s="366"/>
      <c r="H1622" s="460" t="str">
        <f>IFERROR(VLOOKUP(Tabla1[[#This Row],[Código_Actividad]],'Formulario PPGR2'!$H$9:$I$1048576,2,FALSE),"")</f>
        <v/>
      </c>
      <c r="I1622" s="461" t="str">
        <f>IFERROR(VLOOKUP(Tabla1[[#This Row],[Código_Actividad]],Tabla2[[Código]:[Total de Acciones ]],15,FALSE),"")</f>
        <v/>
      </c>
      <c r="J1622" s="462"/>
      <c r="K1622" s="466" t="str">
        <f>IFERROR(VLOOKUP($J1622,[14]LSIns!$B$5:$C$45,2,FALSE),"")</f>
        <v/>
      </c>
      <c r="L1622" s="460"/>
      <c r="M1622" s="463" t="str">
        <f>IFERROR(VLOOKUP($L1622,[4]Insumos!$C$2:$F$517,2,FALSE),"")</f>
        <v/>
      </c>
      <c r="N1622" s="408"/>
      <c r="O1622" s="464" t="str">
        <f>IFERROR(VLOOKUP($L1622,[4]Insumos!$C$2:$F$517,3,FALSE),"")</f>
        <v/>
      </c>
      <c r="P1622" s="318" t="e">
        <f>+Tabla1[[#This Row],[Precio Unitario]]*Tabla1[[#This Row],[Cantidad de Insumos]]</f>
        <v>#VALUE!</v>
      </c>
      <c r="Q1622" s="464" t="str">
        <f>IFERROR(VLOOKUP($L1622,[4]Insumos!$C$2:$F$517,4,FALSE),"")</f>
        <v/>
      </c>
      <c r="R1622" s="463"/>
    </row>
    <row r="1623" spans="2:18" x14ac:dyDescent="0.25">
      <c r="B1623" s="465" t="str">
        <f>IF(Tabla1[[#This Row],[Código_Actividad]]="","",CONCATENATE(Tabla1[[#This Row],[POA]],".",Tabla1[[#This Row],[SRS]],".",Tabla1[[#This Row],[AREA]],".",Tabla1[[#This Row],[TIPO]]))</f>
        <v/>
      </c>
      <c r="C1623" s="465" t="str">
        <f>IF(Tabla1[[#This Row],[Código_Actividad]]="","",'Formulario PPGR1'!#REF!)</f>
        <v/>
      </c>
      <c r="D1623" s="465" t="str">
        <f>IF(Tabla1[[#This Row],[Código_Actividad]]="","",'Formulario PPGR1'!#REF!)</f>
        <v/>
      </c>
      <c r="E1623" s="465" t="str">
        <f>IF(Tabla1[[#This Row],[Código_Actividad]]="","",'Formulario PPGR1'!#REF!)</f>
        <v/>
      </c>
      <c r="F1623" s="465" t="str">
        <f>IF(Tabla1[[#This Row],[Código_Actividad]]="","",'Formulario PPGR1'!#REF!)</f>
        <v/>
      </c>
      <c r="G1623" s="366"/>
      <c r="H1623" s="460" t="str">
        <f>IFERROR(VLOOKUP(Tabla1[[#This Row],[Código_Actividad]],'Formulario PPGR2'!$H$9:$I$1048576,2,FALSE),"")</f>
        <v/>
      </c>
      <c r="I1623" s="461" t="str">
        <f>IFERROR(VLOOKUP(Tabla1[[#This Row],[Código_Actividad]],Tabla2[[Código]:[Total de Acciones ]],15,FALSE),"")</f>
        <v/>
      </c>
      <c r="J1623" s="462"/>
      <c r="K1623" s="466" t="str">
        <f>IFERROR(VLOOKUP($J1623,[14]LSIns!$B$5:$C$45,2,FALSE),"")</f>
        <v/>
      </c>
      <c r="L1623" s="460"/>
      <c r="M1623" s="463" t="str">
        <f>IFERROR(VLOOKUP($L1623,[4]Insumos!$C$2:$F$517,2,FALSE),"")</f>
        <v/>
      </c>
      <c r="N1623" s="408"/>
      <c r="O1623" s="464" t="str">
        <f>IFERROR(VLOOKUP($L1623,[4]Insumos!$C$2:$F$517,3,FALSE),"")</f>
        <v/>
      </c>
      <c r="P1623" s="318" t="e">
        <f>+Tabla1[[#This Row],[Precio Unitario]]*Tabla1[[#This Row],[Cantidad de Insumos]]</f>
        <v>#VALUE!</v>
      </c>
      <c r="Q1623" s="464" t="str">
        <f>IFERROR(VLOOKUP($L1623,[4]Insumos!$C$2:$F$517,4,FALSE),"")</f>
        <v/>
      </c>
      <c r="R1623" s="463"/>
    </row>
    <row r="1624" spans="2:18" x14ac:dyDescent="0.25">
      <c r="B1624" s="465" t="str">
        <f>IF(Tabla1[[#This Row],[Código_Actividad]]="","",CONCATENATE(Tabla1[[#This Row],[POA]],".",Tabla1[[#This Row],[SRS]],".",Tabla1[[#This Row],[AREA]],".",Tabla1[[#This Row],[TIPO]]))</f>
        <v/>
      </c>
      <c r="C1624" s="465" t="str">
        <f>IF(Tabla1[[#This Row],[Código_Actividad]]="","",'Formulario PPGR1'!#REF!)</f>
        <v/>
      </c>
      <c r="D1624" s="465" t="str">
        <f>IF(Tabla1[[#This Row],[Código_Actividad]]="","",'Formulario PPGR1'!#REF!)</f>
        <v/>
      </c>
      <c r="E1624" s="465" t="str">
        <f>IF(Tabla1[[#This Row],[Código_Actividad]]="","",'Formulario PPGR1'!#REF!)</f>
        <v/>
      </c>
      <c r="F1624" s="465" t="str">
        <f>IF(Tabla1[[#This Row],[Código_Actividad]]="","",'Formulario PPGR1'!#REF!)</f>
        <v/>
      </c>
      <c r="G1624" s="366"/>
      <c r="H1624" s="460" t="str">
        <f>IFERROR(VLOOKUP(Tabla1[[#This Row],[Código_Actividad]],'Formulario PPGR2'!$H$9:$I$1048576,2,FALSE),"")</f>
        <v/>
      </c>
      <c r="I1624" s="461" t="str">
        <f>IFERROR(VLOOKUP(Tabla1[[#This Row],[Código_Actividad]],Tabla2[[Código]:[Total de Acciones ]],15,FALSE),"")</f>
        <v/>
      </c>
      <c r="J1624" s="462"/>
      <c r="K1624" s="466" t="str">
        <f>IFERROR(VLOOKUP($J1624,[14]LSIns!$B$5:$C$45,2,FALSE),"")</f>
        <v/>
      </c>
      <c r="L1624" s="460"/>
      <c r="M1624" s="463" t="str">
        <f>IFERROR(VLOOKUP($L1624,[4]Insumos!$C$2:$F$517,2,FALSE),"")</f>
        <v/>
      </c>
      <c r="N1624" s="408"/>
      <c r="O1624" s="464" t="str">
        <f>IFERROR(VLOOKUP($L1624,[4]Insumos!$C$2:$F$517,3,FALSE),"")</f>
        <v/>
      </c>
      <c r="P1624" s="318" t="e">
        <f>+Tabla1[[#This Row],[Precio Unitario]]*Tabla1[[#This Row],[Cantidad de Insumos]]</f>
        <v>#VALUE!</v>
      </c>
      <c r="Q1624" s="464" t="str">
        <f>IFERROR(VLOOKUP($L1624,[4]Insumos!$C$2:$F$517,4,FALSE),"")</f>
        <v/>
      </c>
      <c r="R1624" s="463"/>
    </row>
    <row r="1625" spans="2:18" x14ac:dyDescent="0.25">
      <c r="B1625" s="465" t="str">
        <f>IF(Tabla1[[#This Row],[Código_Actividad]]="","",CONCATENATE(Tabla1[[#This Row],[POA]],".",Tabla1[[#This Row],[SRS]],".",Tabla1[[#This Row],[AREA]],".",Tabla1[[#This Row],[TIPO]]))</f>
        <v/>
      </c>
      <c r="C1625" s="465" t="str">
        <f>IF(Tabla1[[#This Row],[Código_Actividad]]="","",'Formulario PPGR1'!#REF!)</f>
        <v/>
      </c>
      <c r="D1625" s="465" t="str">
        <f>IF(Tabla1[[#This Row],[Código_Actividad]]="","",'Formulario PPGR1'!#REF!)</f>
        <v/>
      </c>
      <c r="E1625" s="465" t="str">
        <f>IF(Tabla1[[#This Row],[Código_Actividad]]="","",'Formulario PPGR1'!#REF!)</f>
        <v/>
      </c>
      <c r="F1625" s="465" t="str">
        <f>IF(Tabla1[[#This Row],[Código_Actividad]]="","",'Formulario PPGR1'!#REF!)</f>
        <v/>
      </c>
      <c r="G1625" s="366"/>
      <c r="H1625" s="460" t="str">
        <f>IFERROR(VLOOKUP(Tabla1[[#This Row],[Código_Actividad]],'Formulario PPGR2'!$H$9:$I$1048576,2,FALSE),"")</f>
        <v/>
      </c>
      <c r="I1625" s="461" t="str">
        <f>IFERROR(VLOOKUP(Tabla1[[#This Row],[Código_Actividad]],Tabla2[[Código]:[Total de Acciones ]],15,FALSE),"")</f>
        <v/>
      </c>
      <c r="J1625" s="462"/>
      <c r="K1625" s="466" t="str">
        <f>IFERROR(VLOOKUP($J1625,[14]LSIns!$B$5:$C$45,2,FALSE),"")</f>
        <v/>
      </c>
      <c r="L1625" s="460"/>
      <c r="M1625" s="463" t="str">
        <f>IFERROR(VLOOKUP($L1625,[4]Insumos!$C$2:$F$517,2,FALSE),"")</f>
        <v/>
      </c>
      <c r="N1625" s="408"/>
      <c r="O1625" s="464" t="str">
        <f>IFERROR(VLOOKUP($L1625,[4]Insumos!$C$2:$F$517,3,FALSE),"")</f>
        <v/>
      </c>
      <c r="P1625" s="318" t="e">
        <f>+Tabla1[[#This Row],[Precio Unitario]]*Tabla1[[#This Row],[Cantidad de Insumos]]</f>
        <v>#VALUE!</v>
      </c>
      <c r="Q1625" s="464" t="str">
        <f>IFERROR(VLOOKUP($L1625,[4]Insumos!$C$2:$F$517,4,FALSE),"")</f>
        <v/>
      </c>
      <c r="R1625" s="463"/>
    </row>
    <row r="1626" spans="2:18" x14ac:dyDescent="0.25">
      <c r="B1626" s="465" t="str">
        <f>IF(Tabla1[[#This Row],[Código_Actividad]]="","",CONCATENATE(Tabla1[[#This Row],[POA]],".",Tabla1[[#This Row],[SRS]],".",Tabla1[[#This Row],[AREA]],".",Tabla1[[#This Row],[TIPO]]))</f>
        <v/>
      </c>
      <c r="C1626" s="465" t="str">
        <f>IF(Tabla1[[#This Row],[Código_Actividad]]="","",'Formulario PPGR1'!#REF!)</f>
        <v/>
      </c>
      <c r="D1626" s="465" t="str">
        <f>IF(Tabla1[[#This Row],[Código_Actividad]]="","",'Formulario PPGR1'!#REF!)</f>
        <v/>
      </c>
      <c r="E1626" s="465" t="str">
        <f>IF(Tabla1[[#This Row],[Código_Actividad]]="","",'Formulario PPGR1'!#REF!)</f>
        <v/>
      </c>
      <c r="F1626" s="465" t="str">
        <f>IF(Tabla1[[#This Row],[Código_Actividad]]="","",'Formulario PPGR1'!#REF!)</f>
        <v/>
      </c>
      <c r="G1626" s="366"/>
      <c r="H1626" s="460" t="str">
        <f>IFERROR(VLOOKUP(Tabla1[[#This Row],[Código_Actividad]],'Formulario PPGR2'!$H$9:$I$1048576,2,FALSE),"")</f>
        <v/>
      </c>
      <c r="I1626" s="461" t="str">
        <f>IFERROR(VLOOKUP(Tabla1[[#This Row],[Código_Actividad]],Tabla2[[Código]:[Total de Acciones ]],15,FALSE),"")</f>
        <v/>
      </c>
      <c r="J1626" s="462"/>
      <c r="K1626" s="466" t="str">
        <f>IFERROR(VLOOKUP($J1626,[14]LSIns!$B$5:$C$45,2,FALSE),"")</f>
        <v/>
      </c>
      <c r="L1626" s="460"/>
      <c r="M1626" s="463" t="str">
        <f>IFERROR(VLOOKUP($L1626,[4]Insumos!$C$2:$F$517,2,FALSE),"")</f>
        <v/>
      </c>
      <c r="N1626" s="408"/>
      <c r="O1626" s="464" t="str">
        <f>IFERROR(VLOOKUP($L1626,[4]Insumos!$C$2:$F$517,3,FALSE),"")</f>
        <v/>
      </c>
      <c r="P1626" s="318" t="e">
        <f>+Tabla1[[#This Row],[Precio Unitario]]*Tabla1[[#This Row],[Cantidad de Insumos]]</f>
        <v>#VALUE!</v>
      </c>
      <c r="Q1626" s="464" t="str">
        <f>IFERROR(VLOOKUP($L1626,[4]Insumos!$C$2:$F$517,4,FALSE),"")</f>
        <v/>
      </c>
      <c r="R1626" s="463"/>
    </row>
    <row r="1627" spans="2:18" x14ac:dyDescent="0.25">
      <c r="B1627" s="465" t="str">
        <f>IF(Tabla1[[#This Row],[Código_Actividad]]="","",CONCATENATE(Tabla1[[#This Row],[POA]],".",Tabla1[[#This Row],[SRS]],".",Tabla1[[#This Row],[AREA]],".",Tabla1[[#This Row],[TIPO]]))</f>
        <v/>
      </c>
      <c r="C1627" s="465" t="str">
        <f>IF(Tabla1[[#This Row],[Código_Actividad]]="","",'Formulario PPGR1'!#REF!)</f>
        <v/>
      </c>
      <c r="D1627" s="465" t="str">
        <f>IF(Tabla1[[#This Row],[Código_Actividad]]="","",'Formulario PPGR1'!#REF!)</f>
        <v/>
      </c>
      <c r="E1627" s="465" t="str">
        <f>IF(Tabla1[[#This Row],[Código_Actividad]]="","",'Formulario PPGR1'!#REF!)</f>
        <v/>
      </c>
      <c r="F1627" s="465" t="str">
        <f>IF(Tabla1[[#This Row],[Código_Actividad]]="","",'Formulario PPGR1'!#REF!)</f>
        <v/>
      </c>
      <c r="G1627" s="366"/>
      <c r="H1627" s="460" t="str">
        <f>IFERROR(VLOOKUP(Tabla1[[#This Row],[Código_Actividad]],'Formulario PPGR2'!$H$9:$I$1048576,2,FALSE),"")</f>
        <v/>
      </c>
      <c r="I1627" s="461" t="str">
        <f>IFERROR(VLOOKUP(Tabla1[[#This Row],[Código_Actividad]],Tabla2[[Código]:[Total de Acciones ]],15,FALSE),"")</f>
        <v/>
      </c>
      <c r="J1627" s="462"/>
      <c r="K1627" s="466" t="str">
        <f>IFERROR(VLOOKUP($J1627,[14]LSIns!$B$5:$C$45,2,FALSE),"")</f>
        <v/>
      </c>
      <c r="L1627" s="460"/>
      <c r="M1627" s="463" t="str">
        <f>IFERROR(VLOOKUP($L1627,[4]Insumos!$C$2:$F$517,2,FALSE),"")</f>
        <v/>
      </c>
      <c r="N1627" s="408"/>
      <c r="O1627" s="464" t="str">
        <f>IFERROR(VLOOKUP($L1627,[4]Insumos!$C$2:$F$517,3,FALSE),"")</f>
        <v/>
      </c>
      <c r="P1627" s="318" t="e">
        <f>+Tabla1[[#This Row],[Precio Unitario]]*Tabla1[[#This Row],[Cantidad de Insumos]]</f>
        <v>#VALUE!</v>
      </c>
      <c r="Q1627" s="464" t="str">
        <f>IFERROR(VLOOKUP($L1627,[4]Insumos!$C$2:$F$517,4,FALSE),"")</f>
        <v/>
      </c>
      <c r="R1627" s="463"/>
    </row>
    <row r="1628" spans="2:18" x14ac:dyDescent="0.25">
      <c r="B1628" s="465" t="str">
        <f>IF(Tabla1[[#This Row],[Código_Actividad]]="","",CONCATENATE(Tabla1[[#This Row],[POA]],".",Tabla1[[#This Row],[SRS]],".",Tabla1[[#This Row],[AREA]],".",Tabla1[[#This Row],[TIPO]]))</f>
        <v/>
      </c>
      <c r="C1628" s="465" t="str">
        <f>IF(Tabla1[[#This Row],[Código_Actividad]]="","",'Formulario PPGR1'!#REF!)</f>
        <v/>
      </c>
      <c r="D1628" s="465" t="str">
        <f>IF(Tabla1[[#This Row],[Código_Actividad]]="","",'Formulario PPGR1'!#REF!)</f>
        <v/>
      </c>
      <c r="E1628" s="465" t="str">
        <f>IF(Tabla1[[#This Row],[Código_Actividad]]="","",'Formulario PPGR1'!#REF!)</f>
        <v/>
      </c>
      <c r="F1628" s="465" t="str">
        <f>IF(Tabla1[[#This Row],[Código_Actividad]]="","",'Formulario PPGR1'!#REF!)</f>
        <v/>
      </c>
      <c r="G1628" s="366"/>
      <c r="H1628" s="460" t="str">
        <f>IFERROR(VLOOKUP(Tabla1[[#This Row],[Código_Actividad]],'Formulario PPGR2'!$H$9:$I$1048576,2,FALSE),"")</f>
        <v/>
      </c>
      <c r="I1628" s="461" t="str">
        <f>IFERROR(VLOOKUP(Tabla1[[#This Row],[Código_Actividad]],Tabla2[[Código]:[Total de Acciones ]],15,FALSE),"")</f>
        <v/>
      </c>
      <c r="J1628" s="462"/>
      <c r="K1628" s="466" t="str">
        <f>IFERROR(VLOOKUP($J1628,[14]LSIns!$B$5:$C$45,2,FALSE),"")</f>
        <v/>
      </c>
      <c r="L1628" s="460"/>
      <c r="M1628" s="463" t="str">
        <f>IFERROR(VLOOKUP($L1628,[4]Insumos!$C$2:$F$517,2,FALSE),"")</f>
        <v/>
      </c>
      <c r="N1628" s="408"/>
      <c r="O1628" s="464" t="str">
        <f>IFERROR(VLOOKUP($L1628,[4]Insumos!$C$2:$F$517,3,FALSE),"")</f>
        <v/>
      </c>
      <c r="P1628" s="318" t="e">
        <f>+Tabla1[[#This Row],[Precio Unitario]]*Tabla1[[#This Row],[Cantidad de Insumos]]</f>
        <v>#VALUE!</v>
      </c>
      <c r="Q1628" s="464" t="str">
        <f>IFERROR(VLOOKUP($L1628,[4]Insumos!$C$2:$F$517,4,FALSE),"")</f>
        <v/>
      </c>
      <c r="R1628" s="463"/>
    </row>
    <row r="1629" spans="2:18" x14ac:dyDescent="0.25">
      <c r="B1629" s="465" t="str">
        <f>IF(Tabla1[[#This Row],[Código_Actividad]]="","",CONCATENATE(Tabla1[[#This Row],[POA]],".",Tabla1[[#This Row],[SRS]],".",Tabla1[[#This Row],[AREA]],".",Tabla1[[#This Row],[TIPO]]))</f>
        <v/>
      </c>
      <c r="C1629" s="465" t="str">
        <f>IF(Tabla1[[#This Row],[Código_Actividad]]="","",'Formulario PPGR1'!#REF!)</f>
        <v/>
      </c>
      <c r="D1629" s="465" t="str">
        <f>IF(Tabla1[[#This Row],[Código_Actividad]]="","",'Formulario PPGR1'!#REF!)</f>
        <v/>
      </c>
      <c r="E1629" s="465" t="str">
        <f>IF(Tabla1[[#This Row],[Código_Actividad]]="","",'Formulario PPGR1'!#REF!)</f>
        <v/>
      </c>
      <c r="F1629" s="465" t="str">
        <f>IF(Tabla1[[#This Row],[Código_Actividad]]="","",'Formulario PPGR1'!#REF!)</f>
        <v/>
      </c>
      <c r="G1629" s="366"/>
      <c r="H1629" s="460" t="str">
        <f>IFERROR(VLOOKUP(Tabla1[[#This Row],[Código_Actividad]],'Formulario PPGR2'!$H$9:$I$1048576,2,FALSE),"")</f>
        <v/>
      </c>
      <c r="I1629" s="461" t="str">
        <f>IFERROR(VLOOKUP(Tabla1[[#This Row],[Código_Actividad]],Tabla2[[Código]:[Total de Acciones ]],15,FALSE),"")</f>
        <v/>
      </c>
      <c r="J1629" s="462"/>
      <c r="K1629" s="466" t="str">
        <f>IFERROR(VLOOKUP($J1629,[14]LSIns!$B$5:$C$45,2,FALSE),"")</f>
        <v/>
      </c>
      <c r="L1629" s="460"/>
      <c r="M1629" s="463" t="str">
        <f>IFERROR(VLOOKUP($L1629,[4]Insumos!$C$2:$F$517,2,FALSE),"")</f>
        <v/>
      </c>
      <c r="N1629" s="408"/>
      <c r="O1629" s="464" t="str">
        <f>IFERROR(VLOOKUP($L1629,[4]Insumos!$C$2:$F$517,3,FALSE),"")</f>
        <v/>
      </c>
      <c r="P1629" s="318" t="e">
        <f>+Tabla1[[#This Row],[Precio Unitario]]*Tabla1[[#This Row],[Cantidad de Insumos]]</f>
        <v>#VALUE!</v>
      </c>
      <c r="Q1629" s="464" t="str">
        <f>IFERROR(VLOOKUP($L1629,[4]Insumos!$C$2:$F$517,4,FALSE),"")</f>
        <v/>
      </c>
      <c r="R1629" s="463"/>
    </row>
    <row r="1630" spans="2:18" x14ac:dyDescent="0.25">
      <c r="B1630" s="465" t="str">
        <f>IF(Tabla1[[#This Row],[Código_Actividad]]="","",CONCATENATE(Tabla1[[#This Row],[POA]],".",Tabla1[[#This Row],[SRS]],".",Tabla1[[#This Row],[AREA]],".",Tabla1[[#This Row],[TIPO]]))</f>
        <v/>
      </c>
      <c r="C1630" s="465" t="str">
        <f>IF(Tabla1[[#This Row],[Código_Actividad]]="","",'Formulario PPGR1'!#REF!)</f>
        <v/>
      </c>
      <c r="D1630" s="465" t="str">
        <f>IF(Tabla1[[#This Row],[Código_Actividad]]="","",'Formulario PPGR1'!#REF!)</f>
        <v/>
      </c>
      <c r="E1630" s="465" t="str">
        <f>IF(Tabla1[[#This Row],[Código_Actividad]]="","",'Formulario PPGR1'!#REF!)</f>
        <v/>
      </c>
      <c r="F1630" s="465" t="str">
        <f>IF(Tabla1[[#This Row],[Código_Actividad]]="","",'Formulario PPGR1'!#REF!)</f>
        <v/>
      </c>
      <c r="G1630" s="366"/>
      <c r="H1630" s="460" t="str">
        <f>IFERROR(VLOOKUP(Tabla1[[#This Row],[Código_Actividad]],'Formulario PPGR2'!$H$9:$I$1048576,2,FALSE),"")</f>
        <v/>
      </c>
      <c r="I1630" s="461" t="str">
        <f>IFERROR(VLOOKUP(Tabla1[[#This Row],[Código_Actividad]],Tabla2[[Código]:[Total de Acciones ]],15,FALSE),"")</f>
        <v/>
      </c>
      <c r="J1630" s="462"/>
      <c r="K1630" s="466" t="str">
        <f>IFERROR(VLOOKUP($J1630,[14]LSIns!$B$5:$C$45,2,FALSE),"")</f>
        <v/>
      </c>
      <c r="L1630" s="460"/>
      <c r="M1630" s="463" t="str">
        <f>IFERROR(VLOOKUP($L1630,[4]Insumos!$C$2:$F$517,2,FALSE),"")</f>
        <v/>
      </c>
      <c r="N1630" s="408"/>
      <c r="O1630" s="464" t="str">
        <f>IFERROR(VLOOKUP($L1630,[4]Insumos!$C$2:$F$517,3,FALSE),"")</f>
        <v/>
      </c>
      <c r="P1630" s="318" t="e">
        <f>+Tabla1[[#This Row],[Precio Unitario]]*Tabla1[[#This Row],[Cantidad de Insumos]]</f>
        <v>#VALUE!</v>
      </c>
      <c r="Q1630" s="464" t="str">
        <f>IFERROR(VLOOKUP($L1630,[4]Insumos!$C$2:$F$517,4,FALSE),"")</f>
        <v/>
      </c>
      <c r="R1630" s="463"/>
    </row>
    <row r="1631" spans="2:18" x14ac:dyDescent="0.25">
      <c r="B1631" s="465" t="str">
        <f>IF(Tabla1[[#This Row],[Código_Actividad]]="","",CONCATENATE(Tabla1[[#This Row],[POA]],".",Tabla1[[#This Row],[SRS]],".",Tabla1[[#This Row],[AREA]],".",Tabla1[[#This Row],[TIPO]]))</f>
        <v/>
      </c>
      <c r="C1631" s="465" t="str">
        <f>IF(Tabla1[[#This Row],[Código_Actividad]]="","",'Formulario PPGR1'!#REF!)</f>
        <v/>
      </c>
      <c r="D1631" s="465" t="str">
        <f>IF(Tabla1[[#This Row],[Código_Actividad]]="","",'Formulario PPGR1'!#REF!)</f>
        <v/>
      </c>
      <c r="E1631" s="465" t="str">
        <f>IF(Tabla1[[#This Row],[Código_Actividad]]="","",'Formulario PPGR1'!#REF!)</f>
        <v/>
      </c>
      <c r="F1631" s="465" t="str">
        <f>IF(Tabla1[[#This Row],[Código_Actividad]]="","",'Formulario PPGR1'!#REF!)</f>
        <v/>
      </c>
      <c r="G1631" s="366"/>
      <c r="H1631" s="460" t="str">
        <f>IFERROR(VLOOKUP(Tabla1[[#This Row],[Código_Actividad]],'Formulario PPGR2'!$H$9:$I$1048576,2,FALSE),"")</f>
        <v/>
      </c>
      <c r="I1631" s="461" t="str">
        <f>IFERROR(VLOOKUP(Tabla1[[#This Row],[Código_Actividad]],Tabla2[[Código]:[Total de Acciones ]],15,FALSE),"")</f>
        <v/>
      </c>
      <c r="J1631" s="462"/>
      <c r="K1631" s="466" t="str">
        <f>IFERROR(VLOOKUP($J1631,[14]LSIns!$B$5:$C$45,2,FALSE),"")</f>
        <v/>
      </c>
      <c r="L1631" s="460"/>
      <c r="M1631" s="463" t="str">
        <f>IFERROR(VLOOKUP($L1631,[4]Insumos!$C$2:$F$517,2,FALSE),"")</f>
        <v/>
      </c>
      <c r="N1631" s="408"/>
      <c r="O1631" s="464" t="str">
        <f>IFERROR(VLOOKUP($L1631,[4]Insumos!$C$2:$F$517,3,FALSE),"")</f>
        <v/>
      </c>
      <c r="P1631" s="318" t="e">
        <f>+Tabla1[[#This Row],[Precio Unitario]]*Tabla1[[#This Row],[Cantidad de Insumos]]</f>
        <v>#VALUE!</v>
      </c>
      <c r="Q1631" s="464" t="str">
        <f>IFERROR(VLOOKUP($L1631,[4]Insumos!$C$2:$F$517,4,FALSE),"")</f>
        <v/>
      </c>
      <c r="R1631" s="463"/>
    </row>
    <row r="1632" spans="2:18" x14ac:dyDescent="0.25">
      <c r="B1632" s="465" t="str">
        <f>IF(Tabla1[[#This Row],[Código_Actividad]]="","",CONCATENATE(Tabla1[[#This Row],[POA]],".",Tabla1[[#This Row],[SRS]],".",Tabla1[[#This Row],[AREA]],".",Tabla1[[#This Row],[TIPO]]))</f>
        <v/>
      </c>
      <c r="C1632" s="465" t="str">
        <f>IF(Tabla1[[#This Row],[Código_Actividad]]="","",'Formulario PPGR1'!#REF!)</f>
        <v/>
      </c>
      <c r="D1632" s="465" t="str">
        <f>IF(Tabla1[[#This Row],[Código_Actividad]]="","",'Formulario PPGR1'!#REF!)</f>
        <v/>
      </c>
      <c r="E1632" s="465" t="str">
        <f>IF(Tabla1[[#This Row],[Código_Actividad]]="","",'Formulario PPGR1'!#REF!)</f>
        <v/>
      </c>
      <c r="F1632" s="465" t="str">
        <f>IF(Tabla1[[#This Row],[Código_Actividad]]="","",'Formulario PPGR1'!#REF!)</f>
        <v/>
      </c>
      <c r="G1632" s="366"/>
      <c r="H1632" s="460" t="str">
        <f>IFERROR(VLOOKUP(Tabla1[[#This Row],[Código_Actividad]],'Formulario PPGR2'!$H$9:$I$1048576,2,FALSE),"")</f>
        <v/>
      </c>
      <c r="I1632" s="461" t="str">
        <f>IFERROR(VLOOKUP(Tabla1[[#This Row],[Código_Actividad]],Tabla2[[Código]:[Total de Acciones ]],15,FALSE),"")</f>
        <v/>
      </c>
      <c r="J1632" s="462"/>
      <c r="K1632" s="466" t="str">
        <f>IFERROR(VLOOKUP($J1632,[14]LSIns!$B$5:$C$45,2,FALSE),"")</f>
        <v/>
      </c>
      <c r="L1632" s="460"/>
      <c r="M1632" s="463" t="str">
        <f>IFERROR(VLOOKUP($L1632,[4]Insumos!$C$2:$F$517,2,FALSE),"")</f>
        <v/>
      </c>
      <c r="N1632" s="408"/>
      <c r="O1632" s="464" t="str">
        <f>IFERROR(VLOOKUP($L1632,[4]Insumos!$C$2:$F$517,3,FALSE),"")</f>
        <v/>
      </c>
      <c r="P1632" s="318" t="e">
        <f>+Tabla1[[#This Row],[Precio Unitario]]*Tabla1[[#This Row],[Cantidad de Insumos]]</f>
        <v>#VALUE!</v>
      </c>
      <c r="Q1632" s="464" t="str">
        <f>IFERROR(VLOOKUP($L1632,[4]Insumos!$C$2:$F$517,4,FALSE),"")</f>
        <v/>
      </c>
      <c r="R1632" s="463"/>
    </row>
    <row r="1633" spans="2:18" x14ac:dyDescent="0.25">
      <c r="B1633" s="465" t="str">
        <f>IF(Tabla1[[#This Row],[Código_Actividad]]="","",CONCATENATE(Tabla1[[#This Row],[POA]],".",Tabla1[[#This Row],[SRS]],".",Tabla1[[#This Row],[AREA]],".",Tabla1[[#This Row],[TIPO]]))</f>
        <v/>
      </c>
      <c r="C1633" s="465" t="str">
        <f>IF(Tabla1[[#This Row],[Código_Actividad]]="","",'Formulario PPGR1'!#REF!)</f>
        <v/>
      </c>
      <c r="D1633" s="465" t="str">
        <f>IF(Tabla1[[#This Row],[Código_Actividad]]="","",'Formulario PPGR1'!#REF!)</f>
        <v/>
      </c>
      <c r="E1633" s="465" t="str">
        <f>IF(Tabla1[[#This Row],[Código_Actividad]]="","",'Formulario PPGR1'!#REF!)</f>
        <v/>
      </c>
      <c r="F1633" s="465" t="str">
        <f>IF(Tabla1[[#This Row],[Código_Actividad]]="","",'Formulario PPGR1'!#REF!)</f>
        <v/>
      </c>
      <c r="G1633" s="366"/>
      <c r="H1633" s="460" t="str">
        <f>IFERROR(VLOOKUP(Tabla1[[#This Row],[Código_Actividad]],'Formulario PPGR2'!$H$9:$I$1048576,2,FALSE),"")</f>
        <v/>
      </c>
      <c r="I1633" s="461" t="str">
        <f>IFERROR(VLOOKUP(Tabla1[[#This Row],[Código_Actividad]],Tabla2[[Código]:[Total de Acciones ]],15,FALSE),"")</f>
        <v/>
      </c>
      <c r="J1633" s="462"/>
      <c r="K1633" s="466" t="str">
        <f>IFERROR(VLOOKUP($J1633,[14]LSIns!$B$5:$C$45,2,FALSE),"")</f>
        <v/>
      </c>
      <c r="L1633" s="460"/>
      <c r="M1633" s="463" t="str">
        <f>IFERROR(VLOOKUP($L1633,[4]Insumos!$C$2:$F$517,2,FALSE),"")</f>
        <v/>
      </c>
      <c r="N1633" s="408"/>
      <c r="O1633" s="464" t="str">
        <f>IFERROR(VLOOKUP($L1633,[4]Insumos!$C$2:$F$517,3,FALSE),"")</f>
        <v/>
      </c>
      <c r="P1633" s="318" t="e">
        <f>+Tabla1[[#This Row],[Precio Unitario]]*Tabla1[[#This Row],[Cantidad de Insumos]]</f>
        <v>#VALUE!</v>
      </c>
      <c r="Q1633" s="464" t="str">
        <f>IFERROR(VLOOKUP($L1633,[4]Insumos!$C$2:$F$517,4,FALSE),"")</f>
        <v/>
      </c>
      <c r="R1633" s="463"/>
    </row>
    <row r="1634" spans="2:18" x14ac:dyDescent="0.25">
      <c r="B1634" s="465" t="str">
        <f>IF(Tabla1[[#This Row],[Código_Actividad]]="","",CONCATENATE(Tabla1[[#This Row],[POA]],".",Tabla1[[#This Row],[SRS]],".",Tabla1[[#This Row],[AREA]],".",Tabla1[[#This Row],[TIPO]]))</f>
        <v/>
      </c>
      <c r="C1634" s="465" t="str">
        <f>IF(Tabla1[[#This Row],[Código_Actividad]]="","",'Formulario PPGR1'!#REF!)</f>
        <v/>
      </c>
      <c r="D1634" s="465" t="str">
        <f>IF(Tabla1[[#This Row],[Código_Actividad]]="","",'Formulario PPGR1'!#REF!)</f>
        <v/>
      </c>
      <c r="E1634" s="465" t="str">
        <f>IF(Tabla1[[#This Row],[Código_Actividad]]="","",'Formulario PPGR1'!#REF!)</f>
        <v/>
      </c>
      <c r="F1634" s="465" t="str">
        <f>IF(Tabla1[[#This Row],[Código_Actividad]]="","",'Formulario PPGR1'!#REF!)</f>
        <v/>
      </c>
      <c r="G1634" s="366"/>
      <c r="H1634" s="460" t="str">
        <f>IFERROR(VLOOKUP(Tabla1[[#This Row],[Código_Actividad]],'Formulario PPGR2'!$H$9:$I$1048576,2,FALSE),"")</f>
        <v/>
      </c>
      <c r="I1634" s="461" t="str">
        <f>IFERROR(VLOOKUP(Tabla1[[#This Row],[Código_Actividad]],Tabla2[[Código]:[Total de Acciones ]],15,FALSE),"")</f>
        <v/>
      </c>
      <c r="J1634" s="462"/>
      <c r="K1634" s="466" t="str">
        <f>IFERROR(VLOOKUP($J1634,[14]LSIns!$B$5:$C$45,2,FALSE),"")</f>
        <v/>
      </c>
      <c r="L1634" s="460"/>
      <c r="M1634" s="463" t="str">
        <f>IFERROR(VLOOKUP($L1634,[4]Insumos!$C$2:$F$517,2,FALSE),"")</f>
        <v/>
      </c>
      <c r="N1634" s="408"/>
      <c r="O1634" s="464" t="str">
        <f>IFERROR(VLOOKUP($L1634,[4]Insumos!$C$2:$F$517,3,FALSE),"")</f>
        <v/>
      </c>
      <c r="P1634" s="318" t="e">
        <f>+Tabla1[[#This Row],[Precio Unitario]]*Tabla1[[#This Row],[Cantidad de Insumos]]</f>
        <v>#VALUE!</v>
      </c>
      <c r="Q1634" s="464" t="str">
        <f>IFERROR(VLOOKUP($L1634,[4]Insumos!$C$2:$F$517,4,FALSE),"")</f>
        <v/>
      </c>
      <c r="R1634" s="463"/>
    </row>
    <row r="1635" spans="2:18" x14ac:dyDescent="0.25">
      <c r="B1635" s="465" t="str">
        <f>IF(Tabla1[[#This Row],[Código_Actividad]]="","",CONCATENATE(Tabla1[[#This Row],[POA]],".",Tabla1[[#This Row],[SRS]],".",Tabla1[[#This Row],[AREA]],".",Tabla1[[#This Row],[TIPO]]))</f>
        <v/>
      </c>
      <c r="C1635" s="465" t="str">
        <f>IF(Tabla1[[#This Row],[Código_Actividad]]="","",'Formulario PPGR1'!#REF!)</f>
        <v/>
      </c>
      <c r="D1635" s="465" t="str">
        <f>IF(Tabla1[[#This Row],[Código_Actividad]]="","",'Formulario PPGR1'!#REF!)</f>
        <v/>
      </c>
      <c r="E1635" s="465" t="str">
        <f>IF(Tabla1[[#This Row],[Código_Actividad]]="","",'Formulario PPGR1'!#REF!)</f>
        <v/>
      </c>
      <c r="F1635" s="465" t="str">
        <f>IF(Tabla1[[#This Row],[Código_Actividad]]="","",'Formulario PPGR1'!#REF!)</f>
        <v/>
      </c>
      <c r="G1635" s="366"/>
      <c r="H1635" s="460" t="str">
        <f>IFERROR(VLOOKUP(Tabla1[[#This Row],[Código_Actividad]],'Formulario PPGR2'!$H$9:$I$1048576,2,FALSE),"")</f>
        <v/>
      </c>
      <c r="I1635" s="461" t="str">
        <f>IFERROR(VLOOKUP(Tabla1[[#This Row],[Código_Actividad]],Tabla2[[Código]:[Total de Acciones ]],15,FALSE),"")</f>
        <v/>
      </c>
      <c r="J1635" s="462"/>
      <c r="K1635" s="466" t="str">
        <f>IFERROR(VLOOKUP($J1635,[14]LSIns!$B$5:$C$45,2,FALSE),"")</f>
        <v/>
      </c>
      <c r="L1635" s="460"/>
      <c r="M1635" s="463" t="str">
        <f>IFERROR(VLOOKUP($L1635,[4]Insumos!$C$2:$F$517,2,FALSE),"")</f>
        <v/>
      </c>
      <c r="N1635" s="408"/>
      <c r="O1635" s="464" t="str">
        <f>IFERROR(VLOOKUP($L1635,[4]Insumos!$C$2:$F$517,3,FALSE),"")</f>
        <v/>
      </c>
      <c r="P1635" s="318" t="e">
        <f>+Tabla1[[#This Row],[Precio Unitario]]*Tabla1[[#This Row],[Cantidad de Insumos]]</f>
        <v>#VALUE!</v>
      </c>
      <c r="Q1635" s="464" t="str">
        <f>IFERROR(VLOOKUP($L1635,[4]Insumos!$C$2:$F$517,4,FALSE),"")</f>
        <v/>
      </c>
      <c r="R1635" s="463"/>
    </row>
    <row r="1636" spans="2:18" x14ac:dyDescent="0.25">
      <c r="B1636" s="465" t="str">
        <f>IF(Tabla1[[#This Row],[Código_Actividad]]="","",CONCATENATE(Tabla1[[#This Row],[POA]],".",Tabla1[[#This Row],[SRS]],".",Tabla1[[#This Row],[AREA]],".",Tabla1[[#This Row],[TIPO]]))</f>
        <v/>
      </c>
      <c r="C1636" s="465" t="str">
        <f>IF(Tabla1[[#This Row],[Código_Actividad]]="","",'Formulario PPGR1'!#REF!)</f>
        <v/>
      </c>
      <c r="D1636" s="465" t="str">
        <f>IF(Tabla1[[#This Row],[Código_Actividad]]="","",'Formulario PPGR1'!#REF!)</f>
        <v/>
      </c>
      <c r="E1636" s="465" t="str">
        <f>IF(Tabla1[[#This Row],[Código_Actividad]]="","",'Formulario PPGR1'!#REF!)</f>
        <v/>
      </c>
      <c r="F1636" s="465" t="str">
        <f>IF(Tabla1[[#This Row],[Código_Actividad]]="","",'Formulario PPGR1'!#REF!)</f>
        <v/>
      </c>
      <c r="G1636" s="366"/>
      <c r="H1636" s="460" t="str">
        <f>IFERROR(VLOOKUP(Tabla1[[#This Row],[Código_Actividad]],'Formulario PPGR2'!$H$9:$I$1048576,2,FALSE),"")</f>
        <v/>
      </c>
      <c r="I1636" s="461" t="str">
        <f>IFERROR(VLOOKUP(Tabla1[[#This Row],[Código_Actividad]],Tabla2[[Código]:[Total de Acciones ]],15,FALSE),"")</f>
        <v/>
      </c>
      <c r="J1636" s="462"/>
      <c r="K1636" s="466" t="str">
        <f>IFERROR(VLOOKUP($J1636,[14]LSIns!$B$5:$C$45,2,FALSE),"")</f>
        <v/>
      </c>
      <c r="L1636" s="460"/>
      <c r="M1636" s="463" t="str">
        <f>IFERROR(VLOOKUP($L1636,[4]Insumos!$C$2:$F$517,2,FALSE),"")</f>
        <v/>
      </c>
      <c r="N1636" s="408"/>
      <c r="O1636" s="464" t="str">
        <f>IFERROR(VLOOKUP($L1636,[4]Insumos!$C$2:$F$517,3,FALSE),"")</f>
        <v/>
      </c>
      <c r="P1636" s="318" t="e">
        <f>+Tabla1[[#This Row],[Precio Unitario]]*Tabla1[[#This Row],[Cantidad de Insumos]]</f>
        <v>#VALUE!</v>
      </c>
      <c r="Q1636" s="464" t="str">
        <f>IFERROR(VLOOKUP($L1636,[4]Insumos!$C$2:$F$517,4,FALSE),"")</f>
        <v/>
      </c>
      <c r="R1636" s="463"/>
    </row>
    <row r="1637" spans="2:18" x14ac:dyDescent="0.25">
      <c r="B1637" s="465" t="str">
        <f>IF(Tabla1[[#This Row],[Código_Actividad]]="","",CONCATENATE(Tabla1[[#This Row],[POA]],".",Tabla1[[#This Row],[SRS]],".",Tabla1[[#This Row],[AREA]],".",Tabla1[[#This Row],[TIPO]]))</f>
        <v/>
      </c>
      <c r="C1637" s="465" t="str">
        <f>IF(Tabla1[[#This Row],[Código_Actividad]]="","",'Formulario PPGR1'!#REF!)</f>
        <v/>
      </c>
      <c r="D1637" s="465" t="str">
        <f>IF(Tabla1[[#This Row],[Código_Actividad]]="","",'Formulario PPGR1'!#REF!)</f>
        <v/>
      </c>
      <c r="E1637" s="465" t="str">
        <f>IF(Tabla1[[#This Row],[Código_Actividad]]="","",'Formulario PPGR1'!#REF!)</f>
        <v/>
      </c>
      <c r="F1637" s="465" t="str">
        <f>IF(Tabla1[[#This Row],[Código_Actividad]]="","",'Formulario PPGR1'!#REF!)</f>
        <v/>
      </c>
      <c r="G1637" s="366"/>
      <c r="H1637" s="460" t="str">
        <f>IFERROR(VLOOKUP(Tabla1[[#This Row],[Código_Actividad]],'Formulario PPGR2'!$H$9:$I$1048576,2,FALSE),"")</f>
        <v/>
      </c>
      <c r="I1637" s="461" t="str">
        <f>IFERROR(VLOOKUP(Tabla1[[#This Row],[Código_Actividad]],Tabla2[[Código]:[Total de Acciones ]],15,FALSE),"")</f>
        <v/>
      </c>
      <c r="J1637" s="462"/>
      <c r="K1637" s="466" t="str">
        <f>IFERROR(VLOOKUP($J1637,[14]LSIns!$B$5:$C$45,2,FALSE),"")</f>
        <v/>
      </c>
      <c r="L1637" s="460"/>
      <c r="M1637" s="463" t="str">
        <f>IFERROR(VLOOKUP($L1637,[4]Insumos!$C$2:$F$517,2,FALSE),"")</f>
        <v/>
      </c>
      <c r="N1637" s="408"/>
      <c r="O1637" s="464" t="str">
        <f>IFERROR(VLOOKUP($L1637,[4]Insumos!$C$2:$F$517,3,FALSE),"")</f>
        <v/>
      </c>
      <c r="P1637" s="318" t="e">
        <f>+Tabla1[[#This Row],[Precio Unitario]]*Tabla1[[#This Row],[Cantidad de Insumos]]</f>
        <v>#VALUE!</v>
      </c>
      <c r="Q1637" s="464" t="str">
        <f>IFERROR(VLOOKUP($L1637,[4]Insumos!$C$2:$F$517,4,FALSE),"")</f>
        <v/>
      </c>
      <c r="R1637" s="463"/>
    </row>
    <row r="1638" spans="2:18" x14ac:dyDescent="0.25">
      <c r="B1638" s="465" t="str">
        <f>IF(Tabla1[[#This Row],[Código_Actividad]]="","",CONCATENATE(Tabla1[[#This Row],[POA]],".",Tabla1[[#This Row],[SRS]],".",Tabla1[[#This Row],[AREA]],".",Tabla1[[#This Row],[TIPO]]))</f>
        <v/>
      </c>
      <c r="C1638" s="465" t="str">
        <f>IF(Tabla1[[#This Row],[Código_Actividad]]="","",'Formulario PPGR1'!#REF!)</f>
        <v/>
      </c>
      <c r="D1638" s="465" t="str">
        <f>IF(Tabla1[[#This Row],[Código_Actividad]]="","",'Formulario PPGR1'!#REF!)</f>
        <v/>
      </c>
      <c r="E1638" s="465" t="str">
        <f>IF(Tabla1[[#This Row],[Código_Actividad]]="","",'Formulario PPGR1'!#REF!)</f>
        <v/>
      </c>
      <c r="F1638" s="465" t="str">
        <f>IF(Tabla1[[#This Row],[Código_Actividad]]="","",'Formulario PPGR1'!#REF!)</f>
        <v/>
      </c>
      <c r="G1638" s="366"/>
      <c r="H1638" s="460" t="str">
        <f>IFERROR(VLOOKUP(Tabla1[[#This Row],[Código_Actividad]],'Formulario PPGR2'!$H$9:$I$1048576,2,FALSE),"")</f>
        <v/>
      </c>
      <c r="I1638" s="461" t="str">
        <f>IFERROR(VLOOKUP(Tabla1[[#This Row],[Código_Actividad]],Tabla2[[Código]:[Total de Acciones ]],15,FALSE),"")</f>
        <v/>
      </c>
      <c r="J1638" s="462"/>
      <c r="K1638" s="466" t="str">
        <f>IFERROR(VLOOKUP($J1638,[14]LSIns!$B$5:$C$45,2,FALSE),"")</f>
        <v/>
      </c>
      <c r="L1638" s="460"/>
      <c r="M1638" s="463" t="str">
        <f>IFERROR(VLOOKUP($L1638,[4]Insumos!$C$2:$F$517,2,FALSE),"")</f>
        <v/>
      </c>
      <c r="N1638" s="408"/>
      <c r="O1638" s="464" t="str">
        <f>IFERROR(VLOOKUP($L1638,[4]Insumos!$C$2:$F$517,3,FALSE),"")</f>
        <v/>
      </c>
      <c r="P1638" s="318" t="e">
        <f>+Tabla1[[#This Row],[Precio Unitario]]*Tabla1[[#This Row],[Cantidad de Insumos]]</f>
        <v>#VALUE!</v>
      </c>
      <c r="Q1638" s="464" t="str">
        <f>IFERROR(VLOOKUP($L1638,[4]Insumos!$C$2:$F$517,4,FALSE),"")</f>
        <v/>
      </c>
      <c r="R1638" s="463"/>
    </row>
    <row r="1639" spans="2:18" x14ac:dyDescent="0.25">
      <c r="B1639" s="465" t="str">
        <f>IF(Tabla1[[#This Row],[Código_Actividad]]="","",CONCATENATE(Tabla1[[#This Row],[POA]],".",Tabla1[[#This Row],[SRS]],".",Tabla1[[#This Row],[AREA]],".",Tabla1[[#This Row],[TIPO]]))</f>
        <v/>
      </c>
      <c r="C1639" s="465" t="str">
        <f>IF(Tabla1[[#This Row],[Código_Actividad]]="","",'Formulario PPGR1'!#REF!)</f>
        <v/>
      </c>
      <c r="D1639" s="465" t="str">
        <f>IF(Tabla1[[#This Row],[Código_Actividad]]="","",'Formulario PPGR1'!#REF!)</f>
        <v/>
      </c>
      <c r="E1639" s="465" t="str">
        <f>IF(Tabla1[[#This Row],[Código_Actividad]]="","",'Formulario PPGR1'!#REF!)</f>
        <v/>
      </c>
      <c r="F1639" s="465" t="str">
        <f>IF(Tabla1[[#This Row],[Código_Actividad]]="","",'Formulario PPGR1'!#REF!)</f>
        <v/>
      </c>
      <c r="G1639" s="366"/>
      <c r="H1639" s="460" t="str">
        <f>IFERROR(VLOOKUP(Tabla1[[#This Row],[Código_Actividad]],'Formulario PPGR2'!$H$9:$I$1048576,2,FALSE),"")</f>
        <v/>
      </c>
      <c r="I1639" s="461" t="str">
        <f>IFERROR(VLOOKUP(Tabla1[[#This Row],[Código_Actividad]],Tabla2[[Código]:[Total de Acciones ]],15,FALSE),"")</f>
        <v/>
      </c>
      <c r="J1639" s="462"/>
      <c r="K1639" s="466" t="str">
        <f>IFERROR(VLOOKUP($J1639,[14]LSIns!$B$5:$C$45,2,FALSE),"")</f>
        <v/>
      </c>
      <c r="L1639" s="460"/>
      <c r="M1639" s="463" t="str">
        <f>IFERROR(VLOOKUP($L1639,[4]Insumos!$C$2:$F$517,2,FALSE),"")</f>
        <v/>
      </c>
      <c r="N1639" s="408"/>
      <c r="O1639" s="464" t="str">
        <f>IFERROR(VLOOKUP($L1639,[4]Insumos!$C$2:$F$517,3,FALSE),"")</f>
        <v/>
      </c>
      <c r="P1639" s="318" t="e">
        <f>+Tabla1[[#This Row],[Precio Unitario]]*Tabla1[[#This Row],[Cantidad de Insumos]]</f>
        <v>#VALUE!</v>
      </c>
      <c r="Q1639" s="464" t="str">
        <f>IFERROR(VLOOKUP($L1639,[4]Insumos!$C$2:$F$517,4,FALSE),"")</f>
        <v/>
      </c>
      <c r="R1639" s="463"/>
    </row>
    <row r="1640" spans="2:18" x14ac:dyDescent="0.25">
      <c r="B1640" s="465" t="str">
        <f>IF(Tabla1[[#This Row],[Código_Actividad]]="","",CONCATENATE(Tabla1[[#This Row],[POA]],".",Tabla1[[#This Row],[SRS]],".",Tabla1[[#This Row],[AREA]],".",Tabla1[[#This Row],[TIPO]]))</f>
        <v/>
      </c>
      <c r="C1640" s="465" t="str">
        <f>IF(Tabla1[[#This Row],[Código_Actividad]]="","",'Formulario PPGR1'!#REF!)</f>
        <v/>
      </c>
      <c r="D1640" s="465" t="str">
        <f>IF(Tabla1[[#This Row],[Código_Actividad]]="","",'Formulario PPGR1'!#REF!)</f>
        <v/>
      </c>
      <c r="E1640" s="465" t="str">
        <f>IF(Tabla1[[#This Row],[Código_Actividad]]="","",'Formulario PPGR1'!#REF!)</f>
        <v/>
      </c>
      <c r="F1640" s="465" t="str">
        <f>IF(Tabla1[[#This Row],[Código_Actividad]]="","",'Formulario PPGR1'!#REF!)</f>
        <v/>
      </c>
      <c r="G1640" s="366"/>
      <c r="H1640" s="460" t="str">
        <f>IFERROR(VLOOKUP(Tabla1[[#This Row],[Código_Actividad]],'Formulario PPGR2'!$H$9:$I$1048576,2,FALSE),"")</f>
        <v/>
      </c>
      <c r="I1640" s="461" t="str">
        <f>IFERROR(VLOOKUP(Tabla1[[#This Row],[Código_Actividad]],Tabla2[[Código]:[Total de Acciones ]],15,FALSE),"")</f>
        <v/>
      </c>
      <c r="J1640" s="462"/>
      <c r="K1640" s="466" t="str">
        <f>IFERROR(VLOOKUP($J1640,[14]LSIns!$B$5:$C$45,2,FALSE),"")</f>
        <v/>
      </c>
      <c r="L1640" s="460"/>
      <c r="M1640" s="463" t="str">
        <f>IFERROR(VLOOKUP($L1640,[4]Insumos!$C$2:$F$517,2,FALSE),"")</f>
        <v/>
      </c>
      <c r="N1640" s="408"/>
      <c r="O1640" s="464" t="str">
        <f>IFERROR(VLOOKUP($L1640,[4]Insumos!$C$2:$F$517,3,FALSE),"")</f>
        <v/>
      </c>
      <c r="P1640" s="318" t="e">
        <f>+Tabla1[[#This Row],[Precio Unitario]]*Tabla1[[#This Row],[Cantidad de Insumos]]</f>
        <v>#VALUE!</v>
      </c>
      <c r="Q1640" s="464" t="str">
        <f>IFERROR(VLOOKUP($L1640,[4]Insumos!$C$2:$F$517,4,FALSE),"")</f>
        <v/>
      </c>
      <c r="R1640" s="463"/>
    </row>
    <row r="1641" spans="2:18" x14ac:dyDescent="0.25">
      <c r="B1641" s="465" t="str">
        <f>IF(Tabla1[[#This Row],[Código_Actividad]]="","",CONCATENATE(Tabla1[[#This Row],[POA]],".",Tabla1[[#This Row],[SRS]],".",Tabla1[[#This Row],[AREA]],".",Tabla1[[#This Row],[TIPO]]))</f>
        <v/>
      </c>
      <c r="C1641" s="465" t="str">
        <f>IF(Tabla1[[#This Row],[Código_Actividad]]="","",'Formulario PPGR1'!#REF!)</f>
        <v/>
      </c>
      <c r="D1641" s="465" t="str">
        <f>IF(Tabla1[[#This Row],[Código_Actividad]]="","",'Formulario PPGR1'!#REF!)</f>
        <v/>
      </c>
      <c r="E1641" s="465" t="str">
        <f>IF(Tabla1[[#This Row],[Código_Actividad]]="","",'Formulario PPGR1'!#REF!)</f>
        <v/>
      </c>
      <c r="F1641" s="465" t="str">
        <f>IF(Tabla1[[#This Row],[Código_Actividad]]="","",'Formulario PPGR1'!#REF!)</f>
        <v/>
      </c>
      <c r="G1641" s="366"/>
      <c r="H1641" s="460" t="str">
        <f>IFERROR(VLOOKUP(Tabla1[[#This Row],[Código_Actividad]],'Formulario PPGR2'!$H$9:$I$1048576,2,FALSE),"")</f>
        <v/>
      </c>
      <c r="I1641" s="461" t="str">
        <f>IFERROR(VLOOKUP(Tabla1[[#This Row],[Código_Actividad]],Tabla2[[Código]:[Total de Acciones ]],15,FALSE),"")</f>
        <v/>
      </c>
      <c r="J1641" s="462"/>
      <c r="K1641" s="466" t="str">
        <f>IFERROR(VLOOKUP($J1641,[14]LSIns!$B$5:$C$45,2,FALSE),"")</f>
        <v/>
      </c>
      <c r="L1641" s="460"/>
      <c r="M1641" s="463" t="str">
        <f>IFERROR(VLOOKUP($L1641,[4]Insumos!$C$2:$F$517,2,FALSE),"")</f>
        <v/>
      </c>
      <c r="N1641" s="408"/>
      <c r="O1641" s="464" t="str">
        <f>IFERROR(VLOOKUP($L1641,[4]Insumos!$C$2:$F$517,3,FALSE),"")</f>
        <v/>
      </c>
      <c r="P1641" s="318" t="e">
        <f>+Tabla1[[#This Row],[Precio Unitario]]*Tabla1[[#This Row],[Cantidad de Insumos]]</f>
        <v>#VALUE!</v>
      </c>
      <c r="Q1641" s="464" t="str">
        <f>IFERROR(VLOOKUP($L1641,[4]Insumos!$C$2:$F$517,4,FALSE),"")</f>
        <v/>
      </c>
      <c r="R1641" s="463"/>
    </row>
    <row r="1642" spans="2:18" x14ac:dyDescent="0.25">
      <c r="B1642" s="465" t="str">
        <f>IF(Tabla1[[#This Row],[Código_Actividad]]="","",CONCATENATE(Tabla1[[#This Row],[POA]],".",Tabla1[[#This Row],[SRS]],".",Tabla1[[#This Row],[AREA]],".",Tabla1[[#This Row],[TIPO]]))</f>
        <v/>
      </c>
      <c r="C1642" s="465" t="str">
        <f>IF(Tabla1[[#This Row],[Código_Actividad]]="","",'Formulario PPGR1'!#REF!)</f>
        <v/>
      </c>
      <c r="D1642" s="465" t="str">
        <f>IF(Tabla1[[#This Row],[Código_Actividad]]="","",'Formulario PPGR1'!#REF!)</f>
        <v/>
      </c>
      <c r="E1642" s="465" t="str">
        <f>IF(Tabla1[[#This Row],[Código_Actividad]]="","",'Formulario PPGR1'!#REF!)</f>
        <v/>
      </c>
      <c r="F1642" s="465" t="str">
        <f>IF(Tabla1[[#This Row],[Código_Actividad]]="","",'Formulario PPGR1'!#REF!)</f>
        <v/>
      </c>
      <c r="G1642" s="366"/>
      <c r="H1642" s="460" t="str">
        <f>IFERROR(VLOOKUP(Tabla1[[#This Row],[Código_Actividad]],'Formulario PPGR2'!$H$9:$I$1048576,2,FALSE),"")</f>
        <v/>
      </c>
      <c r="I1642" s="461" t="str">
        <f>IFERROR(VLOOKUP(Tabla1[[#This Row],[Código_Actividad]],Tabla2[[Código]:[Total de Acciones ]],15,FALSE),"")</f>
        <v/>
      </c>
      <c r="J1642" s="462"/>
      <c r="K1642" s="466" t="str">
        <f>IFERROR(VLOOKUP($J1642,[14]LSIns!$B$5:$C$45,2,FALSE),"")</f>
        <v/>
      </c>
      <c r="L1642" s="460"/>
      <c r="M1642" s="463" t="str">
        <f>IFERROR(VLOOKUP($L1642,[4]Insumos!$C$2:$F$517,2,FALSE),"")</f>
        <v/>
      </c>
      <c r="N1642" s="408"/>
      <c r="O1642" s="464" t="str">
        <f>IFERROR(VLOOKUP($L1642,[4]Insumos!$C$2:$F$517,3,FALSE),"")</f>
        <v/>
      </c>
      <c r="P1642" s="318" t="e">
        <f>+Tabla1[[#This Row],[Precio Unitario]]*Tabla1[[#This Row],[Cantidad de Insumos]]</f>
        <v>#VALUE!</v>
      </c>
      <c r="Q1642" s="464" t="str">
        <f>IFERROR(VLOOKUP($L1642,[4]Insumos!$C$2:$F$517,4,FALSE),"")</f>
        <v/>
      </c>
      <c r="R1642" s="463"/>
    </row>
    <row r="1643" spans="2:18" x14ac:dyDescent="0.25">
      <c r="B1643" s="465" t="str">
        <f>IF(Tabla1[[#This Row],[Código_Actividad]]="","",CONCATENATE(Tabla1[[#This Row],[POA]],".",Tabla1[[#This Row],[SRS]],".",Tabla1[[#This Row],[AREA]],".",Tabla1[[#This Row],[TIPO]]))</f>
        <v/>
      </c>
      <c r="C1643" s="465" t="str">
        <f>IF(Tabla1[[#This Row],[Código_Actividad]]="","",'Formulario PPGR1'!#REF!)</f>
        <v/>
      </c>
      <c r="D1643" s="465" t="str">
        <f>IF(Tabla1[[#This Row],[Código_Actividad]]="","",'Formulario PPGR1'!#REF!)</f>
        <v/>
      </c>
      <c r="E1643" s="465" t="str">
        <f>IF(Tabla1[[#This Row],[Código_Actividad]]="","",'Formulario PPGR1'!#REF!)</f>
        <v/>
      </c>
      <c r="F1643" s="465" t="str">
        <f>IF(Tabla1[[#This Row],[Código_Actividad]]="","",'Formulario PPGR1'!#REF!)</f>
        <v/>
      </c>
      <c r="G1643" s="366"/>
      <c r="H1643" s="460" t="str">
        <f>IFERROR(VLOOKUP(Tabla1[[#This Row],[Código_Actividad]],'Formulario PPGR2'!$H$9:$I$1048576,2,FALSE),"")</f>
        <v/>
      </c>
      <c r="I1643" s="461" t="str">
        <f>IFERROR(VLOOKUP(Tabla1[[#This Row],[Código_Actividad]],Tabla2[[Código]:[Total de Acciones ]],15,FALSE),"")</f>
        <v/>
      </c>
      <c r="J1643" s="462"/>
      <c r="K1643" s="466" t="str">
        <f>IFERROR(VLOOKUP($J1643,[14]LSIns!$B$5:$C$45,2,FALSE),"")</f>
        <v/>
      </c>
      <c r="L1643" s="460"/>
      <c r="M1643" s="463" t="str">
        <f>IFERROR(VLOOKUP($L1643,[4]Insumos!$C$2:$F$517,2,FALSE),"")</f>
        <v/>
      </c>
      <c r="N1643" s="408"/>
      <c r="O1643" s="464" t="str">
        <f>IFERROR(VLOOKUP($L1643,[4]Insumos!$C$2:$F$517,3,FALSE),"")</f>
        <v/>
      </c>
      <c r="P1643" s="318" t="e">
        <f>+Tabla1[[#This Row],[Precio Unitario]]*Tabla1[[#This Row],[Cantidad de Insumos]]</f>
        <v>#VALUE!</v>
      </c>
      <c r="Q1643" s="464" t="str">
        <f>IFERROR(VLOOKUP($L1643,[4]Insumos!$C$2:$F$517,4,FALSE),"")</f>
        <v/>
      </c>
      <c r="R1643" s="463"/>
    </row>
    <row r="1644" spans="2:18" x14ac:dyDescent="0.25">
      <c r="B1644" s="465" t="str">
        <f>IF(Tabla1[[#This Row],[Código_Actividad]]="","",CONCATENATE(Tabla1[[#This Row],[POA]],".",Tabla1[[#This Row],[SRS]],".",Tabla1[[#This Row],[AREA]],".",Tabla1[[#This Row],[TIPO]]))</f>
        <v/>
      </c>
      <c r="C1644" s="465" t="str">
        <f>IF(Tabla1[[#This Row],[Código_Actividad]]="","",'Formulario PPGR1'!#REF!)</f>
        <v/>
      </c>
      <c r="D1644" s="465" t="str">
        <f>IF(Tabla1[[#This Row],[Código_Actividad]]="","",'Formulario PPGR1'!#REF!)</f>
        <v/>
      </c>
      <c r="E1644" s="465" t="str">
        <f>IF(Tabla1[[#This Row],[Código_Actividad]]="","",'Formulario PPGR1'!#REF!)</f>
        <v/>
      </c>
      <c r="F1644" s="465" t="str">
        <f>IF(Tabla1[[#This Row],[Código_Actividad]]="","",'Formulario PPGR1'!#REF!)</f>
        <v/>
      </c>
      <c r="G1644" s="366"/>
      <c r="H1644" s="460" t="str">
        <f>IFERROR(VLOOKUP(Tabla1[[#This Row],[Código_Actividad]],'Formulario PPGR2'!$H$9:$I$1048576,2,FALSE),"")</f>
        <v/>
      </c>
      <c r="I1644" s="461" t="str">
        <f>IFERROR(VLOOKUP(Tabla1[[#This Row],[Código_Actividad]],Tabla2[[Código]:[Total de Acciones ]],15,FALSE),"")</f>
        <v/>
      </c>
      <c r="J1644" s="462"/>
      <c r="K1644" s="466" t="str">
        <f>IFERROR(VLOOKUP($J1644,[14]LSIns!$B$5:$C$45,2,FALSE),"")</f>
        <v/>
      </c>
      <c r="L1644" s="460"/>
      <c r="M1644" s="463" t="str">
        <f>IFERROR(VLOOKUP($L1644,[4]Insumos!$C$2:$F$517,2,FALSE),"")</f>
        <v/>
      </c>
      <c r="N1644" s="408"/>
      <c r="O1644" s="464" t="str">
        <f>IFERROR(VLOOKUP($L1644,[4]Insumos!$C$2:$F$517,3,FALSE),"")</f>
        <v/>
      </c>
      <c r="P1644" s="318" t="e">
        <f>+Tabla1[[#This Row],[Precio Unitario]]*Tabla1[[#This Row],[Cantidad de Insumos]]</f>
        <v>#VALUE!</v>
      </c>
      <c r="Q1644" s="464" t="str">
        <f>IFERROR(VLOOKUP($L1644,[4]Insumos!$C$2:$F$517,4,FALSE),"")</f>
        <v/>
      </c>
      <c r="R1644" s="463"/>
    </row>
    <row r="1645" spans="2:18" x14ac:dyDescent="0.25">
      <c r="B1645" s="465" t="str">
        <f>IF(Tabla1[[#This Row],[Código_Actividad]]="","",CONCATENATE(Tabla1[[#This Row],[POA]],".",Tabla1[[#This Row],[SRS]],".",Tabla1[[#This Row],[AREA]],".",Tabla1[[#This Row],[TIPO]]))</f>
        <v/>
      </c>
      <c r="C1645" s="465" t="str">
        <f>IF(Tabla1[[#This Row],[Código_Actividad]]="","",'Formulario PPGR1'!#REF!)</f>
        <v/>
      </c>
      <c r="D1645" s="465" t="str">
        <f>IF(Tabla1[[#This Row],[Código_Actividad]]="","",'Formulario PPGR1'!#REF!)</f>
        <v/>
      </c>
      <c r="E1645" s="465" t="str">
        <f>IF(Tabla1[[#This Row],[Código_Actividad]]="","",'Formulario PPGR1'!#REF!)</f>
        <v/>
      </c>
      <c r="F1645" s="465" t="str">
        <f>IF(Tabla1[[#This Row],[Código_Actividad]]="","",'Formulario PPGR1'!#REF!)</f>
        <v/>
      </c>
      <c r="G1645" s="366"/>
      <c r="H1645" s="460" t="str">
        <f>IFERROR(VLOOKUP(Tabla1[[#This Row],[Código_Actividad]],'Formulario PPGR2'!$H$9:$I$1048576,2,FALSE),"")</f>
        <v/>
      </c>
      <c r="I1645" s="461" t="str">
        <f>IFERROR(VLOOKUP(Tabla1[[#This Row],[Código_Actividad]],Tabla2[[Código]:[Total de Acciones ]],15,FALSE),"")</f>
        <v/>
      </c>
      <c r="J1645" s="462"/>
      <c r="K1645" s="466" t="str">
        <f>IFERROR(VLOOKUP($J1645,[14]LSIns!$B$5:$C$45,2,FALSE),"")</f>
        <v/>
      </c>
      <c r="L1645" s="460"/>
      <c r="M1645" s="463" t="str">
        <f>IFERROR(VLOOKUP($L1645,[4]Insumos!$C$2:$F$517,2,FALSE),"")</f>
        <v/>
      </c>
      <c r="N1645" s="408"/>
      <c r="O1645" s="464" t="str">
        <f>IFERROR(VLOOKUP($L1645,[4]Insumos!$C$2:$F$517,3,FALSE),"")</f>
        <v/>
      </c>
      <c r="P1645" s="318" t="e">
        <f>+Tabla1[[#This Row],[Precio Unitario]]*Tabla1[[#This Row],[Cantidad de Insumos]]</f>
        <v>#VALUE!</v>
      </c>
      <c r="Q1645" s="464" t="str">
        <f>IFERROR(VLOOKUP($L1645,[4]Insumos!$C$2:$F$517,4,FALSE),"")</f>
        <v/>
      </c>
      <c r="R1645" s="463"/>
    </row>
    <row r="1646" spans="2:18" x14ac:dyDescent="0.25">
      <c r="B1646" s="465" t="str">
        <f>IF(Tabla1[[#This Row],[Código_Actividad]]="","",CONCATENATE(Tabla1[[#This Row],[POA]],".",Tabla1[[#This Row],[SRS]],".",Tabla1[[#This Row],[AREA]],".",Tabla1[[#This Row],[TIPO]]))</f>
        <v/>
      </c>
      <c r="C1646" s="465" t="str">
        <f>IF(Tabla1[[#This Row],[Código_Actividad]]="","",'Formulario PPGR1'!#REF!)</f>
        <v/>
      </c>
      <c r="D1646" s="465" t="str">
        <f>IF(Tabla1[[#This Row],[Código_Actividad]]="","",'Formulario PPGR1'!#REF!)</f>
        <v/>
      </c>
      <c r="E1646" s="465" t="str">
        <f>IF(Tabla1[[#This Row],[Código_Actividad]]="","",'Formulario PPGR1'!#REF!)</f>
        <v/>
      </c>
      <c r="F1646" s="465" t="str">
        <f>IF(Tabla1[[#This Row],[Código_Actividad]]="","",'Formulario PPGR1'!#REF!)</f>
        <v/>
      </c>
      <c r="G1646" s="366"/>
      <c r="H1646" s="460" t="str">
        <f>IFERROR(VLOOKUP(Tabla1[[#This Row],[Código_Actividad]],'Formulario PPGR2'!$H$9:$I$1048576,2,FALSE),"")</f>
        <v/>
      </c>
      <c r="I1646" s="461" t="str">
        <f>IFERROR(VLOOKUP(Tabla1[[#This Row],[Código_Actividad]],Tabla2[[Código]:[Total de Acciones ]],15,FALSE),"")</f>
        <v/>
      </c>
      <c r="J1646" s="462"/>
      <c r="K1646" s="466" t="str">
        <f>IFERROR(VLOOKUP($J1646,[14]LSIns!$B$5:$C$45,2,FALSE),"")</f>
        <v/>
      </c>
      <c r="L1646" s="460"/>
      <c r="M1646" s="463" t="str">
        <f>IFERROR(VLOOKUP($L1646,[4]Insumos!$C$2:$F$517,2,FALSE),"")</f>
        <v/>
      </c>
      <c r="N1646" s="408"/>
      <c r="O1646" s="464" t="str">
        <f>IFERROR(VLOOKUP($L1646,[4]Insumos!$C$2:$F$517,3,FALSE),"")</f>
        <v/>
      </c>
      <c r="P1646" s="318" t="e">
        <f>+Tabla1[[#This Row],[Precio Unitario]]*Tabla1[[#This Row],[Cantidad de Insumos]]</f>
        <v>#VALUE!</v>
      </c>
      <c r="Q1646" s="464" t="str">
        <f>IFERROR(VLOOKUP($L1646,[4]Insumos!$C$2:$F$517,4,FALSE),"")</f>
        <v/>
      </c>
      <c r="R1646" s="463"/>
    </row>
    <row r="1647" spans="2:18" x14ac:dyDescent="0.25">
      <c r="B1647" s="465" t="str">
        <f>IF(Tabla1[[#This Row],[Código_Actividad]]="","",CONCATENATE(Tabla1[[#This Row],[POA]],".",Tabla1[[#This Row],[SRS]],".",Tabla1[[#This Row],[AREA]],".",Tabla1[[#This Row],[TIPO]]))</f>
        <v/>
      </c>
      <c r="C1647" s="465" t="str">
        <f>IF(Tabla1[[#This Row],[Código_Actividad]]="","",'Formulario PPGR1'!#REF!)</f>
        <v/>
      </c>
      <c r="D1647" s="465" t="str">
        <f>IF(Tabla1[[#This Row],[Código_Actividad]]="","",'Formulario PPGR1'!#REF!)</f>
        <v/>
      </c>
      <c r="E1647" s="465" t="str">
        <f>IF(Tabla1[[#This Row],[Código_Actividad]]="","",'Formulario PPGR1'!#REF!)</f>
        <v/>
      </c>
      <c r="F1647" s="465" t="str">
        <f>IF(Tabla1[[#This Row],[Código_Actividad]]="","",'Formulario PPGR1'!#REF!)</f>
        <v/>
      </c>
      <c r="G1647" s="366"/>
      <c r="H1647" s="460" t="str">
        <f>IFERROR(VLOOKUP(Tabla1[[#This Row],[Código_Actividad]],'Formulario PPGR2'!$H$9:$I$1048576,2,FALSE),"")</f>
        <v/>
      </c>
      <c r="I1647" s="461" t="str">
        <f>IFERROR(VLOOKUP(Tabla1[[#This Row],[Código_Actividad]],Tabla2[[Código]:[Total de Acciones ]],15,FALSE),"")</f>
        <v/>
      </c>
      <c r="J1647" s="462"/>
      <c r="K1647" s="466" t="str">
        <f>IFERROR(VLOOKUP($J1647,[14]LSIns!$B$5:$C$45,2,FALSE),"")</f>
        <v/>
      </c>
      <c r="L1647" s="460"/>
      <c r="M1647" s="463" t="str">
        <f>IFERROR(VLOOKUP($L1647,[4]Insumos!$C$2:$F$517,2,FALSE),"")</f>
        <v/>
      </c>
      <c r="N1647" s="408"/>
      <c r="O1647" s="464" t="str">
        <f>IFERROR(VLOOKUP($L1647,[4]Insumos!$C$2:$F$517,3,FALSE),"")</f>
        <v/>
      </c>
      <c r="P1647" s="318" t="e">
        <f>+Tabla1[[#This Row],[Precio Unitario]]*Tabla1[[#This Row],[Cantidad de Insumos]]</f>
        <v>#VALUE!</v>
      </c>
      <c r="Q1647" s="464" t="str">
        <f>IFERROR(VLOOKUP($L1647,[4]Insumos!$C$2:$F$517,4,FALSE),"")</f>
        <v/>
      </c>
      <c r="R1647" s="463"/>
    </row>
    <row r="1648" spans="2:18" x14ac:dyDescent="0.25">
      <c r="B1648" s="465" t="str">
        <f>IF(Tabla1[[#This Row],[Código_Actividad]]="","",CONCATENATE(Tabla1[[#This Row],[POA]],".",Tabla1[[#This Row],[SRS]],".",Tabla1[[#This Row],[AREA]],".",Tabla1[[#This Row],[TIPO]]))</f>
        <v/>
      </c>
      <c r="C1648" s="465" t="str">
        <f>IF(Tabla1[[#This Row],[Código_Actividad]]="","",'Formulario PPGR1'!#REF!)</f>
        <v/>
      </c>
      <c r="D1648" s="465" t="str">
        <f>IF(Tabla1[[#This Row],[Código_Actividad]]="","",'Formulario PPGR1'!#REF!)</f>
        <v/>
      </c>
      <c r="E1648" s="465" t="str">
        <f>IF(Tabla1[[#This Row],[Código_Actividad]]="","",'Formulario PPGR1'!#REF!)</f>
        <v/>
      </c>
      <c r="F1648" s="465" t="str">
        <f>IF(Tabla1[[#This Row],[Código_Actividad]]="","",'Formulario PPGR1'!#REF!)</f>
        <v/>
      </c>
      <c r="G1648" s="366"/>
      <c r="H1648" s="460" t="str">
        <f>IFERROR(VLOOKUP(Tabla1[[#This Row],[Código_Actividad]],'Formulario PPGR2'!$H$9:$I$1048576,2,FALSE),"")</f>
        <v/>
      </c>
      <c r="I1648" s="461" t="str">
        <f>IFERROR(VLOOKUP(Tabla1[[#This Row],[Código_Actividad]],Tabla2[[Código]:[Total de Acciones ]],15,FALSE),"")</f>
        <v/>
      </c>
      <c r="J1648" s="462"/>
      <c r="K1648" s="466" t="str">
        <f>IFERROR(VLOOKUP($J1648,[14]LSIns!$B$5:$C$45,2,FALSE),"")</f>
        <v/>
      </c>
      <c r="L1648" s="460"/>
      <c r="M1648" s="463" t="str">
        <f>IFERROR(VLOOKUP($L1648,[4]Insumos!$C$2:$F$517,2,FALSE),"")</f>
        <v/>
      </c>
      <c r="N1648" s="408"/>
      <c r="O1648" s="464" t="str">
        <f>IFERROR(VLOOKUP($L1648,[4]Insumos!$C$2:$F$517,3,FALSE),"")</f>
        <v/>
      </c>
      <c r="P1648" s="318" t="e">
        <f>+Tabla1[[#This Row],[Precio Unitario]]*Tabla1[[#This Row],[Cantidad de Insumos]]</f>
        <v>#VALUE!</v>
      </c>
      <c r="Q1648" s="464" t="str">
        <f>IFERROR(VLOOKUP($L1648,[4]Insumos!$C$2:$F$517,4,FALSE),"")</f>
        <v/>
      </c>
      <c r="R1648" s="463"/>
    </row>
    <row r="1649" spans="2:18" x14ac:dyDescent="0.25">
      <c r="B1649" s="465" t="str">
        <f>IF(Tabla1[[#This Row],[Código_Actividad]]="","",CONCATENATE(Tabla1[[#This Row],[POA]],".",Tabla1[[#This Row],[SRS]],".",Tabla1[[#This Row],[AREA]],".",Tabla1[[#This Row],[TIPO]]))</f>
        <v/>
      </c>
      <c r="C1649" s="465" t="str">
        <f>IF(Tabla1[[#This Row],[Código_Actividad]]="","",'Formulario PPGR1'!#REF!)</f>
        <v/>
      </c>
      <c r="D1649" s="465" t="str">
        <f>IF(Tabla1[[#This Row],[Código_Actividad]]="","",'Formulario PPGR1'!#REF!)</f>
        <v/>
      </c>
      <c r="E1649" s="465" t="str">
        <f>IF(Tabla1[[#This Row],[Código_Actividad]]="","",'Formulario PPGR1'!#REF!)</f>
        <v/>
      </c>
      <c r="F1649" s="465" t="str">
        <f>IF(Tabla1[[#This Row],[Código_Actividad]]="","",'Formulario PPGR1'!#REF!)</f>
        <v/>
      </c>
      <c r="G1649" s="366"/>
      <c r="H1649" s="460" t="str">
        <f>IFERROR(VLOOKUP(Tabla1[[#This Row],[Código_Actividad]],'Formulario PPGR2'!$H$9:$I$1048576,2,FALSE),"")</f>
        <v/>
      </c>
      <c r="I1649" s="461" t="str">
        <f>IFERROR(VLOOKUP(Tabla1[[#This Row],[Código_Actividad]],Tabla2[[Código]:[Total de Acciones ]],15,FALSE),"")</f>
        <v/>
      </c>
      <c r="J1649" s="462"/>
      <c r="K1649" s="466" t="str">
        <f>IFERROR(VLOOKUP($J1649,[14]LSIns!$B$5:$C$45,2,FALSE),"")</f>
        <v/>
      </c>
      <c r="L1649" s="460"/>
      <c r="M1649" s="463" t="str">
        <f>IFERROR(VLOOKUP($L1649,[4]Insumos!$C$2:$F$517,2,FALSE),"")</f>
        <v/>
      </c>
      <c r="N1649" s="408"/>
      <c r="O1649" s="464" t="str">
        <f>IFERROR(VLOOKUP($L1649,[4]Insumos!$C$2:$F$517,3,FALSE),"")</f>
        <v/>
      </c>
      <c r="P1649" s="318" t="e">
        <f>+Tabla1[[#This Row],[Precio Unitario]]*Tabla1[[#This Row],[Cantidad de Insumos]]</f>
        <v>#VALUE!</v>
      </c>
      <c r="Q1649" s="464" t="str">
        <f>IFERROR(VLOOKUP($L1649,[4]Insumos!$C$2:$F$517,4,FALSE),"")</f>
        <v/>
      </c>
      <c r="R1649" s="463"/>
    </row>
    <row r="1650" spans="2:18" x14ac:dyDescent="0.25">
      <c r="B1650" s="465" t="str">
        <f>IF(Tabla1[[#This Row],[Código_Actividad]]="","",CONCATENATE(Tabla1[[#This Row],[POA]],".",Tabla1[[#This Row],[SRS]],".",Tabla1[[#This Row],[AREA]],".",Tabla1[[#This Row],[TIPO]]))</f>
        <v/>
      </c>
      <c r="C1650" s="465" t="str">
        <f>IF(Tabla1[[#This Row],[Código_Actividad]]="","",'Formulario PPGR1'!#REF!)</f>
        <v/>
      </c>
      <c r="D1650" s="465" t="str">
        <f>IF(Tabla1[[#This Row],[Código_Actividad]]="","",'Formulario PPGR1'!#REF!)</f>
        <v/>
      </c>
      <c r="E1650" s="465" t="str">
        <f>IF(Tabla1[[#This Row],[Código_Actividad]]="","",'Formulario PPGR1'!#REF!)</f>
        <v/>
      </c>
      <c r="F1650" s="465" t="str">
        <f>IF(Tabla1[[#This Row],[Código_Actividad]]="","",'Formulario PPGR1'!#REF!)</f>
        <v/>
      </c>
      <c r="G1650" s="366"/>
      <c r="H1650" s="460" t="str">
        <f>IFERROR(VLOOKUP(Tabla1[[#This Row],[Código_Actividad]],'Formulario PPGR2'!$H$9:$I$1048576,2,FALSE),"")</f>
        <v/>
      </c>
      <c r="I1650" s="461" t="str">
        <f>IFERROR(VLOOKUP(Tabla1[[#This Row],[Código_Actividad]],Tabla2[[Código]:[Total de Acciones ]],15,FALSE),"")</f>
        <v/>
      </c>
      <c r="J1650" s="462"/>
      <c r="K1650" s="466" t="str">
        <f>IFERROR(VLOOKUP($J1650,[14]LSIns!$B$5:$C$45,2,FALSE),"")</f>
        <v/>
      </c>
      <c r="L1650" s="460"/>
      <c r="M1650" s="463" t="str">
        <f>IFERROR(VLOOKUP($L1650,[4]Insumos!$C$2:$F$517,2,FALSE),"")</f>
        <v/>
      </c>
      <c r="N1650" s="408"/>
      <c r="O1650" s="464" t="str">
        <f>IFERROR(VLOOKUP($L1650,[4]Insumos!$C$2:$F$517,3,FALSE),"")</f>
        <v/>
      </c>
      <c r="P1650" s="318" t="e">
        <f>+Tabla1[[#This Row],[Precio Unitario]]*Tabla1[[#This Row],[Cantidad de Insumos]]</f>
        <v>#VALUE!</v>
      </c>
      <c r="Q1650" s="464" t="str">
        <f>IFERROR(VLOOKUP($L1650,[4]Insumos!$C$2:$F$517,4,FALSE),"")</f>
        <v/>
      </c>
      <c r="R1650" s="463"/>
    </row>
    <row r="1651" spans="2:18" x14ac:dyDescent="0.25">
      <c r="B1651" s="465" t="str">
        <f>IF(Tabla1[[#This Row],[Código_Actividad]]="","",CONCATENATE(Tabla1[[#This Row],[POA]],".",Tabla1[[#This Row],[SRS]],".",Tabla1[[#This Row],[AREA]],".",Tabla1[[#This Row],[TIPO]]))</f>
        <v/>
      </c>
      <c r="C1651" s="465" t="str">
        <f>IF(Tabla1[[#This Row],[Código_Actividad]]="","",'Formulario PPGR1'!#REF!)</f>
        <v/>
      </c>
      <c r="D1651" s="465" t="str">
        <f>IF(Tabla1[[#This Row],[Código_Actividad]]="","",'Formulario PPGR1'!#REF!)</f>
        <v/>
      </c>
      <c r="E1651" s="465" t="str">
        <f>IF(Tabla1[[#This Row],[Código_Actividad]]="","",'Formulario PPGR1'!#REF!)</f>
        <v/>
      </c>
      <c r="F1651" s="465" t="str">
        <f>IF(Tabla1[[#This Row],[Código_Actividad]]="","",'Formulario PPGR1'!#REF!)</f>
        <v/>
      </c>
      <c r="G1651" s="366"/>
      <c r="H1651" s="460" t="str">
        <f>IFERROR(VLOOKUP(Tabla1[[#This Row],[Código_Actividad]],'Formulario PPGR2'!$H$9:$I$1048576,2,FALSE),"")</f>
        <v/>
      </c>
      <c r="I1651" s="461" t="str">
        <f>IFERROR(VLOOKUP(Tabla1[[#This Row],[Código_Actividad]],Tabla2[[Código]:[Total de Acciones ]],15,FALSE),"")</f>
        <v/>
      </c>
      <c r="J1651" s="462"/>
      <c r="K1651" s="466" t="str">
        <f>IFERROR(VLOOKUP($J1651,[14]LSIns!$B$5:$C$45,2,FALSE),"")</f>
        <v/>
      </c>
      <c r="L1651" s="460"/>
      <c r="M1651" s="463" t="str">
        <f>IFERROR(VLOOKUP($L1651,[4]Insumos!$C$2:$F$517,2,FALSE),"")</f>
        <v/>
      </c>
      <c r="N1651" s="408"/>
      <c r="O1651" s="464" t="str">
        <f>IFERROR(VLOOKUP($L1651,[4]Insumos!$C$2:$F$517,3,FALSE),"")</f>
        <v/>
      </c>
      <c r="P1651" s="318" t="e">
        <f>+Tabla1[[#This Row],[Precio Unitario]]*Tabla1[[#This Row],[Cantidad de Insumos]]</f>
        <v>#VALUE!</v>
      </c>
      <c r="Q1651" s="464" t="str">
        <f>IFERROR(VLOOKUP($L1651,[4]Insumos!$C$2:$F$517,4,FALSE),"")</f>
        <v/>
      </c>
      <c r="R1651" s="463"/>
    </row>
    <row r="1652" spans="2:18" x14ac:dyDescent="0.25">
      <c r="B1652" s="465" t="str">
        <f>IF(Tabla1[[#This Row],[Código_Actividad]]="","",CONCATENATE(Tabla1[[#This Row],[POA]],".",Tabla1[[#This Row],[SRS]],".",Tabla1[[#This Row],[AREA]],".",Tabla1[[#This Row],[TIPO]]))</f>
        <v/>
      </c>
      <c r="C1652" s="465" t="str">
        <f>IF(Tabla1[[#This Row],[Código_Actividad]]="","",'Formulario PPGR1'!#REF!)</f>
        <v/>
      </c>
      <c r="D1652" s="465" t="str">
        <f>IF(Tabla1[[#This Row],[Código_Actividad]]="","",'Formulario PPGR1'!#REF!)</f>
        <v/>
      </c>
      <c r="E1652" s="465" t="str">
        <f>IF(Tabla1[[#This Row],[Código_Actividad]]="","",'Formulario PPGR1'!#REF!)</f>
        <v/>
      </c>
      <c r="F1652" s="465" t="str">
        <f>IF(Tabla1[[#This Row],[Código_Actividad]]="","",'Formulario PPGR1'!#REF!)</f>
        <v/>
      </c>
      <c r="G1652" s="366"/>
      <c r="H1652" s="460" t="str">
        <f>IFERROR(VLOOKUP(Tabla1[[#This Row],[Código_Actividad]],'Formulario PPGR2'!$H$9:$I$1048576,2,FALSE),"")</f>
        <v/>
      </c>
      <c r="I1652" s="461" t="str">
        <f>IFERROR(VLOOKUP(Tabla1[[#This Row],[Código_Actividad]],Tabla2[[Código]:[Total de Acciones ]],15,FALSE),"")</f>
        <v/>
      </c>
      <c r="J1652" s="462"/>
      <c r="K1652" s="466" t="str">
        <f>IFERROR(VLOOKUP($J1652,[14]LSIns!$B$5:$C$45,2,FALSE),"")</f>
        <v/>
      </c>
      <c r="L1652" s="460"/>
      <c r="M1652" s="463" t="str">
        <f>IFERROR(VLOOKUP($L1652,[4]Insumos!$C$2:$F$517,2,FALSE),"")</f>
        <v/>
      </c>
      <c r="N1652" s="408"/>
      <c r="O1652" s="464" t="str">
        <f>IFERROR(VLOOKUP($L1652,[4]Insumos!$C$2:$F$517,3,FALSE),"")</f>
        <v/>
      </c>
      <c r="P1652" s="318" t="e">
        <f>+Tabla1[[#This Row],[Precio Unitario]]*Tabla1[[#This Row],[Cantidad de Insumos]]</f>
        <v>#VALUE!</v>
      </c>
      <c r="Q1652" s="464" t="str">
        <f>IFERROR(VLOOKUP($L1652,[4]Insumos!$C$2:$F$517,4,FALSE),"")</f>
        <v/>
      </c>
      <c r="R1652" s="463"/>
    </row>
    <row r="1653" spans="2:18" x14ac:dyDescent="0.25">
      <c r="B1653" s="465" t="str">
        <f>IF(Tabla1[[#This Row],[Código_Actividad]]="","",CONCATENATE(Tabla1[[#This Row],[POA]],".",Tabla1[[#This Row],[SRS]],".",Tabla1[[#This Row],[AREA]],".",Tabla1[[#This Row],[TIPO]]))</f>
        <v/>
      </c>
      <c r="C1653" s="465" t="str">
        <f>IF(Tabla1[[#This Row],[Código_Actividad]]="","",'Formulario PPGR1'!#REF!)</f>
        <v/>
      </c>
      <c r="D1653" s="465" t="str">
        <f>IF(Tabla1[[#This Row],[Código_Actividad]]="","",'Formulario PPGR1'!#REF!)</f>
        <v/>
      </c>
      <c r="E1653" s="465" t="str">
        <f>IF(Tabla1[[#This Row],[Código_Actividad]]="","",'Formulario PPGR1'!#REF!)</f>
        <v/>
      </c>
      <c r="F1653" s="465" t="str">
        <f>IF(Tabla1[[#This Row],[Código_Actividad]]="","",'Formulario PPGR1'!#REF!)</f>
        <v/>
      </c>
      <c r="G1653" s="366"/>
      <c r="H1653" s="460" t="str">
        <f>IFERROR(VLOOKUP(Tabla1[[#This Row],[Código_Actividad]],'Formulario PPGR2'!$H$9:$I$1048576,2,FALSE),"")</f>
        <v/>
      </c>
      <c r="I1653" s="461" t="str">
        <f>IFERROR(VLOOKUP(Tabla1[[#This Row],[Código_Actividad]],Tabla2[[Código]:[Total de Acciones ]],15,FALSE),"")</f>
        <v/>
      </c>
      <c r="J1653" s="462"/>
      <c r="K1653" s="466" t="str">
        <f>IFERROR(VLOOKUP($J1653,[14]LSIns!$B$5:$C$45,2,FALSE),"")</f>
        <v/>
      </c>
      <c r="L1653" s="460"/>
      <c r="M1653" s="463" t="str">
        <f>IFERROR(VLOOKUP($L1653,[4]Insumos!$C$2:$F$517,2,FALSE),"")</f>
        <v/>
      </c>
      <c r="N1653" s="408"/>
      <c r="O1653" s="464" t="str">
        <f>IFERROR(VLOOKUP($L1653,[4]Insumos!$C$2:$F$517,3,FALSE),"")</f>
        <v/>
      </c>
      <c r="P1653" s="318" t="e">
        <f>+Tabla1[[#This Row],[Precio Unitario]]*Tabla1[[#This Row],[Cantidad de Insumos]]</f>
        <v>#VALUE!</v>
      </c>
      <c r="Q1653" s="464" t="str">
        <f>IFERROR(VLOOKUP($L1653,[4]Insumos!$C$2:$F$517,4,FALSE),"")</f>
        <v/>
      </c>
      <c r="R1653" s="463"/>
    </row>
    <row r="1654" spans="2:18" x14ac:dyDescent="0.25">
      <c r="B1654" s="465" t="str">
        <f>IF(Tabla1[[#This Row],[Código_Actividad]]="","",CONCATENATE(Tabla1[[#This Row],[POA]],".",Tabla1[[#This Row],[SRS]],".",Tabla1[[#This Row],[AREA]],".",Tabla1[[#This Row],[TIPO]]))</f>
        <v/>
      </c>
      <c r="C1654" s="465" t="str">
        <f>IF(Tabla1[[#This Row],[Código_Actividad]]="","",'Formulario PPGR1'!#REF!)</f>
        <v/>
      </c>
      <c r="D1654" s="465" t="str">
        <f>IF(Tabla1[[#This Row],[Código_Actividad]]="","",'Formulario PPGR1'!#REF!)</f>
        <v/>
      </c>
      <c r="E1654" s="465" t="str">
        <f>IF(Tabla1[[#This Row],[Código_Actividad]]="","",'Formulario PPGR1'!#REF!)</f>
        <v/>
      </c>
      <c r="F1654" s="465" t="str">
        <f>IF(Tabla1[[#This Row],[Código_Actividad]]="","",'Formulario PPGR1'!#REF!)</f>
        <v/>
      </c>
      <c r="G1654" s="366"/>
      <c r="H1654" s="460" t="str">
        <f>IFERROR(VLOOKUP(Tabla1[[#This Row],[Código_Actividad]],'Formulario PPGR2'!$H$9:$I$1048576,2,FALSE),"")</f>
        <v/>
      </c>
      <c r="I1654" s="461" t="str">
        <f>IFERROR(VLOOKUP(Tabla1[[#This Row],[Código_Actividad]],Tabla2[[Código]:[Total de Acciones ]],15,FALSE),"")</f>
        <v/>
      </c>
      <c r="J1654" s="462"/>
      <c r="K1654" s="466" t="str">
        <f>IFERROR(VLOOKUP($J1654,[14]LSIns!$B$5:$C$45,2,FALSE),"")</f>
        <v/>
      </c>
      <c r="L1654" s="460"/>
      <c r="M1654" s="463" t="str">
        <f>IFERROR(VLOOKUP($L1654,[4]Insumos!$C$2:$F$517,2,FALSE),"")</f>
        <v/>
      </c>
      <c r="N1654" s="408"/>
      <c r="O1654" s="464" t="str">
        <f>IFERROR(VLOOKUP($L1654,[4]Insumos!$C$2:$F$517,3,FALSE),"")</f>
        <v/>
      </c>
      <c r="P1654" s="318" t="e">
        <f>+Tabla1[[#This Row],[Precio Unitario]]*Tabla1[[#This Row],[Cantidad de Insumos]]</f>
        <v>#VALUE!</v>
      </c>
      <c r="Q1654" s="464" t="str">
        <f>IFERROR(VLOOKUP($L1654,[4]Insumos!$C$2:$F$517,4,FALSE),"")</f>
        <v/>
      </c>
      <c r="R1654" s="463"/>
    </row>
    <row r="1655" spans="2:18" x14ac:dyDescent="0.25">
      <c r="B1655" s="465" t="str">
        <f>IF(Tabla1[[#This Row],[Código_Actividad]]="","",CONCATENATE(Tabla1[[#This Row],[POA]],".",Tabla1[[#This Row],[SRS]],".",Tabla1[[#This Row],[AREA]],".",Tabla1[[#This Row],[TIPO]]))</f>
        <v/>
      </c>
      <c r="C1655" s="465" t="str">
        <f>IF(Tabla1[[#This Row],[Código_Actividad]]="","",'Formulario PPGR1'!#REF!)</f>
        <v/>
      </c>
      <c r="D1655" s="465" t="str">
        <f>IF(Tabla1[[#This Row],[Código_Actividad]]="","",'Formulario PPGR1'!#REF!)</f>
        <v/>
      </c>
      <c r="E1655" s="465" t="str">
        <f>IF(Tabla1[[#This Row],[Código_Actividad]]="","",'Formulario PPGR1'!#REF!)</f>
        <v/>
      </c>
      <c r="F1655" s="465" t="str">
        <f>IF(Tabla1[[#This Row],[Código_Actividad]]="","",'Formulario PPGR1'!#REF!)</f>
        <v/>
      </c>
      <c r="G1655" s="366"/>
      <c r="H1655" s="460" t="str">
        <f>IFERROR(VLOOKUP(Tabla1[[#This Row],[Código_Actividad]],'Formulario PPGR2'!$H$9:$I$1048576,2,FALSE),"")</f>
        <v/>
      </c>
      <c r="I1655" s="461" t="str">
        <f>IFERROR(VLOOKUP(Tabla1[[#This Row],[Código_Actividad]],Tabla2[[Código]:[Total de Acciones ]],15,FALSE),"")</f>
        <v/>
      </c>
      <c r="J1655" s="462"/>
      <c r="K1655" s="466" t="str">
        <f>IFERROR(VLOOKUP($J1655,[15]LSIns!$B$5:$C$45,2,FALSE),"")</f>
        <v/>
      </c>
      <c r="L1655" s="460"/>
      <c r="M1655" s="463" t="str">
        <f>IFERROR(VLOOKUP($L1655,[4]Insumos!$C$2:$F$517,2,FALSE),"")</f>
        <v/>
      </c>
      <c r="N1655" s="408"/>
      <c r="O1655" s="464" t="str">
        <f>IFERROR(VLOOKUP($L1655,[4]Insumos!$C$2:$F$517,3,FALSE),"")</f>
        <v/>
      </c>
      <c r="P1655" s="318" t="e">
        <f>+Tabla1[[#This Row],[Precio Unitario]]*Tabla1[[#This Row],[Cantidad de Insumos]]</f>
        <v>#VALUE!</v>
      </c>
      <c r="Q1655" s="464" t="str">
        <f>IFERROR(VLOOKUP($L1655,[4]Insumos!$C$2:$F$517,4,FALSE),"")</f>
        <v/>
      </c>
      <c r="R1655" s="463"/>
    </row>
    <row r="1656" spans="2:18" x14ac:dyDescent="0.25">
      <c r="B1656" s="465" t="str">
        <f>IF(Tabla1[[#This Row],[Código_Actividad]]="","",CONCATENATE(Tabla1[[#This Row],[POA]],".",Tabla1[[#This Row],[SRS]],".",Tabla1[[#This Row],[AREA]],".",Tabla1[[#This Row],[TIPO]]))</f>
        <v/>
      </c>
      <c r="C1656" s="465" t="str">
        <f>IF(Tabla1[[#This Row],[Código_Actividad]]="","",'Formulario PPGR1'!#REF!)</f>
        <v/>
      </c>
      <c r="D1656" s="465" t="str">
        <f>IF(Tabla1[[#This Row],[Código_Actividad]]="","",'Formulario PPGR1'!#REF!)</f>
        <v/>
      </c>
      <c r="E1656" s="465" t="str">
        <f>IF(Tabla1[[#This Row],[Código_Actividad]]="","",'Formulario PPGR1'!#REF!)</f>
        <v/>
      </c>
      <c r="F1656" s="465" t="str">
        <f>IF(Tabla1[[#This Row],[Código_Actividad]]="","",'Formulario PPGR1'!#REF!)</f>
        <v/>
      </c>
      <c r="G1656" s="366"/>
      <c r="H1656" s="460" t="str">
        <f>IFERROR(VLOOKUP(Tabla1[[#This Row],[Código_Actividad]],'Formulario PPGR2'!$H$9:$I$1048576,2,FALSE),"")</f>
        <v/>
      </c>
      <c r="I1656" s="461" t="str">
        <f>IFERROR(VLOOKUP(Tabla1[[#This Row],[Código_Actividad]],Tabla2[[Código]:[Total de Acciones ]],15,FALSE),"")</f>
        <v/>
      </c>
      <c r="J1656" s="462"/>
      <c r="K1656" s="466" t="str">
        <f>IFERROR(VLOOKUP($J1656,[15]LSIns!$B$5:$C$45,2,FALSE),"")</f>
        <v/>
      </c>
      <c r="L1656" s="460"/>
      <c r="M1656" s="463" t="str">
        <f>IFERROR(VLOOKUP($L1656,[4]Insumos!$C$2:$F$517,2,FALSE),"")</f>
        <v/>
      </c>
      <c r="N1656" s="408"/>
      <c r="O1656" s="464" t="str">
        <f>IFERROR(VLOOKUP($L1656,[4]Insumos!$C$2:$F$517,3,FALSE),"")</f>
        <v/>
      </c>
      <c r="P1656" s="318" t="e">
        <f>+Tabla1[[#This Row],[Precio Unitario]]*Tabla1[[#This Row],[Cantidad de Insumos]]</f>
        <v>#VALUE!</v>
      </c>
      <c r="Q1656" s="464" t="str">
        <f>IFERROR(VLOOKUP($L1656,[4]Insumos!$C$2:$F$517,4,FALSE),"")</f>
        <v/>
      </c>
      <c r="R1656" s="463"/>
    </row>
    <row r="1657" spans="2:18" x14ac:dyDescent="0.25">
      <c r="B1657" s="465" t="str">
        <f>IF(Tabla1[[#This Row],[Código_Actividad]]="","",CONCATENATE(Tabla1[[#This Row],[POA]],".",Tabla1[[#This Row],[SRS]],".",Tabla1[[#This Row],[AREA]],".",Tabla1[[#This Row],[TIPO]]))</f>
        <v/>
      </c>
      <c r="C1657" s="465" t="str">
        <f>IF(Tabla1[[#This Row],[Código_Actividad]]="","",'Formulario PPGR1'!#REF!)</f>
        <v/>
      </c>
      <c r="D1657" s="465" t="str">
        <f>IF(Tabla1[[#This Row],[Código_Actividad]]="","",'Formulario PPGR1'!#REF!)</f>
        <v/>
      </c>
      <c r="E1657" s="465" t="str">
        <f>IF(Tabla1[[#This Row],[Código_Actividad]]="","",'Formulario PPGR1'!#REF!)</f>
        <v/>
      </c>
      <c r="F1657" s="465" t="str">
        <f>IF(Tabla1[[#This Row],[Código_Actividad]]="","",'Formulario PPGR1'!#REF!)</f>
        <v/>
      </c>
      <c r="G1657" s="366"/>
      <c r="H1657" s="460" t="str">
        <f>IFERROR(VLOOKUP(Tabla1[[#This Row],[Código_Actividad]],'Formulario PPGR2'!$H$9:$I$1048576,2,FALSE),"")</f>
        <v/>
      </c>
      <c r="I1657" s="461" t="str">
        <f>IFERROR(VLOOKUP(Tabla1[[#This Row],[Código_Actividad]],Tabla2[[Código]:[Total de Acciones ]],15,FALSE),"")</f>
        <v/>
      </c>
      <c r="J1657" s="462"/>
      <c r="K1657" s="466" t="str">
        <f>IFERROR(VLOOKUP($J1657,[15]LSIns!$B$5:$C$45,2,FALSE),"")</f>
        <v/>
      </c>
      <c r="L1657" s="460"/>
      <c r="M1657" s="463" t="str">
        <f>IFERROR(VLOOKUP($L1657,[4]Insumos!$C$2:$F$517,2,FALSE),"")</f>
        <v/>
      </c>
      <c r="N1657" s="408"/>
      <c r="O1657" s="464" t="str">
        <f>IFERROR(VLOOKUP($L1657,[4]Insumos!$C$2:$F$517,3,FALSE),"")</f>
        <v/>
      </c>
      <c r="P1657" s="318" t="e">
        <f>+Tabla1[[#This Row],[Precio Unitario]]*Tabla1[[#This Row],[Cantidad de Insumos]]</f>
        <v>#VALUE!</v>
      </c>
      <c r="Q1657" s="464" t="str">
        <f>IFERROR(VLOOKUP($L1657,[4]Insumos!$C$2:$F$517,4,FALSE),"")</f>
        <v/>
      </c>
      <c r="R1657" s="463"/>
    </row>
    <row r="1658" spans="2:18" x14ac:dyDescent="0.25">
      <c r="B1658" s="465" t="str">
        <f>IF(Tabla1[[#This Row],[Código_Actividad]]="","",CONCATENATE(Tabla1[[#This Row],[POA]],".",Tabla1[[#This Row],[SRS]],".",Tabla1[[#This Row],[AREA]],".",Tabla1[[#This Row],[TIPO]]))</f>
        <v/>
      </c>
      <c r="C1658" s="465" t="str">
        <f>IF(Tabla1[[#This Row],[Código_Actividad]]="","",'Formulario PPGR1'!#REF!)</f>
        <v/>
      </c>
      <c r="D1658" s="465" t="str">
        <f>IF(Tabla1[[#This Row],[Código_Actividad]]="","",'Formulario PPGR1'!#REF!)</f>
        <v/>
      </c>
      <c r="E1658" s="465" t="str">
        <f>IF(Tabla1[[#This Row],[Código_Actividad]]="","",'Formulario PPGR1'!#REF!)</f>
        <v/>
      </c>
      <c r="F1658" s="465" t="str">
        <f>IF(Tabla1[[#This Row],[Código_Actividad]]="","",'Formulario PPGR1'!#REF!)</f>
        <v/>
      </c>
      <c r="G1658" s="366"/>
      <c r="H1658" s="460" t="str">
        <f>IFERROR(VLOOKUP(Tabla1[[#This Row],[Código_Actividad]],'Formulario PPGR2'!$H$9:$I$1048576,2,FALSE),"")</f>
        <v/>
      </c>
      <c r="I1658" s="461" t="str">
        <f>IFERROR(VLOOKUP(Tabla1[[#This Row],[Código_Actividad]],Tabla2[[Código]:[Total de Acciones ]],15,FALSE),"")</f>
        <v/>
      </c>
      <c r="J1658" s="462"/>
      <c r="K1658" s="466" t="str">
        <f>IFERROR(VLOOKUP($J1658,[15]LSIns!$B$5:$C$45,2,FALSE),"")</f>
        <v/>
      </c>
      <c r="L1658" s="460"/>
      <c r="M1658" s="463" t="str">
        <f>IFERROR(VLOOKUP($L1658,[4]Insumos!$C$2:$F$517,2,FALSE),"")</f>
        <v/>
      </c>
      <c r="N1658" s="408"/>
      <c r="O1658" s="464" t="str">
        <f>IFERROR(VLOOKUP($L1658,[4]Insumos!$C$2:$F$517,3,FALSE),"")</f>
        <v/>
      </c>
      <c r="P1658" s="318" t="e">
        <f>+Tabla1[[#This Row],[Precio Unitario]]*Tabla1[[#This Row],[Cantidad de Insumos]]</f>
        <v>#VALUE!</v>
      </c>
      <c r="Q1658" s="464" t="str">
        <f>IFERROR(VLOOKUP($L1658,[4]Insumos!$C$2:$F$517,4,FALSE),"")</f>
        <v/>
      </c>
      <c r="R1658" s="463"/>
    </row>
    <row r="1659" spans="2:18" x14ac:dyDescent="0.25">
      <c r="B1659" s="465" t="str">
        <f>IF(Tabla1[[#This Row],[Código_Actividad]]="","",CONCATENATE(Tabla1[[#This Row],[POA]],".",Tabla1[[#This Row],[SRS]],".",Tabla1[[#This Row],[AREA]],".",Tabla1[[#This Row],[TIPO]]))</f>
        <v/>
      </c>
      <c r="C1659" s="465" t="str">
        <f>IF(Tabla1[[#This Row],[Código_Actividad]]="","",'Formulario PPGR1'!#REF!)</f>
        <v/>
      </c>
      <c r="D1659" s="465" t="str">
        <f>IF(Tabla1[[#This Row],[Código_Actividad]]="","",'Formulario PPGR1'!#REF!)</f>
        <v/>
      </c>
      <c r="E1659" s="465" t="str">
        <f>IF(Tabla1[[#This Row],[Código_Actividad]]="","",'Formulario PPGR1'!#REF!)</f>
        <v/>
      </c>
      <c r="F1659" s="465" t="str">
        <f>IF(Tabla1[[#This Row],[Código_Actividad]]="","",'Formulario PPGR1'!#REF!)</f>
        <v/>
      </c>
      <c r="G1659" s="366"/>
      <c r="H1659" s="460" t="str">
        <f>IFERROR(VLOOKUP(Tabla1[[#This Row],[Código_Actividad]],'Formulario PPGR2'!$H$9:$I$1048576,2,FALSE),"")</f>
        <v/>
      </c>
      <c r="I1659" s="461" t="str">
        <f>IFERROR(VLOOKUP(Tabla1[[#This Row],[Código_Actividad]],Tabla2[[Código]:[Total de Acciones ]],15,FALSE),"")</f>
        <v/>
      </c>
      <c r="J1659" s="462"/>
      <c r="K1659" s="466" t="str">
        <f>IFERROR(VLOOKUP($J1659,[15]LSIns!$B$5:$C$45,2,FALSE),"")</f>
        <v/>
      </c>
      <c r="L1659" s="460"/>
      <c r="M1659" s="463" t="str">
        <f>IFERROR(VLOOKUP($L1659,[4]Insumos!$C$2:$F$517,2,FALSE),"")</f>
        <v/>
      </c>
      <c r="N1659" s="408"/>
      <c r="O1659" s="464" t="str">
        <f>IFERROR(VLOOKUP($L1659,[4]Insumos!$C$2:$F$517,3,FALSE),"")</f>
        <v/>
      </c>
      <c r="P1659" s="318" t="e">
        <f>+Tabla1[[#This Row],[Precio Unitario]]*Tabla1[[#This Row],[Cantidad de Insumos]]</f>
        <v>#VALUE!</v>
      </c>
      <c r="Q1659" s="464" t="str">
        <f>IFERROR(VLOOKUP($L1659,[4]Insumos!$C$2:$F$517,4,FALSE),"")</f>
        <v/>
      </c>
      <c r="R1659" s="463"/>
    </row>
    <row r="1660" spans="2:18" x14ac:dyDescent="0.25">
      <c r="B1660" s="465" t="str">
        <f>IF(Tabla1[[#This Row],[Código_Actividad]]="","",CONCATENATE(Tabla1[[#This Row],[POA]],".",Tabla1[[#This Row],[SRS]],".",Tabla1[[#This Row],[AREA]],".",Tabla1[[#This Row],[TIPO]]))</f>
        <v/>
      </c>
      <c r="C1660" s="465" t="str">
        <f>IF(Tabla1[[#This Row],[Código_Actividad]]="","",'Formulario PPGR1'!#REF!)</f>
        <v/>
      </c>
      <c r="D1660" s="465" t="str">
        <f>IF(Tabla1[[#This Row],[Código_Actividad]]="","",'Formulario PPGR1'!#REF!)</f>
        <v/>
      </c>
      <c r="E1660" s="465" t="str">
        <f>IF(Tabla1[[#This Row],[Código_Actividad]]="","",'Formulario PPGR1'!#REF!)</f>
        <v/>
      </c>
      <c r="F1660" s="465" t="str">
        <f>IF(Tabla1[[#This Row],[Código_Actividad]]="","",'Formulario PPGR1'!#REF!)</f>
        <v/>
      </c>
      <c r="G1660" s="366"/>
      <c r="H1660" s="460" t="str">
        <f>IFERROR(VLOOKUP(Tabla1[[#This Row],[Código_Actividad]],'Formulario PPGR2'!$H$9:$I$1048576,2,FALSE),"")</f>
        <v/>
      </c>
      <c r="I1660" s="461" t="str">
        <f>IFERROR(VLOOKUP(Tabla1[[#This Row],[Código_Actividad]],Tabla2[[Código]:[Total de Acciones ]],15,FALSE),"")</f>
        <v/>
      </c>
      <c r="J1660" s="462"/>
      <c r="K1660" s="466" t="str">
        <f>IFERROR(VLOOKUP($J1660,[15]LSIns!$B$5:$C$45,2,FALSE),"")</f>
        <v/>
      </c>
      <c r="L1660" s="460"/>
      <c r="M1660" s="463" t="str">
        <f>IFERROR(VLOOKUP($L1660,[4]Insumos!$C$2:$F$517,2,FALSE),"")</f>
        <v/>
      </c>
      <c r="N1660" s="408"/>
      <c r="O1660" s="464" t="str">
        <f>IFERROR(VLOOKUP($L1660,[4]Insumos!$C$2:$F$517,3,FALSE),"")</f>
        <v/>
      </c>
      <c r="P1660" s="318" t="e">
        <f>+Tabla1[[#This Row],[Precio Unitario]]*Tabla1[[#This Row],[Cantidad de Insumos]]</f>
        <v>#VALUE!</v>
      </c>
      <c r="Q1660" s="464" t="str">
        <f>IFERROR(VLOOKUP($L1660,[4]Insumos!$C$2:$F$517,4,FALSE),"")</f>
        <v/>
      </c>
      <c r="R1660" s="463"/>
    </row>
    <row r="1661" spans="2:18" x14ac:dyDescent="0.25">
      <c r="B1661" s="465" t="str">
        <f>IF(Tabla1[[#This Row],[Código_Actividad]]="","",CONCATENATE(Tabla1[[#This Row],[POA]],".",Tabla1[[#This Row],[SRS]],".",Tabla1[[#This Row],[AREA]],".",Tabla1[[#This Row],[TIPO]]))</f>
        <v/>
      </c>
      <c r="C1661" s="465" t="str">
        <f>IF(Tabla1[[#This Row],[Código_Actividad]]="","",'Formulario PPGR1'!#REF!)</f>
        <v/>
      </c>
      <c r="D1661" s="465" t="str">
        <f>IF(Tabla1[[#This Row],[Código_Actividad]]="","",'Formulario PPGR1'!#REF!)</f>
        <v/>
      </c>
      <c r="E1661" s="465" t="str">
        <f>IF(Tabla1[[#This Row],[Código_Actividad]]="","",'Formulario PPGR1'!#REF!)</f>
        <v/>
      </c>
      <c r="F1661" s="465" t="str">
        <f>IF(Tabla1[[#This Row],[Código_Actividad]]="","",'Formulario PPGR1'!#REF!)</f>
        <v/>
      </c>
      <c r="G1661" s="366"/>
      <c r="H1661" s="460" t="str">
        <f>IFERROR(VLOOKUP(Tabla1[[#This Row],[Código_Actividad]],'Formulario PPGR2'!$H$9:$I$1048576,2,FALSE),"")</f>
        <v/>
      </c>
      <c r="I1661" s="461" t="str">
        <f>IFERROR(VLOOKUP(Tabla1[[#This Row],[Código_Actividad]],Tabla2[[Código]:[Total de Acciones ]],15,FALSE),"")</f>
        <v/>
      </c>
      <c r="J1661" s="462"/>
      <c r="K1661" s="466" t="str">
        <f>IFERROR(VLOOKUP($J1661,[15]LSIns!$B$5:$C$45,2,FALSE),"")</f>
        <v/>
      </c>
      <c r="L1661" s="460"/>
      <c r="M1661" s="463" t="str">
        <f>IFERROR(VLOOKUP($L1661,[4]Insumos!$C$2:$F$517,2,FALSE),"")</f>
        <v/>
      </c>
      <c r="N1661" s="408"/>
      <c r="O1661" s="464" t="str">
        <f>IFERROR(VLOOKUP($L1661,[4]Insumos!$C$2:$F$517,3,FALSE),"")</f>
        <v/>
      </c>
      <c r="P1661" s="318" t="e">
        <f>+Tabla1[[#This Row],[Precio Unitario]]*Tabla1[[#This Row],[Cantidad de Insumos]]</f>
        <v>#VALUE!</v>
      </c>
      <c r="Q1661" s="464" t="str">
        <f>IFERROR(VLOOKUP($L1661,[4]Insumos!$C$2:$F$517,4,FALSE),"")</f>
        <v/>
      </c>
      <c r="R1661" s="463"/>
    </row>
    <row r="1662" spans="2:18" x14ac:dyDescent="0.25">
      <c r="B1662" s="465" t="str">
        <f>IF(Tabla1[[#This Row],[Código_Actividad]]="","",CONCATENATE(Tabla1[[#This Row],[POA]],".",Tabla1[[#This Row],[SRS]],".",Tabla1[[#This Row],[AREA]],".",Tabla1[[#This Row],[TIPO]]))</f>
        <v/>
      </c>
      <c r="C1662" s="465" t="str">
        <f>IF(Tabla1[[#This Row],[Código_Actividad]]="","",'Formulario PPGR1'!#REF!)</f>
        <v/>
      </c>
      <c r="D1662" s="465" t="str">
        <f>IF(Tabla1[[#This Row],[Código_Actividad]]="","",'Formulario PPGR1'!#REF!)</f>
        <v/>
      </c>
      <c r="E1662" s="465" t="str">
        <f>IF(Tabla1[[#This Row],[Código_Actividad]]="","",'Formulario PPGR1'!#REF!)</f>
        <v/>
      </c>
      <c r="F1662" s="465" t="str">
        <f>IF(Tabla1[[#This Row],[Código_Actividad]]="","",'Formulario PPGR1'!#REF!)</f>
        <v/>
      </c>
      <c r="G1662" s="366"/>
      <c r="H1662" s="460" t="str">
        <f>IFERROR(VLOOKUP(Tabla1[[#This Row],[Código_Actividad]],'Formulario PPGR2'!$H$9:$I$1048576,2,FALSE),"")</f>
        <v/>
      </c>
      <c r="I1662" s="461" t="str">
        <f>IFERROR(VLOOKUP(Tabla1[[#This Row],[Código_Actividad]],Tabla2[[Código]:[Total de Acciones ]],15,FALSE),"")</f>
        <v/>
      </c>
      <c r="J1662" s="462"/>
      <c r="K1662" s="466" t="str">
        <f>IFERROR(VLOOKUP($J1662,[15]LSIns!$B$5:$C$45,2,FALSE),"")</f>
        <v/>
      </c>
      <c r="L1662" s="460"/>
      <c r="M1662" s="463" t="str">
        <f>IFERROR(VLOOKUP($L1662,[4]Insumos!$C$2:$F$517,2,FALSE),"")</f>
        <v/>
      </c>
      <c r="N1662" s="408"/>
      <c r="O1662" s="464" t="str">
        <f>IFERROR(VLOOKUP($L1662,[4]Insumos!$C$2:$F$517,3,FALSE),"")</f>
        <v/>
      </c>
      <c r="P1662" s="318" t="e">
        <f>+Tabla1[[#This Row],[Precio Unitario]]*Tabla1[[#This Row],[Cantidad de Insumos]]</f>
        <v>#VALUE!</v>
      </c>
      <c r="Q1662" s="464" t="str">
        <f>IFERROR(VLOOKUP($L1662,[4]Insumos!$C$2:$F$517,4,FALSE),"")</f>
        <v/>
      </c>
      <c r="R1662" s="463"/>
    </row>
    <row r="1663" spans="2:18" x14ac:dyDescent="0.25">
      <c r="B1663" s="465" t="str">
        <f>IF(Tabla1[[#This Row],[Código_Actividad]]="","",CONCATENATE(Tabla1[[#This Row],[POA]],".",Tabla1[[#This Row],[SRS]],".",Tabla1[[#This Row],[AREA]],".",Tabla1[[#This Row],[TIPO]]))</f>
        <v/>
      </c>
      <c r="C1663" s="465" t="str">
        <f>IF(Tabla1[[#This Row],[Código_Actividad]]="","",'Formulario PPGR1'!#REF!)</f>
        <v/>
      </c>
      <c r="D1663" s="465" t="str">
        <f>IF(Tabla1[[#This Row],[Código_Actividad]]="","",'Formulario PPGR1'!#REF!)</f>
        <v/>
      </c>
      <c r="E1663" s="465" t="str">
        <f>IF(Tabla1[[#This Row],[Código_Actividad]]="","",'Formulario PPGR1'!#REF!)</f>
        <v/>
      </c>
      <c r="F1663" s="465" t="str">
        <f>IF(Tabla1[[#This Row],[Código_Actividad]]="","",'Formulario PPGR1'!#REF!)</f>
        <v/>
      </c>
      <c r="G1663" s="366"/>
      <c r="H1663" s="460" t="str">
        <f>IFERROR(VLOOKUP(Tabla1[[#This Row],[Código_Actividad]],'Formulario PPGR2'!$H$9:$I$1048576,2,FALSE),"")</f>
        <v/>
      </c>
      <c r="I1663" s="461" t="str">
        <f>IFERROR(VLOOKUP(Tabla1[[#This Row],[Código_Actividad]],Tabla2[[Código]:[Total de Acciones ]],15,FALSE),"")</f>
        <v/>
      </c>
      <c r="J1663" s="462"/>
      <c r="K1663" s="466" t="str">
        <f>IFERROR(VLOOKUP($J1663,[15]LSIns!$B$5:$C$45,2,FALSE),"")</f>
        <v/>
      </c>
      <c r="L1663" s="460"/>
      <c r="M1663" s="463" t="str">
        <f>IFERROR(VLOOKUP($L1663,[4]Insumos!$C$2:$F$517,2,FALSE),"")</f>
        <v/>
      </c>
      <c r="N1663" s="408"/>
      <c r="O1663" s="464" t="str">
        <f>IFERROR(VLOOKUP($L1663,[4]Insumos!$C$2:$F$517,3,FALSE),"")</f>
        <v/>
      </c>
      <c r="P1663" s="318" t="e">
        <f>+Tabla1[[#This Row],[Precio Unitario]]*Tabla1[[#This Row],[Cantidad de Insumos]]</f>
        <v>#VALUE!</v>
      </c>
      <c r="Q1663" s="464" t="str">
        <f>IFERROR(VLOOKUP($L1663,[4]Insumos!$C$2:$F$517,4,FALSE),"")</f>
        <v/>
      </c>
      <c r="R1663" s="463"/>
    </row>
    <row r="1664" spans="2:18" x14ac:dyDescent="0.25">
      <c r="B1664" s="465" t="str">
        <f>IF(Tabla1[[#This Row],[Código_Actividad]]="","",CONCATENATE(Tabla1[[#This Row],[POA]],".",Tabla1[[#This Row],[SRS]],".",Tabla1[[#This Row],[AREA]],".",Tabla1[[#This Row],[TIPO]]))</f>
        <v/>
      </c>
      <c r="C1664" s="465" t="str">
        <f>IF(Tabla1[[#This Row],[Código_Actividad]]="","",'Formulario PPGR1'!#REF!)</f>
        <v/>
      </c>
      <c r="D1664" s="465" t="str">
        <f>IF(Tabla1[[#This Row],[Código_Actividad]]="","",'Formulario PPGR1'!#REF!)</f>
        <v/>
      </c>
      <c r="E1664" s="465" t="str">
        <f>IF(Tabla1[[#This Row],[Código_Actividad]]="","",'Formulario PPGR1'!#REF!)</f>
        <v/>
      </c>
      <c r="F1664" s="465" t="str">
        <f>IF(Tabla1[[#This Row],[Código_Actividad]]="","",'Formulario PPGR1'!#REF!)</f>
        <v/>
      </c>
      <c r="G1664" s="366"/>
      <c r="H1664" s="460" t="str">
        <f>IFERROR(VLOOKUP(Tabla1[[#This Row],[Código_Actividad]],'Formulario PPGR2'!$H$9:$I$1048576,2,FALSE),"")</f>
        <v/>
      </c>
      <c r="I1664" s="461" t="str">
        <f>IFERROR(VLOOKUP(Tabla1[[#This Row],[Código_Actividad]],Tabla2[[Código]:[Total de Acciones ]],15,FALSE),"")</f>
        <v/>
      </c>
      <c r="J1664" s="462"/>
      <c r="K1664" s="466" t="str">
        <f>IFERROR(VLOOKUP($J1664,[15]LSIns!$B$5:$C$45,2,FALSE),"")</f>
        <v/>
      </c>
      <c r="L1664" s="460"/>
      <c r="M1664" s="463" t="str">
        <f>IFERROR(VLOOKUP($L1664,[4]Insumos!$C$2:$F$517,2,FALSE),"")</f>
        <v/>
      </c>
      <c r="N1664" s="408"/>
      <c r="O1664" s="464" t="str">
        <f>IFERROR(VLOOKUP($L1664,[4]Insumos!$C$2:$F$517,3,FALSE),"")</f>
        <v/>
      </c>
      <c r="P1664" s="318" t="e">
        <f>+Tabla1[[#This Row],[Precio Unitario]]*Tabla1[[#This Row],[Cantidad de Insumos]]</f>
        <v>#VALUE!</v>
      </c>
      <c r="Q1664" s="464" t="str">
        <f>IFERROR(VLOOKUP($L1664,[4]Insumos!$C$2:$F$517,4,FALSE),"")</f>
        <v/>
      </c>
      <c r="R1664" s="463"/>
    </row>
    <row r="1665" spans="2:18" x14ac:dyDescent="0.25">
      <c r="B1665" s="465" t="str">
        <f>IF(Tabla1[[#This Row],[Código_Actividad]]="","",CONCATENATE(Tabla1[[#This Row],[POA]],".",Tabla1[[#This Row],[SRS]],".",Tabla1[[#This Row],[AREA]],".",Tabla1[[#This Row],[TIPO]]))</f>
        <v/>
      </c>
      <c r="C1665" s="465" t="str">
        <f>IF(Tabla1[[#This Row],[Código_Actividad]]="","",'Formulario PPGR1'!#REF!)</f>
        <v/>
      </c>
      <c r="D1665" s="465" t="str">
        <f>IF(Tabla1[[#This Row],[Código_Actividad]]="","",'Formulario PPGR1'!#REF!)</f>
        <v/>
      </c>
      <c r="E1665" s="465" t="str">
        <f>IF(Tabla1[[#This Row],[Código_Actividad]]="","",'Formulario PPGR1'!#REF!)</f>
        <v/>
      </c>
      <c r="F1665" s="465" t="str">
        <f>IF(Tabla1[[#This Row],[Código_Actividad]]="","",'Formulario PPGR1'!#REF!)</f>
        <v/>
      </c>
      <c r="G1665" s="366"/>
      <c r="H1665" s="460" t="str">
        <f>IFERROR(VLOOKUP(Tabla1[[#This Row],[Código_Actividad]],'Formulario PPGR2'!$H$9:$I$1048576,2,FALSE),"")</f>
        <v/>
      </c>
      <c r="I1665" s="461" t="str">
        <f>IFERROR(VLOOKUP(Tabla1[[#This Row],[Código_Actividad]],Tabla2[[Código]:[Total de Acciones ]],15,FALSE),"")</f>
        <v/>
      </c>
      <c r="J1665" s="462"/>
      <c r="K1665" s="466" t="str">
        <f>IFERROR(VLOOKUP($J1665,[15]LSIns!$B$5:$C$45,2,FALSE),"")</f>
        <v/>
      </c>
      <c r="L1665" s="460"/>
      <c r="M1665" s="463" t="str">
        <f>IFERROR(VLOOKUP($L1665,[4]Insumos!$C$2:$F$517,2,FALSE),"")</f>
        <v/>
      </c>
      <c r="N1665" s="408"/>
      <c r="O1665" s="464" t="str">
        <f>IFERROR(VLOOKUP($L1665,[4]Insumos!$C$2:$F$517,3,FALSE),"")</f>
        <v/>
      </c>
      <c r="P1665" s="318" t="e">
        <f>+Tabla1[[#This Row],[Precio Unitario]]*Tabla1[[#This Row],[Cantidad de Insumos]]</f>
        <v>#VALUE!</v>
      </c>
      <c r="Q1665" s="464" t="str">
        <f>IFERROR(VLOOKUP($L1665,[4]Insumos!$C$2:$F$517,4,FALSE),"")</f>
        <v/>
      </c>
      <c r="R1665" s="463"/>
    </row>
    <row r="1666" spans="2:18" x14ac:dyDescent="0.25">
      <c r="B1666" s="465" t="str">
        <f>IF(Tabla1[[#This Row],[Código_Actividad]]="","",CONCATENATE(Tabla1[[#This Row],[POA]],".",Tabla1[[#This Row],[SRS]],".",Tabla1[[#This Row],[AREA]],".",Tabla1[[#This Row],[TIPO]]))</f>
        <v/>
      </c>
      <c r="C1666" s="465" t="str">
        <f>IF(Tabla1[[#This Row],[Código_Actividad]]="","",'Formulario PPGR1'!#REF!)</f>
        <v/>
      </c>
      <c r="D1666" s="465" t="str">
        <f>IF(Tabla1[[#This Row],[Código_Actividad]]="","",'Formulario PPGR1'!#REF!)</f>
        <v/>
      </c>
      <c r="E1666" s="465" t="str">
        <f>IF(Tabla1[[#This Row],[Código_Actividad]]="","",'Formulario PPGR1'!#REF!)</f>
        <v/>
      </c>
      <c r="F1666" s="465" t="str">
        <f>IF(Tabla1[[#This Row],[Código_Actividad]]="","",'Formulario PPGR1'!#REF!)</f>
        <v/>
      </c>
      <c r="G1666" s="366"/>
      <c r="H1666" s="460" t="str">
        <f>IFERROR(VLOOKUP(Tabla1[[#This Row],[Código_Actividad]],'Formulario PPGR2'!$H$9:$I$1048576,2,FALSE),"")</f>
        <v/>
      </c>
      <c r="I1666" s="461" t="str">
        <f>IFERROR(VLOOKUP(Tabla1[[#This Row],[Código_Actividad]],Tabla2[[Código]:[Total de Acciones ]],15,FALSE),"")</f>
        <v/>
      </c>
      <c r="J1666" s="462"/>
      <c r="K1666" s="466" t="str">
        <f>IFERROR(VLOOKUP($J1666,[15]LSIns!$B$5:$C$45,2,FALSE),"")</f>
        <v/>
      </c>
      <c r="L1666" s="460"/>
      <c r="M1666" s="463" t="str">
        <f>IFERROR(VLOOKUP($L1666,[4]Insumos!$C$2:$F$517,2,FALSE),"")</f>
        <v/>
      </c>
      <c r="N1666" s="408"/>
      <c r="O1666" s="464" t="str">
        <f>IFERROR(VLOOKUP($L1666,[4]Insumos!$C$2:$F$517,3,FALSE),"")</f>
        <v/>
      </c>
      <c r="P1666" s="318" t="e">
        <f>+Tabla1[[#This Row],[Precio Unitario]]*Tabla1[[#This Row],[Cantidad de Insumos]]</f>
        <v>#VALUE!</v>
      </c>
      <c r="Q1666" s="464" t="str">
        <f>IFERROR(VLOOKUP($L1666,[4]Insumos!$C$2:$F$517,4,FALSE),"")</f>
        <v/>
      </c>
      <c r="R1666" s="463"/>
    </row>
    <row r="1667" spans="2:18" x14ac:dyDescent="0.25">
      <c r="B1667" s="465" t="str">
        <f>IF(Tabla1[[#This Row],[Código_Actividad]]="","",CONCATENATE(Tabla1[[#This Row],[POA]],".",Tabla1[[#This Row],[SRS]],".",Tabla1[[#This Row],[AREA]],".",Tabla1[[#This Row],[TIPO]]))</f>
        <v/>
      </c>
      <c r="C1667" s="465" t="str">
        <f>IF(Tabla1[[#This Row],[Código_Actividad]]="","",'Formulario PPGR1'!#REF!)</f>
        <v/>
      </c>
      <c r="D1667" s="465" t="str">
        <f>IF(Tabla1[[#This Row],[Código_Actividad]]="","",'Formulario PPGR1'!#REF!)</f>
        <v/>
      </c>
      <c r="E1667" s="465" t="str">
        <f>IF(Tabla1[[#This Row],[Código_Actividad]]="","",'Formulario PPGR1'!#REF!)</f>
        <v/>
      </c>
      <c r="F1667" s="465" t="str">
        <f>IF(Tabla1[[#This Row],[Código_Actividad]]="","",'Formulario PPGR1'!#REF!)</f>
        <v/>
      </c>
      <c r="G1667" s="366"/>
      <c r="H1667" s="460" t="str">
        <f>IFERROR(VLOOKUP(Tabla1[[#This Row],[Código_Actividad]],'Formulario PPGR2'!$H$9:$I$1048576,2,FALSE),"")</f>
        <v/>
      </c>
      <c r="I1667" s="461" t="str">
        <f>IFERROR(VLOOKUP(Tabla1[[#This Row],[Código_Actividad]],Tabla2[[Código]:[Total de Acciones ]],15,FALSE),"")</f>
        <v/>
      </c>
      <c r="J1667" s="462"/>
      <c r="K1667" s="466" t="str">
        <f>IFERROR(VLOOKUP($J1667,[15]LSIns!$B$5:$C$45,2,FALSE),"")</f>
        <v/>
      </c>
      <c r="L1667" s="460"/>
      <c r="M1667" s="463" t="str">
        <f>IFERROR(VLOOKUP($L1667,[4]Insumos!$C$2:$F$517,2,FALSE),"")</f>
        <v/>
      </c>
      <c r="N1667" s="408"/>
      <c r="O1667" s="464" t="str">
        <f>IFERROR(VLOOKUP($L1667,[4]Insumos!$C$2:$F$517,3,FALSE),"")</f>
        <v/>
      </c>
      <c r="P1667" s="318" t="e">
        <f>+Tabla1[[#This Row],[Precio Unitario]]*Tabla1[[#This Row],[Cantidad de Insumos]]</f>
        <v>#VALUE!</v>
      </c>
      <c r="Q1667" s="464" t="str">
        <f>IFERROR(VLOOKUP($L1667,[4]Insumos!$C$2:$F$517,4,FALSE),"")</f>
        <v/>
      </c>
      <c r="R1667" s="463"/>
    </row>
    <row r="1668" spans="2:18" x14ac:dyDescent="0.25">
      <c r="B1668" s="465" t="str">
        <f>IF(Tabla1[[#This Row],[Código_Actividad]]="","",CONCATENATE(Tabla1[[#This Row],[POA]],".",Tabla1[[#This Row],[SRS]],".",Tabla1[[#This Row],[AREA]],".",Tabla1[[#This Row],[TIPO]]))</f>
        <v/>
      </c>
      <c r="C1668" s="465" t="str">
        <f>IF(Tabla1[[#This Row],[Código_Actividad]]="","",'Formulario PPGR1'!#REF!)</f>
        <v/>
      </c>
      <c r="D1668" s="465" t="str">
        <f>IF(Tabla1[[#This Row],[Código_Actividad]]="","",'Formulario PPGR1'!#REF!)</f>
        <v/>
      </c>
      <c r="E1668" s="465" t="str">
        <f>IF(Tabla1[[#This Row],[Código_Actividad]]="","",'Formulario PPGR1'!#REF!)</f>
        <v/>
      </c>
      <c r="F1668" s="465" t="str">
        <f>IF(Tabla1[[#This Row],[Código_Actividad]]="","",'Formulario PPGR1'!#REF!)</f>
        <v/>
      </c>
      <c r="G1668" s="366"/>
      <c r="H1668" s="460" t="str">
        <f>IFERROR(VLOOKUP(Tabla1[[#This Row],[Código_Actividad]],'Formulario PPGR2'!$H$9:$I$1048576,2,FALSE),"")</f>
        <v/>
      </c>
      <c r="I1668" s="461" t="str">
        <f>IFERROR(VLOOKUP(Tabla1[[#This Row],[Código_Actividad]],Tabla2[[Código]:[Total de Acciones ]],15,FALSE),"")</f>
        <v/>
      </c>
      <c r="J1668" s="462"/>
      <c r="K1668" s="466" t="str">
        <f>IFERROR(VLOOKUP($J1668,[15]LSIns!$B$5:$C$45,2,FALSE),"")</f>
        <v/>
      </c>
      <c r="L1668" s="460"/>
      <c r="M1668" s="463" t="str">
        <f>IFERROR(VLOOKUP($L1668,[4]Insumos!$C$2:$F$517,2,FALSE),"")</f>
        <v/>
      </c>
      <c r="N1668" s="408"/>
      <c r="O1668" s="464" t="str">
        <f>IFERROR(VLOOKUP($L1668,[4]Insumos!$C$2:$F$517,3,FALSE),"")</f>
        <v/>
      </c>
      <c r="P1668" s="318" t="e">
        <f>+Tabla1[[#This Row],[Precio Unitario]]*Tabla1[[#This Row],[Cantidad de Insumos]]</f>
        <v>#VALUE!</v>
      </c>
      <c r="Q1668" s="464" t="str">
        <f>IFERROR(VLOOKUP($L1668,[4]Insumos!$C$2:$F$517,4,FALSE),"")</f>
        <v/>
      </c>
      <c r="R1668" s="463"/>
    </row>
    <row r="1669" spans="2:18" x14ac:dyDescent="0.25">
      <c r="B1669" s="465" t="str">
        <f>IF(Tabla1[[#This Row],[Código_Actividad]]="","",CONCATENATE(Tabla1[[#This Row],[POA]],".",Tabla1[[#This Row],[SRS]],".",Tabla1[[#This Row],[AREA]],".",Tabla1[[#This Row],[TIPO]]))</f>
        <v/>
      </c>
      <c r="C1669" s="465" t="str">
        <f>IF(Tabla1[[#This Row],[Código_Actividad]]="","",'Formulario PPGR1'!#REF!)</f>
        <v/>
      </c>
      <c r="D1669" s="465" t="str">
        <f>IF(Tabla1[[#This Row],[Código_Actividad]]="","",'Formulario PPGR1'!#REF!)</f>
        <v/>
      </c>
      <c r="E1669" s="465" t="str">
        <f>IF(Tabla1[[#This Row],[Código_Actividad]]="","",'Formulario PPGR1'!#REF!)</f>
        <v/>
      </c>
      <c r="F1669" s="465" t="str">
        <f>IF(Tabla1[[#This Row],[Código_Actividad]]="","",'Formulario PPGR1'!#REF!)</f>
        <v/>
      </c>
      <c r="G1669" s="366"/>
      <c r="H1669" s="460" t="str">
        <f>IFERROR(VLOOKUP(Tabla1[[#This Row],[Código_Actividad]],'Formulario PPGR2'!$H$9:$I$1048576,2,FALSE),"")</f>
        <v/>
      </c>
      <c r="I1669" s="461" t="str">
        <f>IFERROR(VLOOKUP(Tabla1[[#This Row],[Código_Actividad]],Tabla2[[Código]:[Total de Acciones ]],15,FALSE),"")</f>
        <v/>
      </c>
      <c r="J1669" s="462"/>
      <c r="K1669" s="466" t="str">
        <f>IFERROR(VLOOKUP($J1669,[15]LSIns!$B$5:$C$45,2,FALSE),"")</f>
        <v/>
      </c>
      <c r="L1669" s="460"/>
      <c r="M1669" s="463" t="str">
        <f>IFERROR(VLOOKUP($L1669,[4]Insumos!$C$2:$F$517,2,FALSE),"")</f>
        <v/>
      </c>
      <c r="N1669" s="408"/>
      <c r="O1669" s="464" t="str">
        <f>IFERROR(VLOOKUP($L1669,[4]Insumos!$C$2:$F$517,3,FALSE),"")</f>
        <v/>
      </c>
      <c r="P1669" s="318" t="e">
        <f>+Tabla1[[#This Row],[Precio Unitario]]*Tabla1[[#This Row],[Cantidad de Insumos]]</f>
        <v>#VALUE!</v>
      </c>
      <c r="Q1669" s="464" t="str">
        <f>IFERROR(VLOOKUP($L1669,[4]Insumos!$C$2:$F$517,4,FALSE),"")</f>
        <v/>
      </c>
      <c r="R1669" s="463"/>
    </row>
    <row r="1670" spans="2:18" x14ac:dyDescent="0.25">
      <c r="B1670" s="465" t="str">
        <f>IF(Tabla1[[#This Row],[Código_Actividad]]="","",CONCATENATE(Tabla1[[#This Row],[POA]],".",Tabla1[[#This Row],[SRS]],".",Tabla1[[#This Row],[AREA]],".",Tabla1[[#This Row],[TIPO]]))</f>
        <v/>
      </c>
      <c r="C1670" s="465" t="str">
        <f>IF(Tabla1[[#This Row],[Código_Actividad]]="","",'Formulario PPGR1'!#REF!)</f>
        <v/>
      </c>
      <c r="D1670" s="465" t="str">
        <f>IF(Tabla1[[#This Row],[Código_Actividad]]="","",'Formulario PPGR1'!#REF!)</f>
        <v/>
      </c>
      <c r="E1670" s="465" t="str">
        <f>IF(Tabla1[[#This Row],[Código_Actividad]]="","",'Formulario PPGR1'!#REF!)</f>
        <v/>
      </c>
      <c r="F1670" s="465" t="str">
        <f>IF(Tabla1[[#This Row],[Código_Actividad]]="","",'Formulario PPGR1'!#REF!)</f>
        <v/>
      </c>
      <c r="G1670" s="366"/>
      <c r="H1670" s="460" t="str">
        <f>IFERROR(VLOOKUP(Tabla1[[#This Row],[Código_Actividad]],'Formulario PPGR2'!$H$9:$I$1048576,2,FALSE),"")</f>
        <v/>
      </c>
      <c r="I1670" s="461" t="str">
        <f>IFERROR(VLOOKUP(Tabla1[[#This Row],[Código_Actividad]],Tabla2[[Código]:[Total de Acciones ]],15,FALSE),"")</f>
        <v/>
      </c>
      <c r="J1670" s="462"/>
      <c r="K1670" s="466" t="str">
        <f>IFERROR(VLOOKUP($J1670,[15]LSIns!$B$5:$C$45,2,FALSE),"")</f>
        <v/>
      </c>
      <c r="L1670" s="460"/>
      <c r="M1670" s="463" t="str">
        <f>IFERROR(VLOOKUP($L1670,[4]Insumos!$C$2:$F$517,2,FALSE),"")</f>
        <v/>
      </c>
      <c r="N1670" s="408"/>
      <c r="O1670" s="464" t="str">
        <f>IFERROR(VLOOKUP($L1670,[4]Insumos!$C$2:$F$517,3,FALSE),"")</f>
        <v/>
      </c>
      <c r="P1670" s="318" t="e">
        <f>+Tabla1[[#This Row],[Precio Unitario]]*Tabla1[[#This Row],[Cantidad de Insumos]]</f>
        <v>#VALUE!</v>
      </c>
      <c r="Q1670" s="464" t="str">
        <f>IFERROR(VLOOKUP($L1670,[4]Insumos!$C$2:$F$517,4,FALSE),"")</f>
        <v/>
      </c>
      <c r="R1670" s="463"/>
    </row>
    <row r="1671" spans="2:18" x14ac:dyDescent="0.25">
      <c r="B1671" s="465" t="str">
        <f>IF(Tabla1[[#This Row],[Código_Actividad]]="","",CONCATENATE(Tabla1[[#This Row],[POA]],".",Tabla1[[#This Row],[SRS]],".",Tabla1[[#This Row],[AREA]],".",Tabla1[[#This Row],[TIPO]]))</f>
        <v/>
      </c>
      <c r="C1671" s="465" t="str">
        <f>IF(Tabla1[[#This Row],[Código_Actividad]]="","",'Formulario PPGR1'!#REF!)</f>
        <v/>
      </c>
      <c r="D1671" s="465" t="str">
        <f>IF(Tabla1[[#This Row],[Código_Actividad]]="","",'Formulario PPGR1'!#REF!)</f>
        <v/>
      </c>
      <c r="E1671" s="465" t="str">
        <f>IF(Tabla1[[#This Row],[Código_Actividad]]="","",'Formulario PPGR1'!#REF!)</f>
        <v/>
      </c>
      <c r="F1671" s="465" t="str">
        <f>IF(Tabla1[[#This Row],[Código_Actividad]]="","",'Formulario PPGR1'!#REF!)</f>
        <v/>
      </c>
      <c r="G1671" s="366"/>
      <c r="H1671" s="460" t="str">
        <f>IFERROR(VLOOKUP(Tabla1[[#This Row],[Código_Actividad]],'Formulario PPGR2'!$H$9:$I$1048576,2,FALSE),"")</f>
        <v/>
      </c>
      <c r="I1671" s="461" t="str">
        <f>IFERROR(VLOOKUP(Tabla1[[#This Row],[Código_Actividad]],Tabla2[[Código]:[Total de Acciones ]],15,FALSE),"")</f>
        <v/>
      </c>
      <c r="J1671" s="462"/>
      <c r="K1671" s="466" t="str">
        <f>IFERROR(VLOOKUP($J1671,[15]LSIns!$B$5:$C$45,2,FALSE),"")</f>
        <v/>
      </c>
      <c r="L1671" s="460"/>
      <c r="M1671" s="463" t="str">
        <f>IFERROR(VLOOKUP($L1671,[4]Insumos!$C$2:$F$517,2,FALSE),"")</f>
        <v/>
      </c>
      <c r="N1671" s="408"/>
      <c r="O1671" s="464" t="str">
        <f>IFERROR(VLOOKUP($L1671,[4]Insumos!$C$2:$F$517,3,FALSE),"")</f>
        <v/>
      </c>
      <c r="P1671" s="318" t="e">
        <f>+Tabla1[[#This Row],[Precio Unitario]]*Tabla1[[#This Row],[Cantidad de Insumos]]</f>
        <v>#VALUE!</v>
      </c>
      <c r="Q1671" s="464" t="str">
        <f>IFERROR(VLOOKUP($L1671,[4]Insumos!$C$2:$F$517,4,FALSE),"")</f>
        <v/>
      </c>
      <c r="R1671" s="463"/>
    </row>
    <row r="1672" spans="2:18" x14ac:dyDescent="0.25">
      <c r="B1672" s="465" t="str">
        <f>IF(Tabla1[[#This Row],[Código_Actividad]]="","",CONCATENATE(Tabla1[[#This Row],[POA]],".",Tabla1[[#This Row],[SRS]],".",Tabla1[[#This Row],[AREA]],".",Tabla1[[#This Row],[TIPO]]))</f>
        <v/>
      </c>
      <c r="C1672" s="465" t="str">
        <f>IF(Tabla1[[#This Row],[Código_Actividad]]="","",'Formulario PPGR1'!#REF!)</f>
        <v/>
      </c>
      <c r="D1672" s="465" t="str">
        <f>IF(Tabla1[[#This Row],[Código_Actividad]]="","",'Formulario PPGR1'!#REF!)</f>
        <v/>
      </c>
      <c r="E1672" s="465" t="str">
        <f>IF(Tabla1[[#This Row],[Código_Actividad]]="","",'Formulario PPGR1'!#REF!)</f>
        <v/>
      </c>
      <c r="F1672" s="465" t="str">
        <f>IF(Tabla1[[#This Row],[Código_Actividad]]="","",'Formulario PPGR1'!#REF!)</f>
        <v/>
      </c>
      <c r="G1672" s="366"/>
      <c r="H1672" s="460" t="str">
        <f>IFERROR(VLOOKUP(Tabla1[[#This Row],[Código_Actividad]],'Formulario PPGR2'!$H$9:$I$1048576,2,FALSE),"")</f>
        <v/>
      </c>
      <c r="I1672" s="461" t="str">
        <f>IFERROR(VLOOKUP(Tabla1[[#This Row],[Código_Actividad]],Tabla2[[Código]:[Total de Acciones ]],15,FALSE),"")</f>
        <v/>
      </c>
      <c r="J1672" s="462"/>
      <c r="K1672" s="466" t="str">
        <f>IFERROR(VLOOKUP($J1672,[15]LSIns!$B$5:$C$45,2,FALSE),"")</f>
        <v/>
      </c>
      <c r="L1672" s="460"/>
      <c r="M1672" s="463" t="str">
        <f>IFERROR(VLOOKUP($L1672,[4]Insumos!$C$2:$F$517,2,FALSE),"")</f>
        <v/>
      </c>
      <c r="N1672" s="408"/>
      <c r="O1672" s="464" t="str">
        <f>IFERROR(VLOOKUP($L1672,[4]Insumos!$C$2:$F$517,3,FALSE),"")</f>
        <v/>
      </c>
      <c r="P1672" s="318" t="e">
        <f>+Tabla1[[#This Row],[Precio Unitario]]*Tabla1[[#This Row],[Cantidad de Insumos]]</f>
        <v>#VALUE!</v>
      </c>
      <c r="Q1672" s="464" t="str">
        <f>IFERROR(VLOOKUP($L1672,[4]Insumos!$C$2:$F$517,4,FALSE),"")</f>
        <v/>
      </c>
      <c r="R1672" s="463"/>
    </row>
    <row r="1673" spans="2:18" x14ac:dyDescent="0.25">
      <c r="B1673" s="465" t="str">
        <f>IF(Tabla1[[#This Row],[Código_Actividad]]="","",CONCATENATE(Tabla1[[#This Row],[POA]],".",Tabla1[[#This Row],[SRS]],".",Tabla1[[#This Row],[AREA]],".",Tabla1[[#This Row],[TIPO]]))</f>
        <v/>
      </c>
      <c r="C1673" s="465" t="str">
        <f>IF(Tabla1[[#This Row],[Código_Actividad]]="","",'Formulario PPGR1'!#REF!)</f>
        <v/>
      </c>
      <c r="D1673" s="465" t="str">
        <f>IF(Tabla1[[#This Row],[Código_Actividad]]="","",'Formulario PPGR1'!#REF!)</f>
        <v/>
      </c>
      <c r="E1673" s="465" t="str">
        <f>IF(Tabla1[[#This Row],[Código_Actividad]]="","",'Formulario PPGR1'!#REF!)</f>
        <v/>
      </c>
      <c r="F1673" s="465" t="str">
        <f>IF(Tabla1[[#This Row],[Código_Actividad]]="","",'Formulario PPGR1'!#REF!)</f>
        <v/>
      </c>
      <c r="G1673" s="366"/>
      <c r="H1673" s="460" t="str">
        <f>IFERROR(VLOOKUP(Tabla1[[#This Row],[Código_Actividad]],'Formulario PPGR2'!$H$9:$I$1048576,2,FALSE),"")</f>
        <v/>
      </c>
      <c r="I1673" s="461" t="str">
        <f>IFERROR(VLOOKUP(Tabla1[[#This Row],[Código_Actividad]],Tabla2[[Código]:[Total de Acciones ]],15,FALSE),"")</f>
        <v/>
      </c>
      <c r="J1673" s="462"/>
      <c r="K1673" s="466" t="str">
        <f>IFERROR(VLOOKUP($J1673,[15]LSIns!$B$5:$C$45,2,FALSE),"")</f>
        <v/>
      </c>
      <c r="L1673" s="460"/>
      <c r="M1673" s="463" t="str">
        <f>IFERROR(VLOOKUP($L1673,[4]Insumos!$C$2:$F$517,2,FALSE),"")</f>
        <v/>
      </c>
      <c r="N1673" s="408"/>
      <c r="O1673" s="464" t="str">
        <f>IFERROR(VLOOKUP($L1673,[4]Insumos!$C$2:$F$517,3,FALSE),"")</f>
        <v/>
      </c>
      <c r="P1673" s="318" t="e">
        <f>+Tabla1[[#This Row],[Precio Unitario]]*Tabla1[[#This Row],[Cantidad de Insumos]]</f>
        <v>#VALUE!</v>
      </c>
      <c r="Q1673" s="464" t="str">
        <f>IFERROR(VLOOKUP($L1673,[4]Insumos!$C$2:$F$517,4,FALSE),"")</f>
        <v/>
      </c>
      <c r="R1673" s="463"/>
    </row>
    <row r="1674" spans="2:18" x14ac:dyDescent="0.25">
      <c r="B1674" s="465" t="str">
        <f>IF(Tabla1[[#This Row],[Código_Actividad]]="","",CONCATENATE(Tabla1[[#This Row],[POA]],".",Tabla1[[#This Row],[SRS]],".",Tabla1[[#This Row],[AREA]],".",Tabla1[[#This Row],[TIPO]]))</f>
        <v/>
      </c>
      <c r="C1674" s="465" t="str">
        <f>IF(Tabla1[[#This Row],[Código_Actividad]]="","",'Formulario PPGR1'!#REF!)</f>
        <v/>
      </c>
      <c r="D1674" s="465" t="str">
        <f>IF(Tabla1[[#This Row],[Código_Actividad]]="","",'Formulario PPGR1'!#REF!)</f>
        <v/>
      </c>
      <c r="E1674" s="465" t="str">
        <f>IF(Tabla1[[#This Row],[Código_Actividad]]="","",'Formulario PPGR1'!#REF!)</f>
        <v/>
      </c>
      <c r="F1674" s="465" t="str">
        <f>IF(Tabla1[[#This Row],[Código_Actividad]]="","",'Formulario PPGR1'!#REF!)</f>
        <v/>
      </c>
      <c r="G1674" s="366"/>
      <c r="H1674" s="460" t="str">
        <f>IFERROR(VLOOKUP(Tabla1[[#This Row],[Código_Actividad]],'Formulario PPGR2'!$H$9:$I$1048576,2,FALSE),"")</f>
        <v/>
      </c>
      <c r="I1674" s="461" t="str">
        <f>IFERROR(VLOOKUP(Tabla1[[#This Row],[Código_Actividad]],Tabla2[[Código]:[Total de Acciones ]],15,FALSE),"")</f>
        <v/>
      </c>
      <c r="J1674" s="462"/>
      <c r="K1674" s="466" t="str">
        <f>IFERROR(VLOOKUP($J1674,[15]LSIns!$B$5:$C$45,2,FALSE),"")</f>
        <v/>
      </c>
      <c r="L1674" s="460"/>
      <c r="M1674" s="463" t="str">
        <f>IFERROR(VLOOKUP($L1674,[4]Insumos!$C$2:$F$517,2,FALSE),"")</f>
        <v/>
      </c>
      <c r="N1674" s="408"/>
      <c r="O1674" s="464" t="str">
        <f>IFERROR(VLOOKUP($L1674,[4]Insumos!$C$2:$F$517,3,FALSE),"")</f>
        <v/>
      </c>
      <c r="P1674" s="318" t="e">
        <f>+Tabla1[[#This Row],[Precio Unitario]]*Tabla1[[#This Row],[Cantidad de Insumos]]</f>
        <v>#VALUE!</v>
      </c>
      <c r="Q1674" s="464" t="str">
        <f>IFERROR(VLOOKUP($L1674,[4]Insumos!$C$2:$F$517,4,FALSE),"")</f>
        <v/>
      </c>
      <c r="R1674" s="463"/>
    </row>
    <row r="1675" spans="2:18" x14ac:dyDescent="0.25">
      <c r="B1675" s="465" t="str">
        <f>IF(Tabla1[[#This Row],[Código_Actividad]]="","",CONCATENATE(Tabla1[[#This Row],[POA]],".",Tabla1[[#This Row],[SRS]],".",Tabla1[[#This Row],[AREA]],".",Tabla1[[#This Row],[TIPO]]))</f>
        <v/>
      </c>
      <c r="C1675" s="465" t="str">
        <f>IF(Tabla1[[#This Row],[Código_Actividad]]="","",'Formulario PPGR1'!#REF!)</f>
        <v/>
      </c>
      <c r="D1675" s="465" t="str">
        <f>IF(Tabla1[[#This Row],[Código_Actividad]]="","",'Formulario PPGR1'!#REF!)</f>
        <v/>
      </c>
      <c r="E1675" s="465" t="str">
        <f>IF(Tabla1[[#This Row],[Código_Actividad]]="","",'Formulario PPGR1'!#REF!)</f>
        <v/>
      </c>
      <c r="F1675" s="465" t="str">
        <f>IF(Tabla1[[#This Row],[Código_Actividad]]="","",'Formulario PPGR1'!#REF!)</f>
        <v/>
      </c>
      <c r="G1675" s="366"/>
      <c r="H1675" s="460" t="str">
        <f>IFERROR(VLOOKUP(Tabla1[[#This Row],[Código_Actividad]],'Formulario PPGR2'!$H$9:$I$1048576,2,FALSE),"")</f>
        <v/>
      </c>
      <c r="I1675" s="461" t="str">
        <f>IFERROR(VLOOKUP(Tabla1[[#This Row],[Código_Actividad]],Tabla2[[Código]:[Total de Acciones ]],15,FALSE),"")</f>
        <v/>
      </c>
      <c r="J1675" s="462"/>
      <c r="K1675" s="466" t="str">
        <f>IFERROR(VLOOKUP($J1675,[15]LSIns!$B$5:$C$45,2,FALSE),"")</f>
        <v/>
      </c>
      <c r="L1675" s="460"/>
      <c r="M1675" s="463" t="str">
        <f>IFERROR(VLOOKUP($L1675,[4]Insumos!$C$2:$F$517,2,FALSE),"")</f>
        <v/>
      </c>
      <c r="N1675" s="408"/>
      <c r="O1675" s="464" t="str">
        <f>IFERROR(VLOOKUP($L1675,[4]Insumos!$C$2:$F$517,3,FALSE),"")</f>
        <v/>
      </c>
      <c r="P1675" s="318" t="e">
        <f>+Tabla1[[#This Row],[Precio Unitario]]*Tabla1[[#This Row],[Cantidad de Insumos]]</f>
        <v>#VALUE!</v>
      </c>
      <c r="Q1675" s="464" t="str">
        <f>IFERROR(VLOOKUP($L1675,[4]Insumos!$C$2:$F$517,4,FALSE),"")</f>
        <v/>
      </c>
      <c r="R1675" s="463"/>
    </row>
    <row r="1676" spans="2:18" x14ac:dyDescent="0.25">
      <c r="B1676" s="465" t="str">
        <f>IF(Tabla1[[#This Row],[Código_Actividad]]="","",CONCATENATE(Tabla1[[#This Row],[POA]],".",Tabla1[[#This Row],[SRS]],".",Tabla1[[#This Row],[AREA]],".",Tabla1[[#This Row],[TIPO]]))</f>
        <v/>
      </c>
      <c r="C1676" s="465" t="str">
        <f>IF(Tabla1[[#This Row],[Código_Actividad]]="","",'Formulario PPGR1'!#REF!)</f>
        <v/>
      </c>
      <c r="D1676" s="465" t="str">
        <f>IF(Tabla1[[#This Row],[Código_Actividad]]="","",'Formulario PPGR1'!#REF!)</f>
        <v/>
      </c>
      <c r="E1676" s="465" t="str">
        <f>IF(Tabla1[[#This Row],[Código_Actividad]]="","",'Formulario PPGR1'!#REF!)</f>
        <v/>
      </c>
      <c r="F1676" s="465" t="str">
        <f>IF(Tabla1[[#This Row],[Código_Actividad]]="","",'Formulario PPGR1'!#REF!)</f>
        <v/>
      </c>
      <c r="G1676" s="366"/>
      <c r="H1676" s="460" t="str">
        <f>IFERROR(VLOOKUP(Tabla1[[#This Row],[Código_Actividad]],'Formulario PPGR2'!$H$9:$I$1048576,2,FALSE),"")</f>
        <v/>
      </c>
      <c r="I1676" s="461" t="str">
        <f>IFERROR(VLOOKUP(Tabla1[[#This Row],[Código_Actividad]],Tabla2[[Código]:[Total de Acciones ]],15,FALSE),"")</f>
        <v/>
      </c>
      <c r="J1676" s="462"/>
      <c r="K1676" s="466" t="str">
        <f>IFERROR(VLOOKUP($J1676,[15]LSIns!$B$5:$C$45,2,FALSE),"")</f>
        <v/>
      </c>
      <c r="L1676" s="460"/>
      <c r="M1676" s="463" t="str">
        <f>IFERROR(VLOOKUP($L1676,[4]Insumos!$C$2:$F$517,2,FALSE),"")</f>
        <v/>
      </c>
      <c r="N1676" s="408"/>
      <c r="O1676" s="464" t="str">
        <f>IFERROR(VLOOKUP($L1676,[4]Insumos!$C$2:$F$517,3,FALSE),"")</f>
        <v/>
      </c>
      <c r="P1676" s="318" t="e">
        <f>+Tabla1[[#This Row],[Precio Unitario]]*Tabla1[[#This Row],[Cantidad de Insumos]]</f>
        <v>#VALUE!</v>
      </c>
      <c r="Q1676" s="464" t="str">
        <f>IFERROR(VLOOKUP($L1676,[4]Insumos!$C$2:$F$517,4,FALSE),"")</f>
        <v/>
      </c>
      <c r="R1676" s="463"/>
    </row>
    <row r="1677" spans="2:18" x14ac:dyDescent="0.25">
      <c r="B1677" s="465" t="str">
        <f>IF(Tabla1[[#This Row],[Código_Actividad]]="","",CONCATENATE(Tabla1[[#This Row],[POA]],".",Tabla1[[#This Row],[SRS]],".",Tabla1[[#This Row],[AREA]],".",Tabla1[[#This Row],[TIPO]]))</f>
        <v/>
      </c>
      <c r="C1677" s="465" t="str">
        <f>IF(Tabla1[[#This Row],[Código_Actividad]]="","",'Formulario PPGR1'!#REF!)</f>
        <v/>
      </c>
      <c r="D1677" s="465" t="str">
        <f>IF(Tabla1[[#This Row],[Código_Actividad]]="","",'Formulario PPGR1'!#REF!)</f>
        <v/>
      </c>
      <c r="E1677" s="465" t="str">
        <f>IF(Tabla1[[#This Row],[Código_Actividad]]="","",'Formulario PPGR1'!#REF!)</f>
        <v/>
      </c>
      <c r="F1677" s="465" t="str">
        <f>IF(Tabla1[[#This Row],[Código_Actividad]]="","",'Formulario PPGR1'!#REF!)</f>
        <v/>
      </c>
      <c r="G1677" s="366"/>
      <c r="H1677" s="460" t="str">
        <f>IFERROR(VLOOKUP(Tabla1[[#This Row],[Código_Actividad]],'Formulario PPGR2'!$H$9:$I$1048576,2,FALSE),"")</f>
        <v/>
      </c>
      <c r="I1677" s="461" t="str">
        <f>IFERROR(VLOOKUP(Tabla1[[#This Row],[Código_Actividad]],Tabla2[[Código]:[Total de Acciones ]],15,FALSE),"")</f>
        <v/>
      </c>
      <c r="J1677" s="462"/>
      <c r="K1677" s="466" t="str">
        <f>IFERROR(VLOOKUP($J1677,[15]LSIns!$B$5:$C$45,2,FALSE),"")</f>
        <v/>
      </c>
      <c r="L1677" s="460"/>
      <c r="M1677" s="463" t="str">
        <f>IFERROR(VLOOKUP($L1677,[4]Insumos!$C$2:$F$517,2,FALSE),"")</f>
        <v/>
      </c>
      <c r="N1677" s="408"/>
      <c r="O1677" s="464" t="str">
        <f>IFERROR(VLOOKUP($L1677,[4]Insumos!$C$2:$F$517,3,FALSE),"")</f>
        <v/>
      </c>
      <c r="P1677" s="318" t="e">
        <f>+Tabla1[[#This Row],[Precio Unitario]]*Tabla1[[#This Row],[Cantidad de Insumos]]</f>
        <v>#VALUE!</v>
      </c>
      <c r="Q1677" s="464" t="str">
        <f>IFERROR(VLOOKUP($L1677,[4]Insumos!$C$2:$F$517,4,FALSE),"")</f>
        <v/>
      </c>
      <c r="R1677" s="463"/>
    </row>
    <row r="1678" spans="2:18" x14ac:dyDescent="0.25">
      <c r="B1678" s="465" t="str">
        <f>IF(Tabla1[[#This Row],[Código_Actividad]]="","",CONCATENATE(Tabla1[[#This Row],[POA]],".",Tabla1[[#This Row],[SRS]],".",Tabla1[[#This Row],[AREA]],".",Tabla1[[#This Row],[TIPO]]))</f>
        <v/>
      </c>
      <c r="C1678" s="465" t="str">
        <f>IF(Tabla1[[#This Row],[Código_Actividad]]="","",'Formulario PPGR1'!#REF!)</f>
        <v/>
      </c>
      <c r="D1678" s="465" t="str">
        <f>IF(Tabla1[[#This Row],[Código_Actividad]]="","",'Formulario PPGR1'!#REF!)</f>
        <v/>
      </c>
      <c r="E1678" s="465" t="str">
        <f>IF(Tabla1[[#This Row],[Código_Actividad]]="","",'Formulario PPGR1'!#REF!)</f>
        <v/>
      </c>
      <c r="F1678" s="465" t="str">
        <f>IF(Tabla1[[#This Row],[Código_Actividad]]="","",'Formulario PPGR1'!#REF!)</f>
        <v/>
      </c>
      <c r="G1678" s="366"/>
      <c r="H1678" s="460" t="str">
        <f>IFERROR(VLOOKUP(Tabla1[[#This Row],[Código_Actividad]],'Formulario PPGR2'!$H$9:$I$1048576,2,FALSE),"")</f>
        <v/>
      </c>
      <c r="I1678" s="461" t="str">
        <f>IFERROR(VLOOKUP(Tabla1[[#This Row],[Código_Actividad]],Tabla2[[Código]:[Total de Acciones ]],15,FALSE),"")</f>
        <v/>
      </c>
      <c r="J1678" s="462"/>
      <c r="K1678" s="466" t="str">
        <f>IFERROR(VLOOKUP($J1678,[15]LSIns!$B$5:$C$45,2,FALSE),"")</f>
        <v/>
      </c>
      <c r="L1678" s="460"/>
      <c r="M1678" s="463" t="str">
        <f>IFERROR(VLOOKUP($L1678,[4]Insumos!$C$2:$F$517,2,FALSE),"")</f>
        <v/>
      </c>
      <c r="N1678" s="408"/>
      <c r="O1678" s="464" t="str">
        <f>IFERROR(VLOOKUP($L1678,[4]Insumos!$C$2:$F$517,3,FALSE),"")</f>
        <v/>
      </c>
      <c r="P1678" s="318" t="e">
        <f>+Tabla1[[#This Row],[Precio Unitario]]*Tabla1[[#This Row],[Cantidad de Insumos]]</f>
        <v>#VALUE!</v>
      </c>
      <c r="Q1678" s="464" t="str">
        <f>IFERROR(VLOOKUP($L1678,[4]Insumos!$C$2:$F$517,4,FALSE),"")</f>
        <v/>
      </c>
      <c r="R1678" s="463"/>
    </row>
    <row r="1679" spans="2:18" x14ac:dyDescent="0.25">
      <c r="B1679" s="465" t="str">
        <f>IF(Tabla1[[#This Row],[Código_Actividad]]="","",CONCATENATE(Tabla1[[#This Row],[POA]],".",Tabla1[[#This Row],[SRS]],".",Tabla1[[#This Row],[AREA]],".",Tabla1[[#This Row],[TIPO]]))</f>
        <v/>
      </c>
      <c r="C1679" s="465" t="str">
        <f>IF(Tabla1[[#This Row],[Código_Actividad]]="","",'Formulario PPGR1'!#REF!)</f>
        <v/>
      </c>
      <c r="D1679" s="465" t="str">
        <f>IF(Tabla1[[#This Row],[Código_Actividad]]="","",'Formulario PPGR1'!#REF!)</f>
        <v/>
      </c>
      <c r="E1679" s="465" t="str">
        <f>IF(Tabla1[[#This Row],[Código_Actividad]]="","",'Formulario PPGR1'!#REF!)</f>
        <v/>
      </c>
      <c r="F1679" s="465" t="str">
        <f>IF(Tabla1[[#This Row],[Código_Actividad]]="","",'Formulario PPGR1'!#REF!)</f>
        <v/>
      </c>
      <c r="G1679" s="366"/>
      <c r="H1679" s="460" t="str">
        <f>IFERROR(VLOOKUP(Tabla1[[#This Row],[Código_Actividad]],'Formulario PPGR2'!$H$9:$I$1048576,2,FALSE),"")</f>
        <v/>
      </c>
      <c r="I1679" s="461" t="str">
        <f>IFERROR(VLOOKUP(Tabla1[[#This Row],[Código_Actividad]],Tabla2[[Código]:[Total de Acciones ]],15,FALSE),"")</f>
        <v/>
      </c>
      <c r="J1679" s="462"/>
      <c r="K1679" s="466" t="str">
        <f>IFERROR(VLOOKUP($J1679,[15]LSIns!$B$5:$C$45,2,FALSE),"")</f>
        <v/>
      </c>
      <c r="L1679" s="460"/>
      <c r="M1679" s="463" t="str">
        <f>IFERROR(VLOOKUP($L1679,[4]Insumos!$C$2:$F$517,2,FALSE),"")</f>
        <v/>
      </c>
      <c r="N1679" s="408"/>
      <c r="O1679" s="464" t="str">
        <f>IFERROR(VLOOKUP($L1679,[4]Insumos!$C$2:$F$517,3,FALSE),"")</f>
        <v/>
      </c>
      <c r="P1679" s="318" t="e">
        <f>+Tabla1[[#This Row],[Precio Unitario]]*Tabla1[[#This Row],[Cantidad de Insumos]]</f>
        <v>#VALUE!</v>
      </c>
      <c r="Q1679" s="464" t="str">
        <f>IFERROR(VLOOKUP($L1679,[4]Insumos!$C$2:$F$517,4,FALSE),"")</f>
        <v/>
      </c>
      <c r="R1679" s="463"/>
    </row>
    <row r="1680" spans="2:18" x14ac:dyDescent="0.25">
      <c r="B1680" s="465" t="str">
        <f>IF(Tabla1[[#This Row],[Código_Actividad]]="","",CONCATENATE(Tabla1[[#This Row],[POA]],".",Tabla1[[#This Row],[SRS]],".",Tabla1[[#This Row],[AREA]],".",Tabla1[[#This Row],[TIPO]]))</f>
        <v/>
      </c>
      <c r="C1680" s="465" t="str">
        <f>IF(Tabla1[[#This Row],[Código_Actividad]]="","",'Formulario PPGR1'!#REF!)</f>
        <v/>
      </c>
      <c r="D1680" s="465" t="str">
        <f>IF(Tabla1[[#This Row],[Código_Actividad]]="","",'Formulario PPGR1'!#REF!)</f>
        <v/>
      </c>
      <c r="E1680" s="465" t="str">
        <f>IF(Tabla1[[#This Row],[Código_Actividad]]="","",'Formulario PPGR1'!#REF!)</f>
        <v/>
      </c>
      <c r="F1680" s="465" t="str">
        <f>IF(Tabla1[[#This Row],[Código_Actividad]]="","",'Formulario PPGR1'!#REF!)</f>
        <v/>
      </c>
      <c r="G1680" s="366"/>
      <c r="H1680" s="460" t="str">
        <f>IFERROR(VLOOKUP(Tabla1[[#This Row],[Código_Actividad]],'Formulario PPGR2'!$H$9:$I$1048576,2,FALSE),"")</f>
        <v/>
      </c>
      <c r="I1680" s="461" t="str">
        <f>IFERROR(VLOOKUP(Tabla1[[#This Row],[Código_Actividad]],Tabla2[[Código]:[Total de Acciones ]],15,FALSE),"")</f>
        <v/>
      </c>
      <c r="J1680" s="462"/>
      <c r="K1680" s="466" t="str">
        <f>IFERROR(VLOOKUP($J1680,[15]LSIns!$B$5:$C$45,2,FALSE),"")</f>
        <v/>
      </c>
      <c r="L1680" s="460"/>
      <c r="M1680" s="463" t="str">
        <f>IFERROR(VLOOKUP($L1680,[4]Insumos!$C$2:$F$517,2,FALSE),"")</f>
        <v/>
      </c>
      <c r="N1680" s="408"/>
      <c r="O1680" s="464" t="str">
        <f>IFERROR(VLOOKUP($L1680,[4]Insumos!$C$2:$F$517,3,FALSE),"")</f>
        <v/>
      </c>
      <c r="P1680" s="318" t="e">
        <f>+Tabla1[[#This Row],[Precio Unitario]]*Tabla1[[#This Row],[Cantidad de Insumos]]</f>
        <v>#VALUE!</v>
      </c>
      <c r="Q1680" s="464" t="str">
        <f>IFERROR(VLOOKUP($L1680,[4]Insumos!$C$2:$F$517,4,FALSE),"")</f>
        <v/>
      </c>
      <c r="R1680" s="463"/>
    </row>
    <row r="1681" spans="2:18" x14ac:dyDescent="0.25">
      <c r="B1681" s="465" t="str">
        <f>IF(Tabla1[[#This Row],[Código_Actividad]]="","",CONCATENATE(Tabla1[[#This Row],[POA]],".",Tabla1[[#This Row],[SRS]],".",Tabla1[[#This Row],[AREA]],".",Tabla1[[#This Row],[TIPO]]))</f>
        <v/>
      </c>
      <c r="C1681" s="465" t="str">
        <f>IF(Tabla1[[#This Row],[Código_Actividad]]="","",'Formulario PPGR1'!#REF!)</f>
        <v/>
      </c>
      <c r="D1681" s="465" t="str">
        <f>IF(Tabla1[[#This Row],[Código_Actividad]]="","",'Formulario PPGR1'!#REF!)</f>
        <v/>
      </c>
      <c r="E1681" s="465" t="str">
        <f>IF(Tabla1[[#This Row],[Código_Actividad]]="","",'Formulario PPGR1'!#REF!)</f>
        <v/>
      </c>
      <c r="F1681" s="465" t="str">
        <f>IF(Tabla1[[#This Row],[Código_Actividad]]="","",'Formulario PPGR1'!#REF!)</f>
        <v/>
      </c>
      <c r="G1681" s="366"/>
      <c r="H1681" s="460" t="str">
        <f>IFERROR(VLOOKUP(Tabla1[[#This Row],[Código_Actividad]],'Formulario PPGR2'!$H$9:$I$1048576,2,FALSE),"")</f>
        <v/>
      </c>
      <c r="I1681" s="461" t="str">
        <f>IFERROR(VLOOKUP(Tabla1[[#This Row],[Código_Actividad]],Tabla2[[Código]:[Total de Acciones ]],15,FALSE),"")</f>
        <v/>
      </c>
      <c r="J1681" s="462"/>
      <c r="K1681" s="466" t="str">
        <f>IFERROR(VLOOKUP($J1681,[15]LSIns!$B$5:$C$45,2,FALSE),"")</f>
        <v/>
      </c>
      <c r="L1681" s="460"/>
      <c r="M1681" s="463" t="str">
        <f>IFERROR(VLOOKUP($L1681,[4]Insumos!$C$2:$F$517,2,FALSE),"")</f>
        <v/>
      </c>
      <c r="N1681" s="408"/>
      <c r="O1681" s="464" t="str">
        <f>IFERROR(VLOOKUP($L1681,[4]Insumos!$C$2:$F$517,3,FALSE),"")</f>
        <v/>
      </c>
      <c r="P1681" s="318" t="e">
        <f>+Tabla1[[#This Row],[Precio Unitario]]*Tabla1[[#This Row],[Cantidad de Insumos]]</f>
        <v>#VALUE!</v>
      </c>
      <c r="Q1681" s="464" t="str">
        <f>IFERROR(VLOOKUP($L1681,[4]Insumos!$C$2:$F$517,4,FALSE),"")</f>
        <v/>
      </c>
      <c r="R1681" s="463"/>
    </row>
    <row r="1682" spans="2:18" x14ac:dyDescent="0.25">
      <c r="B1682" s="465" t="str">
        <f>IF(Tabla1[[#This Row],[Código_Actividad]]="","",CONCATENATE(Tabla1[[#This Row],[POA]],".",Tabla1[[#This Row],[SRS]],".",Tabla1[[#This Row],[AREA]],".",Tabla1[[#This Row],[TIPO]]))</f>
        <v/>
      </c>
      <c r="C1682" s="465" t="str">
        <f>IF(Tabla1[[#This Row],[Código_Actividad]]="","",'Formulario PPGR1'!#REF!)</f>
        <v/>
      </c>
      <c r="D1682" s="465" t="str">
        <f>IF(Tabla1[[#This Row],[Código_Actividad]]="","",'Formulario PPGR1'!#REF!)</f>
        <v/>
      </c>
      <c r="E1682" s="465" t="str">
        <f>IF(Tabla1[[#This Row],[Código_Actividad]]="","",'Formulario PPGR1'!#REF!)</f>
        <v/>
      </c>
      <c r="F1682" s="465" t="str">
        <f>IF(Tabla1[[#This Row],[Código_Actividad]]="","",'Formulario PPGR1'!#REF!)</f>
        <v/>
      </c>
      <c r="G1682" s="366"/>
      <c r="H1682" s="460" t="str">
        <f>IFERROR(VLOOKUP(Tabla1[[#This Row],[Código_Actividad]],'Formulario PPGR2'!$H$9:$I$1048576,2,FALSE),"")</f>
        <v/>
      </c>
      <c r="I1682" s="461" t="str">
        <f>IFERROR(VLOOKUP(Tabla1[[#This Row],[Código_Actividad]],Tabla2[[Código]:[Total de Acciones ]],15,FALSE),"")</f>
        <v/>
      </c>
      <c r="J1682" s="462"/>
      <c r="K1682" s="466" t="str">
        <f>IFERROR(VLOOKUP($J1682,[15]LSIns!$B$5:$C$45,2,FALSE),"")</f>
        <v/>
      </c>
      <c r="L1682" s="460"/>
      <c r="M1682" s="463" t="str">
        <f>IFERROR(VLOOKUP($L1682,[4]Insumos!$C$2:$F$517,2,FALSE),"")</f>
        <v/>
      </c>
      <c r="N1682" s="408"/>
      <c r="O1682" s="464" t="str">
        <f>IFERROR(VLOOKUP($L1682,[4]Insumos!$C$2:$F$517,3,FALSE),"")</f>
        <v/>
      </c>
      <c r="P1682" s="318" t="e">
        <f>+Tabla1[[#This Row],[Precio Unitario]]*Tabla1[[#This Row],[Cantidad de Insumos]]</f>
        <v>#VALUE!</v>
      </c>
      <c r="Q1682" s="464" t="str">
        <f>IFERROR(VLOOKUP($L1682,[4]Insumos!$C$2:$F$517,4,FALSE),"")</f>
        <v/>
      </c>
      <c r="R1682" s="463"/>
    </row>
    <row r="1683" spans="2:18" x14ac:dyDescent="0.25">
      <c r="B1683" s="465" t="str">
        <f>IF(Tabla1[[#This Row],[Código_Actividad]]="","",CONCATENATE(Tabla1[[#This Row],[POA]],".",Tabla1[[#This Row],[SRS]],".",Tabla1[[#This Row],[AREA]],".",Tabla1[[#This Row],[TIPO]]))</f>
        <v/>
      </c>
      <c r="C1683" s="465" t="str">
        <f>IF(Tabla1[[#This Row],[Código_Actividad]]="","",'Formulario PPGR1'!#REF!)</f>
        <v/>
      </c>
      <c r="D1683" s="465" t="str">
        <f>IF(Tabla1[[#This Row],[Código_Actividad]]="","",'Formulario PPGR1'!#REF!)</f>
        <v/>
      </c>
      <c r="E1683" s="465" t="str">
        <f>IF(Tabla1[[#This Row],[Código_Actividad]]="","",'Formulario PPGR1'!#REF!)</f>
        <v/>
      </c>
      <c r="F1683" s="465" t="str">
        <f>IF(Tabla1[[#This Row],[Código_Actividad]]="","",'Formulario PPGR1'!#REF!)</f>
        <v/>
      </c>
      <c r="G1683" s="366"/>
      <c r="H1683" s="460" t="str">
        <f>IFERROR(VLOOKUP(Tabla1[[#This Row],[Código_Actividad]],'Formulario PPGR2'!$H$9:$I$1048576,2,FALSE),"")</f>
        <v/>
      </c>
      <c r="I1683" s="461" t="str">
        <f>IFERROR(VLOOKUP(Tabla1[[#This Row],[Código_Actividad]],Tabla2[[Código]:[Total de Acciones ]],15,FALSE),"")</f>
        <v/>
      </c>
      <c r="J1683" s="462"/>
      <c r="K1683" s="466" t="str">
        <f>IFERROR(VLOOKUP($J1683,[15]LSIns!$B$5:$C$45,2,FALSE),"")</f>
        <v/>
      </c>
      <c r="L1683" s="460"/>
      <c r="M1683" s="463" t="str">
        <f>IFERROR(VLOOKUP($L1683,[4]Insumos!$C$2:$F$517,2,FALSE),"")</f>
        <v/>
      </c>
      <c r="N1683" s="408"/>
      <c r="O1683" s="464" t="str">
        <f>IFERROR(VLOOKUP($L1683,[4]Insumos!$C$2:$F$517,3,FALSE),"")</f>
        <v/>
      </c>
      <c r="P1683" s="318" t="e">
        <f>+Tabla1[[#This Row],[Precio Unitario]]*Tabla1[[#This Row],[Cantidad de Insumos]]</f>
        <v>#VALUE!</v>
      </c>
      <c r="Q1683" s="464" t="str">
        <f>IFERROR(VLOOKUP($L1683,[4]Insumos!$C$2:$F$517,4,FALSE),"")</f>
        <v/>
      </c>
      <c r="R1683" s="463"/>
    </row>
    <row r="1684" spans="2:18" x14ac:dyDescent="0.25">
      <c r="B1684" s="465" t="str">
        <f>IF(Tabla1[[#This Row],[Código_Actividad]]="","",CONCATENATE(Tabla1[[#This Row],[POA]],".",Tabla1[[#This Row],[SRS]],".",Tabla1[[#This Row],[AREA]],".",Tabla1[[#This Row],[TIPO]]))</f>
        <v/>
      </c>
      <c r="C1684" s="465" t="str">
        <f>IF(Tabla1[[#This Row],[Código_Actividad]]="","",'Formulario PPGR1'!#REF!)</f>
        <v/>
      </c>
      <c r="D1684" s="465" t="str">
        <f>IF(Tabla1[[#This Row],[Código_Actividad]]="","",'Formulario PPGR1'!#REF!)</f>
        <v/>
      </c>
      <c r="E1684" s="465" t="str">
        <f>IF(Tabla1[[#This Row],[Código_Actividad]]="","",'Formulario PPGR1'!#REF!)</f>
        <v/>
      </c>
      <c r="F1684" s="465" t="str">
        <f>IF(Tabla1[[#This Row],[Código_Actividad]]="","",'Formulario PPGR1'!#REF!)</f>
        <v/>
      </c>
      <c r="G1684" s="366"/>
      <c r="H1684" s="460" t="str">
        <f>IFERROR(VLOOKUP(Tabla1[[#This Row],[Código_Actividad]],'Formulario PPGR2'!$H$9:$I$1048576,2,FALSE),"")</f>
        <v/>
      </c>
      <c r="I1684" s="461" t="str">
        <f>IFERROR(VLOOKUP(Tabla1[[#This Row],[Código_Actividad]],Tabla2[[Código]:[Total de Acciones ]],15,FALSE),"")</f>
        <v/>
      </c>
      <c r="J1684" s="462"/>
      <c r="K1684" s="466" t="str">
        <f>IFERROR(VLOOKUP($J1684,[15]LSIns!$B$5:$C$45,2,FALSE),"")</f>
        <v/>
      </c>
      <c r="L1684" s="460"/>
      <c r="M1684" s="463" t="str">
        <f>IFERROR(VLOOKUP($L1684,[4]Insumos!$C$2:$F$517,2,FALSE),"")</f>
        <v/>
      </c>
      <c r="N1684" s="408"/>
      <c r="O1684" s="464" t="str">
        <f>IFERROR(VLOOKUP($L1684,[4]Insumos!$C$2:$F$517,3,FALSE),"")</f>
        <v/>
      </c>
      <c r="P1684" s="318" t="e">
        <f>+Tabla1[[#This Row],[Precio Unitario]]*Tabla1[[#This Row],[Cantidad de Insumos]]</f>
        <v>#VALUE!</v>
      </c>
      <c r="Q1684" s="464" t="str">
        <f>IFERROR(VLOOKUP($L1684,[4]Insumos!$C$2:$F$517,4,FALSE),"")</f>
        <v/>
      </c>
      <c r="R1684" s="463"/>
    </row>
  </sheetData>
  <sheetProtection algorithmName="SHA-512" hashValue="PzxQZ/zuP1wXlSJlvaR8UGhblsYR02KNYSNlmcTesXLFybj/34iYI8JGmpLfdWh+AYKCeQf6Wdf2gPtb973R9w==" saltValue="PTYV3e2fxJywKcPwpYMyzQ==" spinCount="100000" sheet="1" objects="1" scenarios="1"/>
  <dataValidations count="4">
    <dataValidation type="list" allowBlank="1" showInputMessage="1" showErrorMessage="1" sqref="G9:G1684">
      <formula1>CodigoActividad</formula1>
    </dataValidation>
    <dataValidation type="list" allowBlank="1" showInputMessage="1" showErrorMessage="1" sqref="J749:J1684 J9:J747">
      <formula1>lsInsumos</formula1>
    </dataValidation>
    <dataValidation type="list" allowBlank="1" showInputMessage="1" showErrorMessage="1" sqref="L628:L631 L639:L644 L662:L665 L633:L637 L652:L656 L646:L650 L658:L660 L667:L669 L671:L679 L681:L688 L690:L692 L694:L695 L698:L701 L704:L705 L707:L708 L711:L712 L715:L720 L722:L725 L730:L731 L734:L737 L741 L745 L747 L749:L753 L755:L760 L762:L1348 L1359:L1684 L9:L625">
      <formula1>INDIRECT($K9)</formula1>
    </dataValidation>
    <dataValidation type="list" allowBlank="1" showInputMessage="1" showErrorMessage="1" sqref="R9:R1684">
      <formula1>lsFuentesFinanciamiento</formula1>
    </dataValidation>
  </dataValidations>
  <pageMargins left="0.94488188976377963" right="0.15748031496062992" top="0.9055118110236221" bottom="0.74803149606299213" header="0.31496062992125984" footer="0.31496062992125984"/>
  <pageSetup scale="75" orientation="landscape" r:id="rId1"/>
  <drawing r:id="rId2"/>
  <legacyDrawing r:id="rId3"/>
  <controls>
    <mc:AlternateContent xmlns:mc="http://schemas.openxmlformats.org/markup-compatibility/2006">
      <mc:Choice Requires="x14">
        <control shapeId="10449" r:id="rId4" name="CommandButton1">
          <controlPr defaultSize="0" autoLine="0" r:id="rId5">
            <anchor moveWithCells="1">
              <from>
                <xdr:col>6</xdr:col>
                <xdr:colOff>95250</xdr:colOff>
                <xdr:row>5</xdr:row>
                <xdr:rowOff>76200</xdr:rowOff>
              </from>
              <to>
                <xdr:col>7</xdr:col>
                <xdr:colOff>295275</xdr:colOff>
                <xdr:row>7</xdr:row>
                <xdr:rowOff>38100</xdr:rowOff>
              </to>
            </anchor>
          </controlPr>
        </control>
      </mc:Choice>
      <mc:Fallback>
        <control shapeId="10449" r:id="rId4" name="CommandButton1"/>
      </mc:Fallback>
    </mc:AlternateContent>
  </controls>
  <tableParts count="1">
    <tablePart r:id="rId6"/>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B1:AD37"/>
  <sheetViews>
    <sheetView showGridLines="0" topLeftCell="A25" zoomScale="130" zoomScaleNormal="130" workbookViewId="0">
      <selection activeCell="I12" sqref="I12"/>
    </sheetView>
  </sheetViews>
  <sheetFormatPr baseColWidth="10" defaultColWidth="11.42578125" defaultRowHeight="15" x14ac:dyDescent="0.25"/>
  <cols>
    <col min="1" max="1" width="5" style="2" customWidth="1"/>
    <col min="2" max="6" width="5" style="2" hidden="1" customWidth="1"/>
    <col min="7" max="7" width="31.42578125" style="4" customWidth="1"/>
    <col min="8" max="8" width="17.140625" style="4" customWidth="1"/>
    <col min="9" max="9" width="25.140625" style="4" customWidth="1"/>
    <col min="10" max="10" width="15" style="4" bestFit="1" customWidth="1"/>
    <col min="11" max="11" width="7.7109375" style="4" hidden="1" customWidth="1"/>
    <col min="12" max="12" width="20.5703125" style="4" bestFit="1" customWidth="1"/>
    <col min="13" max="13" width="17.5703125" style="4" customWidth="1"/>
    <col min="14" max="14" width="16.140625" style="4" customWidth="1"/>
    <col min="15" max="15" width="21" style="326" customWidth="1"/>
    <col min="16" max="16" width="23.28515625" style="4" customWidth="1"/>
    <col min="17" max="18" width="11.42578125" style="55"/>
    <col min="19" max="19" width="19.140625" style="55" bestFit="1" customWidth="1"/>
    <col min="20" max="20" width="24.140625" style="55" bestFit="1" customWidth="1"/>
    <col min="21" max="21" width="11.42578125" style="55"/>
    <col min="22" max="29" width="11.42578125" style="54"/>
    <col min="30" max="30" width="11.5703125" customWidth="1"/>
    <col min="31" max="16384" width="11.42578125" style="2"/>
  </cols>
  <sheetData>
    <row r="1" spans="2:30" s="302" customFormat="1" ht="15" customHeight="1" x14ac:dyDescent="0.25">
      <c r="G1" s="299"/>
      <c r="H1" s="299"/>
      <c r="I1" s="299"/>
      <c r="J1" s="299"/>
      <c r="K1" s="299"/>
      <c r="L1" s="299"/>
      <c r="M1" s="299"/>
      <c r="N1" s="299"/>
      <c r="O1" s="323"/>
      <c r="P1" s="299"/>
      <c r="Q1" s="300"/>
      <c r="R1" s="300"/>
      <c r="S1" s="300"/>
      <c r="T1" s="300"/>
      <c r="U1" s="300"/>
      <c r="V1" s="301"/>
      <c r="W1" s="301"/>
      <c r="X1" s="301"/>
      <c r="Y1" s="301"/>
      <c r="Z1" s="301"/>
      <c r="AA1" s="301"/>
      <c r="AB1" s="301"/>
      <c r="AC1" s="301"/>
      <c r="AD1" s="83"/>
    </row>
    <row r="2" spans="2:30" s="83" customFormat="1" ht="15.75" x14ac:dyDescent="0.25">
      <c r="H2" s="296" t="str">
        <f>'Formulario PPGR1'!G2</f>
        <v>Servicio Nacional de Salud</v>
      </c>
      <c r="L2" s="84"/>
      <c r="M2" s="84"/>
      <c r="N2" s="84"/>
      <c r="O2" s="324"/>
      <c r="P2" s="84"/>
      <c r="Q2" s="84"/>
      <c r="R2" s="84"/>
      <c r="S2" s="84"/>
      <c r="T2" s="84"/>
      <c r="U2" s="84"/>
      <c r="V2" s="99"/>
      <c r="W2" s="95"/>
      <c r="X2" s="95"/>
      <c r="Y2" s="95"/>
      <c r="Z2" s="97"/>
    </row>
    <row r="3" spans="2:30" s="83" customFormat="1" x14ac:dyDescent="0.25">
      <c r="H3" s="297" t="str">
        <f>'Formulario PPGR1'!G3</f>
        <v>Dirección de Planificación y Desarrollo</v>
      </c>
      <c r="L3" s="84"/>
      <c r="M3" s="84"/>
      <c r="N3" s="84"/>
      <c r="O3" s="324"/>
      <c r="P3" s="84"/>
      <c r="Q3" s="84"/>
      <c r="R3" s="84"/>
      <c r="S3" s="84"/>
      <c r="T3" s="84"/>
      <c r="U3" s="84"/>
      <c r="V3" s="99"/>
      <c r="W3" s="95"/>
      <c r="X3" s="95"/>
      <c r="Y3" s="95"/>
      <c r="Z3" s="97"/>
    </row>
    <row r="4" spans="2:30" s="83" customFormat="1" x14ac:dyDescent="0.25">
      <c r="H4" s="298" t="str">
        <f>'Formulario PPGR1'!G4</f>
        <v xml:space="preserve">Plan Operativo Anual </v>
      </c>
      <c r="L4" s="84"/>
      <c r="M4" s="84"/>
      <c r="N4" s="84"/>
      <c r="O4" s="324"/>
      <c r="P4" s="84"/>
      <c r="Q4" s="84"/>
      <c r="R4" s="84"/>
      <c r="S4" s="84"/>
      <c r="T4" s="84"/>
      <c r="U4" s="84"/>
      <c r="V4" s="99"/>
      <c r="W4" s="95"/>
      <c r="X4" s="95"/>
      <c r="Y4" s="95"/>
      <c r="Z4" s="97"/>
    </row>
    <row r="5" spans="2:30" s="83" customFormat="1" x14ac:dyDescent="0.25">
      <c r="H5" s="298" t="s">
        <v>1499</v>
      </c>
      <c r="L5" s="84"/>
      <c r="M5" s="84"/>
      <c r="N5" s="84"/>
      <c r="O5" s="324"/>
      <c r="P5" s="84"/>
      <c r="Q5" s="84"/>
      <c r="R5" s="84"/>
      <c r="S5" s="84"/>
      <c r="T5" s="84"/>
      <c r="U5" s="84"/>
      <c r="V5" s="99"/>
      <c r="W5" s="95"/>
      <c r="X5" s="95"/>
      <c r="Y5" s="95"/>
      <c r="Z5" s="97"/>
    </row>
    <row r="6" spans="2:30" s="302" customFormat="1" x14ac:dyDescent="0.25">
      <c r="G6" s="303"/>
      <c r="H6" s="87" t="str">
        <f>'Formulario PPGR1'!$M$3</f>
        <v>R2 - SRS Norcentral</v>
      </c>
      <c r="J6" s="83"/>
      <c r="K6" s="83"/>
      <c r="L6" s="84"/>
      <c r="M6" s="84"/>
      <c r="N6" s="84"/>
      <c r="O6" s="324"/>
      <c r="P6" s="84"/>
      <c r="Q6" s="84"/>
      <c r="R6" s="84"/>
      <c r="S6" s="300"/>
      <c r="T6" s="300"/>
      <c r="U6" s="300"/>
      <c r="V6" s="301"/>
      <c r="W6" s="301"/>
      <c r="X6" s="301"/>
      <c r="Y6" s="301"/>
      <c r="Z6" s="301"/>
      <c r="AA6" s="301"/>
      <c r="AB6" s="301"/>
      <c r="AC6" s="301"/>
      <c r="AD6" s="83"/>
    </row>
    <row r="7" spans="2:30" s="302" customFormat="1" ht="18.75" customHeight="1" x14ac:dyDescent="0.25">
      <c r="G7" s="303"/>
      <c r="H7" s="303"/>
      <c r="I7" s="303"/>
      <c r="J7" s="83"/>
      <c r="K7" s="83"/>
      <c r="L7" s="84"/>
      <c r="M7" s="84"/>
      <c r="N7" s="84"/>
      <c r="O7" s="324"/>
      <c r="P7" s="84"/>
      <c r="Q7" s="84"/>
      <c r="R7" s="84"/>
      <c r="S7" s="300"/>
      <c r="T7" s="300"/>
      <c r="U7" s="300"/>
      <c r="V7" s="301"/>
      <c r="W7" s="301"/>
      <c r="X7" s="301"/>
      <c r="Y7" s="301"/>
      <c r="Z7" s="301"/>
      <c r="AA7" s="301"/>
      <c r="AB7" s="301"/>
      <c r="AC7" s="301"/>
      <c r="AD7" s="83"/>
    </row>
    <row r="8" spans="2:30" ht="25.5" x14ac:dyDescent="0.25">
      <c r="B8" s="335" t="s">
        <v>1573</v>
      </c>
      <c r="C8" s="336" t="s">
        <v>1570</v>
      </c>
      <c r="D8" s="336" t="s">
        <v>466</v>
      </c>
      <c r="E8" s="336" t="s">
        <v>1571</v>
      </c>
      <c r="F8" s="337" t="s">
        <v>1572</v>
      </c>
      <c r="G8" s="304" t="s">
        <v>1302</v>
      </c>
      <c r="H8" s="304" t="s">
        <v>1304</v>
      </c>
      <c r="I8" s="304" t="s">
        <v>461</v>
      </c>
      <c r="J8" s="304" t="s">
        <v>459</v>
      </c>
      <c r="K8" s="304" t="s">
        <v>1556</v>
      </c>
      <c r="L8" s="304" t="s">
        <v>460</v>
      </c>
      <c r="M8" s="306" t="s">
        <v>3</v>
      </c>
      <c r="N8" s="305" t="s">
        <v>64</v>
      </c>
      <c r="O8" s="325" t="s">
        <v>68</v>
      </c>
      <c r="P8" s="307" t="s">
        <v>63</v>
      </c>
    </row>
    <row r="9" spans="2:30" ht="25.5" x14ac:dyDescent="0.25">
      <c r="B9" s="322" t="e">
        <f>IF(Tabla4[[#This Row],[Tipo de Intervención]]="","",CONCATENATE(Tabla4[[#This Row],[POA]],".",Tabla4[[#This Row],[SRS]],".",Tabla4[[#This Row],[AREA]],".",Tabla4[[#This Row],[TIPO]]))</f>
        <v>#REF!</v>
      </c>
      <c r="C9" s="322" t="e">
        <f>IF(Tabla4[[#This Row],[Tipo de Intervención]]="","",'Formulario PPGR1'!#REF!)</f>
        <v>#REF!</v>
      </c>
      <c r="D9" s="322" t="e">
        <f>IF(Tabla4[[#This Row],[Tipo de Intervención]]="","",'Formulario PPGR1'!#REF!)</f>
        <v>#REF!</v>
      </c>
      <c r="E9" s="322" t="e">
        <f>IF(Tabla4[[#This Row],[Tipo de Intervención]]="","",'Formulario PPGR1'!#REF!)</f>
        <v>#REF!</v>
      </c>
      <c r="F9" s="322" t="e">
        <f>IF(Tabla4[[#This Row],[Tipo de Intervención]]="","",'Formulario PPGR1'!#REF!)</f>
        <v>#REF!</v>
      </c>
      <c r="G9" s="319" t="s">
        <v>1316</v>
      </c>
      <c r="H9" s="488" t="s">
        <v>463</v>
      </c>
      <c r="I9" s="488" t="s">
        <v>2255</v>
      </c>
      <c r="J9" s="488" t="s">
        <v>1507</v>
      </c>
      <c r="K9" s="321" t="str">
        <f>IFERROR(VLOOKUP(Tabla4[[#This Row],[Provincia]],Prov!$A$2:$B$156,2,FALSE),"")</f>
        <v>Espaillat</v>
      </c>
      <c r="L9" s="488" t="s">
        <v>1388</v>
      </c>
      <c r="M9" s="488" t="s">
        <v>2276</v>
      </c>
      <c r="N9" s="489">
        <v>178963</v>
      </c>
      <c r="O9" s="327" t="str">
        <f>IFERROR(VLOOKUP($G9,Catalogo!$G$19:$H$24,2,FALSE),"")</f>
        <v>2.7.1.4.01</v>
      </c>
      <c r="P9" s="490" t="s">
        <v>1300</v>
      </c>
    </row>
    <row r="10" spans="2:30" ht="25.5" x14ac:dyDescent="0.25">
      <c r="B10" s="322" t="e">
        <f>IF(Tabla4[[#This Row],[Tipo de Intervención]]="","",CONCATENATE(Tabla4[[#This Row],[POA]],".",Tabla4[[#This Row],[SRS]],".",Tabla4[[#This Row],[AREA]],".",Tabla4[[#This Row],[TIPO]]))</f>
        <v>#REF!</v>
      </c>
      <c r="C10" s="322" t="e">
        <f>IF(Tabla4[[#This Row],[Tipo de Intervención]]="","",'Formulario PPGR1'!#REF!)</f>
        <v>#REF!</v>
      </c>
      <c r="D10" s="322" t="e">
        <f>IF(Tabla4[[#This Row],[Tipo de Intervención]]="","",'Formulario PPGR1'!#REF!)</f>
        <v>#REF!</v>
      </c>
      <c r="E10" s="322" t="e">
        <f>IF(Tabla4[[#This Row],[Tipo de Intervención]]="","",'Formulario PPGR1'!#REF!)</f>
        <v>#REF!</v>
      </c>
      <c r="F10" s="322" t="e">
        <f>IF(Tabla4[[#This Row],[Tipo de Intervención]]="","",'Formulario PPGR1'!#REF!)</f>
        <v>#REF!</v>
      </c>
      <c r="G10" s="319" t="s">
        <v>1316</v>
      </c>
      <c r="H10" s="488" t="s">
        <v>463</v>
      </c>
      <c r="I10" s="488" t="s">
        <v>2256</v>
      </c>
      <c r="J10" s="488" t="s">
        <v>1508</v>
      </c>
      <c r="K10" s="321" t="str">
        <f>IFERROR(VLOOKUP(Tabla4[[#This Row],[Provincia]],Prov!$A$2:$B$156,2,FALSE),"")</f>
        <v>Puerto_Plata</v>
      </c>
      <c r="L10" s="488" t="s">
        <v>1435</v>
      </c>
      <c r="M10" s="488" t="s">
        <v>2276</v>
      </c>
      <c r="N10" s="489">
        <v>364894</v>
      </c>
      <c r="O10" s="327" t="str">
        <f>IFERROR(VLOOKUP($G10,Catalogo!$G$19:$H$24,2,FALSE),"")</f>
        <v>2.7.1.4.01</v>
      </c>
      <c r="P10" s="490" t="s">
        <v>1300</v>
      </c>
    </row>
    <row r="11" spans="2:30" ht="25.5" x14ac:dyDescent="0.25">
      <c r="B11" s="415" t="e">
        <f>IF(Tabla4[[#This Row],[Tipo de Intervención]]="","",CONCATENATE(Tabla4[[#This Row],[POA]],".",Tabla4[[#This Row],[SRS]],".",Tabla4[[#This Row],[AREA]],".",Tabla4[[#This Row],[TIPO]]))</f>
        <v>#REF!</v>
      </c>
      <c r="C11" s="415" t="e">
        <f>IF(Tabla4[[#This Row],[Tipo de Intervención]]="","",'Formulario PPGR1'!#REF!)</f>
        <v>#REF!</v>
      </c>
      <c r="D11" s="415" t="e">
        <f>IF(Tabla4[[#This Row],[Tipo de Intervención]]="","",'Formulario PPGR1'!#REF!)</f>
        <v>#REF!</v>
      </c>
      <c r="E11" s="415" t="e">
        <f>IF(Tabla4[[#This Row],[Tipo de Intervención]]="","",'Formulario PPGR1'!#REF!)</f>
        <v>#REF!</v>
      </c>
      <c r="F11" s="415" t="e">
        <f>IF(Tabla4[[#This Row],[Tipo de Intervención]]="","",'Formulario PPGR1'!#REF!)</f>
        <v>#REF!</v>
      </c>
      <c r="G11" s="319" t="s">
        <v>1316</v>
      </c>
      <c r="H11" s="488" t="s">
        <v>463</v>
      </c>
      <c r="I11" s="488" t="s">
        <v>2257</v>
      </c>
      <c r="J11" s="488" t="s">
        <v>1509</v>
      </c>
      <c r="K11" s="416" t="str">
        <f>IFERROR(VLOOKUP(Tabla4[[#This Row],[Provincia]],Prov!$A$2:$B$156,2,FALSE),"")</f>
        <v>Santiago</v>
      </c>
      <c r="L11" s="488" t="s">
        <v>1482</v>
      </c>
      <c r="M11" s="488" t="s">
        <v>2276</v>
      </c>
      <c r="N11" s="489">
        <v>256841</v>
      </c>
      <c r="O11" s="329" t="str">
        <f>IFERROR(VLOOKUP($G11,Catalogo!$G$19:$H$24,2,FALSE),"")</f>
        <v>2.7.1.4.01</v>
      </c>
      <c r="P11" s="490" t="s">
        <v>1300</v>
      </c>
    </row>
    <row r="12" spans="2:30" ht="25.5" x14ac:dyDescent="0.25">
      <c r="B12" s="415" t="e">
        <f>IF(Tabla4[[#This Row],[Tipo de Intervención]]="","",CONCATENATE(Tabla4[[#This Row],[POA]],".",Tabla4[[#This Row],[SRS]],".",Tabla4[[#This Row],[AREA]],".",Tabla4[[#This Row],[TIPO]]))</f>
        <v>#REF!</v>
      </c>
      <c r="C12" s="415" t="e">
        <f>IF(Tabla4[[#This Row],[Tipo de Intervención]]="","",'Formulario PPGR1'!#REF!)</f>
        <v>#REF!</v>
      </c>
      <c r="D12" s="415" t="e">
        <f>IF(Tabla4[[#This Row],[Tipo de Intervención]]="","",'Formulario PPGR1'!#REF!)</f>
        <v>#REF!</v>
      </c>
      <c r="E12" s="415" t="e">
        <f>IF(Tabla4[[#This Row],[Tipo de Intervención]]="","",'Formulario PPGR1'!#REF!)</f>
        <v>#REF!</v>
      </c>
      <c r="F12" s="415" t="e">
        <f>IF(Tabla4[[#This Row],[Tipo de Intervención]]="","",'Formulario PPGR1'!#REF!)</f>
        <v>#REF!</v>
      </c>
      <c r="G12" s="319" t="s">
        <v>1316</v>
      </c>
      <c r="H12" s="488" t="s">
        <v>463</v>
      </c>
      <c r="I12" s="488" t="s">
        <v>2258</v>
      </c>
      <c r="J12" s="488" t="s">
        <v>1509</v>
      </c>
      <c r="K12" s="416" t="str">
        <f>IFERROR(VLOOKUP(Tabla4[[#This Row],[Provincia]],Prov!$A$2:$B$156,2,FALSE),"")</f>
        <v>Santiago</v>
      </c>
      <c r="L12" s="488" t="s">
        <v>1475</v>
      </c>
      <c r="M12" s="488" t="s">
        <v>2276</v>
      </c>
      <c r="N12" s="489">
        <v>215478</v>
      </c>
      <c r="O12" s="329" t="str">
        <f>IFERROR(VLOOKUP($G12,Catalogo!$G$19:$H$24,2,FALSE),"")</f>
        <v>2.7.1.4.01</v>
      </c>
      <c r="P12" s="490" t="s">
        <v>1300</v>
      </c>
    </row>
    <row r="13" spans="2:30" ht="25.5" x14ac:dyDescent="0.25">
      <c r="B13" s="415" t="e">
        <f>IF(Tabla4[[#This Row],[Tipo de Intervención]]="","",CONCATENATE(Tabla4[[#This Row],[POA]],".",Tabla4[[#This Row],[SRS]],".",Tabla4[[#This Row],[AREA]],".",Tabla4[[#This Row],[TIPO]]))</f>
        <v>#REF!</v>
      </c>
      <c r="C13" s="415" t="e">
        <f>IF(Tabla4[[#This Row],[Tipo de Intervención]]="","",'Formulario PPGR1'!#REF!)</f>
        <v>#REF!</v>
      </c>
      <c r="D13" s="415" t="e">
        <f>IF(Tabla4[[#This Row],[Tipo de Intervención]]="","",'Formulario PPGR1'!#REF!)</f>
        <v>#REF!</v>
      </c>
      <c r="E13" s="415" t="e">
        <f>IF(Tabla4[[#This Row],[Tipo de Intervención]]="","",'Formulario PPGR1'!#REF!)</f>
        <v>#REF!</v>
      </c>
      <c r="F13" s="415" t="e">
        <f>IF(Tabla4[[#This Row],[Tipo de Intervención]]="","",'Formulario PPGR1'!#REF!)</f>
        <v>#REF!</v>
      </c>
      <c r="G13" s="319" t="s">
        <v>1316</v>
      </c>
      <c r="H13" s="488" t="s">
        <v>463</v>
      </c>
      <c r="I13" s="488" t="s">
        <v>2259</v>
      </c>
      <c r="J13" s="488" t="s">
        <v>1509</v>
      </c>
      <c r="K13" s="416" t="str">
        <f>IFERROR(VLOOKUP(Tabla4[[#This Row],[Provincia]],Prov!$A$2:$B$156,2,FALSE),"")</f>
        <v>Santiago</v>
      </c>
      <c r="L13" s="488" t="s">
        <v>1474</v>
      </c>
      <c r="M13" s="488" t="s">
        <v>2276</v>
      </c>
      <c r="N13" s="489">
        <v>178158</v>
      </c>
      <c r="O13" s="329" t="str">
        <f>IFERROR(VLOOKUP($G13,Catalogo!$G$19:$H$24,2,FALSE),"")</f>
        <v>2.7.1.4.01</v>
      </c>
      <c r="P13" s="490" t="s">
        <v>1300</v>
      </c>
    </row>
    <row r="14" spans="2:30" ht="25.5" x14ac:dyDescent="0.25">
      <c r="B14" s="415" t="e">
        <f>IF(Tabla4[[#This Row],[Tipo de Intervención]]="","",CONCATENATE(Tabla4[[#This Row],[POA]],".",Tabla4[[#This Row],[SRS]],".",Tabla4[[#This Row],[AREA]],".",Tabla4[[#This Row],[TIPO]]))</f>
        <v>#REF!</v>
      </c>
      <c r="C14" s="415" t="e">
        <f>IF(Tabla4[[#This Row],[Tipo de Intervención]]="","",'Formulario PPGR1'!#REF!)</f>
        <v>#REF!</v>
      </c>
      <c r="D14" s="415" t="e">
        <f>IF(Tabla4[[#This Row],[Tipo de Intervención]]="","",'Formulario PPGR1'!#REF!)</f>
        <v>#REF!</v>
      </c>
      <c r="E14" s="415" t="e">
        <f>IF(Tabla4[[#This Row],[Tipo de Intervención]]="","",'Formulario PPGR1'!#REF!)</f>
        <v>#REF!</v>
      </c>
      <c r="F14" s="415" t="e">
        <f>IF(Tabla4[[#This Row],[Tipo de Intervención]]="","",'Formulario PPGR1'!#REF!)</f>
        <v>#REF!</v>
      </c>
      <c r="G14" s="319" t="s">
        <v>1316</v>
      </c>
      <c r="H14" s="488" t="s">
        <v>463</v>
      </c>
      <c r="I14" s="488" t="s">
        <v>2260</v>
      </c>
      <c r="J14" s="488" t="s">
        <v>1508</v>
      </c>
      <c r="K14" s="416" t="str">
        <f>IFERROR(VLOOKUP(Tabla4[[#This Row],[Provincia]],Prov!$A$2:$B$156,2,FALSE),"")</f>
        <v>Puerto_Plata</v>
      </c>
      <c r="L14" s="488" t="s">
        <v>1435</v>
      </c>
      <c r="M14" s="488" t="s">
        <v>2276</v>
      </c>
      <c r="N14" s="489">
        <v>398456</v>
      </c>
      <c r="O14" s="329" t="str">
        <f>IFERROR(VLOOKUP($G14,Catalogo!$G$19:$H$24,2,FALSE),"")</f>
        <v>2.7.1.4.01</v>
      </c>
      <c r="P14" s="490" t="s">
        <v>1300</v>
      </c>
    </row>
    <row r="15" spans="2:30" ht="25.5" x14ac:dyDescent="0.25">
      <c r="B15" s="415" t="e">
        <f>IF(Tabla4[[#This Row],[Tipo de Intervención]]="","",CONCATENATE(Tabla4[[#This Row],[POA]],".",Tabla4[[#This Row],[SRS]],".",Tabla4[[#This Row],[AREA]],".",Tabla4[[#This Row],[TIPO]]))</f>
        <v>#REF!</v>
      </c>
      <c r="C15" s="415" t="e">
        <f>IF(Tabla4[[#This Row],[Tipo de Intervención]]="","",'Formulario PPGR1'!#REF!)</f>
        <v>#REF!</v>
      </c>
      <c r="D15" s="415" t="e">
        <f>IF(Tabla4[[#This Row],[Tipo de Intervención]]="","",'Formulario PPGR1'!#REF!)</f>
        <v>#REF!</v>
      </c>
      <c r="E15" s="415" t="e">
        <f>IF(Tabla4[[#This Row],[Tipo de Intervención]]="","",'Formulario PPGR1'!#REF!)</f>
        <v>#REF!</v>
      </c>
      <c r="F15" s="415" t="e">
        <f>IF(Tabla4[[#This Row],[Tipo de Intervención]]="","",'Formulario PPGR1'!#REF!)</f>
        <v>#REF!</v>
      </c>
      <c r="G15" s="319" t="s">
        <v>1316</v>
      </c>
      <c r="H15" s="488" t="s">
        <v>463</v>
      </c>
      <c r="I15" s="488" t="s">
        <v>2261</v>
      </c>
      <c r="J15" s="488" t="s">
        <v>1509</v>
      </c>
      <c r="K15" s="416" t="str">
        <f>IFERROR(VLOOKUP(Tabla4[[#This Row],[Provincia]],Prov!$A$2:$B$156,2,FALSE),"")</f>
        <v>Santiago</v>
      </c>
      <c r="L15" s="488" t="s">
        <v>1474</v>
      </c>
      <c r="M15" s="488" t="s">
        <v>2276</v>
      </c>
      <c r="N15" s="489">
        <v>254890</v>
      </c>
      <c r="O15" s="329" t="str">
        <f>IFERROR(VLOOKUP($G15,Catalogo!$G$19:$H$24,2,FALSE),"")</f>
        <v>2.7.1.4.01</v>
      </c>
      <c r="P15" s="490" t="s">
        <v>2277</v>
      </c>
    </row>
    <row r="16" spans="2:30" ht="25.5" x14ac:dyDescent="0.25">
      <c r="B16" s="415" t="e">
        <f>IF(Tabla4[[#This Row],[Tipo de Intervención]]="","",CONCATENATE(Tabla4[[#This Row],[POA]],".",Tabla4[[#This Row],[SRS]],".",Tabla4[[#This Row],[AREA]],".",Tabla4[[#This Row],[TIPO]]))</f>
        <v>#REF!</v>
      </c>
      <c r="C16" s="415" t="e">
        <f>IF(Tabla4[[#This Row],[Tipo de Intervención]]="","",'Formulario PPGR1'!#REF!)</f>
        <v>#REF!</v>
      </c>
      <c r="D16" s="415" t="e">
        <f>IF(Tabla4[[#This Row],[Tipo de Intervención]]="","",'Formulario PPGR1'!#REF!)</f>
        <v>#REF!</v>
      </c>
      <c r="E16" s="415" t="e">
        <f>IF(Tabla4[[#This Row],[Tipo de Intervención]]="","",'Formulario PPGR1'!#REF!)</f>
        <v>#REF!</v>
      </c>
      <c r="F16" s="415" t="e">
        <f>IF(Tabla4[[#This Row],[Tipo de Intervención]]="","",'Formulario PPGR1'!#REF!)</f>
        <v>#REF!</v>
      </c>
      <c r="G16" s="319" t="s">
        <v>1316</v>
      </c>
      <c r="H16" s="488" t="s">
        <v>463</v>
      </c>
      <c r="I16" s="488" t="s">
        <v>2262</v>
      </c>
      <c r="J16" s="488" t="s">
        <v>1508</v>
      </c>
      <c r="K16" s="416" t="str">
        <f>IFERROR(VLOOKUP(Tabla4[[#This Row],[Provincia]],Prov!$A$2:$B$156,2,FALSE),"")</f>
        <v>Puerto_Plata</v>
      </c>
      <c r="L16" s="488" t="s">
        <v>1442</v>
      </c>
      <c r="M16" s="488" t="s">
        <v>2276</v>
      </c>
      <c r="N16" s="489">
        <v>381235</v>
      </c>
      <c r="O16" s="329" t="str">
        <f>IFERROR(VLOOKUP($G16,Catalogo!$G$19:$H$24,2,FALSE),"")</f>
        <v>2.7.1.4.01</v>
      </c>
      <c r="P16" s="490" t="s">
        <v>2277</v>
      </c>
    </row>
    <row r="17" spans="2:16" ht="25.5" x14ac:dyDescent="0.25">
      <c r="B17" s="415" t="e">
        <f>IF(Tabla4[[#This Row],[Tipo de Intervención]]="","",CONCATENATE(Tabla4[[#This Row],[POA]],".",Tabla4[[#This Row],[SRS]],".",Tabla4[[#This Row],[AREA]],".",Tabla4[[#This Row],[TIPO]]))</f>
        <v>#REF!</v>
      </c>
      <c r="C17" s="415" t="e">
        <f>IF(Tabla4[[#This Row],[Tipo de Intervención]]="","",'Formulario PPGR1'!#REF!)</f>
        <v>#REF!</v>
      </c>
      <c r="D17" s="415" t="e">
        <f>IF(Tabla4[[#This Row],[Tipo de Intervención]]="","",'Formulario PPGR1'!#REF!)</f>
        <v>#REF!</v>
      </c>
      <c r="E17" s="415" t="e">
        <f>IF(Tabla4[[#This Row],[Tipo de Intervención]]="","",'Formulario PPGR1'!#REF!)</f>
        <v>#REF!</v>
      </c>
      <c r="F17" s="415" t="e">
        <f>IF(Tabla4[[#This Row],[Tipo de Intervención]]="","",'Formulario PPGR1'!#REF!)</f>
        <v>#REF!</v>
      </c>
      <c r="G17" s="319" t="s">
        <v>1316</v>
      </c>
      <c r="H17" s="488" t="s">
        <v>463</v>
      </c>
      <c r="I17" s="488" t="s">
        <v>2263</v>
      </c>
      <c r="J17" s="488" t="s">
        <v>1509</v>
      </c>
      <c r="K17" s="416" t="str">
        <f>IFERROR(VLOOKUP(Tabla4[[#This Row],[Provincia]],Prov!$A$2:$B$156,2,FALSE),"")</f>
        <v>Santiago</v>
      </c>
      <c r="L17" s="488" t="s">
        <v>1474</v>
      </c>
      <c r="M17" s="488" t="s">
        <v>2276</v>
      </c>
      <c r="N17" s="489">
        <v>1000000</v>
      </c>
      <c r="O17" s="329" t="str">
        <f>IFERROR(VLOOKUP($G17,Catalogo!$G$19:$H$24,2,FALSE),"")</f>
        <v>2.7.1.4.01</v>
      </c>
      <c r="P17" s="490" t="s">
        <v>1300</v>
      </c>
    </row>
    <row r="18" spans="2:16" ht="25.5" x14ac:dyDescent="0.25">
      <c r="B18" s="415" t="e">
        <f>IF(Tabla4[[#This Row],[Tipo de Intervención]]="","",CONCATENATE(Tabla4[[#This Row],[POA]],".",Tabla4[[#This Row],[SRS]],".",Tabla4[[#This Row],[AREA]],".",Tabla4[[#This Row],[TIPO]]))</f>
        <v>#REF!</v>
      </c>
      <c r="C18" s="415" t="e">
        <f>IF(Tabla4[[#This Row],[Tipo de Intervención]]="","",'Formulario PPGR1'!#REF!)</f>
        <v>#REF!</v>
      </c>
      <c r="D18" s="415" t="e">
        <f>IF(Tabla4[[#This Row],[Tipo de Intervención]]="","",'Formulario PPGR1'!#REF!)</f>
        <v>#REF!</v>
      </c>
      <c r="E18" s="415" t="e">
        <f>IF(Tabla4[[#This Row],[Tipo de Intervención]]="","",'Formulario PPGR1'!#REF!)</f>
        <v>#REF!</v>
      </c>
      <c r="F18" s="415" t="e">
        <f>IF(Tabla4[[#This Row],[Tipo de Intervención]]="","",'Formulario PPGR1'!#REF!)</f>
        <v>#REF!</v>
      </c>
      <c r="G18" s="319" t="s">
        <v>1316</v>
      </c>
      <c r="H18" s="488" t="s">
        <v>463</v>
      </c>
      <c r="I18" s="488" t="s">
        <v>2264</v>
      </c>
      <c r="J18" s="488" t="s">
        <v>1509</v>
      </c>
      <c r="K18" s="416" t="str">
        <f>IFERROR(VLOOKUP(Tabla4[[#This Row],[Provincia]],Prov!$A$2:$B$156,2,FALSE),"")</f>
        <v>Santiago</v>
      </c>
      <c r="L18" s="488" t="s">
        <v>1474</v>
      </c>
      <c r="M18" s="488" t="s">
        <v>2276</v>
      </c>
      <c r="N18" s="489">
        <v>180954</v>
      </c>
      <c r="O18" s="329" t="str">
        <f>IFERROR(VLOOKUP($G18,Catalogo!$G$19:$H$24,2,FALSE),"")</f>
        <v>2.7.1.4.01</v>
      </c>
      <c r="P18" s="490" t="s">
        <v>1300</v>
      </c>
    </row>
    <row r="19" spans="2:16" ht="25.5" x14ac:dyDescent="0.25">
      <c r="B19" s="415" t="e">
        <f>IF(Tabla4[[#This Row],[Tipo de Intervención]]="","",CONCATENATE(Tabla4[[#This Row],[POA]],".",Tabla4[[#This Row],[SRS]],".",Tabla4[[#This Row],[AREA]],".",Tabla4[[#This Row],[TIPO]]))</f>
        <v>#REF!</v>
      </c>
      <c r="C19" s="415" t="e">
        <f>IF(Tabla4[[#This Row],[Tipo de Intervención]]="","",'Formulario PPGR1'!#REF!)</f>
        <v>#REF!</v>
      </c>
      <c r="D19" s="415" t="e">
        <f>IF(Tabla4[[#This Row],[Tipo de Intervención]]="","",'Formulario PPGR1'!#REF!)</f>
        <v>#REF!</v>
      </c>
      <c r="E19" s="415" t="e">
        <f>IF(Tabla4[[#This Row],[Tipo de Intervención]]="","",'Formulario PPGR1'!#REF!)</f>
        <v>#REF!</v>
      </c>
      <c r="F19" s="415" t="e">
        <f>IF(Tabla4[[#This Row],[Tipo de Intervención]]="","",'Formulario PPGR1'!#REF!)</f>
        <v>#REF!</v>
      </c>
      <c r="G19" s="319" t="s">
        <v>1316</v>
      </c>
      <c r="H19" s="488" t="s">
        <v>463</v>
      </c>
      <c r="I19" s="488" t="s">
        <v>2265</v>
      </c>
      <c r="J19" s="488" t="s">
        <v>1509</v>
      </c>
      <c r="K19" s="416" t="str">
        <f>IFERROR(VLOOKUP(Tabla4[[#This Row],[Provincia]],Prov!$A$2:$B$156,2,FALSE),"")</f>
        <v>Santiago</v>
      </c>
      <c r="L19" s="488" t="s">
        <v>1474</v>
      </c>
      <c r="M19" s="488" t="s">
        <v>2276</v>
      </c>
      <c r="N19" s="489">
        <v>320642</v>
      </c>
      <c r="O19" s="329" t="str">
        <f>IFERROR(VLOOKUP($G19,Catalogo!$G$19:$H$24,2,FALSE),"")</f>
        <v>2.7.1.4.01</v>
      </c>
      <c r="P19" s="490" t="s">
        <v>1300</v>
      </c>
    </row>
    <row r="20" spans="2:16" ht="25.5" x14ac:dyDescent="0.25">
      <c r="B20" s="415" t="e">
        <f>IF(Tabla4[[#This Row],[Tipo de Intervención]]="","",CONCATENATE(Tabla4[[#This Row],[POA]],".",Tabla4[[#This Row],[SRS]],".",Tabla4[[#This Row],[AREA]],".",Tabla4[[#This Row],[TIPO]]))</f>
        <v>#REF!</v>
      </c>
      <c r="C20" s="415" t="e">
        <f>IF(Tabla4[[#This Row],[Tipo de Intervención]]="","",'Formulario PPGR1'!#REF!)</f>
        <v>#REF!</v>
      </c>
      <c r="D20" s="415" t="e">
        <f>IF(Tabla4[[#This Row],[Tipo de Intervención]]="","",'Formulario PPGR1'!#REF!)</f>
        <v>#REF!</v>
      </c>
      <c r="E20" s="415" t="e">
        <f>IF(Tabla4[[#This Row],[Tipo de Intervención]]="","",'Formulario PPGR1'!#REF!)</f>
        <v>#REF!</v>
      </c>
      <c r="F20" s="415" t="e">
        <f>IF(Tabla4[[#This Row],[Tipo de Intervención]]="","",'Formulario PPGR1'!#REF!)</f>
        <v>#REF!</v>
      </c>
      <c r="G20" s="319" t="s">
        <v>1316</v>
      </c>
      <c r="H20" s="488" t="s">
        <v>463</v>
      </c>
      <c r="I20" s="488" t="s">
        <v>2266</v>
      </c>
      <c r="J20" s="488" t="s">
        <v>1509</v>
      </c>
      <c r="K20" s="416" t="str">
        <f>IFERROR(VLOOKUP(Tabla4[[#This Row],[Provincia]],Prov!$A$2:$B$156,2,FALSE),"")</f>
        <v>Santiago</v>
      </c>
      <c r="L20" s="488" t="s">
        <v>1474</v>
      </c>
      <c r="M20" s="488" t="s">
        <v>2276</v>
      </c>
      <c r="N20" s="489">
        <v>245125</v>
      </c>
      <c r="O20" s="329" t="str">
        <f>IFERROR(VLOOKUP($G20,Catalogo!$G$19:$H$24,2,FALSE),"")</f>
        <v>2.7.1.4.01</v>
      </c>
      <c r="P20" s="490" t="s">
        <v>1300</v>
      </c>
    </row>
    <row r="21" spans="2:16" ht="25.5" x14ac:dyDescent="0.25">
      <c r="B21" s="415" t="e">
        <f>IF(Tabla4[[#This Row],[Tipo de Intervención]]="","",CONCATENATE(Tabla4[[#This Row],[POA]],".",Tabla4[[#This Row],[SRS]],".",Tabla4[[#This Row],[AREA]],".",Tabla4[[#This Row],[TIPO]]))</f>
        <v>#REF!</v>
      </c>
      <c r="C21" s="415" t="e">
        <f>IF(Tabla4[[#This Row],[Tipo de Intervención]]="","",'Formulario PPGR1'!#REF!)</f>
        <v>#REF!</v>
      </c>
      <c r="D21" s="415" t="e">
        <f>IF(Tabla4[[#This Row],[Tipo de Intervención]]="","",'Formulario PPGR1'!#REF!)</f>
        <v>#REF!</v>
      </c>
      <c r="E21" s="415" t="e">
        <f>IF(Tabla4[[#This Row],[Tipo de Intervención]]="","",'Formulario PPGR1'!#REF!)</f>
        <v>#REF!</v>
      </c>
      <c r="F21" s="415" t="e">
        <f>IF(Tabla4[[#This Row],[Tipo de Intervención]]="","",'Formulario PPGR1'!#REF!)</f>
        <v>#REF!</v>
      </c>
      <c r="G21" s="319" t="s">
        <v>1316</v>
      </c>
      <c r="H21" s="488" t="s">
        <v>463</v>
      </c>
      <c r="I21" s="488" t="s">
        <v>2267</v>
      </c>
      <c r="J21" s="488" t="s">
        <v>1509</v>
      </c>
      <c r="K21" s="416" t="str">
        <f>IFERROR(VLOOKUP(Tabla4[[#This Row],[Provincia]],Prov!$A$2:$B$156,2,FALSE),"")</f>
        <v>Santiago</v>
      </c>
      <c r="L21" s="488" t="s">
        <v>1480</v>
      </c>
      <c r="M21" s="488" t="s">
        <v>2276</v>
      </c>
      <c r="N21" s="489">
        <v>168792</v>
      </c>
      <c r="O21" s="329" t="str">
        <f>IFERROR(VLOOKUP($G21,Catalogo!$G$19:$H$24,2,FALSE),"")</f>
        <v>2.7.1.4.01</v>
      </c>
      <c r="P21" s="490" t="s">
        <v>1300</v>
      </c>
    </row>
    <row r="22" spans="2:16" ht="25.5" x14ac:dyDescent="0.25">
      <c r="B22" s="415" t="e">
        <f>IF(Tabla4[[#This Row],[Tipo de Intervención]]="","",CONCATENATE(Tabla4[[#This Row],[POA]],".",Tabla4[[#This Row],[SRS]],".",Tabla4[[#This Row],[AREA]],".",Tabla4[[#This Row],[TIPO]]))</f>
        <v>#REF!</v>
      </c>
      <c r="C22" s="415" t="e">
        <f>IF(Tabla4[[#This Row],[Tipo de Intervención]]="","",'Formulario PPGR1'!#REF!)</f>
        <v>#REF!</v>
      </c>
      <c r="D22" s="415" t="e">
        <f>IF(Tabla4[[#This Row],[Tipo de Intervención]]="","",'Formulario PPGR1'!#REF!)</f>
        <v>#REF!</v>
      </c>
      <c r="E22" s="415" t="e">
        <f>IF(Tabla4[[#This Row],[Tipo de Intervención]]="","",'Formulario PPGR1'!#REF!)</f>
        <v>#REF!</v>
      </c>
      <c r="F22" s="415" t="e">
        <f>IF(Tabla4[[#This Row],[Tipo de Intervención]]="","",'Formulario PPGR1'!#REF!)</f>
        <v>#REF!</v>
      </c>
      <c r="G22" s="319" t="s">
        <v>1316</v>
      </c>
      <c r="H22" s="488" t="s">
        <v>463</v>
      </c>
      <c r="I22" s="488" t="s">
        <v>2268</v>
      </c>
      <c r="J22" s="488" t="s">
        <v>1509</v>
      </c>
      <c r="K22" s="321"/>
      <c r="L22" s="488" t="s">
        <v>1476</v>
      </c>
      <c r="M22" s="488" t="s">
        <v>2276</v>
      </c>
      <c r="N22" s="489">
        <v>375245</v>
      </c>
      <c r="O22" s="329" t="str">
        <f>IFERROR(VLOOKUP($G22,Catalogo!$G$19:$H$24,2,FALSE),"")</f>
        <v>2.7.1.4.01</v>
      </c>
      <c r="P22" s="490" t="s">
        <v>1300</v>
      </c>
    </row>
    <row r="23" spans="2:16" ht="25.5" x14ac:dyDescent="0.25">
      <c r="B23" s="415" t="e">
        <f>IF(Tabla4[[#This Row],[Tipo de Intervención]]="","",CONCATENATE(Tabla4[[#This Row],[POA]],".",Tabla4[[#This Row],[SRS]],".",Tabla4[[#This Row],[AREA]],".",Tabla4[[#This Row],[TIPO]]))</f>
        <v>#REF!</v>
      </c>
      <c r="C23" s="415" t="e">
        <f>IF(Tabla4[[#This Row],[Tipo de Intervención]]="","",'Formulario PPGR1'!#REF!)</f>
        <v>#REF!</v>
      </c>
      <c r="D23" s="415" t="e">
        <f>IF(Tabla4[[#This Row],[Tipo de Intervención]]="","",'Formulario PPGR1'!#REF!)</f>
        <v>#REF!</v>
      </c>
      <c r="E23" s="415" t="e">
        <f>IF(Tabla4[[#This Row],[Tipo de Intervención]]="","",'Formulario PPGR1'!#REF!)</f>
        <v>#REF!</v>
      </c>
      <c r="F23" s="415" t="e">
        <f>IF(Tabla4[[#This Row],[Tipo de Intervención]]="","",'Formulario PPGR1'!#REF!)</f>
        <v>#REF!</v>
      </c>
      <c r="G23" s="319" t="s">
        <v>1316</v>
      </c>
      <c r="H23" s="488" t="s">
        <v>463</v>
      </c>
      <c r="I23" s="488" t="s">
        <v>2269</v>
      </c>
      <c r="J23" s="488" t="s">
        <v>1508</v>
      </c>
      <c r="K23" s="321" t="str">
        <f>IFERROR(VLOOKUP(Tabla4[[#This Row],[Provincia]],Prov!$A$2:$B$156,2,FALSE),"")</f>
        <v>Puerto_Plata</v>
      </c>
      <c r="L23" s="488" t="s">
        <v>1435</v>
      </c>
      <c r="M23" s="488" t="s">
        <v>2276</v>
      </c>
      <c r="N23" s="489">
        <v>317456</v>
      </c>
      <c r="O23" s="329" t="str">
        <f>IFERROR(VLOOKUP($G23,Catalogo!$G$19:$H$24,2,FALSE),"")</f>
        <v>2.7.1.4.01</v>
      </c>
      <c r="P23" s="490" t="s">
        <v>2277</v>
      </c>
    </row>
    <row r="24" spans="2:16" ht="25.5" x14ac:dyDescent="0.25">
      <c r="B24" s="322" t="e">
        <f>IF(Tabla4[[#This Row],[Tipo de Intervención]]="","",CONCATENATE(Tabla4[[#This Row],[POA]],".",Tabla4[[#This Row],[SRS]],".",Tabla4[[#This Row],[AREA]],".",Tabla4[[#This Row],[TIPO]]))</f>
        <v>#REF!</v>
      </c>
      <c r="C24" s="322" t="e">
        <f>IF(Tabla4[[#This Row],[Tipo de Intervención]]="","",'Formulario PPGR1'!#REF!)</f>
        <v>#REF!</v>
      </c>
      <c r="D24" s="322" t="e">
        <f>IF(Tabla4[[#This Row],[Tipo de Intervención]]="","",'Formulario PPGR1'!#REF!)</f>
        <v>#REF!</v>
      </c>
      <c r="E24" s="322" t="e">
        <f>IF(Tabla4[[#This Row],[Tipo de Intervención]]="","",'Formulario PPGR1'!#REF!)</f>
        <v>#REF!</v>
      </c>
      <c r="F24" s="322" t="e">
        <f>IF(Tabla4[[#This Row],[Tipo de Intervención]]="","",'Formulario PPGR1'!#REF!)</f>
        <v>#REF!</v>
      </c>
      <c r="G24" s="319" t="s">
        <v>1316</v>
      </c>
      <c r="H24" s="488" t="s">
        <v>463</v>
      </c>
      <c r="I24" s="488" t="s">
        <v>2270</v>
      </c>
      <c r="J24" s="488" t="s">
        <v>1509</v>
      </c>
      <c r="K24" s="321" t="str">
        <f>IFERROR(VLOOKUP(Tabla4[[#This Row],[Provincia]],Prov!$A$2:$B$156,2,FALSE),"")</f>
        <v>Santiago</v>
      </c>
      <c r="L24" s="488" t="s">
        <v>1480</v>
      </c>
      <c r="M24" s="488" t="s">
        <v>2276</v>
      </c>
      <c r="N24" s="489">
        <v>359268</v>
      </c>
      <c r="O24" s="327" t="str">
        <f>IFERROR(VLOOKUP($G24,Catalogo!$G$19:$H$24,2,FALSE),"")</f>
        <v>2.7.1.4.01</v>
      </c>
      <c r="P24" s="490" t="s">
        <v>2277</v>
      </c>
    </row>
    <row r="25" spans="2:16" ht="25.5" x14ac:dyDescent="0.25">
      <c r="B25" s="322" t="e">
        <f>IF(Tabla4[[#This Row],[Tipo de Intervención]]="","",CONCATENATE(Tabla4[[#This Row],[POA]],".",Tabla4[[#This Row],[SRS]],".",Tabla4[[#This Row],[AREA]],".",Tabla4[[#This Row],[TIPO]]))</f>
        <v>#REF!</v>
      </c>
      <c r="C25" s="322" t="e">
        <f>IF(Tabla4[[#This Row],[Tipo de Intervención]]="","",'Formulario PPGR1'!#REF!)</f>
        <v>#REF!</v>
      </c>
      <c r="D25" s="322" t="e">
        <f>IF(Tabla4[[#This Row],[Tipo de Intervención]]="","",'Formulario PPGR1'!#REF!)</f>
        <v>#REF!</v>
      </c>
      <c r="E25" s="322" t="e">
        <f>IF(Tabla4[[#This Row],[Tipo de Intervención]]="","",'Formulario PPGR1'!#REF!)</f>
        <v>#REF!</v>
      </c>
      <c r="F25" s="322" t="e">
        <f>IF(Tabla4[[#This Row],[Tipo de Intervención]]="","",'Formulario PPGR1'!#REF!)</f>
        <v>#REF!</v>
      </c>
      <c r="G25" s="319" t="s">
        <v>1316</v>
      </c>
      <c r="H25" s="488" t="s">
        <v>463</v>
      </c>
      <c r="I25" s="488" t="s">
        <v>2271</v>
      </c>
      <c r="J25" s="488" t="s">
        <v>1509</v>
      </c>
      <c r="K25" s="321" t="str">
        <f>IFERROR(VLOOKUP(Tabla4[[#This Row],[Provincia]],Prov!$A$2:$B$156,2,FALSE),"")</f>
        <v>Santiago</v>
      </c>
      <c r="L25" s="488" t="s">
        <v>1474</v>
      </c>
      <c r="M25" s="488" t="s">
        <v>2276</v>
      </c>
      <c r="N25" s="489">
        <v>184265</v>
      </c>
      <c r="O25" s="327" t="str">
        <f>IFERROR(VLOOKUP($G25,Catalogo!$G$19:$H$24,2,FALSE),"")</f>
        <v>2.7.1.4.01</v>
      </c>
      <c r="P25" s="490" t="s">
        <v>1300</v>
      </c>
    </row>
    <row r="26" spans="2:16" ht="25.5" x14ac:dyDescent="0.25">
      <c r="B26" s="322" t="e">
        <f>IF(Tabla4[[#This Row],[Tipo de Intervención]]="","",CONCATENATE(Tabla4[[#This Row],[POA]],".",Tabla4[[#This Row],[SRS]],".",Tabla4[[#This Row],[AREA]],".",Tabla4[[#This Row],[TIPO]]))</f>
        <v>#REF!</v>
      </c>
      <c r="C26" s="322" t="e">
        <f>IF(Tabla4[[#This Row],[Tipo de Intervención]]="","",'Formulario PPGR1'!#REF!)</f>
        <v>#REF!</v>
      </c>
      <c r="D26" s="322" t="e">
        <f>IF(Tabla4[[#This Row],[Tipo de Intervención]]="","",'Formulario PPGR1'!#REF!)</f>
        <v>#REF!</v>
      </c>
      <c r="E26" s="322" t="e">
        <f>IF(Tabla4[[#This Row],[Tipo de Intervención]]="","",'Formulario PPGR1'!#REF!)</f>
        <v>#REF!</v>
      </c>
      <c r="F26" s="322" t="e">
        <f>IF(Tabla4[[#This Row],[Tipo de Intervención]]="","",'Formulario PPGR1'!#REF!)</f>
        <v>#REF!</v>
      </c>
      <c r="G26" s="319" t="s">
        <v>1316</v>
      </c>
      <c r="H26" s="488" t="s">
        <v>463</v>
      </c>
      <c r="I26" s="488" t="s">
        <v>2272</v>
      </c>
      <c r="J26" s="488" t="s">
        <v>1509</v>
      </c>
      <c r="K26" s="321" t="str">
        <f>IFERROR(VLOOKUP(Tabla4[[#This Row],[Provincia]],Prov!$A$2:$B$156,2,FALSE),"")</f>
        <v>Santiago</v>
      </c>
      <c r="L26" s="488" t="s">
        <v>1474</v>
      </c>
      <c r="M26" s="488" t="s">
        <v>2276</v>
      </c>
      <c r="N26" s="489">
        <v>187626</v>
      </c>
      <c r="O26" s="329"/>
      <c r="P26" s="490" t="s">
        <v>1300</v>
      </c>
    </row>
    <row r="27" spans="2:16" ht="15" customHeight="1" x14ac:dyDescent="0.25">
      <c r="B27" s="322" t="e">
        <f>IF(Tabla4[[#This Row],[Tipo de Intervención]]="","",CONCATENATE(Tabla4[[#This Row],[POA]],".",Tabla4[[#This Row],[SRS]],".",Tabla4[[#This Row],[AREA]],".",Tabla4[[#This Row],[TIPO]]))</f>
        <v>#REF!</v>
      </c>
      <c r="C27" s="322" t="e">
        <f>IF(Tabla4[[#This Row],[Tipo de Intervención]]="","",'Formulario PPGR1'!#REF!)</f>
        <v>#REF!</v>
      </c>
      <c r="D27" s="322" t="e">
        <f>IF(Tabla4[[#This Row],[Tipo de Intervención]]="","",'Formulario PPGR1'!#REF!)</f>
        <v>#REF!</v>
      </c>
      <c r="E27" s="322" t="e">
        <f>IF(Tabla4[[#This Row],[Tipo de Intervención]]="","",'Formulario PPGR1'!#REF!)</f>
        <v>#REF!</v>
      </c>
      <c r="F27" s="322" t="e">
        <f>IF(Tabla4[[#This Row],[Tipo de Intervención]]="","",'Formulario PPGR1'!#REF!)</f>
        <v>#REF!</v>
      </c>
      <c r="G27" s="319" t="s">
        <v>1316</v>
      </c>
      <c r="H27" s="488" t="s">
        <v>463</v>
      </c>
      <c r="I27" s="488" t="s">
        <v>2273</v>
      </c>
      <c r="J27" s="488" t="s">
        <v>1509</v>
      </c>
      <c r="K27" s="321" t="str">
        <f>IFERROR(VLOOKUP(Tabla4[[#This Row],[Provincia]],Prov!$A$2:$B$156,2,FALSE),"")</f>
        <v>Santiago</v>
      </c>
      <c r="L27" s="488" t="s">
        <v>1474</v>
      </c>
      <c r="M27" s="488" t="s">
        <v>2276</v>
      </c>
      <c r="N27" s="489">
        <v>258963</v>
      </c>
      <c r="O27" s="327" t="str">
        <f>IFERROR(VLOOKUP($G27,Catalogo!$G$19:$H$24,2,FALSE),"")</f>
        <v>2.7.1.4.01</v>
      </c>
      <c r="P27" s="490" t="s">
        <v>1300</v>
      </c>
    </row>
    <row r="28" spans="2:16" ht="25.5" x14ac:dyDescent="0.25">
      <c r="B28" s="322" t="e">
        <f>IF(Tabla4[[#This Row],[Tipo de Intervención]]="","",CONCATENATE(Tabla4[[#This Row],[POA]],".",Tabla4[[#This Row],[SRS]],".",Tabla4[[#This Row],[AREA]],".",Tabla4[[#This Row],[TIPO]]))</f>
        <v>#REF!</v>
      </c>
      <c r="C28" s="322" t="e">
        <f>IF(Tabla4[[#This Row],[Tipo de Intervención]]="","",'Formulario PPGR1'!#REF!)</f>
        <v>#REF!</v>
      </c>
      <c r="D28" s="322" t="e">
        <f>IF(Tabla4[[#This Row],[Tipo de Intervención]]="","",'Formulario PPGR1'!#REF!)</f>
        <v>#REF!</v>
      </c>
      <c r="E28" s="322" t="e">
        <f>IF(Tabla4[[#This Row],[Tipo de Intervención]]="","",'Formulario PPGR1'!#REF!)</f>
        <v>#REF!</v>
      </c>
      <c r="F28" s="322" t="e">
        <f>IF(Tabla4[[#This Row],[Tipo de Intervención]]="","",'Formulario PPGR1'!#REF!)</f>
        <v>#REF!</v>
      </c>
      <c r="G28" s="319" t="s">
        <v>1316</v>
      </c>
      <c r="H28" s="488" t="s">
        <v>463</v>
      </c>
      <c r="I28" s="488" t="s">
        <v>2274</v>
      </c>
      <c r="J28" s="488" t="s">
        <v>1509</v>
      </c>
      <c r="K28" s="321" t="str">
        <f>IFERROR(VLOOKUP(Tabla4[[#This Row],[Provincia]],Prov!$A$2:$B$156,2,FALSE),"")</f>
        <v>Santiago</v>
      </c>
      <c r="L28" s="488" t="s">
        <v>1481</v>
      </c>
      <c r="M28" s="488" t="s">
        <v>2276</v>
      </c>
      <c r="N28" s="489">
        <v>369874</v>
      </c>
      <c r="O28" s="327" t="str">
        <f>IFERROR(VLOOKUP($G28,Catalogo!$G$19:$H$24,2,FALSE),"")</f>
        <v>2.7.1.4.01</v>
      </c>
      <c r="P28" s="490" t="s">
        <v>2277</v>
      </c>
    </row>
    <row r="29" spans="2:16" ht="15" customHeight="1" x14ac:dyDescent="0.25">
      <c r="B29" s="322" t="e">
        <f>IF(Tabla4[[#This Row],[Tipo de Intervención]]="","",CONCATENATE(Tabla4[[#This Row],[POA]],".",Tabla4[[#This Row],[SRS]],".",Tabla4[[#This Row],[AREA]],".",Tabla4[[#This Row],[TIPO]]))</f>
        <v>#REF!</v>
      </c>
      <c r="C29" s="322" t="e">
        <f>IF(Tabla4[[#This Row],[Tipo de Intervención]]="","",'Formulario PPGR1'!#REF!)</f>
        <v>#REF!</v>
      </c>
      <c r="D29" s="322" t="e">
        <f>IF(Tabla4[[#This Row],[Tipo de Intervención]]="","",'Formulario PPGR1'!#REF!)</f>
        <v>#REF!</v>
      </c>
      <c r="E29" s="322" t="e">
        <f>IF(Tabla4[[#This Row],[Tipo de Intervención]]="","",'Formulario PPGR1'!#REF!)</f>
        <v>#REF!</v>
      </c>
      <c r="F29" s="322" t="e">
        <f>IF(Tabla4[[#This Row],[Tipo de Intervención]]="","",'Formulario PPGR1'!#REF!)</f>
        <v>#REF!</v>
      </c>
      <c r="G29" s="319" t="s">
        <v>1316</v>
      </c>
      <c r="H29" s="488" t="s">
        <v>463</v>
      </c>
      <c r="I29" s="488" t="s">
        <v>2275</v>
      </c>
      <c r="J29" s="488" t="s">
        <v>1509</v>
      </c>
      <c r="K29" s="321" t="str">
        <f>IFERROR(VLOOKUP(Tabla4[[#This Row],[Provincia]],Prov!$A$2:$B$156,2,FALSE),"")</f>
        <v>Santiago</v>
      </c>
      <c r="L29" s="488" t="s">
        <v>1474</v>
      </c>
      <c r="M29" s="488" t="s">
        <v>2276</v>
      </c>
      <c r="N29" s="489">
        <v>235610</v>
      </c>
      <c r="O29" s="327" t="str">
        <f>IFERROR(VLOOKUP($G29,Catalogo!$G$19:$H$24,2,FALSE),"")</f>
        <v>2.7.1.4.01</v>
      </c>
      <c r="P29" s="490" t="s">
        <v>1300</v>
      </c>
    </row>
    <row r="30" spans="2:16" ht="15" customHeight="1" x14ac:dyDescent="0.25">
      <c r="B30" s="322" t="str">
        <f>IF(Tabla4[[#This Row],[Tipo de Intervención]]="","",CONCATENATE(Tabla4[[#This Row],[POA]],".",Tabla4[[#This Row],[SRS]],".",Tabla4[[#This Row],[AREA]],".",Tabla4[[#This Row],[TIPO]]))</f>
        <v/>
      </c>
      <c r="C30" s="322" t="str">
        <f>IF(Tabla4[[#This Row],[Tipo de Intervención]]="","",'Formulario PPGR1'!#REF!)</f>
        <v/>
      </c>
      <c r="D30" s="322" t="str">
        <f>IF(Tabla4[[#This Row],[Tipo de Intervención]]="","",'Formulario PPGR1'!#REF!)</f>
        <v/>
      </c>
      <c r="E30" s="322" t="str">
        <f>IF(Tabla4[[#This Row],[Tipo de Intervención]]="","",'Formulario PPGR1'!#REF!)</f>
        <v/>
      </c>
      <c r="F30" s="322" t="str">
        <f>IF(Tabla4[[#This Row],[Tipo de Intervención]]="","",'Formulario PPGR1'!#REF!)</f>
        <v/>
      </c>
      <c r="G30" s="319"/>
      <c r="H30" s="487"/>
      <c r="I30" s="486"/>
      <c r="J30" s="486"/>
      <c r="K30" s="321"/>
      <c r="L30" s="488"/>
      <c r="M30" s="488"/>
      <c r="N30" s="322"/>
      <c r="O30" s="327" t="str">
        <f>IFERROR(VLOOKUP($G30,Catalogo!$G$19:$H$24,2,FALSE),"")</f>
        <v/>
      </c>
      <c r="P30" s="328"/>
    </row>
    <row r="31" spans="2:16" ht="15" customHeight="1" x14ac:dyDescent="0.25">
      <c r="B31" s="322" t="str">
        <f>IF(Tabla4[[#This Row],[Tipo de Intervención]]="","",CONCATENATE(Tabla4[[#This Row],[POA]],".",Tabla4[[#This Row],[SRS]],".",Tabla4[[#This Row],[AREA]],".",Tabla4[[#This Row],[TIPO]]))</f>
        <v/>
      </c>
      <c r="C31" s="322" t="str">
        <f>IF(Tabla4[[#This Row],[Tipo de Intervención]]="","",'Formulario PPGR1'!#REF!)</f>
        <v/>
      </c>
      <c r="D31" s="322" t="str">
        <f>IF(Tabla4[[#This Row],[Tipo de Intervención]]="","",'Formulario PPGR1'!#REF!)</f>
        <v/>
      </c>
      <c r="E31" s="322" t="str">
        <f>IF(Tabla4[[#This Row],[Tipo de Intervención]]="","",'Formulario PPGR1'!#REF!)</f>
        <v/>
      </c>
      <c r="F31" s="322" t="str">
        <f>IF(Tabla4[[#This Row],[Tipo de Intervención]]="","",'Formulario PPGR1'!#REF!)</f>
        <v/>
      </c>
      <c r="G31" s="319"/>
      <c r="H31" s="487"/>
      <c r="I31" s="486"/>
      <c r="J31" s="486"/>
      <c r="K31" s="321"/>
      <c r="L31" s="488"/>
      <c r="M31" s="488"/>
      <c r="N31" s="322"/>
      <c r="O31" s="327" t="str">
        <f>IFERROR(VLOOKUP(#REF!,Catalogo!$G$19:$H$24,2,FALSE),"")</f>
        <v/>
      </c>
      <c r="P31" s="328"/>
    </row>
    <row r="32" spans="2:16" ht="15" customHeight="1" x14ac:dyDescent="0.25">
      <c r="B32" s="322" t="str">
        <f>IF(Tabla4[[#This Row],[Tipo de Intervención]]="","",CONCATENATE(Tabla4[[#This Row],[POA]],".",Tabla4[[#This Row],[SRS]],".",Tabla4[[#This Row],[AREA]],".",Tabla4[[#This Row],[TIPO]]))</f>
        <v/>
      </c>
      <c r="C32" s="322" t="str">
        <f>IF(Tabla4[[#This Row],[Tipo de Intervención]]="","",'Formulario PPGR1'!#REF!)</f>
        <v/>
      </c>
      <c r="D32" s="322" t="str">
        <f>IF(Tabla4[[#This Row],[Tipo de Intervención]]="","",'Formulario PPGR1'!#REF!)</f>
        <v/>
      </c>
      <c r="E32" s="322" t="str">
        <f>IF(Tabla4[[#This Row],[Tipo de Intervención]]="","",'Formulario PPGR1'!#REF!)</f>
        <v/>
      </c>
      <c r="F32" s="322" t="str">
        <f>IF(Tabla4[[#This Row],[Tipo de Intervención]]="","",'Formulario PPGR1'!#REF!)</f>
        <v/>
      </c>
      <c r="G32" s="338"/>
      <c r="H32" s="320"/>
      <c r="I32" s="321"/>
      <c r="J32" s="321"/>
      <c r="K32" s="321"/>
      <c r="L32" s="322"/>
      <c r="M32" s="322"/>
      <c r="N32" s="322"/>
      <c r="O32" s="327" t="str">
        <f>IFERROR(VLOOKUP($G31,Catalogo!$G$19:$H$24,2,FALSE),"")</f>
        <v/>
      </c>
      <c r="P32" s="328"/>
    </row>
    <row r="33" spans="2:16" ht="15" customHeight="1" x14ac:dyDescent="0.25">
      <c r="B33" s="322" t="str">
        <f>IF(Tabla4[[#This Row],[Tipo de Intervención]]="","",CONCATENATE(Tabla4[[#This Row],[POA]],".",Tabla4[[#This Row],[SRS]],".",Tabla4[[#This Row],[AREA]],".",Tabla4[[#This Row],[TIPO]]))</f>
        <v/>
      </c>
      <c r="C33" s="322" t="str">
        <f>IF(Tabla4[[#This Row],[Tipo de Intervención]]="","",'Formulario PPGR1'!#REF!)</f>
        <v/>
      </c>
      <c r="D33" s="322" t="str">
        <f>IF(Tabla4[[#This Row],[Tipo de Intervención]]="","",'Formulario PPGR1'!#REF!)</f>
        <v/>
      </c>
      <c r="E33" s="322" t="str">
        <f>IF(Tabla4[[#This Row],[Tipo de Intervención]]="","",'Formulario PPGR1'!#REF!)</f>
        <v/>
      </c>
      <c r="F33" s="322" t="str">
        <f>IF(Tabla4[[#This Row],[Tipo de Intervención]]="","",'Formulario PPGR1'!#REF!)</f>
        <v/>
      </c>
      <c r="G33" s="320"/>
      <c r="H33" s="320"/>
      <c r="I33" s="321"/>
      <c r="J33" s="321"/>
      <c r="K33" s="321" t="str">
        <f>IFERROR(VLOOKUP(Tabla4[[#This Row],[Provincia]],Prov!$A$2:$B$156,2,FALSE),"")</f>
        <v/>
      </c>
      <c r="L33" s="322"/>
      <c r="M33" s="322"/>
      <c r="N33" s="322"/>
      <c r="O33" s="327" t="str">
        <f>IFERROR(VLOOKUP($G33,Catalogo!$G$19:$H$24,2,FALSE),"")</f>
        <v/>
      </c>
      <c r="P33" s="328"/>
    </row>
    <row r="34" spans="2:16" ht="15" customHeight="1" x14ac:dyDescent="0.25">
      <c r="B34" s="322" t="str">
        <f>IF(Tabla4[[#This Row],[Tipo de Intervención]]="","",CONCATENATE(Tabla4[[#This Row],[POA]],".",Tabla4[[#This Row],[SRS]],".",Tabla4[[#This Row],[AREA]],".",Tabla4[[#This Row],[TIPO]]))</f>
        <v/>
      </c>
      <c r="C34" s="322" t="str">
        <f>IF(Tabla4[[#This Row],[Tipo de Intervención]]="","",'Formulario PPGR1'!#REF!)</f>
        <v/>
      </c>
      <c r="D34" s="322" t="str">
        <f>IF(Tabla4[[#This Row],[Tipo de Intervención]]="","",'Formulario PPGR1'!#REF!)</f>
        <v/>
      </c>
      <c r="E34" s="322" t="str">
        <f>IF(Tabla4[[#This Row],[Tipo de Intervención]]="","",'Formulario PPGR1'!#REF!)</f>
        <v/>
      </c>
      <c r="F34" s="322" t="str">
        <f>IF(Tabla4[[#This Row],[Tipo de Intervención]]="","",'Formulario PPGR1'!#REF!)</f>
        <v/>
      </c>
      <c r="G34" s="320"/>
      <c r="H34" s="320"/>
      <c r="I34" s="321"/>
      <c r="J34" s="321"/>
      <c r="K34" s="321" t="str">
        <f>IFERROR(VLOOKUP(Tabla4[[#This Row],[Provincia]],Prov!$A$2:$B$156,2,FALSE),"")</f>
        <v/>
      </c>
      <c r="L34" s="322"/>
      <c r="M34" s="322"/>
      <c r="N34" s="322"/>
      <c r="O34" s="327" t="str">
        <f>IFERROR(VLOOKUP($G34,Catalogo!$G$19:$H$24,2,FALSE),"")</f>
        <v/>
      </c>
      <c r="P34" s="328"/>
    </row>
    <row r="35" spans="2:16" ht="15" customHeight="1" x14ac:dyDescent="0.25">
      <c r="B35" s="322" t="str">
        <f>IF(Tabla4[[#This Row],[Tipo de Intervención]]="","",CONCATENATE(Tabla4[[#This Row],[POA]],".",Tabla4[[#This Row],[SRS]],".",Tabla4[[#This Row],[AREA]],".",Tabla4[[#This Row],[TIPO]]))</f>
        <v/>
      </c>
      <c r="C35" s="322" t="str">
        <f>IF(Tabla4[[#This Row],[Tipo de Intervención]]="","",'Formulario PPGR1'!#REF!)</f>
        <v/>
      </c>
      <c r="D35" s="322" t="str">
        <f>IF(Tabla4[[#This Row],[Tipo de Intervención]]="","",'Formulario PPGR1'!#REF!)</f>
        <v/>
      </c>
      <c r="E35" s="322" t="str">
        <f>IF(Tabla4[[#This Row],[Tipo de Intervención]]="","",'Formulario PPGR1'!#REF!)</f>
        <v/>
      </c>
      <c r="F35" s="322" t="str">
        <f>IF(Tabla4[[#This Row],[Tipo de Intervención]]="","",'Formulario PPGR1'!#REF!)</f>
        <v/>
      </c>
      <c r="G35" s="320"/>
      <c r="H35" s="320"/>
      <c r="I35" s="321"/>
      <c r="J35" s="321"/>
      <c r="K35" s="321" t="str">
        <f>IFERROR(VLOOKUP(Tabla4[[#This Row],[Provincia]],Prov!$A$2:$B$156,2,FALSE),"")</f>
        <v/>
      </c>
      <c r="L35" s="322"/>
      <c r="M35" s="322"/>
      <c r="N35" s="322"/>
      <c r="O35" s="327" t="str">
        <f>IFERROR(VLOOKUP($G35,Catalogo!$G$19:$H$24,2,FALSE),"")</f>
        <v/>
      </c>
      <c r="P35" s="328"/>
    </row>
    <row r="36" spans="2:16" ht="15" customHeight="1" x14ac:dyDescent="0.25">
      <c r="B36" s="322" t="str">
        <f>IF(Tabla4[[#This Row],[Tipo de Intervención]]="","",CONCATENATE(Tabla4[[#This Row],[POA]],".",Tabla4[[#This Row],[SRS]],".",Tabla4[[#This Row],[AREA]],".",Tabla4[[#This Row],[TIPO]]))</f>
        <v/>
      </c>
      <c r="C36" s="322" t="str">
        <f>IF(Tabla4[[#This Row],[Tipo de Intervención]]="","",'Formulario PPGR1'!#REF!)</f>
        <v/>
      </c>
      <c r="D36" s="322" t="str">
        <f>IF(Tabla4[[#This Row],[Tipo de Intervención]]="","",'Formulario PPGR1'!#REF!)</f>
        <v/>
      </c>
      <c r="E36" s="322" t="str">
        <f>IF(Tabla4[[#This Row],[Tipo de Intervención]]="","",'Formulario PPGR1'!#REF!)</f>
        <v/>
      </c>
      <c r="F36" s="322" t="str">
        <f>IF(Tabla4[[#This Row],[Tipo de Intervención]]="","",'Formulario PPGR1'!#REF!)</f>
        <v/>
      </c>
      <c r="G36" s="320"/>
      <c r="H36" s="320"/>
      <c r="I36" s="321"/>
      <c r="J36" s="321"/>
      <c r="K36" s="321" t="str">
        <f>IFERROR(VLOOKUP(Tabla4[[#This Row],[Provincia]],Prov!$A$2:$B$156,2,FALSE),"")</f>
        <v/>
      </c>
      <c r="L36" s="322"/>
      <c r="M36" s="322"/>
      <c r="N36" s="322"/>
      <c r="O36" s="327" t="str">
        <f>IFERROR(VLOOKUP($G36,Catalogo!$G$19:$H$24,2,FALSE),"")</f>
        <v/>
      </c>
      <c r="P36" s="328"/>
    </row>
    <row r="37" spans="2:16" ht="15" customHeight="1" x14ac:dyDescent="0.25">
      <c r="B37" s="322" t="str">
        <f>IF(Tabla4[[#This Row],[Tipo de Intervención]]="","",CONCATENATE(Tabla4[[#This Row],[POA]],".",Tabla4[[#This Row],[SRS]],".",Tabla4[[#This Row],[AREA]],".",Tabla4[[#This Row],[TIPO]]))</f>
        <v/>
      </c>
      <c r="C37" s="322" t="str">
        <f>IF(Tabla4[[#This Row],[Tipo de Intervención]]="","",'Formulario PPGR1'!#REF!)</f>
        <v/>
      </c>
      <c r="D37" s="322" t="str">
        <f>IF(Tabla4[[#This Row],[Tipo de Intervención]]="","",'Formulario PPGR1'!#REF!)</f>
        <v/>
      </c>
      <c r="E37" s="322" t="str">
        <f>IF(Tabla4[[#This Row],[Tipo de Intervención]]="","",'Formulario PPGR1'!#REF!)</f>
        <v/>
      </c>
      <c r="F37" s="322" t="str">
        <f>IF(Tabla4[[#This Row],[Tipo de Intervención]]="","",'Formulario PPGR1'!#REF!)</f>
        <v/>
      </c>
      <c r="G37" s="320"/>
      <c r="H37" s="320"/>
      <c r="I37" s="321"/>
      <c r="J37" s="321"/>
      <c r="K37" s="321" t="str">
        <f>IFERROR(VLOOKUP(Tabla4[[#This Row],[Provincia]],Prov!$A$2:$B$156,2,FALSE),"")</f>
        <v/>
      </c>
      <c r="L37" s="322"/>
      <c r="M37" s="322"/>
      <c r="N37" s="322"/>
      <c r="O37" s="327" t="str">
        <f>IFERROR(VLOOKUP($G37,Catalogo!$G$19:$H$24,2,FALSE),"")</f>
        <v/>
      </c>
      <c r="P37" s="328"/>
    </row>
  </sheetData>
  <sheetProtection algorithmName="SHA-512" hashValue="neJZx5mkToSttRzfKimd/pDgSJW90ONmk5JOKz52Xmg14nRcfqWGfP2rIMy5ErkpPFUMlIR9rVj6ripfqPX7qQ==" saltValue="wLr8441Hafh0jRYUgwKR5Q==" spinCount="100000" sheet="1" objects="1" scenarios="1"/>
  <dataValidations count="6">
    <dataValidation type="list" allowBlank="1" showInputMessage="1" showErrorMessage="1" sqref="J9:J37">
      <formula1>Provincias</formula1>
    </dataValidation>
    <dataValidation type="list" allowBlank="1" showInputMessage="1" showErrorMessage="1" sqref="H9:H37">
      <formula1>LsTipoEESS</formula1>
    </dataValidation>
    <dataValidation type="list" allowBlank="1" showInputMessage="1" showErrorMessage="1" sqref="G9:G31 G33:G37">
      <formula1>lsTipoIntervencion</formula1>
    </dataValidation>
    <dataValidation type="list" allowBlank="1" showInputMessage="1" showErrorMessage="1" sqref="P9:P37">
      <formula1>lsFuentesFinanciamiento</formula1>
    </dataValidation>
    <dataValidation type="list" allowBlank="1" showInputMessage="1" showErrorMessage="1" sqref="L9:L37">
      <formula1>INDIRECT($K9)</formula1>
    </dataValidation>
    <dataValidation type="whole" allowBlank="1" showInputMessage="1" showErrorMessage="1" sqref="N9:N37">
      <formula1>0</formula1>
      <formula2>1000000</formula2>
    </dataValidation>
  </dataValidations>
  <pageMargins left="1.0629921259842521" right="0.11811023622047245" top="0.94488188976377963" bottom="0.15748031496062992" header="0" footer="0"/>
  <pageSetup scale="75" orientation="landscape" r:id="rId1"/>
  <headerFooter alignWithMargins="0"/>
  <drawing r:id="rId2"/>
  <legacyDrawing r:id="rId3"/>
  <controls>
    <mc:AlternateContent xmlns:mc="http://schemas.openxmlformats.org/markup-compatibility/2006">
      <mc:Choice Requires="x14">
        <control shapeId="43010" r:id="rId4" name="CommandButton1">
          <controlPr defaultSize="0" autoLine="0" r:id="rId5">
            <anchor moveWithCells="1">
              <from>
                <xdr:col>6</xdr:col>
                <xdr:colOff>38100</xdr:colOff>
                <xdr:row>5</xdr:row>
                <xdr:rowOff>95250</xdr:rowOff>
              </from>
              <to>
                <xdr:col>6</xdr:col>
                <xdr:colOff>1495425</xdr:colOff>
                <xdr:row>6</xdr:row>
                <xdr:rowOff>190500</xdr:rowOff>
              </to>
            </anchor>
          </controlPr>
        </control>
      </mc:Choice>
      <mc:Fallback>
        <control shapeId="43010" r:id="rId4" name="CommandButton1"/>
      </mc:Fallback>
    </mc:AlternateContent>
  </controls>
  <tableParts count="1">
    <tablePart r:id="rId6"/>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B1:AE574"/>
  <sheetViews>
    <sheetView showGridLines="0" topLeftCell="A37" zoomScaleNormal="100" workbookViewId="0"/>
  </sheetViews>
  <sheetFormatPr baseColWidth="10" defaultColWidth="11.42578125" defaultRowHeight="12.75" x14ac:dyDescent="0.2"/>
  <cols>
    <col min="1" max="1" width="3.85546875" style="2" customWidth="1"/>
    <col min="2" max="4" width="6.5703125" style="2" hidden="1" customWidth="1"/>
    <col min="5" max="5" width="8" style="2" hidden="1" customWidth="1"/>
    <col min="6" max="6" width="6.5703125" style="2" hidden="1" customWidth="1"/>
    <col min="7" max="7" width="35.7109375" style="4" customWidth="1"/>
    <col min="8" max="8" width="34.7109375" style="4" customWidth="1"/>
    <col min="9" max="9" width="9.140625" style="4" hidden="1" customWidth="1"/>
    <col min="10" max="10" width="21.85546875" style="4" hidden="1" customWidth="1"/>
    <col min="11" max="11" width="31" style="4" customWidth="1"/>
    <col min="12" max="12" width="1.5703125" style="4" hidden="1" customWidth="1"/>
    <col min="13" max="13" width="20.5703125" style="4" hidden="1" customWidth="1"/>
    <col min="14" max="14" width="19" style="4" hidden="1" customWidth="1"/>
    <col min="15" max="15" width="11.42578125" style="4" hidden="1" customWidth="1"/>
    <col min="16" max="16" width="22.28515625" style="4" hidden="1" customWidth="1"/>
    <col min="17" max="19" width="18" style="4" hidden="1" customWidth="1"/>
    <col min="20" max="20" width="18.140625" style="4" customWidth="1"/>
    <col min="21" max="21" width="17.85546875" style="4" customWidth="1"/>
    <col min="22" max="22" width="25.85546875" style="2" customWidth="1"/>
    <col min="23" max="16384" width="11.42578125" style="2"/>
  </cols>
  <sheetData>
    <row r="1" spans="2:31" s="302" customFormat="1" ht="15" customHeight="1" x14ac:dyDescent="0.25">
      <c r="G1" s="299"/>
      <c r="H1" s="299"/>
      <c r="I1" s="299"/>
      <c r="J1" s="299"/>
      <c r="K1" s="299"/>
      <c r="L1" s="299"/>
      <c r="M1" s="299"/>
      <c r="N1" s="299"/>
      <c r="O1" s="299"/>
      <c r="P1" s="299"/>
      <c r="Q1" s="299"/>
      <c r="R1" s="300"/>
      <c r="S1" s="300"/>
      <c r="T1" s="300"/>
      <c r="U1" s="300"/>
      <c r="V1" s="300"/>
      <c r="W1" s="301"/>
      <c r="X1" s="301"/>
      <c r="Y1" s="301"/>
      <c r="Z1" s="301"/>
      <c r="AA1" s="301"/>
      <c r="AB1" s="301"/>
      <c r="AC1" s="301"/>
      <c r="AD1" s="301"/>
      <c r="AE1" s="83"/>
    </row>
    <row r="2" spans="2:31" s="83" customFormat="1" ht="15.75" x14ac:dyDescent="0.25">
      <c r="H2" s="296" t="str">
        <f>'Formulario PPGR1'!G2</f>
        <v>Servicio Nacional de Salud</v>
      </c>
      <c r="I2" s="296"/>
      <c r="L2" s="84"/>
      <c r="M2" s="84"/>
      <c r="N2" s="84"/>
      <c r="O2" s="84"/>
      <c r="P2" s="84"/>
      <c r="Q2" s="84"/>
      <c r="R2" s="84"/>
      <c r="S2" s="84"/>
      <c r="T2" s="84"/>
      <c r="U2" s="84"/>
      <c r="V2" s="84"/>
      <c r="W2" s="99"/>
      <c r="X2" s="95"/>
      <c r="Y2" s="95"/>
      <c r="Z2" s="95"/>
      <c r="AA2" s="97"/>
    </row>
    <row r="3" spans="2:31" s="83" customFormat="1" ht="15" x14ac:dyDescent="0.25">
      <c r="H3" s="297" t="str">
        <f>'Formulario PPGR1'!G3</f>
        <v>Dirección de Planificación y Desarrollo</v>
      </c>
      <c r="I3" s="297"/>
      <c r="L3" s="84"/>
      <c r="M3" s="84"/>
      <c r="N3" s="84"/>
      <c r="O3" s="84"/>
      <c r="P3" s="84"/>
      <c r="Q3" s="84"/>
      <c r="R3" s="84"/>
      <c r="S3" s="84"/>
      <c r="T3" s="84"/>
      <c r="U3" s="84"/>
      <c r="V3" s="84"/>
      <c r="W3" s="99"/>
      <c r="X3" s="95"/>
      <c r="Y3" s="95"/>
      <c r="Z3" s="95"/>
      <c r="AA3" s="97"/>
    </row>
    <row r="4" spans="2:31" s="83" customFormat="1" ht="15" x14ac:dyDescent="0.25">
      <c r="H4" s="298" t="str">
        <f>'Formulario PPGR1'!G4</f>
        <v xml:space="preserve">Plan Operativo Anual </v>
      </c>
      <c r="I4" s="298"/>
      <c r="K4" s="526">
        <v>2021</v>
      </c>
      <c r="L4" s="84"/>
      <c r="M4" s="84"/>
      <c r="N4" s="84"/>
      <c r="O4" s="84"/>
      <c r="P4" s="84"/>
      <c r="Q4" s="84"/>
      <c r="R4" s="84"/>
      <c r="S4" s="84"/>
      <c r="T4" s="84"/>
      <c r="U4" s="84"/>
      <c r="V4" s="84"/>
      <c r="W4" s="99"/>
      <c r="X4" s="95"/>
      <c r="Y4" s="95"/>
      <c r="Z4" s="95"/>
      <c r="AA4" s="97"/>
    </row>
    <row r="5" spans="2:31" s="83" customFormat="1" ht="15" x14ac:dyDescent="0.25">
      <c r="H5" s="298" t="s">
        <v>1498</v>
      </c>
      <c r="I5" s="298"/>
      <c r="L5" s="84"/>
      <c r="M5" s="84"/>
      <c r="N5" s="84"/>
      <c r="O5" s="84"/>
      <c r="P5" s="84"/>
      <c r="Q5" s="84"/>
      <c r="R5" s="84"/>
      <c r="S5" s="84"/>
      <c r="T5" s="84"/>
      <c r="U5" s="84"/>
      <c r="V5" s="84"/>
      <c r="W5" s="99"/>
      <c r="X5" s="95"/>
      <c r="Y5" s="95"/>
      <c r="Z5" s="95"/>
      <c r="AA5" s="97"/>
    </row>
    <row r="6" spans="2:31" s="302" customFormat="1" ht="15" x14ac:dyDescent="0.25">
      <c r="G6" s="303"/>
      <c r="H6" s="87" t="str">
        <f>'Formulario PPGR1'!$M$3</f>
        <v>R2 - SRS Norcentral</v>
      </c>
      <c r="I6" s="87"/>
      <c r="L6" s="84"/>
      <c r="M6" s="84"/>
      <c r="N6" s="84"/>
      <c r="O6" s="84"/>
      <c r="P6" s="84"/>
      <c r="Q6" s="84"/>
      <c r="R6" s="84"/>
      <c r="S6" s="84"/>
      <c r="T6" s="300"/>
      <c r="U6" s="300"/>
      <c r="V6" s="300"/>
      <c r="W6" s="301"/>
      <c r="X6" s="301"/>
      <c r="Y6" s="301"/>
      <c r="Z6" s="301"/>
      <c r="AA6" s="301"/>
      <c r="AB6" s="301"/>
      <c r="AC6" s="301"/>
      <c r="AD6" s="301"/>
      <c r="AE6" s="83"/>
    </row>
    <row r="8" spans="2:31" ht="40.5" customHeight="1" x14ac:dyDescent="0.2">
      <c r="B8" s="335" t="s">
        <v>1573</v>
      </c>
      <c r="C8" s="336" t="s">
        <v>1570</v>
      </c>
      <c r="D8" s="336" t="s">
        <v>466</v>
      </c>
      <c r="E8" s="336" t="s">
        <v>1571</v>
      </c>
      <c r="F8" s="337" t="s">
        <v>1572</v>
      </c>
      <c r="G8" s="304" t="s">
        <v>1323</v>
      </c>
      <c r="H8" s="304" t="s">
        <v>1564</v>
      </c>
      <c r="I8" s="316" t="s">
        <v>676</v>
      </c>
      <c r="J8" s="304" t="s">
        <v>1569</v>
      </c>
      <c r="K8" s="304" t="s">
        <v>59</v>
      </c>
      <c r="L8" s="304" t="s">
        <v>1304</v>
      </c>
      <c r="M8" s="304" t="s">
        <v>461</v>
      </c>
      <c r="N8" s="304" t="s">
        <v>459</v>
      </c>
      <c r="O8" s="304" t="s">
        <v>1556</v>
      </c>
      <c r="P8" s="304" t="s">
        <v>460</v>
      </c>
      <c r="Q8" s="306" t="s">
        <v>3</v>
      </c>
      <c r="R8" s="306" t="s">
        <v>4</v>
      </c>
      <c r="S8" s="306" t="s">
        <v>5</v>
      </c>
      <c r="T8" s="305" t="s">
        <v>1327</v>
      </c>
      <c r="U8" s="306" t="s">
        <v>68</v>
      </c>
      <c r="V8" s="307" t="s">
        <v>63</v>
      </c>
      <c r="W8" s="345" t="s">
        <v>1624</v>
      </c>
    </row>
    <row r="9" spans="2:31" ht="67.5" customHeight="1" x14ac:dyDescent="0.2">
      <c r="B9" s="343" t="e">
        <f>IF(Tabla46[[#This Row],[Tipos de Acciones]]="","",CONCATENATE(Tabla46[[#This Row],[POA]],".",Tabla46[[#This Row],[SRS]],".",Tabla46[[#This Row],[AREA]],".",Tabla46[[#This Row],[TIPO]]))</f>
        <v>#REF!</v>
      </c>
      <c r="C9" s="343" t="e">
        <f>IF(Tabla46[[#This Row],[Tipos de Acciones]]="","",'Formulario PPGR1'!#REF!)</f>
        <v>#REF!</v>
      </c>
      <c r="D9" s="343" t="e">
        <f>IF(Tabla46[[#This Row],[Tipos de Acciones]]="","",'Formulario PPGR1'!#REF!)</f>
        <v>#REF!</v>
      </c>
      <c r="E9" s="343" t="e">
        <f>IF(Tabla46[[#This Row],[Tipos de Acciones]]="","",'Formulario PPGR1'!#REF!)</f>
        <v>#REF!</v>
      </c>
      <c r="F9" s="343" t="e">
        <f>IF(Tabla46[[#This Row],[Tipos de Acciones]]="","",'Formulario PPGR1'!#REF!)</f>
        <v>#REF!</v>
      </c>
      <c r="G9" s="501" t="s">
        <v>1310</v>
      </c>
      <c r="H9" s="491" t="s">
        <v>2286</v>
      </c>
      <c r="I9" s="502"/>
      <c r="J9" s="498"/>
      <c r="K9" s="498" t="s">
        <v>2385</v>
      </c>
      <c r="L9" s="498" t="s">
        <v>467</v>
      </c>
      <c r="M9" s="339" t="s">
        <v>2386</v>
      </c>
      <c r="N9" s="503" t="s">
        <v>1509</v>
      </c>
      <c r="O9" s="504" t="s">
        <v>2387</v>
      </c>
      <c r="P9" s="504" t="s">
        <v>1509</v>
      </c>
      <c r="Q9" s="322" t="s">
        <v>2280</v>
      </c>
      <c r="R9" s="494">
        <v>5</v>
      </c>
      <c r="S9" s="495">
        <v>49000</v>
      </c>
      <c r="T9" s="496">
        <f>+Tabla46[[#This Row],[Cantidad de Insumos]]*Tabla46[[#This Row],[Precio Unitario]]</f>
        <v>245000</v>
      </c>
      <c r="U9" s="329" t="s">
        <v>1041</v>
      </c>
      <c r="V9" s="497" t="s">
        <v>1300</v>
      </c>
      <c r="W9" s="344"/>
    </row>
    <row r="10" spans="2:31" ht="38.25" customHeight="1" x14ac:dyDescent="0.2">
      <c r="B10" s="343" t="e">
        <f>IF(Tabla46[[#This Row],[Tipos de Acciones]]="","",CONCATENATE(Tabla46[[#This Row],[POA]],".",Tabla46[[#This Row],[SRS]],".",Tabla46[[#This Row],[AREA]],".",Tabla46[[#This Row],[TIPO]]))</f>
        <v>#REF!</v>
      </c>
      <c r="C10" s="343" t="e">
        <f>IF(Tabla46[[#This Row],[Tipos de Acciones]]="","",'Formulario PPGR1'!#REF!)</f>
        <v>#REF!</v>
      </c>
      <c r="D10" s="343" t="e">
        <f>IF(Tabla46[[#This Row],[Tipos de Acciones]]="","",'Formulario PPGR1'!#REF!)</f>
        <v>#REF!</v>
      </c>
      <c r="E10" s="343" t="e">
        <f>IF(Tabla46[[#This Row],[Tipos de Acciones]]="","",'Formulario PPGR1'!#REF!)</f>
        <v>#REF!</v>
      </c>
      <c r="F10" s="343" t="e">
        <f>IF(Tabla46[[#This Row],[Tipos de Acciones]]="","",'Formulario PPGR1'!#REF!)</f>
        <v>#REF!</v>
      </c>
      <c r="G10" s="501" t="s">
        <v>1310</v>
      </c>
      <c r="H10" s="501" t="s">
        <v>2388</v>
      </c>
      <c r="I10" s="502"/>
      <c r="J10" s="498"/>
      <c r="K10" s="498" t="s">
        <v>2389</v>
      </c>
      <c r="L10" s="498" t="s">
        <v>467</v>
      </c>
      <c r="M10" s="339" t="s">
        <v>2386</v>
      </c>
      <c r="N10" s="503" t="s">
        <v>1509</v>
      </c>
      <c r="O10" s="504" t="s">
        <v>2387</v>
      </c>
      <c r="P10" s="504" t="s">
        <v>1509</v>
      </c>
      <c r="Q10" s="322" t="s">
        <v>2280</v>
      </c>
      <c r="R10" s="494">
        <v>3</v>
      </c>
      <c r="S10" s="495">
        <v>3000</v>
      </c>
      <c r="T10" s="496">
        <f>+Tabla46[[#This Row],[Cantidad de Insumos]]*Tabla46[[#This Row],[Precio Unitario]]</f>
        <v>9000</v>
      </c>
      <c r="U10" s="329" t="s">
        <v>735</v>
      </c>
      <c r="V10" s="497" t="s">
        <v>1300</v>
      </c>
      <c r="W10" s="344"/>
    </row>
    <row r="11" spans="2:31" ht="42.75" customHeight="1" x14ac:dyDescent="0.2">
      <c r="B11" s="343" t="e">
        <f>IF(Tabla46[[#This Row],[Tipos de Acciones]]="","",CONCATENATE(Tabla46[[#This Row],[POA]],".",Tabla46[[#This Row],[SRS]],".",Tabla46[[#This Row],[AREA]],".",Tabla46[[#This Row],[TIPO]]))</f>
        <v>#REF!</v>
      </c>
      <c r="C11" s="343" t="e">
        <f>IF(Tabla46[[#This Row],[Tipos de Acciones]]="","",'Formulario PPGR1'!#REF!)</f>
        <v>#REF!</v>
      </c>
      <c r="D11" s="343" t="e">
        <f>IF(Tabla46[[#This Row],[Tipos de Acciones]]="","",'Formulario PPGR1'!#REF!)</f>
        <v>#REF!</v>
      </c>
      <c r="E11" s="343" t="e">
        <f>IF(Tabla46[[#This Row],[Tipos de Acciones]]="","",'Formulario PPGR1'!#REF!)</f>
        <v>#REF!</v>
      </c>
      <c r="F11" s="343" t="e">
        <f>IF(Tabla46[[#This Row],[Tipos de Acciones]]="","",'Formulario PPGR1'!#REF!)</f>
        <v>#REF!</v>
      </c>
      <c r="G11" s="501" t="s">
        <v>1310</v>
      </c>
      <c r="H11" s="501" t="s">
        <v>2388</v>
      </c>
      <c r="I11" s="502"/>
      <c r="J11" s="498"/>
      <c r="K11" s="498" t="s">
        <v>2390</v>
      </c>
      <c r="L11" s="498" t="s">
        <v>467</v>
      </c>
      <c r="M11" s="339" t="s">
        <v>2386</v>
      </c>
      <c r="N11" s="503" t="s">
        <v>1509</v>
      </c>
      <c r="O11" s="504" t="s">
        <v>2387</v>
      </c>
      <c r="P11" s="504" t="s">
        <v>1509</v>
      </c>
      <c r="Q11" s="322" t="s">
        <v>2280</v>
      </c>
      <c r="R11" s="494">
        <v>10</v>
      </c>
      <c r="S11" s="495">
        <v>15000</v>
      </c>
      <c r="T11" s="496">
        <f>+Tabla46[[#This Row],[Cantidad de Insumos]]*Tabla46[[#This Row],[Precio Unitario]]</f>
        <v>150000</v>
      </c>
      <c r="U11" s="329" t="s">
        <v>735</v>
      </c>
      <c r="V11" s="497" t="s">
        <v>1300</v>
      </c>
      <c r="W11" s="344"/>
    </row>
    <row r="12" spans="2:31" ht="178.5" x14ac:dyDescent="0.2">
      <c r="B12" s="343" t="e">
        <f>IF(Tabla46[[#This Row],[Tipos de Acciones]]="","",CONCATENATE(Tabla46[[#This Row],[POA]],".",Tabla46[[#This Row],[SRS]],".",Tabla46[[#This Row],[AREA]],".",Tabla46[[#This Row],[TIPO]]))</f>
        <v>#REF!</v>
      </c>
      <c r="C12" s="343" t="e">
        <f>IF(Tabla46[[#This Row],[Tipos de Acciones]]="","",'Formulario PPGR1'!#REF!)</f>
        <v>#REF!</v>
      </c>
      <c r="D12" s="343" t="e">
        <f>IF(Tabla46[[#This Row],[Tipos de Acciones]]="","",'Formulario PPGR1'!#REF!)</f>
        <v>#REF!</v>
      </c>
      <c r="E12" s="343" t="e">
        <f>IF(Tabla46[[#This Row],[Tipos de Acciones]]="","",'Formulario PPGR1'!#REF!)</f>
        <v>#REF!</v>
      </c>
      <c r="F12" s="343" t="e">
        <f>IF(Tabla46[[#This Row],[Tipos de Acciones]]="","",'Formulario PPGR1'!#REF!)</f>
        <v>#REF!</v>
      </c>
      <c r="G12" s="501" t="s">
        <v>1310</v>
      </c>
      <c r="H12" s="501" t="s">
        <v>2388</v>
      </c>
      <c r="I12" s="502"/>
      <c r="J12" s="498"/>
      <c r="K12" s="498" t="s">
        <v>2391</v>
      </c>
      <c r="L12" s="498" t="s">
        <v>467</v>
      </c>
      <c r="M12" s="339" t="s">
        <v>2386</v>
      </c>
      <c r="N12" s="503" t="s">
        <v>1509</v>
      </c>
      <c r="O12" s="504" t="s">
        <v>2387</v>
      </c>
      <c r="P12" s="504" t="s">
        <v>1509</v>
      </c>
      <c r="Q12" s="322" t="s">
        <v>2280</v>
      </c>
      <c r="R12" s="494">
        <v>3</v>
      </c>
      <c r="S12" s="495">
        <v>22000</v>
      </c>
      <c r="T12" s="496">
        <f>+Tabla46[[#This Row],[Cantidad de Insumos]]*Tabla46[[#This Row],[Precio Unitario]]</f>
        <v>66000</v>
      </c>
      <c r="U12" s="329" t="s">
        <v>735</v>
      </c>
      <c r="V12" s="497" t="s">
        <v>1300</v>
      </c>
      <c r="W12" s="344"/>
    </row>
    <row r="13" spans="2:31" ht="42" customHeight="1" x14ac:dyDescent="0.2">
      <c r="B13" s="343" t="e">
        <f>IF(Tabla46[[#This Row],[Tipos de Acciones]]="","",CONCATENATE(Tabla46[[#This Row],[POA]],".",Tabla46[[#This Row],[SRS]],".",Tabla46[[#This Row],[AREA]],".",Tabla46[[#This Row],[TIPO]]))</f>
        <v>#REF!</v>
      </c>
      <c r="C13" s="343" t="e">
        <f>IF(Tabla46[[#This Row],[Tipos de Acciones]]="","",'Formulario PPGR1'!#REF!)</f>
        <v>#REF!</v>
      </c>
      <c r="D13" s="343" t="e">
        <f>IF(Tabla46[[#This Row],[Tipos de Acciones]]="","",'Formulario PPGR1'!#REF!)</f>
        <v>#REF!</v>
      </c>
      <c r="E13" s="343" t="e">
        <f>IF(Tabla46[[#This Row],[Tipos de Acciones]]="","",'Formulario PPGR1'!#REF!)</f>
        <v>#REF!</v>
      </c>
      <c r="F13" s="343" t="e">
        <f>IF(Tabla46[[#This Row],[Tipos de Acciones]]="","",'Formulario PPGR1'!#REF!)</f>
        <v>#REF!</v>
      </c>
      <c r="G13" s="501" t="s">
        <v>1310</v>
      </c>
      <c r="H13" s="491" t="s">
        <v>2392</v>
      </c>
      <c r="I13" s="502"/>
      <c r="J13" s="498"/>
      <c r="K13" s="498" t="s">
        <v>2393</v>
      </c>
      <c r="L13" s="498" t="s">
        <v>467</v>
      </c>
      <c r="M13" s="339" t="s">
        <v>2386</v>
      </c>
      <c r="N13" s="503" t="s">
        <v>1509</v>
      </c>
      <c r="O13" s="504" t="s">
        <v>2387</v>
      </c>
      <c r="P13" s="504" t="s">
        <v>1509</v>
      </c>
      <c r="Q13" s="322" t="s">
        <v>2280</v>
      </c>
      <c r="R13" s="494">
        <v>5</v>
      </c>
      <c r="S13" s="495">
        <v>10000</v>
      </c>
      <c r="T13" s="496">
        <f>+Tabla46[[#This Row],[Cantidad de Insumos]]*Tabla46[[#This Row],[Precio Unitario]]</f>
        <v>50000</v>
      </c>
      <c r="U13" s="505" t="s">
        <v>2394</v>
      </c>
      <c r="V13" s="497" t="s">
        <v>1300</v>
      </c>
      <c r="W13" s="344"/>
    </row>
    <row r="14" spans="2:31" ht="44.25" customHeight="1" x14ac:dyDescent="0.2">
      <c r="B14" s="343" t="e">
        <f>IF(Tabla46[[#This Row],[Tipos de Acciones]]="","",CONCATENATE(Tabla46[[#This Row],[POA]],".",Tabla46[[#This Row],[SRS]],".",Tabla46[[#This Row],[AREA]],".",Tabla46[[#This Row],[TIPO]]))</f>
        <v>#REF!</v>
      </c>
      <c r="C14" s="343" t="e">
        <f>IF(Tabla46[[#This Row],[Tipos de Acciones]]="","",'Formulario PPGR1'!#REF!)</f>
        <v>#REF!</v>
      </c>
      <c r="D14" s="343" t="e">
        <f>IF(Tabla46[[#This Row],[Tipos de Acciones]]="","",'Formulario PPGR1'!#REF!)</f>
        <v>#REF!</v>
      </c>
      <c r="E14" s="343" t="e">
        <f>IF(Tabla46[[#This Row],[Tipos de Acciones]]="","",'Formulario PPGR1'!#REF!)</f>
        <v>#REF!</v>
      </c>
      <c r="F14" s="343" t="e">
        <f>IF(Tabla46[[#This Row],[Tipos de Acciones]]="","",'Formulario PPGR1'!#REF!)</f>
        <v>#REF!</v>
      </c>
      <c r="G14" s="501" t="s">
        <v>1310</v>
      </c>
      <c r="H14" s="498" t="s">
        <v>2395</v>
      </c>
      <c r="I14" s="502"/>
      <c r="J14" s="498"/>
      <c r="K14" s="498" t="s">
        <v>2396</v>
      </c>
      <c r="L14" s="498" t="s">
        <v>467</v>
      </c>
      <c r="M14" s="339" t="s">
        <v>2386</v>
      </c>
      <c r="N14" s="503" t="s">
        <v>1509</v>
      </c>
      <c r="O14" s="504" t="s">
        <v>2387</v>
      </c>
      <c r="P14" s="504" t="s">
        <v>1509</v>
      </c>
      <c r="Q14" s="322" t="s">
        <v>2280</v>
      </c>
      <c r="R14" s="494">
        <v>12</v>
      </c>
      <c r="S14" s="495">
        <v>4000</v>
      </c>
      <c r="T14" s="496">
        <f>+Tabla46[[#This Row],[Cantidad de Insumos]]*Tabla46[[#This Row],[Precio Unitario]]</f>
        <v>48000</v>
      </c>
      <c r="U14" s="329" t="s">
        <v>1000</v>
      </c>
      <c r="V14" s="497" t="s">
        <v>1300</v>
      </c>
      <c r="W14" s="344"/>
    </row>
    <row r="15" spans="2:31" ht="37.5" customHeight="1" x14ac:dyDescent="0.2">
      <c r="B15" s="343" t="e">
        <f>IF(Tabla46[[#This Row],[Tipos de Acciones]]="","",CONCATENATE(Tabla46[[#This Row],[POA]],".",Tabla46[[#This Row],[SRS]],".",Tabla46[[#This Row],[AREA]],".",Tabla46[[#This Row],[TIPO]]))</f>
        <v>#REF!</v>
      </c>
      <c r="C15" s="343" t="e">
        <f>IF(Tabla46[[#This Row],[Tipos de Acciones]]="","",'Formulario PPGR1'!#REF!)</f>
        <v>#REF!</v>
      </c>
      <c r="D15" s="343" t="e">
        <f>IF(Tabla46[[#This Row],[Tipos de Acciones]]="","",'Formulario PPGR1'!#REF!)</f>
        <v>#REF!</v>
      </c>
      <c r="E15" s="343" t="e">
        <f>IF(Tabla46[[#This Row],[Tipos de Acciones]]="","",'Formulario PPGR1'!#REF!)</f>
        <v>#REF!</v>
      </c>
      <c r="F15" s="343" t="e">
        <f>IF(Tabla46[[#This Row],[Tipos de Acciones]]="","",'Formulario PPGR1'!#REF!)</f>
        <v>#REF!</v>
      </c>
      <c r="G15" s="501" t="s">
        <v>1310</v>
      </c>
      <c r="H15" s="501" t="s">
        <v>2388</v>
      </c>
      <c r="I15" s="502"/>
      <c r="J15" s="498"/>
      <c r="K15" s="498" t="s">
        <v>2397</v>
      </c>
      <c r="L15" s="498" t="s">
        <v>467</v>
      </c>
      <c r="M15" s="339" t="s">
        <v>2386</v>
      </c>
      <c r="N15" s="503" t="s">
        <v>1509</v>
      </c>
      <c r="O15" s="504" t="s">
        <v>2387</v>
      </c>
      <c r="P15" s="504" t="s">
        <v>1509</v>
      </c>
      <c r="Q15" s="322" t="s">
        <v>2280</v>
      </c>
      <c r="R15" s="494">
        <v>7</v>
      </c>
      <c r="S15" s="495">
        <v>7500</v>
      </c>
      <c r="T15" s="496">
        <f>+Tabla46[[#This Row],[Cantidad de Insumos]]*Tabla46[[#This Row],[Precio Unitario]]</f>
        <v>52500</v>
      </c>
      <c r="U15" s="329" t="s">
        <v>735</v>
      </c>
      <c r="V15" s="497" t="s">
        <v>1300</v>
      </c>
      <c r="W15" s="344"/>
    </row>
    <row r="16" spans="2:31" ht="42" customHeight="1" x14ac:dyDescent="0.2">
      <c r="B16" s="343" t="e">
        <f>IF(Tabla46[[#This Row],[Tipos de Acciones]]="","",CONCATENATE(Tabla46[[#This Row],[POA]],".",Tabla46[[#This Row],[SRS]],".",Tabla46[[#This Row],[AREA]],".",Tabla46[[#This Row],[TIPO]]))</f>
        <v>#REF!</v>
      </c>
      <c r="C16" s="343" t="e">
        <f>IF(Tabla46[[#This Row],[Tipos de Acciones]]="","",'Formulario PPGR1'!#REF!)</f>
        <v>#REF!</v>
      </c>
      <c r="D16" s="343" t="e">
        <f>IF(Tabla46[[#This Row],[Tipos de Acciones]]="","",'Formulario PPGR1'!#REF!)</f>
        <v>#REF!</v>
      </c>
      <c r="E16" s="343" t="e">
        <f>IF(Tabla46[[#This Row],[Tipos de Acciones]]="","",'Formulario PPGR1'!#REF!)</f>
        <v>#REF!</v>
      </c>
      <c r="F16" s="343" t="e">
        <f>IF(Tabla46[[#This Row],[Tipos de Acciones]]="","",'Formulario PPGR1'!#REF!)</f>
        <v>#REF!</v>
      </c>
      <c r="G16" s="501" t="s">
        <v>1310</v>
      </c>
      <c r="H16" s="501" t="s">
        <v>2388</v>
      </c>
      <c r="I16" s="502"/>
      <c r="J16" s="498"/>
      <c r="K16" s="498" t="s">
        <v>2398</v>
      </c>
      <c r="L16" s="498" t="s">
        <v>467</v>
      </c>
      <c r="M16" s="339" t="s">
        <v>2386</v>
      </c>
      <c r="N16" s="503" t="s">
        <v>1509</v>
      </c>
      <c r="O16" s="504" t="s">
        <v>2387</v>
      </c>
      <c r="P16" s="504" t="s">
        <v>1509</v>
      </c>
      <c r="Q16" s="322" t="s">
        <v>2280</v>
      </c>
      <c r="R16" s="494">
        <v>0</v>
      </c>
      <c r="S16" s="495">
        <v>3000</v>
      </c>
      <c r="T16" s="496">
        <f>+Tabla46[[#This Row],[Cantidad de Insumos]]*Tabla46[[#This Row],[Precio Unitario]]</f>
        <v>0</v>
      </c>
      <c r="U16" s="329" t="s">
        <v>735</v>
      </c>
      <c r="V16" s="497" t="s">
        <v>1300</v>
      </c>
      <c r="W16" s="344"/>
    </row>
    <row r="17" spans="2:23" ht="36" customHeight="1" x14ac:dyDescent="0.2">
      <c r="B17" s="343" t="e">
        <f>IF(Tabla46[[#This Row],[Tipos de Acciones]]="","",CONCATENATE(Tabla46[[#This Row],[POA]],".",Tabla46[[#This Row],[SRS]],".",Tabla46[[#This Row],[AREA]],".",Tabla46[[#This Row],[TIPO]]))</f>
        <v>#REF!</v>
      </c>
      <c r="C17" s="343" t="e">
        <f>IF(Tabla46[[#This Row],[Tipos de Acciones]]="","",'Formulario PPGR1'!#REF!)</f>
        <v>#REF!</v>
      </c>
      <c r="D17" s="343" t="e">
        <f>IF(Tabla46[[#This Row],[Tipos de Acciones]]="","",'Formulario PPGR1'!#REF!)</f>
        <v>#REF!</v>
      </c>
      <c r="E17" s="343" t="e">
        <f>IF(Tabla46[[#This Row],[Tipos de Acciones]]="","",'Formulario PPGR1'!#REF!)</f>
        <v>#REF!</v>
      </c>
      <c r="F17" s="343" t="e">
        <f>IF(Tabla46[[#This Row],[Tipos de Acciones]]="","",'Formulario PPGR1'!#REF!)</f>
        <v>#REF!</v>
      </c>
      <c r="G17" s="501" t="s">
        <v>1310</v>
      </c>
      <c r="H17" s="501" t="s">
        <v>2388</v>
      </c>
      <c r="I17" s="502"/>
      <c r="J17" s="498"/>
      <c r="K17" s="498" t="s">
        <v>2399</v>
      </c>
      <c r="L17" s="498" t="s">
        <v>467</v>
      </c>
      <c r="M17" s="339" t="s">
        <v>2386</v>
      </c>
      <c r="N17" s="503" t="s">
        <v>1509</v>
      </c>
      <c r="O17" s="504" t="s">
        <v>2387</v>
      </c>
      <c r="P17" s="504" t="s">
        <v>1509</v>
      </c>
      <c r="Q17" s="322" t="s">
        <v>2280</v>
      </c>
      <c r="R17" s="494">
        <v>0</v>
      </c>
      <c r="S17" s="495">
        <v>8000</v>
      </c>
      <c r="T17" s="496">
        <f>+Tabla46[[#This Row],[Cantidad de Insumos]]*Tabla46[[#This Row],[Precio Unitario]]</f>
        <v>0</v>
      </c>
      <c r="U17" s="329" t="s">
        <v>735</v>
      </c>
      <c r="V17" s="497" t="s">
        <v>1300</v>
      </c>
      <c r="W17" s="344"/>
    </row>
    <row r="18" spans="2:23" ht="26.25" customHeight="1" x14ac:dyDescent="0.2">
      <c r="B18" s="343" t="e">
        <f>IF(Tabla46[[#This Row],[Tipos de Acciones]]="","",CONCATENATE(Tabla46[[#This Row],[POA]],".",Tabla46[[#This Row],[SRS]],".",Tabla46[[#This Row],[AREA]],".",Tabla46[[#This Row],[TIPO]]))</f>
        <v>#REF!</v>
      </c>
      <c r="C18" s="343" t="e">
        <f>IF(Tabla46[[#This Row],[Tipos de Acciones]]="","",'Formulario PPGR1'!#REF!)</f>
        <v>#REF!</v>
      </c>
      <c r="D18" s="343" t="e">
        <f>IF(Tabla46[[#This Row],[Tipos de Acciones]]="","",'Formulario PPGR1'!#REF!)</f>
        <v>#REF!</v>
      </c>
      <c r="E18" s="343" t="e">
        <f>IF(Tabla46[[#This Row],[Tipos de Acciones]]="","",'Formulario PPGR1'!#REF!)</f>
        <v>#REF!</v>
      </c>
      <c r="F18" s="343" t="e">
        <f>IF(Tabla46[[#This Row],[Tipos de Acciones]]="","",'Formulario PPGR1'!#REF!)</f>
        <v>#REF!</v>
      </c>
      <c r="G18" s="501" t="s">
        <v>1310</v>
      </c>
      <c r="H18" s="501" t="s">
        <v>2388</v>
      </c>
      <c r="I18" s="502"/>
      <c r="J18" s="498"/>
      <c r="K18" s="498" t="s">
        <v>2400</v>
      </c>
      <c r="L18" s="498" t="s">
        <v>467</v>
      </c>
      <c r="M18" s="339" t="s">
        <v>2386</v>
      </c>
      <c r="N18" s="503" t="s">
        <v>1509</v>
      </c>
      <c r="O18" s="504" t="s">
        <v>2387</v>
      </c>
      <c r="P18" s="504" t="s">
        <v>1509</v>
      </c>
      <c r="Q18" s="322" t="s">
        <v>2280</v>
      </c>
      <c r="R18" s="494">
        <v>2</v>
      </c>
      <c r="S18" s="495">
        <v>17000</v>
      </c>
      <c r="T18" s="496">
        <f>+Tabla46[[#This Row],[Cantidad de Insumos]]*Tabla46[[#This Row],[Precio Unitario]]</f>
        <v>34000</v>
      </c>
      <c r="U18" s="329" t="s">
        <v>735</v>
      </c>
      <c r="V18" s="497" t="s">
        <v>1300</v>
      </c>
      <c r="W18" s="344"/>
    </row>
    <row r="19" spans="2:23" ht="30" customHeight="1" x14ac:dyDescent="0.2">
      <c r="B19" s="343" t="e">
        <f>IF(Tabla46[[#This Row],[Tipos de Acciones]]="","",CONCATENATE(Tabla46[[#This Row],[POA]],".",Tabla46[[#This Row],[SRS]],".",Tabla46[[#This Row],[AREA]],".",Tabla46[[#This Row],[TIPO]]))</f>
        <v>#REF!</v>
      </c>
      <c r="C19" s="343" t="e">
        <f>IF(Tabla46[[#This Row],[Tipos de Acciones]]="","",'Formulario PPGR1'!#REF!)</f>
        <v>#REF!</v>
      </c>
      <c r="D19" s="343" t="e">
        <f>IF(Tabla46[[#This Row],[Tipos de Acciones]]="","",'Formulario PPGR1'!#REF!)</f>
        <v>#REF!</v>
      </c>
      <c r="E19" s="343" t="e">
        <f>IF(Tabla46[[#This Row],[Tipos de Acciones]]="","",'Formulario PPGR1'!#REF!)</f>
        <v>#REF!</v>
      </c>
      <c r="F19" s="343" t="e">
        <f>IF(Tabla46[[#This Row],[Tipos de Acciones]]="","",'Formulario PPGR1'!#REF!)</f>
        <v>#REF!</v>
      </c>
      <c r="G19" s="501" t="s">
        <v>1310</v>
      </c>
      <c r="H19" s="498" t="s">
        <v>2300</v>
      </c>
      <c r="I19" s="502"/>
      <c r="J19" s="498"/>
      <c r="K19" s="498" t="s">
        <v>2401</v>
      </c>
      <c r="L19" s="498" t="s">
        <v>467</v>
      </c>
      <c r="M19" s="339" t="s">
        <v>2386</v>
      </c>
      <c r="N19" s="503" t="s">
        <v>1509</v>
      </c>
      <c r="O19" s="504" t="s">
        <v>2387</v>
      </c>
      <c r="P19" s="504" t="s">
        <v>1509</v>
      </c>
      <c r="Q19" s="322" t="s">
        <v>2280</v>
      </c>
      <c r="R19" s="494">
        <v>2</v>
      </c>
      <c r="S19" s="495">
        <v>9000</v>
      </c>
      <c r="T19" s="496">
        <f>+Tabla46[[#This Row],[Cantidad de Insumos]]*Tabla46[[#This Row],[Precio Unitario]]</f>
        <v>18000</v>
      </c>
      <c r="U19" s="329" t="s">
        <v>950</v>
      </c>
      <c r="V19" s="497" t="s">
        <v>1300</v>
      </c>
      <c r="W19" s="344"/>
    </row>
    <row r="20" spans="2:23" ht="24.75" customHeight="1" x14ac:dyDescent="0.2">
      <c r="B20" s="343" t="e">
        <f>IF(Tabla46[[#This Row],[Tipos de Acciones]]="","",CONCATENATE(Tabla46[[#This Row],[POA]],".",Tabla46[[#This Row],[SRS]],".",Tabla46[[#This Row],[AREA]],".",Tabla46[[#This Row],[TIPO]]))</f>
        <v>#REF!</v>
      </c>
      <c r="C20" s="343" t="e">
        <f>IF(Tabla46[[#This Row],[Tipos de Acciones]]="","",'Formulario PPGR1'!#REF!)</f>
        <v>#REF!</v>
      </c>
      <c r="D20" s="343" t="e">
        <f>IF(Tabla46[[#This Row],[Tipos de Acciones]]="","",'Formulario PPGR1'!#REF!)</f>
        <v>#REF!</v>
      </c>
      <c r="E20" s="343" t="e">
        <f>IF(Tabla46[[#This Row],[Tipos de Acciones]]="","",'Formulario PPGR1'!#REF!)</f>
        <v>#REF!</v>
      </c>
      <c r="F20" s="343" t="e">
        <f>IF(Tabla46[[#This Row],[Tipos de Acciones]]="","",'Formulario PPGR1'!#REF!)</f>
        <v>#REF!</v>
      </c>
      <c r="G20" s="501" t="s">
        <v>1310</v>
      </c>
      <c r="H20" s="501" t="s">
        <v>2388</v>
      </c>
      <c r="I20" s="502"/>
      <c r="J20" s="498"/>
      <c r="K20" s="498" t="s">
        <v>2402</v>
      </c>
      <c r="L20" s="498" t="s">
        <v>467</v>
      </c>
      <c r="M20" s="339" t="s">
        <v>2386</v>
      </c>
      <c r="N20" s="503" t="s">
        <v>1509</v>
      </c>
      <c r="O20" s="504" t="s">
        <v>2387</v>
      </c>
      <c r="P20" s="504" t="s">
        <v>1509</v>
      </c>
      <c r="Q20" s="322" t="s">
        <v>2280</v>
      </c>
      <c r="R20" s="494">
        <v>1</v>
      </c>
      <c r="S20" s="495">
        <v>10240</v>
      </c>
      <c r="T20" s="496">
        <f>+Tabla46[[#This Row],[Cantidad de Insumos]]*Tabla46[[#This Row],[Precio Unitario]]</f>
        <v>10240</v>
      </c>
      <c r="U20" s="329" t="s">
        <v>735</v>
      </c>
      <c r="V20" s="497" t="s">
        <v>1300</v>
      </c>
      <c r="W20" s="344"/>
    </row>
    <row r="21" spans="2:23" ht="41.25" customHeight="1" x14ac:dyDescent="0.2">
      <c r="B21" s="346" t="e">
        <f>IF(Tabla46[[#This Row],[Tipos de Acciones]]="","",CONCATENATE(Tabla46[[#This Row],[POA]],".",Tabla46[[#This Row],[SRS]],".",Tabla46[[#This Row],[AREA]],".",Tabla46[[#This Row],[TIPO]]))</f>
        <v>#REF!</v>
      </c>
      <c r="C21" s="346" t="e">
        <f>IF(Tabla46[[#This Row],[Tipos de Acciones]]="","",'Formulario PPGR1'!#REF!)</f>
        <v>#REF!</v>
      </c>
      <c r="D21" s="346" t="e">
        <f>IF(Tabla46[[#This Row],[Tipos de Acciones]]="","",'Formulario PPGR1'!#REF!)</f>
        <v>#REF!</v>
      </c>
      <c r="E21" s="346" t="e">
        <f>IF(Tabla46[[#This Row],[Tipos de Acciones]]="","",'Formulario PPGR1'!#REF!)</f>
        <v>#REF!</v>
      </c>
      <c r="F21" s="346" t="e">
        <f>IF(Tabla46[[#This Row],[Tipos de Acciones]]="","",'Formulario PPGR1'!#REF!)</f>
        <v>#REF!</v>
      </c>
      <c r="G21" s="501" t="s">
        <v>1310</v>
      </c>
      <c r="H21" s="491" t="s">
        <v>2392</v>
      </c>
      <c r="I21" s="502"/>
      <c r="J21" s="498"/>
      <c r="K21" s="498" t="s">
        <v>2403</v>
      </c>
      <c r="L21" s="498" t="s">
        <v>467</v>
      </c>
      <c r="M21" s="339" t="s">
        <v>2386</v>
      </c>
      <c r="N21" s="503" t="s">
        <v>1509</v>
      </c>
      <c r="O21" s="504" t="s">
        <v>2387</v>
      </c>
      <c r="P21" s="504" t="s">
        <v>1509</v>
      </c>
      <c r="Q21" s="322" t="s">
        <v>2280</v>
      </c>
      <c r="R21" s="494">
        <v>11</v>
      </c>
      <c r="S21" s="495">
        <v>10000</v>
      </c>
      <c r="T21" s="496">
        <f>+Tabla46[[#This Row],[Cantidad de Insumos]]*Tabla46[[#This Row],[Precio Unitario]]</f>
        <v>110000</v>
      </c>
      <c r="U21" s="505" t="s">
        <v>2394</v>
      </c>
      <c r="V21" s="497" t="s">
        <v>1300</v>
      </c>
      <c r="W21" s="344"/>
    </row>
    <row r="22" spans="2:23" ht="23.25" customHeight="1" x14ac:dyDescent="0.2">
      <c r="B22" s="346" t="e">
        <f>IF(Tabla46[[#This Row],[Tipos de Acciones]]="","",CONCATENATE(Tabla46[[#This Row],[POA]],".",Tabla46[[#This Row],[SRS]],".",Tabla46[[#This Row],[AREA]],".",Tabla46[[#This Row],[TIPO]]))</f>
        <v>#REF!</v>
      </c>
      <c r="C22" s="346" t="e">
        <f>IF(Tabla46[[#This Row],[Tipos de Acciones]]="","",'Formulario PPGR1'!#REF!)</f>
        <v>#REF!</v>
      </c>
      <c r="D22" s="346" t="e">
        <f>IF(Tabla46[[#This Row],[Tipos de Acciones]]="","",'Formulario PPGR1'!#REF!)</f>
        <v>#REF!</v>
      </c>
      <c r="E22" s="346" t="e">
        <f>IF(Tabla46[[#This Row],[Tipos de Acciones]]="","",'Formulario PPGR1'!#REF!)</f>
        <v>#REF!</v>
      </c>
      <c r="F22" s="346" t="e">
        <f>IF(Tabla46[[#This Row],[Tipos de Acciones]]="","",'Formulario PPGR1'!#REF!)</f>
        <v>#REF!</v>
      </c>
      <c r="G22" s="501" t="s">
        <v>1310</v>
      </c>
      <c r="H22" s="501" t="s">
        <v>2388</v>
      </c>
      <c r="I22" s="502"/>
      <c r="J22" s="498"/>
      <c r="K22" s="498" t="s">
        <v>2404</v>
      </c>
      <c r="L22" s="498" t="s">
        <v>467</v>
      </c>
      <c r="M22" s="339" t="s">
        <v>2386</v>
      </c>
      <c r="N22" s="503" t="s">
        <v>1509</v>
      </c>
      <c r="O22" s="504" t="s">
        <v>2387</v>
      </c>
      <c r="P22" s="504" t="s">
        <v>1509</v>
      </c>
      <c r="Q22" s="322" t="s">
        <v>2280</v>
      </c>
      <c r="R22" s="494">
        <v>0</v>
      </c>
      <c r="S22" s="495">
        <v>2940</v>
      </c>
      <c r="T22" s="496">
        <f>+Tabla46[[#This Row],[Cantidad de Insumos]]*Tabla46[[#This Row],[Precio Unitario]]</f>
        <v>0</v>
      </c>
      <c r="U22" s="329" t="s">
        <v>735</v>
      </c>
      <c r="V22" s="497" t="s">
        <v>1300</v>
      </c>
      <c r="W22" s="344"/>
    </row>
    <row r="23" spans="2:23" ht="28.5" customHeight="1" x14ac:dyDescent="0.2">
      <c r="B23" s="346" t="e">
        <f>IF(Tabla46[[#This Row],[Tipos de Acciones]]="","",CONCATENATE(Tabla46[[#This Row],[POA]],".",Tabla46[[#This Row],[SRS]],".",Tabla46[[#This Row],[AREA]],".",Tabla46[[#This Row],[TIPO]]))</f>
        <v>#REF!</v>
      </c>
      <c r="C23" s="346" t="e">
        <f>IF(Tabla46[[#This Row],[Tipos de Acciones]]="","",'Formulario PPGR1'!#REF!)</f>
        <v>#REF!</v>
      </c>
      <c r="D23" s="346" t="e">
        <f>IF(Tabla46[[#This Row],[Tipos de Acciones]]="","",'Formulario PPGR1'!#REF!)</f>
        <v>#REF!</v>
      </c>
      <c r="E23" s="346" t="e">
        <f>IF(Tabla46[[#This Row],[Tipos de Acciones]]="","",'Formulario PPGR1'!#REF!)</f>
        <v>#REF!</v>
      </c>
      <c r="F23" s="346" t="e">
        <f>IF(Tabla46[[#This Row],[Tipos de Acciones]]="","",'Formulario PPGR1'!#REF!)</f>
        <v>#REF!</v>
      </c>
      <c r="G23" s="501" t="s">
        <v>1310</v>
      </c>
      <c r="H23" s="491" t="s">
        <v>2392</v>
      </c>
      <c r="I23" s="502"/>
      <c r="J23" s="498"/>
      <c r="K23" s="498" t="s">
        <v>2405</v>
      </c>
      <c r="L23" s="498" t="s">
        <v>467</v>
      </c>
      <c r="M23" s="339" t="s">
        <v>2386</v>
      </c>
      <c r="N23" s="503" t="s">
        <v>1509</v>
      </c>
      <c r="O23" s="504" t="s">
        <v>2387</v>
      </c>
      <c r="P23" s="504" t="s">
        <v>1509</v>
      </c>
      <c r="Q23" s="322" t="s">
        <v>2280</v>
      </c>
      <c r="R23" s="494">
        <v>5</v>
      </c>
      <c r="S23" s="495">
        <v>25000</v>
      </c>
      <c r="T23" s="496">
        <f>+Tabla46[[#This Row],[Cantidad de Insumos]]*Tabla46[[#This Row],[Precio Unitario]]</f>
        <v>125000</v>
      </c>
      <c r="U23" s="505" t="s">
        <v>2394</v>
      </c>
      <c r="V23" s="497" t="s">
        <v>1300</v>
      </c>
      <c r="W23" s="344"/>
    </row>
    <row r="24" spans="2:23" ht="34.5" customHeight="1" x14ac:dyDescent="0.2">
      <c r="B24" s="343" t="e">
        <f>IF(Tabla46[[#This Row],[Tipos de Acciones]]="","",CONCATENATE(Tabla46[[#This Row],[POA]],".",Tabla46[[#This Row],[SRS]],".",Tabla46[[#This Row],[AREA]],".",Tabla46[[#This Row],[TIPO]]))</f>
        <v>#REF!</v>
      </c>
      <c r="C24" s="343" t="e">
        <f>IF(Tabla46[[#This Row],[Tipos de Acciones]]="","",'Formulario PPGR1'!#REF!)</f>
        <v>#REF!</v>
      </c>
      <c r="D24" s="343" t="e">
        <f>IF(Tabla46[[#This Row],[Tipos de Acciones]]="","",'Formulario PPGR1'!#REF!)</f>
        <v>#REF!</v>
      </c>
      <c r="E24" s="343" t="e">
        <f>IF(Tabla46[[#This Row],[Tipos de Acciones]]="","",'Formulario PPGR1'!#REF!)</f>
        <v>#REF!</v>
      </c>
      <c r="F24" s="343" t="e">
        <f>IF(Tabla46[[#This Row],[Tipos de Acciones]]="","",'Formulario PPGR1'!#REF!)</f>
        <v>#REF!</v>
      </c>
      <c r="G24" s="501" t="s">
        <v>1310</v>
      </c>
      <c r="H24" s="491" t="s">
        <v>2392</v>
      </c>
      <c r="I24" s="502"/>
      <c r="J24" s="498"/>
      <c r="K24" s="498" t="s">
        <v>2406</v>
      </c>
      <c r="L24" s="498" t="s">
        <v>467</v>
      </c>
      <c r="M24" s="339" t="s">
        <v>2386</v>
      </c>
      <c r="N24" s="503" t="s">
        <v>1509</v>
      </c>
      <c r="O24" s="504" t="s">
        <v>2387</v>
      </c>
      <c r="P24" s="504" t="s">
        <v>1509</v>
      </c>
      <c r="Q24" s="322" t="s">
        <v>2280</v>
      </c>
      <c r="R24" s="494">
        <v>2</v>
      </c>
      <c r="S24" s="495">
        <v>15000</v>
      </c>
      <c r="T24" s="496">
        <f>+Tabla46[[#This Row],[Cantidad de Insumos]]*Tabla46[[#This Row],[Precio Unitario]]</f>
        <v>30000</v>
      </c>
      <c r="U24" s="505" t="s">
        <v>2394</v>
      </c>
      <c r="V24" s="497" t="s">
        <v>1300</v>
      </c>
      <c r="W24" s="344"/>
    </row>
    <row r="25" spans="2:23" ht="32.25" customHeight="1" x14ac:dyDescent="0.2">
      <c r="B25" s="346" t="e">
        <f>IF(Tabla46[[#This Row],[Tipos de Acciones]]="","",CONCATENATE(Tabla46[[#This Row],[POA]],".",Tabla46[[#This Row],[SRS]],".",Tabla46[[#This Row],[AREA]],".",Tabla46[[#This Row],[TIPO]]))</f>
        <v>#REF!</v>
      </c>
      <c r="C25" s="346" t="e">
        <f>IF(Tabla46[[#This Row],[Tipos de Acciones]]="","",'Formulario PPGR1'!#REF!)</f>
        <v>#REF!</v>
      </c>
      <c r="D25" s="346" t="e">
        <f>IF(Tabla46[[#This Row],[Tipos de Acciones]]="","",'Formulario PPGR1'!#REF!)</f>
        <v>#REF!</v>
      </c>
      <c r="E25" s="346" t="e">
        <f>IF(Tabla46[[#This Row],[Tipos de Acciones]]="","",'Formulario PPGR1'!#REF!)</f>
        <v>#REF!</v>
      </c>
      <c r="F25" s="346" t="e">
        <f>IF(Tabla46[[#This Row],[Tipos de Acciones]]="","",'Formulario PPGR1'!#REF!)</f>
        <v>#REF!</v>
      </c>
      <c r="G25" s="501" t="s">
        <v>1310</v>
      </c>
      <c r="H25" s="501" t="s">
        <v>2388</v>
      </c>
      <c r="I25" s="502"/>
      <c r="J25" s="498"/>
      <c r="K25" s="498" t="s">
        <v>2407</v>
      </c>
      <c r="L25" s="498" t="s">
        <v>467</v>
      </c>
      <c r="M25" s="339" t="s">
        <v>2386</v>
      </c>
      <c r="N25" s="503" t="s">
        <v>1509</v>
      </c>
      <c r="O25" s="504" t="s">
        <v>2387</v>
      </c>
      <c r="P25" s="504" t="s">
        <v>1509</v>
      </c>
      <c r="Q25" s="322" t="s">
        <v>2280</v>
      </c>
      <c r="R25" s="494">
        <v>0</v>
      </c>
      <c r="S25" s="495">
        <v>130000</v>
      </c>
      <c r="T25" s="496">
        <f>+Tabla46[[#This Row],[Cantidad de Insumos]]*Tabla46[[#This Row],[Precio Unitario]]</f>
        <v>0</v>
      </c>
      <c r="U25" s="329" t="s">
        <v>735</v>
      </c>
      <c r="V25" s="497" t="s">
        <v>1300</v>
      </c>
      <c r="W25" s="344"/>
    </row>
    <row r="26" spans="2:23" ht="38.25" customHeight="1" x14ac:dyDescent="0.2">
      <c r="B26" s="346" t="e">
        <f>IF(Tabla46[[#This Row],[Tipos de Acciones]]="","",CONCATENATE(Tabla46[[#This Row],[POA]],".",Tabla46[[#This Row],[SRS]],".",Tabla46[[#This Row],[AREA]],".",Tabla46[[#This Row],[TIPO]]))</f>
        <v>#REF!</v>
      </c>
      <c r="C26" s="346" t="e">
        <f>IF(Tabla46[[#This Row],[Tipos de Acciones]]="","",'Formulario PPGR1'!#REF!)</f>
        <v>#REF!</v>
      </c>
      <c r="D26" s="346" t="e">
        <f>IF(Tabla46[[#This Row],[Tipos de Acciones]]="","",'Formulario PPGR1'!#REF!)</f>
        <v>#REF!</v>
      </c>
      <c r="E26" s="346" t="e">
        <f>IF(Tabla46[[#This Row],[Tipos de Acciones]]="","",'Formulario PPGR1'!#REF!)</f>
        <v>#REF!</v>
      </c>
      <c r="F26" s="346" t="e">
        <f>IF(Tabla46[[#This Row],[Tipos de Acciones]]="","",'Formulario PPGR1'!#REF!)</f>
        <v>#REF!</v>
      </c>
      <c r="G26" s="501" t="s">
        <v>1310</v>
      </c>
      <c r="H26" s="501" t="s">
        <v>2388</v>
      </c>
      <c r="I26" s="502"/>
      <c r="J26" s="498"/>
      <c r="K26" s="498" t="s">
        <v>2408</v>
      </c>
      <c r="L26" s="498" t="s">
        <v>467</v>
      </c>
      <c r="M26" s="339" t="s">
        <v>2386</v>
      </c>
      <c r="N26" s="503" t="s">
        <v>1509</v>
      </c>
      <c r="O26" s="504" t="s">
        <v>2387</v>
      </c>
      <c r="P26" s="504" t="s">
        <v>1509</v>
      </c>
      <c r="Q26" s="322" t="s">
        <v>2280</v>
      </c>
      <c r="R26" s="494">
        <v>9</v>
      </c>
      <c r="S26" s="495">
        <v>6000</v>
      </c>
      <c r="T26" s="496">
        <f>+Tabla46[[#This Row],[Cantidad de Insumos]]*Tabla46[[#This Row],[Precio Unitario]]</f>
        <v>54000</v>
      </c>
      <c r="U26" s="329" t="s">
        <v>735</v>
      </c>
      <c r="V26" s="497" t="s">
        <v>1300</v>
      </c>
      <c r="W26" s="344"/>
    </row>
    <row r="27" spans="2:23" ht="39" customHeight="1" x14ac:dyDescent="0.2">
      <c r="B27" s="346" t="e">
        <f>IF(Tabla46[[#This Row],[Tipos de Acciones]]="","",CONCATENATE(Tabla46[[#This Row],[POA]],".",Tabla46[[#This Row],[SRS]],".",Tabla46[[#This Row],[AREA]],".",Tabla46[[#This Row],[TIPO]]))</f>
        <v>#REF!</v>
      </c>
      <c r="C27" s="346" t="e">
        <f>IF(Tabla46[[#This Row],[Tipos de Acciones]]="","",'Formulario PPGR1'!#REF!)</f>
        <v>#REF!</v>
      </c>
      <c r="D27" s="346" t="e">
        <f>IF(Tabla46[[#This Row],[Tipos de Acciones]]="","",'Formulario PPGR1'!#REF!)</f>
        <v>#REF!</v>
      </c>
      <c r="E27" s="346" t="e">
        <f>IF(Tabla46[[#This Row],[Tipos de Acciones]]="","",'Formulario PPGR1'!#REF!)</f>
        <v>#REF!</v>
      </c>
      <c r="F27" s="346" t="e">
        <f>IF(Tabla46[[#This Row],[Tipos de Acciones]]="","",'Formulario PPGR1'!#REF!)</f>
        <v>#REF!</v>
      </c>
      <c r="G27" s="501" t="s">
        <v>1310</v>
      </c>
      <c r="H27" s="501" t="s">
        <v>2388</v>
      </c>
      <c r="I27" s="502"/>
      <c r="J27" s="498"/>
      <c r="K27" s="498" t="s">
        <v>2409</v>
      </c>
      <c r="L27" s="498" t="s">
        <v>467</v>
      </c>
      <c r="M27" s="339" t="s">
        <v>2386</v>
      </c>
      <c r="N27" s="503" t="s">
        <v>1509</v>
      </c>
      <c r="O27" s="504" t="s">
        <v>2387</v>
      </c>
      <c r="P27" s="504" t="s">
        <v>1509</v>
      </c>
      <c r="Q27" s="322" t="s">
        <v>2280</v>
      </c>
      <c r="R27" s="494">
        <v>0</v>
      </c>
      <c r="S27" s="495">
        <v>1500</v>
      </c>
      <c r="T27" s="496">
        <f>+Tabla46[[#This Row],[Cantidad de Insumos]]*Tabla46[[#This Row],[Precio Unitario]]</f>
        <v>0</v>
      </c>
      <c r="U27" s="329" t="s">
        <v>735</v>
      </c>
      <c r="V27" s="497" t="s">
        <v>1300</v>
      </c>
      <c r="W27" s="344"/>
    </row>
    <row r="28" spans="2:23" ht="37.5" customHeight="1" x14ac:dyDescent="0.2">
      <c r="B28" s="346" t="e">
        <f>IF(Tabla46[[#This Row],[Tipos de Acciones]]="","",CONCATENATE(Tabla46[[#This Row],[POA]],".",Tabla46[[#This Row],[SRS]],".",Tabla46[[#This Row],[AREA]],".",Tabla46[[#This Row],[TIPO]]))</f>
        <v>#REF!</v>
      </c>
      <c r="C28" s="346" t="e">
        <f>IF(Tabla46[[#This Row],[Tipos de Acciones]]="","",'Formulario PPGR1'!#REF!)</f>
        <v>#REF!</v>
      </c>
      <c r="D28" s="346" t="e">
        <f>IF(Tabla46[[#This Row],[Tipos de Acciones]]="","",'Formulario PPGR1'!#REF!)</f>
        <v>#REF!</v>
      </c>
      <c r="E28" s="346" t="e">
        <f>IF(Tabla46[[#This Row],[Tipos de Acciones]]="","",'Formulario PPGR1'!#REF!)</f>
        <v>#REF!</v>
      </c>
      <c r="F28" s="346" t="e">
        <f>IF(Tabla46[[#This Row],[Tipos de Acciones]]="","",'Formulario PPGR1'!#REF!)</f>
        <v>#REF!</v>
      </c>
      <c r="G28" s="501" t="s">
        <v>1310</v>
      </c>
      <c r="H28" s="501" t="s">
        <v>2388</v>
      </c>
      <c r="I28" s="502"/>
      <c r="J28" s="498"/>
      <c r="K28" s="498" t="s">
        <v>2410</v>
      </c>
      <c r="L28" s="498" t="s">
        <v>467</v>
      </c>
      <c r="M28" s="339" t="s">
        <v>2386</v>
      </c>
      <c r="N28" s="503" t="s">
        <v>1509</v>
      </c>
      <c r="O28" s="504" t="s">
        <v>2387</v>
      </c>
      <c r="P28" s="504" t="s">
        <v>1509</v>
      </c>
      <c r="Q28" s="322" t="s">
        <v>2280</v>
      </c>
      <c r="R28" s="494">
        <v>6</v>
      </c>
      <c r="S28" s="495">
        <v>4000</v>
      </c>
      <c r="T28" s="496">
        <f>+Tabla46[[#This Row],[Cantidad de Insumos]]*Tabla46[[#This Row],[Precio Unitario]]</f>
        <v>24000</v>
      </c>
      <c r="U28" s="329" t="s">
        <v>735</v>
      </c>
      <c r="V28" s="497" t="s">
        <v>1300</v>
      </c>
      <c r="W28" s="344"/>
    </row>
    <row r="29" spans="2:23" ht="35.25" customHeight="1" x14ac:dyDescent="0.2">
      <c r="B29" s="346" t="e">
        <f>IF(Tabla46[[#This Row],[Tipos de Acciones]]="","",CONCATENATE(Tabla46[[#This Row],[POA]],".",Tabla46[[#This Row],[SRS]],".",Tabla46[[#This Row],[AREA]],".",Tabla46[[#This Row],[TIPO]]))</f>
        <v>#REF!</v>
      </c>
      <c r="C29" s="346" t="e">
        <f>IF(Tabla46[[#This Row],[Tipos de Acciones]]="","",'Formulario PPGR1'!#REF!)</f>
        <v>#REF!</v>
      </c>
      <c r="D29" s="346" t="e">
        <f>IF(Tabla46[[#This Row],[Tipos de Acciones]]="","",'Formulario PPGR1'!#REF!)</f>
        <v>#REF!</v>
      </c>
      <c r="E29" s="346" t="e">
        <f>IF(Tabla46[[#This Row],[Tipos de Acciones]]="","",'Formulario PPGR1'!#REF!)</f>
        <v>#REF!</v>
      </c>
      <c r="F29" s="346" t="e">
        <f>IF(Tabla46[[#This Row],[Tipos de Acciones]]="","",'Formulario PPGR1'!#REF!)</f>
        <v>#REF!</v>
      </c>
      <c r="G29" s="501" t="s">
        <v>1310</v>
      </c>
      <c r="H29" s="498" t="s">
        <v>2300</v>
      </c>
      <c r="I29" s="502"/>
      <c r="J29" s="498"/>
      <c r="K29" s="498" t="s">
        <v>2411</v>
      </c>
      <c r="L29" s="498" t="s">
        <v>467</v>
      </c>
      <c r="M29" s="339" t="s">
        <v>2386</v>
      </c>
      <c r="N29" s="503" t="s">
        <v>1509</v>
      </c>
      <c r="O29" s="504" t="s">
        <v>2387</v>
      </c>
      <c r="P29" s="504" t="s">
        <v>1509</v>
      </c>
      <c r="Q29" s="322" t="s">
        <v>2280</v>
      </c>
      <c r="R29" s="494">
        <v>1</v>
      </c>
      <c r="S29" s="495">
        <v>850</v>
      </c>
      <c r="T29" s="496">
        <f>+Tabla46[[#This Row],[Cantidad de Insumos]]*Tabla46[[#This Row],[Precio Unitario]]</f>
        <v>850</v>
      </c>
      <c r="U29" s="329" t="s">
        <v>950</v>
      </c>
      <c r="V29" s="497" t="s">
        <v>1300</v>
      </c>
      <c r="W29" s="344"/>
    </row>
    <row r="30" spans="2:23" ht="32.25" customHeight="1" x14ac:dyDescent="0.2">
      <c r="B30" s="346" t="e">
        <f>IF(Tabla46[[#This Row],[Tipos de Acciones]]="","",CONCATENATE(Tabla46[[#This Row],[POA]],".",Tabla46[[#This Row],[SRS]],".",Tabla46[[#This Row],[AREA]],".",Tabla46[[#This Row],[TIPO]]))</f>
        <v>#REF!</v>
      </c>
      <c r="C30" s="346" t="e">
        <f>IF(Tabla46[[#This Row],[Tipos de Acciones]]="","",'Formulario PPGR1'!#REF!)</f>
        <v>#REF!</v>
      </c>
      <c r="D30" s="346" t="e">
        <f>IF(Tabla46[[#This Row],[Tipos de Acciones]]="","",'Formulario PPGR1'!#REF!)</f>
        <v>#REF!</v>
      </c>
      <c r="E30" s="346" t="e">
        <f>IF(Tabla46[[#This Row],[Tipos de Acciones]]="","",'Formulario PPGR1'!#REF!)</f>
        <v>#REF!</v>
      </c>
      <c r="F30" s="346" t="e">
        <f>IF(Tabla46[[#This Row],[Tipos de Acciones]]="","",'Formulario PPGR1'!#REF!)</f>
        <v>#REF!</v>
      </c>
      <c r="G30" s="501" t="s">
        <v>1310</v>
      </c>
      <c r="H30" s="501" t="s">
        <v>2388</v>
      </c>
      <c r="I30" s="502"/>
      <c r="J30" s="498"/>
      <c r="K30" s="498" t="s">
        <v>2412</v>
      </c>
      <c r="L30" s="498" t="s">
        <v>467</v>
      </c>
      <c r="M30" s="339" t="s">
        <v>2386</v>
      </c>
      <c r="N30" s="503" t="s">
        <v>1509</v>
      </c>
      <c r="O30" s="504" t="s">
        <v>2387</v>
      </c>
      <c r="P30" s="504" t="s">
        <v>1509</v>
      </c>
      <c r="Q30" s="322" t="s">
        <v>2280</v>
      </c>
      <c r="R30" s="494">
        <v>2</v>
      </c>
      <c r="S30" s="495">
        <v>12000</v>
      </c>
      <c r="T30" s="496">
        <f>+Tabla46[[#This Row],[Cantidad de Insumos]]*Tabla46[[#This Row],[Precio Unitario]]</f>
        <v>24000</v>
      </c>
      <c r="U30" s="329" t="s">
        <v>735</v>
      </c>
      <c r="V30" s="497" t="s">
        <v>1300</v>
      </c>
      <c r="W30" s="344"/>
    </row>
    <row r="31" spans="2:23" ht="35.25" customHeight="1" x14ac:dyDescent="0.2">
      <c r="B31" s="346" t="e">
        <f>IF(Tabla46[[#This Row],[Tipos de Acciones]]="","",CONCATENATE(Tabla46[[#This Row],[POA]],".",Tabla46[[#This Row],[SRS]],".",Tabla46[[#This Row],[AREA]],".",Tabla46[[#This Row],[TIPO]]))</f>
        <v>#REF!</v>
      </c>
      <c r="C31" s="346" t="e">
        <f>IF(Tabla46[[#This Row],[Tipos de Acciones]]="","",'Formulario PPGR1'!#REF!)</f>
        <v>#REF!</v>
      </c>
      <c r="D31" s="346" t="e">
        <f>IF(Tabla46[[#This Row],[Tipos de Acciones]]="","",'Formulario PPGR1'!#REF!)</f>
        <v>#REF!</v>
      </c>
      <c r="E31" s="346" t="e">
        <f>IF(Tabla46[[#This Row],[Tipos de Acciones]]="","",'Formulario PPGR1'!#REF!)</f>
        <v>#REF!</v>
      </c>
      <c r="F31" s="346" t="e">
        <f>IF(Tabla46[[#This Row],[Tipos de Acciones]]="","",'Formulario PPGR1'!#REF!)</f>
        <v>#REF!</v>
      </c>
      <c r="G31" s="501" t="s">
        <v>1310</v>
      </c>
      <c r="H31" s="498" t="s">
        <v>2300</v>
      </c>
      <c r="I31" s="502"/>
      <c r="J31" s="498"/>
      <c r="K31" s="498" t="s">
        <v>2413</v>
      </c>
      <c r="L31" s="498" t="s">
        <v>467</v>
      </c>
      <c r="M31" s="339" t="s">
        <v>2386</v>
      </c>
      <c r="N31" s="503" t="s">
        <v>1509</v>
      </c>
      <c r="O31" s="504" t="s">
        <v>2387</v>
      </c>
      <c r="P31" s="504" t="s">
        <v>1509</v>
      </c>
      <c r="Q31" s="322" t="s">
        <v>2280</v>
      </c>
      <c r="R31" s="494">
        <v>3</v>
      </c>
      <c r="S31" s="495">
        <v>2500</v>
      </c>
      <c r="T31" s="496">
        <f>+Tabla46[[#This Row],[Cantidad de Insumos]]*Tabla46[[#This Row],[Precio Unitario]]</f>
        <v>7500</v>
      </c>
      <c r="U31" s="329" t="s">
        <v>950</v>
      </c>
      <c r="V31" s="497" t="s">
        <v>1300</v>
      </c>
      <c r="W31" s="344"/>
    </row>
    <row r="32" spans="2:23" ht="35.25" customHeight="1" x14ac:dyDescent="0.2">
      <c r="B32" s="346" t="e">
        <f>IF(Tabla46[[#This Row],[Tipos de Acciones]]="","",CONCATENATE(Tabla46[[#This Row],[POA]],".",Tabla46[[#This Row],[SRS]],".",Tabla46[[#This Row],[AREA]],".",Tabla46[[#This Row],[TIPO]]))</f>
        <v>#REF!</v>
      </c>
      <c r="C32" s="346" t="e">
        <f>IF(Tabla46[[#This Row],[Tipos de Acciones]]="","",'Formulario PPGR1'!#REF!)</f>
        <v>#REF!</v>
      </c>
      <c r="D32" s="346" t="e">
        <f>IF(Tabla46[[#This Row],[Tipos de Acciones]]="","",'Formulario PPGR1'!#REF!)</f>
        <v>#REF!</v>
      </c>
      <c r="E32" s="346" t="e">
        <f>IF(Tabla46[[#This Row],[Tipos de Acciones]]="","",'Formulario PPGR1'!#REF!)</f>
        <v>#REF!</v>
      </c>
      <c r="F32" s="346" t="e">
        <f>IF(Tabla46[[#This Row],[Tipos de Acciones]]="","",'Formulario PPGR1'!#REF!)</f>
        <v>#REF!</v>
      </c>
      <c r="G32" s="501" t="s">
        <v>1310</v>
      </c>
      <c r="H32" s="501" t="s">
        <v>2388</v>
      </c>
      <c r="I32" s="502"/>
      <c r="J32" s="498"/>
      <c r="K32" s="498" t="s">
        <v>2414</v>
      </c>
      <c r="L32" s="498" t="s">
        <v>467</v>
      </c>
      <c r="M32" s="339" t="s">
        <v>2386</v>
      </c>
      <c r="N32" s="503" t="s">
        <v>1509</v>
      </c>
      <c r="O32" s="504" t="s">
        <v>2387</v>
      </c>
      <c r="P32" s="504" t="s">
        <v>1509</v>
      </c>
      <c r="Q32" s="322" t="s">
        <v>2280</v>
      </c>
      <c r="R32" s="494">
        <v>0</v>
      </c>
      <c r="S32" s="495">
        <v>1450</v>
      </c>
      <c r="T32" s="496">
        <f>+Tabla46[[#This Row],[Cantidad de Insumos]]*Tabla46[[#This Row],[Precio Unitario]]</f>
        <v>0</v>
      </c>
      <c r="U32" s="329" t="s">
        <v>735</v>
      </c>
      <c r="V32" s="497" t="s">
        <v>1300</v>
      </c>
      <c r="W32" s="344"/>
    </row>
    <row r="33" spans="2:23" ht="41.25" customHeight="1" x14ac:dyDescent="0.2">
      <c r="B33" s="346" t="e">
        <f>IF(Tabla46[[#This Row],[Tipos de Acciones]]="","",CONCATENATE(Tabla46[[#This Row],[POA]],".",Tabla46[[#This Row],[SRS]],".",Tabla46[[#This Row],[AREA]],".",Tabla46[[#This Row],[TIPO]]))</f>
        <v>#REF!</v>
      </c>
      <c r="C33" s="346" t="e">
        <f>IF(Tabla46[[#This Row],[Tipos de Acciones]]="","",'Formulario PPGR1'!#REF!)</f>
        <v>#REF!</v>
      </c>
      <c r="D33" s="346" t="e">
        <f>IF(Tabla46[[#This Row],[Tipos de Acciones]]="","",'Formulario PPGR1'!#REF!)</f>
        <v>#REF!</v>
      </c>
      <c r="E33" s="346" t="e">
        <f>IF(Tabla46[[#This Row],[Tipos de Acciones]]="","",'Formulario PPGR1'!#REF!)</f>
        <v>#REF!</v>
      </c>
      <c r="F33" s="346" t="e">
        <f>IF(Tabla46[[#This Row],[Tipos de Acciones]]="","",'Formulario PPGR1'!#REF!)</f>
        <v>#REF!</v>
      </c>
      <c r="G33" s="501" t="s">
        <v>1310</v>
      </c>
      <c r="H33" s="501" t="s">
        <v>2388</v>
      </c>
      <c r="I33" s="502"/>
      <c r="J33" s="498"/>
      <c r="K33" s="498" t="s">
        <v>2415</v>
      </c>
      <c r="L33" s="498" t="s">
        <v>467</v>
      </c>
      <c r="M33" s="339" t="s">
        <v>2386</v>
      </c>
      <c r="N33" s="503" t="s">
        <v>1509</v>
      </c>
      <c r="O33" s="504" t="s">
        <v>2387</v>
      </c>
      <c r="P33" s="504" t="s">
        <v>1509</v>
      </c>
      <c r="Q33" s="322" t="s">
        <v>2280</v>
      </c>
      <c r="R33" s="494">
        <v>9</v>
      </c>
      <c r="S33" s="495">
        <v>1440</v>
      </c>
      <c r="T33" s="496">
        <f>+Tabla46[[#This Row],[Cantidad de Insumos]]*Tabla46[[#This Row],[Precio Unitario]]</f>
        <v>12960</v>
      </c>
      <c r="U33" s="329" t="s">
        <v>735</v>
      </c>
      <c r="V33" s="497" t="s">
        <v>1300</v>
      </c>
      <c r="W33" s="344"/>
    </row>
    <row r="34" spans="2:23" ht="36.75" customHeight="1" x14ac:dyDescent="0.2">
      <c r="B34" s="346" t="e">
        <f>IF(Tabla46[[#This Row],[Tipos de Acciones]]="","",CONCATENATE(Tabla46[[#This Row],[POA]],".",Tabla46[[#This Row],[SRS]],".",Tabla46[[#This Row],[AREA]],".",Tabla46[[#This Row],[TIPO]]))</f>
        <v>#REF!</v>
      </c>
      <c r="C34" s="346" t="e">
        <f>IF(Tabla46[[#This Row],[Tipos de Acciones]]="","",'Formulario PPGR1'!#REF!)</f>
        <v>#REF!</v>
      </c>
      <c r="D34" s="346" t="e">
        <f>IF(Tabla46[[#This Row],[Tipos de Acciones]]="","",'Formulario PPGR1'!#REF!)</f>
        <v>#REF!</v>
      </c>
      <c r="E34" s="346" t="e">
        <f>IF(Tabla46[[#This Row],[Tipos de Acciones]]="","",'Formulario PPGR1'!#REF!)</f>
        <v>#REF!</v>
      </c>
      <c r="F34" s="346" t="e">
        <f>IF(Tabla46[[#This Row],[Tipos de Acciones]]="","",'Formulario PPGR1'!#REF!)</f>
        <v>#REF!</v>
      </c>
      <c r="G34" s="501" t="s">
        <v>1310</v>
      </c>
      <c r="H34" s="501" t="s">
        <v>2388</v>
      </c>
      <c r="I34" s="502"/>
      <c r="J34" s="498"/>
      <c r="K34" s="498" t="s">
        <v>2416</v>
      </c>
      <c r="L34" s="498" t="s">
        <v>467</v>
      </c>
      <c r="M34" s="339" t="s">
        <v>2386</v>
      </c>
      <c r="N34" s="503" t="s">
        <v>1509</v>
      </c>
      <c r="O34" s="504" t="s">
        <v>2387</v>
      </c>
      <c r="P34" s="504" t="s">
        <v>1509</v>
      </c>
      <c r="Q34" s="322" t="s">
        <v>2280</v>
      </c>
      <c r="R34" s="494">
        <v>8</v>
      </c>
      <c r="S34" s="495">
        <v>21240</v>
      </c>
      <c r="T34" s="496">
        <f>+Tabla46[[#This Row],[Cantidad de Insumos]]*Tabla46[[#This Row],[Precio Unitario]]</f>
        <v>169920</v>
      </c>
      <c r="U34" s="329" t="s">
        <v>735</v>
      </c>
      <c r="V34" s="497" t="s">
        <v>1300</v>
      </c>
      <c r="W34" s="344"/>
    </row>
    <row r="35" spans="2:23" ht="33" customHeight="1" x14ac:dyDescent="0.2">
      <c r="B35" s="346" t="e">
        <f>IF(Tabla46[[#This Row],[Tipos de Acciones]]="","",CONCATENATE(Tabla46[[#This Row],[POA]],".",Tabla46[[#This Row],[SRS]],".",Tabla46[[#This Row],[AREA]],".",Tabla46[[#This Row],[TIPO]]))</f>
        <v>#REF!</v>
      </c>
      <c r="C35" s="346" t="e">
        <f>IF(Tabla46[[#This Row],[Tipos de Acciones]]="","",'Formulario PPGR1'!#REF!)</f>
        <v>#REF!</v>
      </c>
      <c r="D35" s="346" t="e">
        <f>IF(Tabla46[[#This Row],[Tipos de Acciones]]="","",'Formulario PPGR1'!#REF!)</f>
        <v>#REF!</v>
      </c>
      <c r="E35" s="346" t="e">
        <f>IF(Tabla46[[#This Row],[Tipos de Acciones]]="","",'Formulario PPGR1'!#REF!)</f>
        <v>#REF!</v>
      </c>
      <c r="F35" s="346" t="e">
        <f>IF(Tabla46[[#This Row],[Tipos de Acciones]]="","",'Formulario PPGR1'!#REF!)</f>
        <v>#REF!</v>
      </c>
      <c r="G35" s="501" t="s">
        <v>1310</v>
      </c>
      <c r="H35" s="501" t="s">
        <v>2388</v>
      </c>
      <c r="I35" s="502"/>
      <c r="J35" s="498"/>
      <c r="K35" s="498" t="s">
        <v>2417</v>
      </c>
      <c r="L35" s="498" t="s">
        <v>467</v>
      </c>
      <c r="M35" s="339" t="s">
        <v>2386</v>
      </c>
      <c r="N35" s="503" t="s">
        <v>1509</v>
      </c>
      <c r="O35" s="504" t="s">
        <v>2387</v>
      </c>
      <c r="P35" s="504" t="s">
        <v>1509</v>
      </c>
      <c r="Q35" s="322" t="s">
        <v>2280</v>
      </c>
      <c r="R35" s="494">
        <v>3</v>
      </c>
      <c r="S35" s="495">
        <v>15700</v>
      </c>
      <c r="T35" s="496">
        <f>+Tabla46[[#This Row],[Cantidad de Insumos]]*Tabla46[[#This Row],[Precio Unitario]]</f>
        <v>47100</v>
      </c>
      <c r="U35" s="329" t="s">
        <v>735</v>
      </c>
      <c r="V35" s="497" t="s">
        <v>1300</v>
      </c>
      <c r="W35" s="344"/>
    </row>
    <row r="36" spans="2:23" ht="43.5" customHeight="1" x14ac:dyDescent="0.2">
      <c r="B36" s="346" t="e">
        <f>IF(Tabla46[[#This Row],[Tipos de Acciones]]="","",CONCATENATE(Tabla46[[#This Row],[POA]],".",Tabla46[[#This Row],[SRS]],".",Tabla46[[#This Row],[AREA]],".",Tabla46[[#This Row],[TIPO]]))</f>
        <v>#REF!</v>
      </c>
      <c r="C36" s="346" t="e">
        <f>IF(Tabla46[[#This Row],[Tipos de Acciones]]="","",'Formulario PPGR1'!#REF!)</f>
        <v>#REF!</v>
      </c>
      <c r="D36" s="346" t="e">
        <f>IF(Tabla46[[#This Row],[Tipos de Acciones]]="","",'Formulario PPGR1'!#REF!)</f>
        <v>#REF!</v>
      </c>
      <c r="E36" s="346" t="e">
        <f>IF(Tabla46[[#This Row],[Tipos de Acciones]]="","",'Formulario PPGR1'!#REF!)</f>
        <v>#REF!</v>
      </c>
      <c r="F36" s="346" t="e">
        <f>IF(Tabla46[[#This Row],[Tipos de Acciones]]="","",'Formulario PPGR1'!#REF!)</f>
        <v>#REF!</v>
      </c>
      <c r="G36" s="501" t="s">
        <v>1310</v>
      </c>
      <c r="H36" s="501" t="s">
        <v>2388</v>
      </c>
      <c r="I36" s="502"/>
      <c r="J36" s="498"/>
      <c r="K36" s="498" t="s">
        <v>2418</v>
      </c>
      <c r="L36" s="498" t="s">
        <v>467</v>
      </c>
      <c r="M36" s="339" t="s">
        <v>2386</v>
      </c>
      <c r="N36" s="503" t="s">
        <v>1509</v>
      </c>
      <c r="O36" s="504" t="s">
        <v>2387</v>
      </c>
      <c r="P36" s="504" t="s">
        <v>1509</v>
      </c>
      <c r="Q36" s="322" t="s">
        <v>2280</v>
      </c>
      <c r="R36" s="494">
        <v>0</v>
      </c>
      <c r="S36" s="495">
        <v>15820</v>
      </c>
      <c r="T36" s="496">
        <f>+Tabla46[[#This Row],[Cantidad de Insumos]]*Tabla46[[#This Row],[Precio Unitario]]</f>
        <v>0</v>
      </c>
      <c r="U36" s="329" t="s">
        <v>735</v>
      </c>
      <c r="V36" s="497" t="s">
        <v>1300</v>
      </c>
      <c r="W36" s="344"/>
    </row>
    <row r="37" spans="2:23" ht="29.25" customHeight="1" x14ac:dyDescent="0.2">
      <c r="B37" s="346" t="e">
        <f>IF(Tabla46[[#This Row],[Tipos de Acciones]]="","",CONCATENATE(Tabla46[[#This Row],[POA]],".",Tabla46[[#This Row],[SRS]],".",Tabla46[[#This Row],[AREA]],".",Tabla46[[#This Row],[TIPO]]))</f>
        <v>#REF!</v>
      </c>
      <c r="C37" s="346" t="e">
        <f>IF(Tabla46[[#This Row],[Tipos de Acciones]]="","",'Formulario PPGR1'!#REF!)</f>
        <v>#REF!</v>
      </c>
      <c r="D37" s="346" t="e">
        <f>IF(Tabla46[[#This Row],[Tipos de Acciones]]="","",'Formulario PPGR1'!#REF!)</f>
        <v>#REF!</v>
      </c>
      <c r="E37" s="346" t="e">
        <f>IF(Tabla46[[#This Row],[Tipos de Acciones]]="","",'Formulario PPGR1'!#REF!)</f>
        <v>#REF!</v>
      </c>
      <c r="F37" s="346" t="e">
        <f>IF(Tabla46[[#This Row],[Tipos de Acciones]]="","",'Formulario PPGR1'!#REF!)</f>
        <v>#REF!</v>
      </c>
      <c r="G37" s="501" t="s">
        <v>1310</v>
      </c>
      <c r="H37" s="501" t="s">
        <v>2388</v>
      </c>
      <c r="I37" s="502"/>
      <c r="J37" s="498"/>
      <c r="K37" s="498" t="s">
        <v>2419</v>
      </c>
      <c r="L37" s="498" t="s">
        <v>467</v>
      </c>
      <c r="M37" s="339" t="s">
        <v>2386</v>
      </c>
      <c r="N37" s="503" t="s">
        <v>1509</v>
      </c>
      <c r="O37" s="504" t="s">
        <v>2387</v>
      </c>
      <c r="P37" s="504" t="s">
        <v>1509</v>
      </c>
      <c r="Q37" s="322" t="s">
        <v>2280</v>
      </c>
      <c r="R37" s="494">
        <v>5</v>
      </c>
      <c r="S37" s="495">
        <v>50500</v>
      </c>
      <c r="T37" s="496">
        <f>+Tabla46[[#This Row],[Cantidad de Insumos]]*Tabla46[[#This Row],[Precio Unitario]]</f>
        <v>252500</v>
      </c>
      <c r="U37" s="329" t="s">
        <v>735</v>
      </c>
      <c r="V37" s="497" t="s">
        <v>1300</v>
      </c>
      <c r="W37" s="344"/>
    </row>
    <row r="38" spans="2:23" ht="34.5" customHeight="1" x14ac:dyDescent="0.2">
      <c r="B38" s="346" t="e">
        <f>IF(Tabla46[[#This Row],[Tipos de Acciones]]="","",CONCATENATE(Tabla46[[#This Row],[POA]],".",Tabla46[[#This Row],[SRS]],".",Tabla46[[#This Row],[AREA]],".",Tabla46[[#This Row],[TIPO]]))</f>
        <v>#REF!</v>
      </c>
      <c r="C38" s="346" t="e">
        <f>IF(Tabla46[[#This Row],[Tipos de Acciones]]="","",'Formulario PPGR1'!#REF!)</f>
        <v>#REF!</v>
      </c>
      <c r="D38" s="346" t="e">
        <f>IF(Tabla46[[#This Row],[Tipos de Acciones]]="","",'Formulario PPGR1'!#REF!)</f>
        <v>#REF!</v>
      </c>
      <c r="E38" s="346" t="e">
        <f>IF(Tabla46[[#This Row],[Tipos de Acciones]]="","",'Formulario PPGR1'!#REF!)</f>
        <v>#REF!</v>
      </c>
      <c r="F38" s="346" t="e">
        <f>IF(Tabla46[[#This Row],[Tipos de Acciones]]="","",'Formulario PPGR1'!#REF!)</f>
        <v>#REF!</v>
      </c>
      <c r="G38" s="501" t="s">
        <v>1310</v>
      </c>
      <c r="H38" s="498" t="s">
        <v>2300</v>
      </c>
      <c r="I38" s="502"/>
      <c r="J38" s="498"/>
      <c r="K38" s="498" t="s">
        <v>2420</v>
      </c>
      <c r="L38" s="498" t="s">
        <v>467</v>
      </c>
      <c r="M38" s="339" t="s">
        <v>2386</v>
      </c>
      <c r="N38" s="503" t="s">
        <v>1509</v>
      </c>
      <c r="O38" s="504" t="s">
        <v>2387</v>
      </c>
      <c r="P38" s="504" t="s">
        <v>1509</v>
      </c>
      <c r="Q38" s="322" t="s">
        <v>2280</v>
      </c>
      <c r="R38" s="494">
        <v>68</v>
      </c>
      <c r="S38" s="495">
        <v>5200</v>
      </c>
      <c r="T38" s="496">
        <f>+Tabla46[[#This Row],[Cantidad de Insumos]]*Tabla46[[#This Row],[Precio Unitario]]</f>
        <v>353600</v>
      </c>
      <c r="U38" s="329" t="s">
        <v>950</v>
      </c>
      <c r="V38" s="497" t="s">
        <v>1300</v>
      </c>
      <c r="W38" s="344"/>
    </row>
    <row r="39" spans="2:23" ht="34.5" customHeight="1" x14ac:dyDescent="0.2">
      <c r="B39" s="346" t="e">
        <f>IF(Tabla46[[#This Row],[Tipos de Acciones]]="","",CONCATENATE(Tabla46[[#This Row],[POA]],".",Tabla46[[#This Row],[SRS]],".",Tabla46[[#This Row],[AREA]],".",Tabla46[[#This Row],[TIPO]]))</f>
        <v>#REF!</v>
      </c>
      <c r="C39" s="346" t="e">
        <f>IF(Tabla46[[#This Row],[Tipos de Acciones]]="","",'Formulario PPGR1'!#REF!)</f>
        <v>#REF!</v>
      </c>
      <c r="D39" s="346" t="e">
        <f>IF(Tabla46[[#This Row],[Tipos de Acciones]]="","",'Formulario PPGR1'!#REF!)</f>
        <v>#REF!</v>
      </c>
      <c r="E39" s="346" t="e">
        <f>IF(Tabla46[[#This Row],[Tipos de Acciones]]="","",'Formulario PPGR1'!#REF!)</f>
        <v>#REF!</v>
      </c>
      <c r="F39" s="346" t="e">
        <f>IF(Tabla46[[#This Row],[Tipos de Acciones]]="","",'Formulario PPGR1'!#REF!)</f>
        <v>#REF!</v>
      </c>
      <c r="G39" s="501" t="s">
        <v>1310</v>
      </c>
      <c r="H39" s="498" t="s">
        <v>2300</v>
      </c>
      <c r="I39" s="502"/>
      <c r="J39" s="498"/>
      <c r="K39" s="498" t="s">
        <v>2421</v>
      </c>
      <c r="L39" s="498" t="s">
        <v>467</v>
      </c>
      <c r="M39" s="339" t="s">
        <v>2386</v>
      </c>
      <c r="N39" s="503" t="s">
        <v>1509</v>
      </c>
      <c r="O39" s="504" t="s">
        <v>2387</v>
      </c>
      <c r="P39" s="504" t="s">
        <v>1509</v>
      </c>
      <c r="Q39" s="322" t="s">
        <v>2280</v>
      </c>
      <c r="R39" s="494">
        <v>25</v>
      </c>
      <c r="S39" s="495">
        <v>9200</v>
      </c>
      <c r="T39" s="496">
        <f>+Tabla46[[#This Row],[Cantidad de Insumos]]*Tabla46[[#This Row],[Precio Unitario]]</f>
        <v>230000</v>
      </c>
      <c r="U39" s="329" t="s">
        <v>950</v>
      </c>
      <c r="V39" s="497" t="s">
        <v>1300</v>
      </c>
      <c r="W39" s="344"/>
    </row>
    <row r="40" spans="2:23" ht="35.25" customHeight="1" x14ac:dyDescent="0.2">
      <c r="B40" s="346" t="e">
        <f>IF(Tabla46[[#This Row],[Tipos de Acciones]]="","",CONCATENATE(Tabla46[[#This Row],[POA]],".",Tabla46[[#This Row],[SRS]],".",Tabla46[[#This Row],[AREA]],".",Tabla46[[#This Row],[TIPO]]))</f>
        <v>#REF!</v>
      </c>
      <c r="C40" s="346" t="e">
        <f>IF(Tabla46[[#This Row],[Tipos de Acciones]]="","",'Formulario PPGR1'!#REF!)</f>
        <v>#REF!</v>
      </c>
      <c r="D40" s="346" t="e">
        <f>IF(Tabla46[[#This Row],[Tipos de Acciones]]="","",'Formulario PPGR1'!#REF!)</f>
        <v>#REF!</v>
      </c>
      <c r="E40" s="346" t="e">
        <f>IF(Tabla46[[#This Row],[Tipos de Acciones]]="","",'Formulario PPGR1'!#REF!)</f>
        <v>#REF!</v>
      </c>
      <c r="F40" s="346" t="e">
        <f>IF(Tabla46[[#This Row],[Tipos de Acciones]]="","",'Formulario PPGR1'!#REF!)</f>
        <v>#REF!</v>
      </c>
      <c r="G40" s="501" t="s">
        <v>1310</v>
      </c>
      <c r="H40" s="498" t="s">
        <v>2300</v>
      </c>
      <c r="I40" s="502"/>
      <c r="J40" s="498"/>
      <c r="K40" s="498" t="s">
        <v>2422</v>
      </c>
      <c r="L40" s="498" t="s">
        <v>467</v>
      </c>
      <c r="M40" s="339" t="s">
        <v>2386</v>
      </c>
      <c r="N40" s="503" t="s">
        <v>1509</v>
      </c>
      <c r="O40" s="504" t="s">
        <v>2387</v>
      </c>
      <c r="P40" s="504" t="s">
        <v>1509</v>
      </c>
      <c r="Q40" s="322" t="s">
        <v>2280</v>
      </c>
      <c r="R40" s="494">
        <v>8</v>
      </c>
      <c r="S40" s="495">
        <v>4800</v>
      </c>
      <c r="T40" s="496">
        <f>+Tabla46[[#This Row],[Cantidad de Insumos]]*Tabla46[[#This Row],[Precio Unitario]]</f>
        <v>38400</v>
      </c>
      <c r="U40" s="329" t="s">
        <v>950</v>
      </c>
      <c r="V40" s="497" t="s">
        <v>1300</v>
      </c>
      <c r="W40" s="344"/>
    </row>
    <row r="41" spans="2:23" ht="33.75" customHeight="1" x14ac:dyDescent="0.2">
      <c r="B41" s="346" t="e">
        <f>IF(Tabla46[[#This Row],[Tipos de Acciones]]="","",CONCATENATE(Tabla46[[#This Row],[POA]],".",Tabla46[[#This Row],[SRS]],".",Tabla46[[#This Row],[AREA]],".",Tabla46[[#This Row],[TIPO]]))</f>
        <v>#REF!</v>
      </c>
      <c r="C41" s="346" t="e">
        <f>IF(Tabla46[[#This Row],[Tipos de Acciones]]="","",'Formulario PPGR1'!#REF!)</f>
        <v>#REF!</v>
      </c>
      <c r="D41" s="346" t="e">
        <f>IF(Tabla46[[#This Row],[Tipos de Acciones]]="","",'Formulario PPGR1'!#REF!)</f>
        <v>#REF!</v>
      </c>
      <c r="E41" s="346" t="e">
        <f>IF(Tabla46[[#This Row],[Tipos de Acciones]]="","",'Formulario PPGR1'!#REF!)</f>
        <v>#REF!</v>
      </c>
      <c r="F41" s="346" t="e">
        <f>IF(Tabla46[[#This Row],[Tipos de Acciones]]="","",'Formulario PPGR1'!#REF!)</f>
        <v>#REF!</v>
      </c>
      <c r="G41" s="501" t="s">
        <v>1310</v>
      </c>
      <c r="H41" s="501" t="s">
        <v>2388</v>
      </c>
      <c r="I41" s="502"/>
      <c r="J41" s="498"/>
      <c r="K41" s="498" t="s">
        <v>2423</v>
      </c>
      <c r="L41" s="498" t="s">
        <v>467</v>
      </c>
      <c r="M41" s="339" t="s">
        <v>2386</v>
      </c>
      <c r="N41" s="503" t="s">
        <v>1509</v>
      </c>
      <c r="O41" s="504" t="s">
        <v>2387</v>
      </c>
      <c r="P41" s="504" t="s">
        <v>1509</v>
      </c>
      <c r="Q41" s="322" t="s">
        <v>2280</v>
      </c>
      <c r="R41" s="494">
        <v>1</v>
      </c>
      <c r="S41" s="495">
        <v>5000</v>
      </c>
      <c r="T41" s="496">
        <f>+Tabla46[[#This Row],[Cantidad de Insumos]]*Tabla46[[#This Row],[Precio Unitario]]</f>
        <v>5000</v>
      </c>
      <c r="U41" s="329" t="s">
        <v>735</v>
      </c>
      <c r="V41" s="497" t="s">
        <v>1300</v>
      </c>
      <c r="W41" s="344"/>
    </row>
    <row r="42" spans="2:23" ht="24.75" customHeight="1" x14ac:dyDescent="0.2">
      <c r="B42" s="346" t="e">
        <f>IF(Tabla46[[#This Row],[Tipos de Acciones]]="","",CONCATENATE(Tabla46[[#This Row],[POA]],".",Tabla46[[#This Row],[SRS]],".",Tabla46[[#This Row],[AREA]],".",Tabla46[[#This Row],[TIPO]]))</f>
        <v>#REF!</v>
      </c>
      <c r="C42" s="346" t="e">
        <f>IF(Tabla46[[#This Row],[Tipos de Acciones]]="","",'Formulario PPGR1'!#REF!)</f>
        <v>#REF!</v>
      </c>
      <c r="D42" s="346" t="e">
        <f>IF(Tabla46[[#This Row],[Tipos de Acciones]]="","",'Formulario PPGR1'!#REF!)</f>
        <v>#REF!</v>
      </c>
      <c r="E42" s="346" t="e">
        <f>IF(Tabla46[[#This Row],[Tipos de Acciones]]="","",'Formulario PPGR1'!#REF!)</f>
        <v>#REF!</v>
      </c>
      <c r="F42" s="346" t="e">
        <f>IF(Tabla46[[#This Row],[Tipos de Acciones]]="","",'Formulario PPGR1'!#REF!)</f>
        <v>#REF!</v>
      </c>
      <c r="G42" s="501" t="s">
        <v>1310</v>
      </c>
      <c r="H42" s="501" t="s">
        <v>2388</v>
      </c>
      <c r="I42" s="502"/>
      <c r="J42" s="498"/>
      <c r="K42" s="498" t="s">
        <v>2424</v>
      </c>
      <c r="L42" s="498" t="s">
        <v>467</v>
      </c>
      <c r="M42" s="339" t="s">
        <v>2386</v>
      </c>
      <c r="N42" s="503" t="s">
        <v>1509</v>
      </c>
      <c r="O42" s="504" t="s">
        <v>2387</v>
      </c>
      <c r="P42" s="504" t="s">
        <v>1509</v>
      </c>
      <c r="Q42" s="322" t="s">
        <v>2280</v>
      </c>
      <c r="R42" s="494">
        <v>0</v>
      </c>
      <c r="S42" s="495">
        <v>15000</v>
      </c>
      <c r="T42" s="496">
        <f>+Tabla46[[#This Row],[Cantidad de Insumos]]*Tabla46[[#This Row],[Precio Unitario]]</f>
        <v>0</v>
      </c>
      <c r="U42" s="329" t="s">
        <v>735</v>
      </c>
      <c r="V42" s="497" t="s">
        <v>1300</v>
      </c>
      <c r="W42" s="344"/>
    </row>
    <row r="43" spans="2:23" ht="42" customHeight="1" x14ac:dyDescent="0.2">
      <c r="B43" s="346" t="e">
        <f>IF(Tabla46[[#This Row],[Tipos de Acciones]]="","",CONCATENATE(Tabla46[[#This Row],[POA]],".",Tabla46[[#This Row],[SRS]],".",Tabla46[[#This Row],[AREA]],".",Tabla46[[#This Row],[TIPO]]))</f>
        <v>#REF!</v>
      </c>
      <c r="C43" s="346" t="e">
        <f>IF(Tabla46[[#This Row],[Tipos de Acciones]]="","",'Formulario PPGR1'!#REF!)</f>
        <v>#REF!</v>
      </c>
      <c r="D43" s="346" t="e">
        <f>IF(Tabla46[[#This Row],[Tipos de Acciones]]="","",'Formulario PPGR1'!#REF!)</f>
        <v>#REF!</v>
      </c>
      <c r="E43" s="346" t="e">
        <f>IF(Tabla46[[#This Row],[Tipos de Acciones]]="","",'Formulario PPGR1'!#REF!)</f>
        <v>#REF!</v>
      </c>
      <c r="F43" s="346" t="e">
        <f>IF(Tabla46[[#This Row],[Tipos de Acciones]]="","",'Formulario PPGR1'!#REF!)</f>
        <v>#REF!</v>
      </c>
      <c r="G43" s="501" t="s">
        <v>1310</v>
      </c>
      <c r="H43" s="498" t="s">
        <v>2300</v>
      </c>
      <c r="I43" s="502"/>
      <c r="J43" s="498"/>
      <c r="K43" s="498" t="s">
        <v>2425</v>
      </c>
      <c r="L43" s="498" t="s">
        <v>467</v>
      </c>
      <c r="M43" s="339" t="s">
        <v>2386</v>
      </c>
      <c r="N43" s="503" t="s">
        <v>1509</v>
      </c>
      <c r="O43" s="504" t="s">
        <v>2387</v>
      </c>
      <c r="P43" s="504" t="s">
        <v>1509</v>
      </c>
      <c r="Q43" s="322" t="s">
        <v>2280</v>
      </c>
      <c r="R43" s="494">
        <v>0</v>
      </c>
      <c r="S43" s="495">
        <v>6000</v>
      </c>
      <c r="T43" s="496">
        <f>+Tabla46[[#This Row],[Cantidad de Insumos]]*Tabla46[[#This Row],[Precio Unitario]]</f>
        <v>0</v>
      </c>
      <c r="U43" s="329" t="s">
        <v>950</v>
      </c>
      <c r="V43" s="497" t="s">
        <v>1300</v>
      </c>
      <c r="W43" s="344"/>
    </row>
    <row r="44" spans="2:23" ht="38.25" customHeight="1" x14ac:dyDescent="0.2">
      <c r="B44" s="346" t="e">
        <f>IF(Tabla46[[#This Row],[Tipos de Acciones]]="","",CONCATENATE(Tabla46[[#This Row],[POA]],".",Tabla46[[#This Row],[SRS]],".",Tabla46[[#This Row],[AREA]],".",Tabla46[[#This Row],[TIPO]]))</f>
        <v>#REF!</v>
      </c>
      <c r="C44" s="346" t="e">
        <f>IF(Tabla46[[#This Row],[Tipos de Acciones]]="","",'Formulario PPGR1'!#REF!)</f>
        <v>#REF!</v>
      </c>
      <c r="D44" s="346" t="e">
        <f>IF(Tabla46[[#This Row],[Tipos de Acciones]]="","",'Formulario PPGR1'!#REF!)</f>
        <v>#REF!</v>
      </c>
      <c r="E44" s="346" t="e">
        <f>IF(Tabla46[[#This Row],[Tipos de Acciones]]="","",'Formulario PPGR1'!#REF!)</f>
        <v>#REF!</v>
      </c>
      <c r="F44" s="346" t="e">
        <f>IF(Tabla46[[#This Row],[Tipos de Acciones]]="","",'Formulario PPGR1'!#REF!)</f>
        <v>#REF!</v>
      </c>
      <c r="G44" s="501" t="s">
        <v>1310</v>
      </c>
      <c r="H44" s="491" t="s">
        <v>2286</v>
      </c>
      <c r="I44" s="502"/>
      <c r="J44" s="498"/>
      <c r="K44" s="498" t="s">
        <v>2426</v>
      </c>
      <c r="L44" s="498" t="s">
        <v>467</v>
      </c>
      <c r="M44" s="339" t="s">
        <v>2386</v>
      </c>
      <c r="N44" s="503" t="s">
        <v>1509</v>
      </c>
      <c r="O44" s="504" t="s">
        <v>2387</v>
      </c>
      <c r="P44" s="504" t="s">
        <v>1509</v>
      </c>
      <c r="Q44" s="322" t="s">
        <v>2280</v>
      </c>
      <c r="R44" s="494">
        <v>0</v>
      </c>
      <c r="S44" s="495">
        <v>5000</v>
      </c>
      <c r="T44" s="496">
        <f>+Tabla46[[#This Row],[Cantidad de Insumos]]*Tabla46[[#This Row],[Precio Unitario]]</f>
        <v>0</v>
      </c>
      <c r="U44" s="329" t="s">
        <v>1041</v>
      </c>
      <c r="V44" s="497" t="s">
        <v>1300</v>
      </c>
      <c r="W44" s="344"/>
    </row>
    <row r="45" spans="2:23" ht="33" customHeight="1" x14ac:dyDescent="0.2">
      <c r="B45" s="346" t="e">
        <f>IF(Tabla46[[#This Row],[Tipos de Acciones]]="","",CONCATENATE(Tabla46[[#This Row],[POA]],".",Tabla46[[#This Row],[SRS]],".",Tabla46[[#This Row],[AREA]],".",Tabla46[[#This Row],[TIPO]]))</f>
        <v>#REF!</v>
      </c>
      <c r="C45" s="346" t="e">
        <f>IF(Tabla46[[#This Row],[Tipos de Acciones]]="","",'Formulario PPGR1'!#REF!)</f>
        <v>#REF!</v>
      </c>
      <c r="D45" s="346" t="e">
        <f>IF(Tabla46[[#This Row],[Tipos de Acciones]]="","",'Formulario PPGR1'!#REF!)</f>
        <v>#REF!</v>
      </c>
      <c r="E45" s="346" t="e">
        <f>IF(Tabla46[[#This Row],[Tipos de Acciones]]="","",'Formulario PPGR1'!#REF!)</f>
        <v>#REF!</v>
      </c>
      <c r="F45" s="346" t="e">
        <f>IF(Tabla46[[#This Row],[Tipos de Acciones]]="","",'Formulario PPGR1'!#REF!)</f>
        <v>#REF!</v>
      </c>
      <c r="G45" s="501" t="s">
        <v>1310</v>
      </c>
      <c r="H45" s="498" t="s">
        <v>2300</v>
      </c>
      <c r="I45" s="502"/>
      <c r="J45" s="498"/>
      <c r="K45" s="498" t="s">
        <v>2427</v>
      </c>
      <c r="L45" s="498" t="s">
        <v>467</v>
      </c>
      <c r="M45" s="339" t="s">
        <v>2386</v>
      </c>
      <c r="N45" s="503" t="s">
        <v>1509</v>
      </c>
      <c r="O45" s="504" t="s">
        <v>2387</v>
      </c>
      <c r="P45" s="504" t="s">
        <v>1509</v>
      </c>
      <c r="Q45" s="322" t="s">
        <v>2280</v>
      </c>
      <c r="R45" s="494">
        <v>1</v>
      </c>
      <c r="S45" s="495">
        <v>45000</v>
      </c>
      <c r="T45" s="496">
        <f>+Tabla46[[#This Row],[Cantidad de Insumos]]*Tabla46[[#This Row],[Precio Unitario]]</f>
        <v>45000</v>
      </c>
      <c r="U45" s="329" t="s">
        <v>950</v>
      </c>
      <c r="V45" s="497" t="s">
        <v>1300</v>
      </c>
      <c r="W45" s="344"/>
    </row>
    <row r="46" spans="2:23" ht="33.75" customHeight="1" x14ac:dyDescent="0.2">
      <c r="B46" s="346" t="e">
        <f>IF(Tabla46[[#This Row],[Tipos de Acciones]]="","",CONCATENATE(Tabla46[[#This Row],[POA]],".",Tabla46[[#This Row],[SRS]],".",Tabla46[[#This Row],[AREA]],".",Tabla46[[#This Row],[TIPO]]))</f>
        <v>#REF!</v>
      </c>
      <c r="C46" s="346" t="e">
        <f>IF(Tabla46[[#This Row],[Tipos de Acciones]]="","",'Formulario PPGR1'!#REF!)</f>
        <v>#REF!</v>
      </c>
      <c r="D46" s="346" t="e">
        <f>IF(Tabla46[[#This Row],[Tipos de Acciones]]="","",'Formulario PPGR1'!#REF!)</f>
        <v>#REF!</v>
      </c>
      <c r="E46" s="346" t="e">
        <f>IF(Tabla46[[#This Row],[Tipos de Acciones]]="","",'Formulario PPGR1'!#REF!)</f>
        <v>#REF!</v>
      </c>
      <c r="F46" s="346" t="e">
        <f>IF(Tabla46[[#This Row],[Tipos de Acciones]]="","",'Formulario PPGR1'!#REF!)</f>
        <v>#REF!</v>
      </c>
      <c r="G46" s="501" t="s">
        <v>1310</v>
      </c>
      <c r="H46" s="498" t="s">
        <v>2300</v>
      </c>
      <c r="I46" s="502"/>
      <c r="J46" s="498"/>
      <c r="K46" s="498" t="s">
        <v>2428</v>
      </c>
      <c r="L46" s="498" t="s">
        <v>467</v>
      </c>
      <c r="M46" s="339" t="s">
        <v>2386</v>
      </c>
      <c r="N46" s="503" t="s">
        <v>1509</v>
      </c>
      <c r="O46" s="504" t="s">
        <v>2387</v>
      </c>
      <c r="P46" s="504" t="s">
        <v>1509</v>
      </c>
      <c r="Q46" s="322" t="s">
        <v>2280</v>
      </c>
      <c r="R46" s="494">
        <v>0</v>
      </c>
      <c r="S46" s="495">
        <v>45000</v>
      </c>
      <c r="T46" s="496">
        <f>+Tabla46[[#This Row],[Cantidad de Insumos]]*Tabla46[[#This Row],[Precio Unitario]]</f>
        <v>0</v>
      </c>
      <c r="U46" s="329" t="s">
        <v>950</v>
      </c>
      <c r="V46" s="497" t="s">
        <v>1300</v>
      </c>
      <c r="W46" s="344"/>
    </row>
    <row r="47" spans="2:23" ht="41.25" customHeight="1" x14ac:dyDescent="0.2">
      <c r="B47" s="346" t="e">
        <f>IF(Tabla46[[#This Row],[Tipos de Acciones]]="","",CONCATENATE(Tabla46[[#This Row],[POA]],".",Tabla46[[#This Row],[SRS]],".",Tabla46[[#This Row],[AREA]],".",Tabla46[[#This Row],[TIPO]]))</f>
        <v>#REF!</v>
      </c>
      <c r="C47" s="346" t="e">
        <f>IF(Tabla46[[#This Row],[Tipos de Acciones]]="","",'Formulario PPGR1'!#REF!)</f>
        <v>#REF!</v>
      </c>
      <c r="D47" s="346" t="e">
        <f>IF(Tabla46[[#This Row],[Tipos de Acciones]]="","",'Formulario PPGR1'!#REF!)</f>
        <v>#REF!</v>
      </c>
      <c r="E47" s="346" t="e">
        <f>IF(Tabla46[[#This Row],[Tipos de Acciones]]="","",'Formulario PPGR1'!#REF!)</f>
        <v>#REF!</v>
      </c>
      <c r="F47" s="346" t="e">
        <f>IF(Tabla46[[#This Row],[Tipos de Acciones]]="","",'Formulario PPGR1'!#REF!)</f>
        <v>#REF!</v>
      </c>
      <c r="G47" s="501" t="s">
        <v>1310</v>
      </c>
      <c r="H47" s="498" t="s">
        <v>2300</v>
      </c>
      <c r="I47" s="502"/>
      <c r="J47" s="498"/>
      <c r="K47" s="498" t="s">
        <v>2429</v>
      </c>
      <c r="L47" s="498" t="s">
        <v>467</v>
      </c>
      <c r="M47" s="339" t="s">
        <v>2386</v>
      </c>
      <c r="N47" s="503" t="s">
        <v>1509</v>
      </c>
      <c r="O47" s="504" t="s">
        <v>2387</v>
      </c>
      <c r="P47" s="504" t="s">
        <v>1509</v>
      </c>
      <c r="Q47" s="322" t="s">
        <v>2280</v>
      </c>
      <c r="R47" s="494">
        <v>25</v>
      </c>
      <c r="S47" s="495">
        <v>1800</v>
      </c>
      <c r="T47" s="496">
        <f>+Tabla46[[#This Row],[Cantidad de Insumos]]*Tabla46[[#This Row],[Precio Unitario]]</f>
        <v>45000</v>
      </c>
      <c r="U47" s="329" t="s">
        <v>950</v>
      </c>
      <c r="V47" s="497" t="s">
        <v>1300</v>
      </c>
      <c r="W47" s="344"/>
    </row>
    <row r="48" spans="2:23" ht="31.5" customHeight="1" x14ac:dyDescent="0.2">
      <c r="B48" s="346" t="e">
        <f>IF(Tabla46[[#This Row],[Tipos de Acciones]]="","",CONCATENATE(Tabla46[[#This Row],[POA]],".",Tabla46[[#This Row],[SRS]],".",Tabla46[[#This Row],[AREA]],".",Tabla46[[#This Row],[TIPO]]))</f>
        <v>#REF!</v>
      </c>
      <c r="C48" s="346" t="e">
        <f>IF(Tabla46[[#This Row],[Tipos de Acciones]]="","",'Formulario PPGR1'!#REF!)</f>
        <v>#REF!</v>
      </c>
      <c r="D48" s="346" t="e">
        <f>IF(Tabla46[[#This Row],[Tipos de Acciones]]="","",'Formulario PPGR1'!#REF!)</f>
        <v>#REF!</v>
      </c>
      <c r="E48" s="346" t="e">
        <f>IF(Tabla46[[#This Row],[Tipos de Acciones]]="","",'Formulario PPGR1'!#REF!)</f>
        <v>#REF!</v>
      </c>
      <c r="F48" s="346" t="e">
        <f>IF(Tabla46[[#This Row],[Tipos de Acciones]]="","",'Formulario PPGR1'!#REF!)</f>
        <v>#REF!</v>
      </c>
      <c r="G48" s="501" t="s">
        <v>1310</v>
      </c>
      <c r="H48" s="491" t="s">
        <v>2392</v>
      </c>
      <c r="I48" s="502"/>
      <c r="J48" s="498"/>
      <c r="K48" s="498" t="s">
        <v>2430</v>
      </c>
      <c r="L48" s="498" t="s">
        <v>467</v>
      </c>
      <c r="M48" s="339" t="s">
        <v>1508</v>
      </c>
      <c r="N48" s="339" t="s">
        <v>1508</v>
      </c>
      <c r="O48" s="493"/>
      <c r="P48" s="339" t="s">
        <v>1508</v>
      </c>
      <c r="Q48" s="322" t="s">
        <v>2280</v>
      </c>
      <c r="R48" s="494">
        <v>95</v>
      </c>
      <c r="S48" s="495">
        <v>8000</v>
      </c>
      <c r="T48" s="496">
        <f>+Tabla46[[#This Row],[Cantidad de Insumos]]*Tabla46[[#This Row],[Precio Unitario]]</f>
        <v>760000</v>
      </c>
      <c r="U48" s="505" t="s">
        <v>2394</v>
      </c>
      <c r="V48" s="497" t="s">
        <v>1300</v>
      </c>
      <c r="W48" s="344"/>
    </row>
    <row r="49" spans="2:23" ht="45" customHeight="1" x14ac:dyDescent="0.2">
      <c r="B49" s="346" t="e">
        <f>IF(Tabla46[[#This Row],[Tipos de Acciones]]="","",CONCATENATE(Tabla46[[#This Row],[POA]],".",Tabla46[[#This Row],[SRS]],".",Tabla46[[#This Row],[AREA]],".",Tabla46[[#This Row],[TIPO]]))</f>
        <v>#REF!</v>
      </c>
      <c r="C49" s="346" t="e">
        <f>IF(Tabla46[[#This Row],[Tipos de Acciones]]="","",'Formulario PPGR1'!#REF!)</f>
        <v>#REF!</v>
      </c>
      <c r="D49" s="346" t="e">
        <f>IF(Tabla46[[#This Row],[Tipos de Acciones]]="","",'Formulario PPGR1'!#REF!)</f>
        <v>#REF!</v>
      </c>
      <c r="E49" s="346" t="e">
        <f>IF(Tabla46[[#This Row],[Tipos de Acciones]]="","",'Formulario PPGR1'!#REF!)</f>
        <v>#REF!</v>
      </c>
      <c r="F49" s="346" t="e">
        <f>IF(Tabla46[[#This Row],[Tipos de Acciones]]="","",'Formulario PPGR1'!#REF!)</f>
        <v>#REF!</v>
      </c>
      <c r="G49" s="501" t="s">
        <v>1310</v>
      </c>
      <c r="H49" s="501" t="s">
        <v>2333</v>
      </c>
      <c r="I49" s="502"/>
      <c r="J49" s="498"/>
      <c r="K49" s="498" t="s">
        <v>2431</v>
      </c>
      <c r="L49" s="498" t="s">
        <v>467</v>
      </c>
      <c r="M49" s="339" t="s">
        <v>1508</v>
      </c>
      <c r="N49" s="339" t="s">
        <v>1508</v>
      </c>
      <c r="O49" s="493"/>
      <c r="P49" s="339" t="s">
        <v>1508</v>
      </c>
      <c r="Q49" s="322" t="s">
        <v>2280</v>
      </c>
      <c r="R49" s="494">
        <v>27</v>
      </c>
      <c r="S49" s="495">
        <v>5000</v>
      </c>
      <c r="T49" s="496">
        <f>+Tabla46[[#This Row],[Cantidad de Insumos]]*Tabla46[[#This Row],[Precio Unitario]]</f>
        <v>135000</v>
      </c>
      <c r="U49" s="329" t="s">
        <v>992</v>
      </c>
      <c r="V49" s="497" t="s">
        <v>1300</v>
      </c>
      <c r="W49" s="344"/>
    </row>
    <row r="50" spans="2:23" ht="33" customHeight="1" x14ac:dyDescent="0.2">
      <c r="B50" s="346" t="e">
        <f>IF(Tabla46[[#This Row],[Tipos de Acciones]]="","",CONCATENATE(Tabla46[[#This Row],[POA]],".",Tabla46[[#This Row],[SRS]],".",Tabla46[[#This Row],[AREA]],".",Tabla46[[#This Row],[TIPO]]))</f>
        <v>#REF!</v>
      </c>
      <c r="C50" s="346" t="e">
        <f>IF(Tabla46[[#This Row],[Tipos de Acciones]]="","",'Formulario PPGR1'!#REF!)</f>
        <v>#REF!</v>
      </c>
      <c r="D50" s="346" t="e">
        <f>IF(Tabla46[[#This Row],[Tipos de Acciones]]="","",'Formulario PPGR1'!#REF!)</f>
        <v>#REF!</v>
      </c>
      <c r="E50" s="346" t="e">
        <f>IF(Tabla46[[#This Row],[Tipos de Acciones]]="","",'Formulario PPGR1'!#REF!)</f>
        <v>#REF!</v>
      </c>
      <c r="F50" s="346" t="e">
        <f>IF(Tabla46[[#This Row],[Tipos de Acciones]]="","",'Formulario PPGR1'!#REF!)</f>
        <v>#REF!</v>
      </c>
      <c r="G50" s="501" t="s">
        <v>1310</v>
      </c>
      <c r="H50" s="491" t="s">
        <v>2392</v>
      </c>
      <c r="I50" s="502"/>
      <c r="J50" s="498"/>
      <c r="K50" s="498" t="s">
        <v>2432</v>
      </c>
      <c r="L50" s="498" t="s">
        <v>467</v>
      </c>
      <c r="M50" s="339" t="s">
        <v>1508</v>
      </c>
      <c r="N50" s="339" t="s">
        <v>1508</v>
      </c>
      <c r="O50" s="493"/>
      <c r="P50" s="339" t="s">
        <v>1508</v>
      </c>
      <c r="Q50" s="322" t="s">
        <v>2280</v>
      </c>
      <c r="R50" s="494">
        <v>62</v>
      </c>
      <c r="S50" s="495">
        <v>40000</v>
      </c>
      <c r="T50" s="496">
        <f>+Tabla46[[#This Row],[Cantidad de Insumos]]*Tabla46[[#This Row],[Precio Unitario]]</f>
        <v>2480000</v>
      </c>
      <c r="U50" s="505" t="s">
        <v>2394</v>
      </c>
      <c r="V50" s="497" t="s">
        <v>1300</v>
      </c>
      <c r="W50" s="344"/>
    </row>
    <row r="51" spans="2:23" ht="43.5" customHeight="1" x14ac:dyDescent="0.2">
      <c r="B51" s="346" t="e">
        <f>IF(Tabla46[[#This Row],[Tipos de Acciones]]="","",CONCATENATE(Tabla46[[#This Row],[POA]],".",Tabla46[[#This Row],[SRS]],".",Tabla46[[#This Row],[AREA]],".",Tabla46[[#This Row],[TIPO]]))</f>
        <v>#REF!</v>
      </c>
      <c r="C51" s="346" t="e">
        <f>IF(Tabla46[[#This Row],[Tipos de Acciones]]="","",'Formulario PPGR1'!#REF!)</f>
        <v>#REF!</v>
      </c>
      <c r="D51" s="346" t="e">
        <f>IF(Tabla46[[#This Row],[Tipos de Acciones]]="","",'Formulario PPGR1'!#REF!)</f>
        <v>#REF!</v>
      </c>
      <c r="E51" s="346" t="e">
        <f>IF(Tabla46[[#This Row],[Tipos de Acciones]]="","",'Formulario PPGR1'!#REF!)</f>
        <v>#REF!</v>
      </c>
      <c r="F51" s="346" t="e">
        <f>IF(Tabla46[[#This Row],[Tipos de Acciones]]="","",'Formulario PPGR1'!#REF!)</f>
        <v>#REF!</v>
      </c>
      <c r="G51" s="501" t="s">
        <v>1310</v>
      </c>
      <c r="H51" s="498" t="s">
        <v>2300</v>
      </c>
      <c r="I51" s="502"/>
      <c r="J51" s="498"/>
      <c r="K51" s="498" t="s">
        <v>2433</v>
      </c>
      <c r="L51" s="498" t="s">
        <v>467</v>
      </c>
      <c r="M51" s="339" t="s">
        <v>1508</v>
      </c>
      <c r="N51" s="339" t="s">
        <v>1508</v>
      </c>
      <c r="O51" s="493"/>
      <c r="P51" s="339" t="s">
        <v>1508</v>
      </c>
      <c r="Q51" s="322" t="s">
        <v>2280</v>
      </c>
      <c r="R51" s="494">
        <v>87</v>
      </c>
      <c r="S51" s="495">
        <v>35000</v>
      </c>
      <c r="T51" s="496">
        <f>+Tabla46[[#This Row],[Cantidad de Insumos]]*Tabla46[[#This Row],[Precio Unitario]]</f>
        <v>3045000</v>
      </c>
      <c r="U51" s="329" t="s">
        <v>950</v>
      </c>
      <c r="V51" s="497" t="s">
        <v>1300</v>
      </c>
      <c r="W51" s="344"/>
    </row>
    <row r="52" spans="2:23" ht="37.5" customHeight="1" x14ac:dyDescent="0.2">
      <c r="B52" s="346" t="e">
        <f>IF(Tabla46[[#This Row],[Tipos de Acciones]]="","",CONCATENATE(Tabla46[[#This Row],[POA]],".",Tabla46[[#This Row],[SRS]],".",Tabla46[[#This Row],[AREA]],".",Tabla46[[#This Row],[TIPO]]))</f>
        <v>#REF!</v>
      </c>
      <c r="C52" s="346" t="e">
        <f>IF(Tabla46[[#This Row],[Tipos de Acciones]]="","",'Formulario PPGR1'!#REF!)</f>
        <v>#REF!</v>
      </c>
      <c r="D52" s="346" t="e">
        <f>IF(Tabla46[[#This Row],[Tipos de Acciones]]="","",'Formulario PPGR1'!#REF!)</f>
        <v>#REF!</v>
      </c>
      <c r="E52" s="346" t="e">
        <f>IF(Tabla46[[#This Row],[Tipos de Acciones]]="","",'Formulario PPGR1'!#REF!)</f>
        <v>#REF!</v>
      </c>
      <c r="F52" s="346" t="e">
        <f>IF(Tabla46[[#This Row],[Tipos de Acciones]]="","",'Formulario PPGR1'!#REF!)</f>
        <v>#REF!</v>
      </c>
      <c r="G52" s="501" t="s">
        <v>1310</v>
      </c>
      <c r="H52" s="498" t="s">
        <v>2300</v>
      </c>
      <c r="I52" s="502"/>
      <c r="J52" s="498"/>
      <c r="K52" s="498" t="s">
        <v>2434</v>
      </c>
      <c r="L52" s="498" t="s">
        <v>467</v>
      </c>
      <c r="M52" s="339" t="s">
        <v>1508</v>
      </c>
      <c r="N52" s="339" t="s">
        <v>1508</v>
      </c>
      <c r="O52" s="493"/>
      <c r="P52" s="339" t="s">
        <v>1508</v>
      </c>
      <c r="Q52" s="322" t="s">
        <v>2280</v>
      </c>
      <c r="R52" s="494">
        <v>85</v>
      </c>
      <c r="S52" s="495">
        <v>9400</v>
      </c>
      <c r="T52" s="496">
        <f>+Tabla46[[#This Row],[Cantidad de Insumos]]*Tabla46[[#This Row],[Precio Unitario]]</f>
        <v>799000</v>
      </c>
      <c r="U52" s="329" t="s">
        <v>950</v>
      </c>
      <c r="V52" s="497" t="s">
        <v>1300</v>
      </c>
      <c r="W52" s="344"/>
    </row>
    <row r="53" spans="2:23" ht="37.5" customHeight="1" x14ac:dyDescent="0.2">
      <c r="B53" s="346" t="e">
        <f>IF(Tabla46[[#This Row],[Tipos de Acciones]]="","",CONCATENATE(Tabla46[[#This Row],[POA]],".",Tabla46[[#This Row],[SRS]],".",Tabla46[[#This Row],[AREA]],".",Tabla46[[#This Row],[TIPO]]))</f>
        <v>#REF!</v>
      </c>
      <c r="C53" s="346" t="e">
        <f>IF(Tabla46[[#This Row],[Tipos de Acciones]]="","",'Formulario PPGR1'!#REF!)</f>
        <v>#REF!</v>
      </c>
      <c r="D53" s="346" t="e">
        <f>IF(Tabla46[[#This Row],[Tipos de Acciones]]="","",'Formulario PPGR1'!#REF!)</f>
        <v>#REF!</v>
      </c>
      <c r="E53" s="346" t="e">
        <f>IF(Tabla46[[#This Row],[Tipos de Acciones]]="","",'Formulario PPGR1'!#REF!)</f>
        <v>#REF!</v>
      </c>
      <c r="F53" s="346" t="e">
        <f>IF(Tabla46[[#This Row],[Tipos de Acciones]]="","",'Formulario PPGR1'!#REF!)</f>
        <v>#REF!</v>
      </c>
      <c r="G53" s="501" t="s">
        <v>1310</v>
      </c>
      <c r="H53" s="501" t="s">
        <v>2388</v>
      </c>
      <c r="I53" s="502"/>
      <c r="J53" s="498"/>
      <c r="K53" s="498" t="s">
        <v>2435</v>
      </c>
      <c r="L53" s="498" t="s">
        <v>467</v>
      </c>
      <c r="M53" s="339" t="s">
        <v>1508</v>
      </c>
      <c r="N53" s="339" t="s">
        <v>1508</v>
      </c>
      <c r="O53" s="493"/>
      <c r="P53" s="339" t="s">
        <v>1508</v>
      </c>
      <c r="Q53" s="322" t="s">
        <v>2280</v>
      </c>
      <c r="R53" s="494">
        <v>30</v>
      </c>
      <c r="S53" s="495">
        <v>40000</v>
      </c>
      <c r="T53" s="496">
        <f>+Tabla46[[#This Row],[Cantidad de Insumos]]*Tabla46[[#This Row],[Precio Unitario]]</f>
        <v>1200000</v>
      </c>
      <c r="U53" s="329" t="s">
        <v>735</v>
      </c>
      <c r="V53" s="497" t="s">
        <v>1300</v>
      </c>
      <c r="W53" s="344"/>
    </row>
    <row r="54" spans="2:23" ht="45" customHeight="1" x14ac:dyDescent="0.2">
      <c r="B54" s="346" t="e">
        <f>IF(Tabla46[[#This Row],[Tipos de Acciones]]="","",CONCATENATE(Tabla46[[#This Row],[POA]],".",Tabla46[[#This Row],[SRS]],".",Tabla46[[#This Row],[AREA]],".",Tabla46[[#This Row],[TIPO]]))</f>
        <v>#REF!</v>
      </c>
      <c r="C54" s="346" t="e">
        <f>IF(Tabla46[[#This Row],[Tipos de Acciones]]="","",'Formulario PPGR1'!#REF!)</f>
        <v>#REF!</v>
      </c>
      <c r="D54" s="346" t="e">
        <f>IF(Tabla46[[#This Row],[Tipos de Acciones]]="","",'Formulario PPGR1'!#REF!)</f>
        <v>#REF!</v>
      </c>
      <c r="E54" s="346" t="e">
        <f>IF(Tabla46[[#This Row],[Tipos de Acciones]]="","",'Formulario PPGR1'!#REF!)</f>
        <v>#REF!</v>
      </c>
      <c r="F54" s="346" t="e">
        <f>IF(Tabla46[[#This Row],[Tipos de Acciones]]="","",'Formulario PPGR1'!#REF!)</f>
        <v>#REF!</v>
      </c>
      <c r="G54" s="501" t="s">
        <v>1310</v>
      </c>
      <c r="H54" s="501" t="s">
        <v>2388</v>
      </c>
      <c r="I54" s="502"/>
      <c r="J54" s="498"/>
      <c r="K54" s="498" t="s">
        <v>2436</v>
      </c>
      <c r="L54" s="498" t="s">
        <v>467</v>
      </c>
      <c r="M54" s="339" t="s">
        <v>1508</v>
      </c>
      <c r="N54" s="339" t="s">
        <v>1508</v>
      </c>
      <c r="O54" s="493"/>
      <c r="P54" s="339" t="s">
        <v>1508</v>
      </c>
      <c r="Q54" s="322" t="s">
        <v>2280</v>
      </c>
      <c r="R54" s="494">
        <v>42</v>
      </c>
      <c r="S54" s="495">
        <v>35000</v>
      </c>
      <c r="T54" s="496">
        <f>+Tabla46[[#This Row],[Cantidad de Insumos]]*Tabla46[[#This Row],[Precio Unitario]]</f>
        <v>1470000</v>
      </c>
      <c r="U54" s="329" t="s">
        <v>735</v>
      </c>
      <c r="V54" s="497" t="s">
        <v>1300</v>
      </c>
      <c r="W54" s="344"/>
    </row>
    <row r="55" spans="2:23" ht="41.25" customHeight="1" x14ac:dyDescent="0.2">
      <c r="B55" s="346" t="e">
        <f>IF(Tabla46[[#This Row],[Tipos de Acciones]]="","",CONCATENATE(Tabla46[[#This Row],[POA]],".",Tabla46[[#This Row],[SRS]],".",Tabla46[[#This Row],[AREA]],".",Tabla46[[#This Row],[TIPO]]))</f>
        <v>#REF!</v>
      </c>
      <c r="C55" s="346" t="e">
        <f>IF(Tabla46[[#This Row],[Tipos de Acciones]]="","",'Formulario PPGR1'!#REF!)</f>
        <v>#REF!</v>
      </c>
      <c r="D55" s="346" t="e">
        <f>IF(Tabla46[[#This Row],[Tipos de Acciones]]="","",'Formulario PPGR1'!#REF!)</f>
        <v>#REF!</v>
      </c>
      <c r="E55" s="346" t="e">
        <f>IF(Tabla46[[#This Row],[Tipos de Acciones]]="","",'Formulario PPGR1'!#REF!)</f>
        <v>#REF!</v>
      </c>
      <c r="F55" s="346" t="e">
        <f>IF(Tabla46[[#This Row],[Tipos de Acciones]]="","",'Formulario PPGR1'!#REF!)</f>
        <v>#REF!</v>
      </c>
      <c r="G55" s="501" t="s">
        <v>1310</v>
      </c>
      <c r="H55" s="501" t="s">
        <v>2388</v>
      </c>
      <c r="I55" s="502"/>
      <c r="J55" s="498"/>
      <c r="K55" s="498" t="s">
        <v>2437</v>
      </c>
      <c r="L55" s="498" t="s">
        <v>467</v>
      </c>
      <c r="M55" s="339" t="s">
        <v>1508</v>
      </c>
      <c r="N55" s="339" t="s">
        <v>1508</v>
      </c>
      <c r="O55" s="493"/>
      <c r="P55" s="339" t="s">
        <v>1508</v>
      </c>
      <c r="Q55" s="322" t="s">
        <v>2280</v>
      </c>
      <c r="R55" s="494">
        <v>36</v>
      </c>
      <c r="S55" s="495">
        <v>15000</v>
      </c>
      <c r="T55" s="496">
        <f>+Tabla46[[#This Row],[Cantidad de Insumos]]*Tabla46[[#This Row],[Precio Unitario]]</f>
        <v>540000</v>
      </c>
      <c r="U55" s="329" t="s">
        <v>735</v>
      </c>
      <c r="V55" s="497" t="s">
        <v>1300</v>
      </c>
      <c r="W55" s="344"/>
    </row>
    <row r="56" spans="2:23" ht="47.25" customHeight="1" x14ac:dyDescent="0.2">
      <c r="B56" s="346" t="e">
        <f>IF(Tabla46[[#This Row],[Tipos de Acciones]]="","",CONCATENATE(Tabla46[[#This Row],[POA]],".",Tabla46[[#This Row],[SRS]],".",Tabla46[[#This Row],[AREA]],".",Tabla46[[#This Row],[TIPO]]))</f>
        <v>#REF!</v>
      </c>
      <c r="C56" s="346" t="e">
        <f>IF(Tabla46[[#This Row],[Tipos de Acciones]]="","",'Formulario PPGR1'!#REF!)</f>
        <v>#REF!</v>
      </c>
      <c r="D56" s="346" t="e">
        <f>IF(Tabla46[[#This Row],[Tipos de Acciones]]="","",'Formulario PPGR1'!#REF!)</f>
        <v>#REF!</v>
      </c>
      <c r="E56" s="346" t="e">
        <f>IF(Tabla46[[#This Row],[Tipos de Acciones]]="","",'Formulario PPGR1'!#REF!)</f>
        <v>#REF!</v>
      </c>
      <c r="F56" s="346" t="e">
        <f>IF(Tabla46[[#This Row],[Tipos de Acciones]]="","",'Formulario PPGR1'!#REF!)</f>
        <v>#REF!</v>
      </c>
      <c r="G56" s="501" t="s">
        <v>1310</v>
      </c>
      <c r="H56" s="501" t="s">
        <v>2388</v>
      </c>
      <c r="I56" s="502"/>
      <c r="J56" s="498"/>
      <c r="K56" s="498" t="s">
        <v>2438</v>
      </c>
      <c r="L56" s="498" t="s">
        <v>467</v>
      </c>
      <c r="M56" s="339" t="s">
        <v>1508</v>
      </c>
      <c r="N56" s="339" t="s">
        <v>1508</v>
      </c>
      <c r="O56" s="493"/>
      <c r="P56" s="339" t="s">
        <v>1508</v>
      </c>
      <c r="Q56" s="322" t="s">
        <v>2280</v>
      </c>
      <c r="R56" s="494">
        <v>35</v>
      </c>
      <c r="S56" s="495">
        <v>23000</v>
      </c>
      <c r="T56" s="496">
        <f>+Tabla46[[#This Row],[Cantidad de Insumos]]*Tabla46[[#This Row],[Precio Unitario]]</f>
        <v>805000</v>
      </c>
      <c r="U56" s="329" t="s">
        <v>735</v>
      </c>
      <c r="V56" s="497" t="s">
        <v>1300</v>
      </c>
      <c r="W56" s="344"/>
    </row>
    <row r="57" spans="2:23" ht="39" customHeight="1" x14ac:dyDescent="0.2">
      <c r="B57" s="346" t="e">
        <f>IF(Tabla46[[#This Row],[Tipos de Acciones]]="","",CONCATENATE(Tabla46[[#This Row],[POA]],".",Tabla46[[#This Row],[SRS]],".",Tabla46[[#This Row],[AREA]],".",Tabla46[[#This Row],[TIPO]]))</f>
        <v>#REF!</v>
      </c>
      <c r="C57" s="346" t="e">
        <f>IF(Tabla46[[#This Row],[Tipos de Acciones]]="","",'Formulario PPGR1'!#REF!)</f>
        <v>#REF!</v>
      </c>
      <c r="D57" s="346" t="e">
        <f>IF(Tabla46[[#This Row],[Tipos de Acciones]]="","",'Formulario PPGR1'!#REF!)</f>
        <v>#REF!</v>
      </c>
      <c r="E57" s="346" t="e">
        <f>IF(Tabla46[[#This Row],[Tipos de Acciones]]="","",'Formulario PPGR1'!#REF!)</f>
        <v>#REF!</v>
      </c>
      <c r="F57" s="346" t="e">
        <f>IF(Tabla46[[#This Row],[Tipos de Acciones]]="","",'Formulario PPGR1'!#REF!)</f>
        <v>#REF!</v>
      </c>
      <c r="G57" s="501" t="s">
        <v>1310</v>
      </c>
      <c r="H57" s="498" t="s">
        <v>2300</v>
      </c>
      <c r="I57" s="502"/>
      <c r="J57" s="498"/>
      <c r="K57" s="498" t="s">
        <v>2439</v>
      </c>
      <c r="L57" s="498" t="s">
        <v>467</v>
      </c>
      <c r="M57" s="339" t="s">
        <v>1508</v>
      </c>
      <c r="N57" s="339" t="s">
        <v>1508</v>
      </c>
      <c r="O57" s="493"/>
      <c r="P57" s="339" t="s">
        <v>1508</v>
      </c>
      <c r="Q57" s="322" t="s">
        <v>2280</v>
      </c>
      <c r="R57" s="494">
        <v>68</v>
      </c>
      <c r="S57" s="495">
        <v>8000</v>
      </c>
      <c r="T57" s="496">
        <f>+Tabla46[[#This Row],[Cantidad de Insumos]]*Tabla46[[#This Row],[Precio Unitario]]</f>
        <v>544000</v>
      </c>
      <c r="U57" s="329" t="s">
        <v>950</v>
      </c>
      <c r="V57" s="497" t="s">
        <v>1300</v>
      </c>
      <c r="W57" s="344"/>
    </row>
    <row r="58" spans="2:23" ht="49.5" customHeight="1" x14ac:dyDescent="0.2">
      <c r="B58" s="346" t="e">
        <f>IF(Tabla46[[#This Row],[Tipos de Acciones]]="","",CONCATENATE(Tabla46[[#This Row],[POA]],".",Tabla46[[#This Row],[SRS]],".",Tabla46[[#This Row],[AREA]],".",Tabla46[[#This Row],[TIPO]]))</f>
        <v>#REF!</v>
      </c>
      <c r="C58" s="346" t="e">
        <f>IF(Tabla46[[#This Row],[Tipos de Acciones]]="","",'Formulario PPGR1'!#REF!)</f>
        <v>#REF!</v>
      </c>
      <c r="D58" s="346" t="e">
        <f>IF(Tabla46[[#This Row],[Tipos de Acciones]]="","",'Formulario PPGR1'!#REF!)</f>
        <v>#REF!</v>
      </c>
      <c r="E58" s="346" t="e">
        <f>IF(Tabla46[[#This Row],[Tipos de Acciones]]="","",'Formulario PPGR1'!#REF!)</f>
        <v>#REF!</v>
      </c>
      <c r="F58" s="346" t="e">
        <f>IF(Tabla46[[#This Row],[Tipos de Acciones]]="","",'Formulario PPGR1'!#REF!)</f>
        <v>#REF!</v>
      </c>
      <c r="G58" s="501" t="s">
        <v>1310</v>
      </c>
      <c r="H58" s="498" t="s">
        <v>2300</v>
      </c>
      <c r="I58" s="502"/>
      <c r="J58" s="498"/>
      <c r="K58" s="498" t="s">
        <v>2440</v>
      </c>
      <c r="L58" s="498" t="s">
        <v>467</v>
      </c>
      <c r="M58" s="339" t="s">
        <v>1508</v>
      </c>
      <c r="N58" s="339" t="s">
        <v>1508</v>
      </c>
      <c r="O58" s="493"/>
      <c r="P58" s="339" t="s">
        <v>1508</v>
      </c>
      <c r="Q58" s="322" t="s">
        <v>2280</v>
      </c>
      <c r="R58" s="494">
        <v>75</v>
      </c>
      <c r="S58" s="495">
        <v>13570</v>
      </c>
      <c r="T58" s="496">
        <f>+Tabla46[[#This Row],[Cantidad de Insumos]]*Tabla46[[#This Row],[Precio Unitario]]</f>
        <v>1017750</v>
      </c>
      <c r="U58" s="329" t="s">
        <v>950</v>
      </c>
      <c r="V58" s="497" t="s">
        <v>1300</v>
      </c>
      <c r="W58" s="344"/>
    </row>
    <row r="59" spans="2:23" ht="40.5" customHeight="1" x14ac:dyDescent="0.2">
      <c r="B59" s="346" t="e">
        <f>IF(Tabla46[[#This Row],[Tipos de Acciones]]="","",CONCATENATE(Tabla46[[#This Row],[POA]],".",Tabla46[[#This Row],[SRS]],".",Tabla46[[#This Row],[AREA]],".",Tabla46[[#This Row],[TIPO]]))</f>
        <v>#REF!</v>
      </c>
      <c r="C59" s="346" t="e">
        <f>IF(Tabla46[[#This Row],[Tipos de Acciones]]="","",'Formulario PPGR1'!#REF!)</f>
        <v>#REF!</v>
      </c>
      <c r="D59" s="346" t="e">
        <f>IF(Tabla46[[#This Row],[Tipos de Acciones]]="","",'Formulario PPGR1'!#REF!)</f>
        <v>#REF!</v>
      </c>
      <c r="E59" s="346" t="e">
        <f>IF(Tabla46[[#This Row],[Tipos de Acciones]]="","",'Formulario PPGR1'!#REF!)</f>
        <v>#REF!</v>
      </c>
      <c r="F59" s="346" t="e">
        <f>IF(Tabla46[[#This Row],[Tipos de Acciones]]="","",'Formulario PPGR1'!#REF!)</f>
        <v>#REF!</v>
      </c>
      <c r="G59" s="501" t="s">
        <v>1310</v>
      </c>
      <c r="H59" s="491" t="s">
        <v>2286</v>
      </c>
      <c r="I59" s="502"/>
      <c r="J59" s="498"/>
      <c r="K59" s="498" t="s">
        <v>2441</v>
      </c>
      <c r="L59" s="498" t="s">
        <v>467</v>
      </c>
      <c r="M59" s="339" t="s">
        <v>1508</v>
      </c>
      <c r="N59" s="339" t="s">
        <v>1508</v>
      </c>
      <c r="O59" s="493"/>
      <c r="P59" s="339" t="s">
        <v>1508</v>
      </c>
      <c r="Q59" s="322" t="s">
        <v>2280</v>
      </c>
      <c r="R59" s="494">
        <v>98</v>
      </c>
      <c r="S59" s="495">
        <v>6700</v>
      </c>
      <c r="T59" s="496">
        <f>+Tabla46[[#This Row],[Cantidad de Insumos]]*Tabla46[[#This Row],[Precio Unitario]]</f>
        <v>656600</v>
      </c>
      <c r="U59" s="329" t="s">
        <v>1041</v>
      </c>
      <c r="V59" s="497" t="s">
        <v>1300</v>
      </c>
      <c r="W59" s="344"/>
    </row>
    <row r="60" spans="2:23" ht="48" customHeight="1" x14ac:dyDescent="0.2">
      <c r="B60" s="346" t="e">
        <f>IF(Tabla46[[#This Row],[Tipos de Acciones]]="","",CONCATENATE(Tabla46[[#This Row],[POA]],".",Tabla46[[#This Row],[SRS]],".",Tabla46[[#This Row],[AREA]],".",Tabla46[[#This Row],[TIPO]]))</f>
        <v>#REF!</v>
      </c>
      <c r="C60" s="346" t="e">
        <f>IF(Tabla46[[#This Row],[Tipos de Acciones]]="","",'Formulario PPGR1'!#REF!)</f>
        <v>#REF!</v>
      </c>
      <c r="D60" s="346" t="e">
        <f>IF(Tabla46[[#This Row],[Tipos de Acciones]]="","",'Formulario PPGR1'!#REF!)</f>
        <v>#REF!</v>
      </c>
      <c r="E60" s="346" t="e">
        <f>IF(Tabla46[[#This Row],[Tipos de Acciones]]="","",'Formulario PPGR1'!#REF!)</f>
        <v>#REF!</v>
      </c>
      <c r="F60" s="346" t="e">
        <f>IF(Tabla46[[#This Row],[Tipos de Acciones]]="","",'Formulario PPGR1'!#REF!)</f>
        <v>#REF!</v>
      </c>
      <c r="G60" s="501" t="s">
        <v>1310</v>
      </c>
      <c r="H60" s="491" t="s">
        <v>2392</v>
      </c>
      <c r="I60" s="502"/>
      <c r="J60" s="498"/>
      <c r="K60" s="498" t="s">
        <v>2442</v>
      </c>
      <c r="L60" s="498" t="s">
        <v>467</v>
      </c>
      <c r="M60" s="339" t="s">
        <v>1508</v>
      </c>
      <c r="N60" s="339" t="s">
        <v>1508</v>
      </c>
      <c r="O60" s="493"/>
      <c r="P60" s="339" t="s">
        <v>1508</v>
      </c>
      <c r="Q60" s="322" t="s">
        <v>2280</v>
      </c>
      <c r="R60" s="494">
        <v>37</v>
      </c>
      <c r="S60" s="495">
        <v>11000</v>
      </c>
      <c r="T60" s="496">
        <f>+Tabla46[[#This Row],[Cantidad de Insumos]]*Tabla46[[#This Row],[Precio Unitario]]</f>
        <v>407000</v>
      </c>
      <c r="U60" s="505" t="s">
        <v>2394</v>
      </c>
      <c r="V60" s="497" t="s">
        <v>1300</v>
      </c>
      <c r="W60" s="344"/>
    </row>
    <row r="61" spans="2:23" ht="37.5" customHeight="1" x14ac:dyDescent="0.2">
      <c r="B61" s="346" t="e">
        <f>IF(Tabla46[[#This Row],[Tipos de Acciones]]="","",CONCATENATE(Tabla46[[#This Row],[POA]],".",Tabla46[[#This Row],[SRS]],".",Tabla46[[#This Row],[AREA]],".",Tabla46[[#This Row],[TIPO]]))</f>
        <v>#REF!</v>
      </c>
      <c r="C61" s="346" t="e">
        <f>IF(Tabla46[[#This Row],[Tipos de Acciones]]="","",'Formulario PPGR1'!#REF!)</f>
        <v>#REF!</v>
      </c>
      <c r="D61" s="346" t="e">
        <f>IF(Tabla46[[#This Row],[Tipos de Acciones]]="","",'Formulario PPGR1'!#REF!)</f>
        <v>#REF!</v>
      </c>
      <c r="E61" s="346" t="e">
        <f>IF(Tabla46[[#This Row],[Tipos de Acciones]]="","",'Formulario PPGR1'!#REF!)</f>
        <v>#REF!</v>
      </c>
      <c r="F61" s="346" t="e">
        <f>IF(Tabla46[[#This Row],[Tipos de Acciones]]="","",'Formulario PPGR1'!#REF!)</f>
        <v>#REF!</v>
      </c>
      <c r="G61" s="501" t="s">
        <v>1310</v>
      </c>
      <c r="H61" s="491" t="s">
        <v>2286</v>
      </c>
      <c r="I61" s="502"/>
      <c r="J61" s="498"/>
      <c r="K61" s="498" t="s">
        <v>2443</v>
      </c>
      <c r="L61" s="498" t="s">
        <v>467</v>
      </c>
      <c r="M61" s="339" t="s">
        <v>1508</v>
      </c>
      <c r="N61" s="339" t="s">
        <v>1508</v>
      </c>
      <c r="O61" s="493"/>
      <c r="P61" s="339" t="s">
        <v>1508</v>
      </c>
      <c r="Q61" s="322" t="s">
        <v>2280</v>
      </c>
      <c r="R61" s="494">
        <v>100</v>
      </c>
      <c r="S61" s="495">
        <v>180</v>
      </c>
      <c r="T61" s="496">
        <f>+Tabla46[[#This Row],[Cantidad de Insumos]]*Tabla46[[#This Row],[Precio Unitario]]</f>
        <v>18000</v>
      </c>
      <c r="U61" s="329" t="s">
        <v>1041</v>
      </c>
      <c r="V61" s="497" t="s">
        <v>1300</v>
      </c>
      <c r="W61" s="344"/>
    </row>
    <row r="62" spans="2:23" ht="34.5" customHeight="1" x14ac:dyDescent="0.2">
      <c r="B62" s="346" t="e">
        <f>IF(Tabla46[[#This Row],[Tipos de Acciones]]="","",CONCATENATE(Tabla46[[#This Row],[POA]],".",Tabla46[[#This Row],[SRS]],".",Tabla46[[#This Row],[AREA]],".",Tabla46[[#This Row],[TIPO]]))</f>
        <v>#REF!</v>
      </c>
      <c r="C62" s="346" t="e">
        <f>IF(Tabla46[[#This Row],[Tipos de Acciones]]="","",'Formulario PPGR1'!#REF!)</f>
        <v>#REF!</v>
      </c>
      <c r="D62" s="346" t="e">
        <f>IF(Tabla46[[#This Row],[Tipos de Acciones]]="","",'Formulario PPGR1'!#REF!)</f>
        <v>#REF!</v>
      </c>
      <c r="E62" s="346" t="e">
        <f>IF(Tabla46[[#This Row],[Tipos de Acciones]]="","",'Formulario PPGR1'!#REF!)</f>
        <v>#REF!</v>
      </c>
      <c r="F62" s="346" t="e">
        <f>IF(Tabla46[[#This Row],[Tipos de Acciones]]="","",'Formulario PPGR1'!#REF!)</f>
        <v>#REF!</v>
      </c>
      <c r="G62" s="501" t="s">
        <v>1310</v>
      </c>
      <c r="H62" s="501" t="s">
        <v>2388</v>
      </c>
      <c r="I62" s="502"/>
      <c r="J62" s="498"/>
      <c r="K62" s="498" t="s">
        <v>2444</v>
      </c>
      <c r="L62" s="498" t="s">
        <v>467</v>
      </c>
      <c r="M62" s="339" t="s">
        <v>1508</v>
      </c>
      <c r="N62" s="339" t="s">
        <v>1508</v>
      </c>
      <c r="O62" s="493"/>
      <c r="P62" s="339" t="s">
        <v>1508</v>
      </c>
      <c r="Q62" s="322" t="s">
        <v>2280</v>
      </c>
      <c r="R62" s="494">
        <v>72</v>
      </c>
      <c r="S62" s="495">
        <v>4000</v>
      </c>
      <c r="T62" s="496">
        <f>+Tabla46[[#This Row],[Cantidad de Insumos]]*Tabla46[[#This Row],[Precio Unitario]]</f>
        <v>288000</v>
      </c>
      <c r="U62" s="329" t="s">
        <v>735</v>
      </c>
      <c r="V62" s="497" t="s">
        <v>1300</v>
      </c>
      <c r="W62" s="344"/>
    </row>
    <row r="63" spans="2:23" ht="48" customHeight="1" x14ac:dyDescent="0.2">
      <c r="B63" s="346" t="e">
        <f>IF(Tabla46[[#This Row],[Tipos de Acciones]]="","",CONCATENATE(Tabla46[[#This Row],[POA]],".",Tabla46[[#This Row],[SRS]],".",Tabla46[[#This Row],[AREA]],".",Tabla46[[#This Row],[TIPO]]))</f>
        <v>#REF!</v>
      </c>
      <c r="C63" s="346" t="e">
        <f>IF(Tabla46[[#This Row],[Tipos de Acciones]]="","",'Formulario PPGR1'!#REF!)</f>
        <v>#REF!</v>
      </c>
      <c r="D63" s="346" t="e">
        <f>IF(Tabla46[[#This Row],[Tipos de Acciones]]="","",'Formulario PPGR1'!#REF!)</f>
        <v>#REF!</v>
      </c>
      <c r="E63" s="346" t="e">
        <f>IF(Tabla46[[#This Row],[Tipos de Acciones]]="","",'Formulario PPGR1'!#REF!)</f>
        <v>#REF!</v>
      </c>
      <c r="F63" s="346" t="e">
        <f>IF(Tabla46[[#This Row],[Tipos de Acciones]]="","",'Formulario PPGR1'!#REF!)</f>
        <v>#REF!</v>
      </c>
      <c r="G63" s="501" t="s">
        <v>1310</v>
      </c>
      <c r="H63" s="501" t="s">
        <v>2333</v>
      </c>
      <c r="I63" s="502"/>
      <c r="J63" s="498"/>
      <c r="K63" s="498" t="s">
        <v>2445</v>
      </c>
      <c r="L63" s="498" t="s">
        <v>467</v>
      </c>
      <c r="M63" s="339" t="s">
        <v>1508</v>
      </c>
      <c r="N63" s="339" t="s">
        <v>1508</v>
      </c>
      <c r="O63" s="493"/>
      <c r="P63" s="339" t="s">
        <v>1508</v>
      </c>
      <c r="Q63" s="322" t="s">
        <v>2280</v>
      </c>
      <c r="R63" s="494">
        <v>35</v>
      </c>
      <c r="S63" s="495">
        <v>3000</v>
      </c>
      <c r="T63" s="496">
        <f>+Tabla46[[#This Row],[Cantidad de Insumos]]*Tabla46[[#This Row],[Precio Unitario]]</f>
        <v>105000</v>
      </c>
      <c r="U63" s="329" t="s">
        <v>992</v>
      </c>
      <c r="V63" s="497" t="s">
        <v>1300</v>
      </c>
      <c r="W63" s="344"/>
    </row>
    <row r="64" spans="2:23" ht="39" customHeight="1" x14ac:dyDescent="0.2">
      <c r="B64" s="346" t="e">
        <f>IF(Tabla46[[#This Row],[Tipos de Acciones]]="","",CONCATENATE(Tabla46[[#This Row],[POA]],".",Tabla46[[#This Row],[SRS]],".",Tabla46[[#This Row],[AREA]],".",Tabla46[[#This Row],[TIPO]]))</f>
        <v>#REF!</v>
      </c>
      <c r="C64" s="346" t="e">
        <f>IF(Tabla46[[#This Row],[Tipos de Acciones]]="","",'Formulario PPGR1'!#REF!)</f>
        <v>#REF!</v>
      </c>
      <c r="D64" s="346" t="e">
        <f>IF(Tabla46[[#This Row],[Tipos de Acciones]]="","",'Formulario PPGR1'!#REF!)</f>
        <v>#REF!</v>
      </c>
      <c r="E64" s="346" t="e">
        <f>IF(Tabla46[[#This Row],[Tipos de Acciones]]="","",'Formulario PPGR1'!#REF!)</f>
        <v>#REF!</v>
      </c>
      <c r="F64" s="346" t="e">
        <f>IF(Tabla46[[#This Row],[Tipos de Acciones]]="","",'Formulario PPGR1'!#REF!)</f>
        <v>#REF!</v>
      </c>
      <c r="G64" s="501" t="s">
        <v>1310</v>
      </c>
      <c r="H64" s="501" t="s">
        <v>2388</v>
      </c>
      <c r="I64" s="502"/>
      <c r="J64" s="498"/>
      <c r="K64" s="498" t="s">
        <v>2446</v>
      </c>
      <c r="L64" s="498" t="s">
        <v>467</v>
      </c>
      <c r="M64" s="339" t="s">
        <v>1508</v>
      </c>
      <c r="N64" s="339" t="s">
        <v>1508</v>
      </c>
      <c r="O64" s="493"/>
      <c r="P64" s="339" t="s">
        <v>1508</v>
      </c>
      <c r="Q64" s="322" t="s">
        <v>2280</v>
      </c>
      <c r="R64" s="494">
        <v>41</v>
      </c>
      <c r="S64" s="495">
        <v>120000</v>
      </c>
      <c r="T64" s="496">
        <f>+Tabla46[[#This Row],[Cantidad de Insumos]]*Tabla46[[#This Row],[Precio Unitario]]</f>
        <v>4920000</v>
      </c>
      <c r="U64" s="329" t="s">
        <v>735</v>
      </c>
      <c r="V64" s="497" t="s">
        <v>1300</v>
      </c>
      <c r="W64" s="344"/>
    </row>
    <row r="65" spans="2:23" ht="27.75" customHeight="1" x14ac:dyDescent="0.2">
      <c r="B65" s="346" t="e">
        <f>IF(Tabla46[[#This Row],[Tipos de Acciones]]="","",CONCATENATE(Tabla46[[#This Row],[POA]],".",Tabla46[[#This Row],[SRS]],".",Tabla46[[#This Row],[AREA]],".",Tabla46[[#This Row],[TIPO]]))</f>
        <v>#REF!</v>
      </c>
      <c r="C65" s="346" t="e">
        <f>IF(Tabla46[[#This Row],[Tipos de Acciones]]="","",'Formulario PPGR1'!#REF!)</f>
        <v>#REF!</v>
      </c>
      <c r="D65" s="346" t="e">
        <f>IF(Tabla46[[#This Row],[Tipos de Acciones]]="","",'Formulario PPGR1'!#REF!)</f>
        <v>#REF!</v>
      </c>
      <c r="E65" s="346" t="e">
        <f>IF(Tabla46[[#This Row],[Tipos de Acciones]]="","",'Formulario PPGR1'!#REF!)</f>
        <v>#REF!</v>
      </c>
      <c r="F65" s="346" t="e">
        <f>IF(Tabla46[[#This Row],[Tipos de Acciones]]="","",'Formulario PPGR1'!#REF!)</f>
        <v>#REF!</v>
      </c>
      <c r="G65" s="501" t="s">
        <v>1310</v>
      </c>
      <c r="H65" s="501" t="s">
        <v>2388</v>
      </c>
      <c r="I65" s="502"/>
      <c r="J65" s="498"/>
      <c r="K65" s="498" t="s">
        <v>2447</v>
      </c>
      <c r="L65" s="498" t="s">
        <v>467</v>
      </c>
      <c r="M65" s="339" t="s">
        <v>1508</v>
      </c>
      <c r="N65" s="339" t="s">
        <v>1508</v>
      </c>
      <c r="O65" s="493"/>
      <c r="P65" s="339" t="s">
        <v>1508</v>
      </c>
      <c r="Q65" s="322" t="s">
        <v>2280</v>
      </c>
      <c r="R65" s="494">
        <v>35</v>
      </c>
      <c r="S65" s="495">
        <v>150000</v>
      </c>
      <c r="T65" s="496">
        <f>+Tabla46[[#This Row],[Cantidad de Insumos]]*Tabla46[[#This Row],[Precio Unitario]]</f>
        <v>5250000</v>
      </c>
      <c r="U65" s="329" t="s">
        <v>735</v>
      </c>
      <c r="V65" s="497" t="s">
        <v>1300</v>
      </c>
      <c r="W65" s="344"/>
    </row>
    <row r="66" spans="2:23" ht="178.5" x14ac:dyDescent="0.2">
      <c r="B66" s="346" t="e">
        <f>IF(Tabla46[[#This Row],[Tipos de Acciones]]="","",CONCATENATE(Tabla46[[#This Row],[POA]],".",Tabla46[[#This Row],[SRS]],".",Tabla46[[#This Row],[AREA]],".",Tabla46[[#This Row],[TIPO]]))</f>
        <v>#REF!</v>
      </c>
      <c r="C66" s="346" t="e">
        <f>IF(Tabla46[[#This Row],[Tipos de Acciones]]="","",'Formulario PPGR1'!#REF!)</f>
        <v>#REF!</v>
      </c>
      <c r="D66" s="346" t="e">
        <f>IF(Tabla46[[#This Row],[Tipos de Acciones]]="","",'Formulario PPGR1'!#REF!)</f>
        <v>#REF!</v>
      </c>
      <c r="E66" s="346" t="e">
        <f>IF(Tabla46[[#This Row],[Tipos de Acciones]]="","",'Formulario PPGR1'!#REF!)</f>
        <v>#REF!</v>
      </c>
      <c r="F66" s="346" t="e">
        <f>IF(Tabla46[[#This Row],[Tipos de Acciones]]="","",'Formulario PPGR1'!#REF!)</f>
        <v>#REF!</v>
      </c>
      <c r="G66" s="501" t="s">
        <v>1310</v>
      </c>
      <c r="H66" s="501" t="s">
        <v>2388</v>
      </c>
      <c r="I66" s="502"/>
      <c r="J66" s="498"/>
      <c r="K66" s="498" t="s">
        <v>2448</v>
      </c>
      <c r="L66" s="498" t="s">
        <v>467</v>
      </c>
      <c r="M66" s="339" t="s">
        <v>1508</v>
      </c>
      <c r="N66" s="339" t="s">
        <v>1508</v>
      </c>
      <c r="O66" s="493"/>
      <c r="P66" s="339" t="s">
        <v>1508</v>
      </c>
      <c r="Q66" s="322" t="s">
        <v>2280</v>
      </c>
      <c r="R66" s="494">
        <v>32</v>
      </c>
      <c r="S66" s="495">
        <v>120000</v>
      </c>
      <c r="T66" s="496">
        <f>+Tabla46[[#This Row],[Cantidad de Insumos]]*Tabla46[[#This Row],[Precio Unitario]]</f>
        <v>3840000</v>
      </c>
      <c r="U66" s="329" t="s">
        <v>735</v>
      </c>
      <c r="V66" s="497" t="s">
        <v>1300</v>
      </c>
      <c r="W66" s="344"/>
    </row>
    <row r="67" spans="2:23" ht="178.5" x14ac:dyDescent="0.2">
      <c r="B67" s="499" t="e">
        <f>IF(Tabla46[[#This Row],[Tipos de Acciones]]="","",CONCATENATE(Tabla46[[#This Row],[POA]],".",Tabla46[[#This Row],[SRS]],".",Tabla46[[#This Row],[AREA]],".",Tabla46[[#This Row],[TIPO]]))</f>
        <v>#REF!</v>
      </c>
      <c r="C67" s="499" t="e">
        <f>IF(Tabla46[[#This Row],[Tipos de Acciones]]="","",'Formulario PPGR1'!#REF!)</f>
        <v>#REF!</v>
      </c>
      <c r="D67" s="499" t="e">
        <f>IF(Tabla46[[#This Row],[Tipos de Acciones]]="","",'Formulario PPGR1'!#REF!)</f>
        <v>#REF!</v>
      </c>
      <c r="E67" s="499" t="e">
        <f>IF(Tabla46[[#This Row],[Tipos de Acciones]]="","",'Formulario PPGR1'!#REF!)</f>
        <v>#REF!</v>
      </c>
      <c r="F67" s="499" t="e">
        <f>IF(Tabla46[[#This Row],[Tipos de Acciones]]="","",'Formulario PPGR1'!#REF!)</f>
        <v>#REF!</v>
      </c>
      <c r="G67" s="501" t="s">
        <v>1310</v>
      </c>
      <c r="H67" s="501" t="s">
        <v>2333</v>
      </c>
      <c r="I67" s="502"/>
      <c r="J67" s="498"/>
      <c r="K67" s="498" t="s">
        <v>2449</v>
      </c>
      <c r="L67" s="498" t="s">
        <v>467</v>
      </c>
      <c r="M67" s="339" t="s">
        <v>1508</v>
      </c>
      <c r="N67" s="339" t="s">
        <v>1508</v>
      </c>
      <c r="O67" s="493"/>
      <c r="P67" s="339" t="s">
        <v>1508</v>
      </c>
      <c r="Q67" s="322" t="s">
        <v>2280</v>
      </c>
      <c r="R67" s="494">
        <v>16</v>
      </c>
      <c r="S67" s="495">
        <v>2800</v>
      </c>
      <c r="T67" s="496">
        <f>+Tabla46[[#This Row],[Cantidad de Insumos]]*Tabla46[[#This Row],[Precio Unitario]]</f>
        <v>44800</v>
      </c>
      <c r="U67" s="329" t="s">
        <v>992</v>
      </c>
      <c r="V67" s="497" t="s">
        <v>1300</v>
      </c>
      <c r="W67" s="500"/>
    </row>
    <row r="68" spans="2:23" ht="178.5" x14ac:dyDescent="0.2">
      <c r="B68" s="499" t="e">
        <f>IF(Tabla46[[#This Row],[Tipos de Acciones]]="","",CONCATENATE(Tabla46[[#This Row],[POA]],".",Tabla46[[#This Row],[SRS]],".",Tabla46[[#This Row],[AREA]],".",Tabla46[[#This Row],[TIPO]]))</f>
        <v>#REF!</v>
      </c>
      <c r="C68" s="499" t="e">
        <f>IF(Tabla46[[#This Row],[Tipos de Acciones]]="","",'Formulario PPGR1'!#REF!)</f>
        <v>#REF!</v>
      </c>
      <c r="D68" s="499" t="e">
        <f>IF(Tabla46[[#This Row],[Tipos de Acciones]]="","",'Formulario PPGR1'!#REF!)</f>
        <v>#REF!</v>
      </c>
      <c r="E68" s="499" t="e">
        <f>IF(Tabla46[[#This Row],[Tipos de Acciones]]="","",'Formulario PPGR1'!#REF!)</f>
        <v>#REF!</v>
      </c>
      <c r="F68" s="499" t="e">
        <f>IF(Tabla46[[#This Row],[Tipos de Acciones]]="","",'Formulario PPGR1'!#REF!)</f>
        <v>#REF!</v>
      </c>
      <c r="G68" s="501" t="s">
        <v>1310</v>
      </c>
      <c r="H68" s="501" t="s">
        <v>2333</v>
      </c>
      <c r="I68" s="502"/>
      <c r="J68" s="498"/>
      <c r="K68" s="498" t="s">
        <v>2450</v>
      </c>
      <c r="L68" s="498" t="s">
        <v>467</v>
      </c>
      <c r="M68" s="339" t="s">
        <v>1508</v>
      </c>
      <c r="N68" s="339" t="s">
        <v>1508</v>
      </c>
      <c r="O68" s="493"/>
      <c r="P68" s="339" t="s">
        <v>1508</v>
      </c>
      <c r="Q68" s="322" t="s">
        <v>2280</v>
      </c>
      <c r="R68" s="494">
        <v>16</v>
      </c>
      <c r="S68" s="495">
        <v>2800</v>
      </c>
      <c r="T68" s="496">
        <f>+Tabla46[[#This Row],[Cantidad de Insumos]]*Tabla46[[#This Row],[Precio Unitario]]</f>
        <v>44800</v>
      </c>
      <c r="U68" s="329" t="s">
        <v>992</v>
      </c>
      <c r="V68" s="497" t="s">
        <v>1300</v>
      </c>
      <c r="W68" s="500"/>
    </row>
    <row r="69" spans="2:23" ht="178.5" x14ac:dyDescent="0.2">
      <c r="B69" s="499" t="e">
        <f>IF(Tabla46[[#This Row],[Tipos de Acciones]]="","",CONCATENATE(Tabla46[[#This Row],[POA]],".",Tabla46[[#This Row],[SRS]],".",Tabla46[[#This Row],[AREA]],".",Tabla46[[#This Row],[TIPO]]))</f>
        <v>#REF!</v>
      </c>
      <c r="C69" s="499" t="e">
        <f>IF(Tabla46[[#This Row],[Tipos de Acciones]]="","",'Formulario PPGR1'!#REF!)</f>
        <v>#REF!</v>
      </c>
      <c r="D69" s="499" t="e">
        <f>IF(Tabla46[[#This Row],[Tipos de Acciones]]="","",'Formulario PPGR1'!#REF!)</f>
        <v>#REF!</v>
      </c>
      <c r="E69" s="499" t="e">
        <f>IF(Tabla46[[#This Row],[Tipos de Acciones]]="","",'Formulario PPGR1'!#REF!)</f>
        <v>#REF!</v>
      </c>
      <c r="F69" s="499" t="e">
        <f>IF(Tabla46[[#This Row],[Tipos de Acciones]]="","",'Formulario PPGR1'!#REF!)</f>
        <v>#REF!</v>
      </c>
      <c r="G69" s="501" t="s">
        <v>1310</v>
      </c>
      <c r="H69" s="501" t="s">
        <v>2333</v>
      </c>
      <c r="I69" s="502"/>
      <c r="J69" s="498"/>
      <c r="K69" s="498" t="s">
        <v>2451</v>
      </c>
      <c r="L69" s="498" t="s">
        <v>467</v>
      </c>
      <c r="M69" s="339" t="s">
        <v>1508</v>
      </c>
      <c r="N69" s="339" t="s">
        <v>1508</v>
      </c>
      <c r="O69" s="493"/>
      <c r="P69" s="339" t="s">
        <v>1508</v>
      </c>
      <c r="Q69" s="322" t="s">
        <v>2280</v>
      </c>
      <c r="R69" s="494">
        <v>16</v>
      </c>
      <c r="S69" s="495">
        <v>2800</v>
      </c>
      <c r="T69" s="496">
        <f>+Tabla46[[#This Row],[Cantidad de Insumos]]*Tabla46[[#This Row],[Precio Unitario]]</f>
        <v>44800</v>
      </c>
      <c r="U69" s="329" t="s">
        <v>992</v>
      </c>
      <c r="V69" s="497" t="s">
        <v>1300</v>
      </c>
      <c r="W69" s="500"/>
    </row>
    <row r="70" spans="2:23" ht="178.5" x14ac:dyDescent="0.2">
      <c r="B70" s="499" t="e">
        <f>IF(Tabla46[[#This Row],[Tipos de Acciones]]="","",CONCATENATE(Tabla46[[#This Row],[POA]],".",Tabla46[[#This Row],[SRS]],".",Tabla46[[#This Row],[AREA]],".",Tabla46[[#This Row],[TIPO]]))</f>
        <v>#REF!</v>
      </c>
      <c r="C70" s="499" t="e">
        <f>IF(Tabla46[[#This Row],[Tipos de Acciones]]="","",'Formulario PPGR1'!#REF!)</f>
        <v>#REF!</v>
      </c>
      <c r="D70" s="499" t="e">
        <f>IF(Tabla46[[#This Row],[Tipos de Acciones]]="","",'Formulario PPGR1'!#REF!)</f>
        <v>#REF!</v>
      </c>
      <c r="E70" s="499" t="e">
        <f>IF(Tabla46[[#This Row],[Tipos de Acciones]]="","",'Formulario PPGR1'!#REF!)</f>
        <v>#REF!</v>
      </c>
      <c r="F70" s="499" t="e">
        <f>IF(Tabla46[[#This Row],[Tipos de Acciones]]="","",'Formulario PPGR1'!#REF!)</f>
        <v>#REF!</v>
      </c>
      <c r="G70" s="501" t="s">
        <v>1310</v>
      </c>
      <c r="H70" s="491" t="s">
        <v>2392</v>
      </c>
      <c r="I70" s="502"/>
      <c r="J70" s="498"/>
      <c r="K70" s="498" t="s">
        <v>2452</v>
      </c>
      <c r="L70" s="498" t="s">
        <v>467</v>
      </c>
      <c r="M70" s="339" t="s">
        <v>1508</v>
      </c>
      <c r="N70" s="339" t="s">
        <v>1508</v>
      </c>
      <c r="O70" s="493"/>
      <c r="P70" s="339" t="s">
        <v>1508</v>
      </c>
      <c r="Q70" s="322" t="s">
        <v>2280</v>
      </c>
      <c r="R70" s="494">
        <v>30</v>
      </c>
      <c r="S70" s="495">
        <v>6500</v>
      </c>
      <c r="T70" s="496">
        <f>+Tabla46[[#This Row],[Cantidad de Insumos]]*Tabla46[[#This Row],[Precio Unitario]]</f>
        <v>195000</v>
      </c>
      <c r="U70" s="505" t="s">
        <v>2394</v>
      </c>
      <c r="V70" s="497" t="s">
        <v>1300</v>
      </c>
      <c r="W70" s="500"/>
    </row>
    <row r="71" spans="2:23" ht="178.5" x14ac:dyDescent="0.2">
      <c r="B71" s="499" t="e">
        <f>IF(Tabla46[[#This Row],[Tipos de Acciones]]="","",CONCATENATE(Tabla46[[#This Row],[POA]],".",Tabla46[[#This Row],[SRS]],".",Tabla46[[#This Row],[AREA]],".",Tabla46[[#This Row],[TIPO]]))</f>
        <v>#REF!</v>
      </c>
      <c r="C71" s="499" t="e">
        <f>IF(Tabla46[[#This Row],[Tipos de Acciones]]="","",'Formulario PPGR1'!#REF!)</f>
        <v>#REF!</v>
      </c>
      <c r="D71" s="499" t="e">
        <f>IF(Tabla46[[#This Row],[Tipos de Acciones]]="","",'Formulario PPGR1'!#REF!)</f>
        <v>#REF!</v>
      </c>
      <c r="E71" s="499" t="e">
        <f>IF(Tabla46[[#This Row],[Tipos de Acciones]]="","",'Formulario PPGR1'!#REF!)</f>
        <v>#REF!</v>
      </c>
      <c r="F71" s="499" t="e">
        <f>IF(Tabla46[[#This Row],[Tipos de Acciones]]="","",'Formulario PPGR1'!#REF!)</f>
        <v>#REF!</v>
      </c>
      <c r="G71" s="501" t="s">
        <v>1310</v>
      </c>
      <c r="H71" s="501" t="s">
        <v>2388</v>
      </c>
      <c r="I71" s="502"/>
      <c r="J71" s="498"/>
      <c r="K71" s="498" t="s">
        <v>2453</v>
      </c>
      <c r="L71" s="498" t="s">
        <v>467</v>
      </c>
      <c r="M71" s="339" t="s">
        <v>1508</v>
      </c>
      <c r="N71" s="339" t="s">
        <v>1508</v>
      </c>
      <c r="O71" s="493"/>
      <c r="P71" s="339" t="s">
        <v>1508</v>
      </c>
      <c r="Q71" s="322" t="s">
        <v>2280</v>
      </c>
      <c r="R71" s="494">
        <v>61</v>
      </c>
      <c r="S71" s="495">
        <v>150</v>
      </c>
      <c r="T71" s="496">
        <f>+Tabla46[[#This Row],[Cantidad de Insumos]]*Tabla46[[#This Row],[Precio Unitario]]</f>
        <v>9150</v>
      </c>
      <c r="U71" s="329" t="s">
        <v>735</v>
      </c>
      <c r="V71" s="497" t="s">
        <v>1300</v>
      </c>
      <c r="W71" s="500"/>
    </row>
    <row r="72" spans="2:23" ht="178.5" x14ac:dyDescent="0.2">
      <c r="B72" s="499" t="e">
        <f>IF(Tabla46[[#This Row],[Tipos de Acciones]]="","",CONCATENATE(Tabla46[[#This Row],[POA]],".",Tabla46[[#This Row],[SRS]],".",Tabla46[[#This Row],[AREA]],".",Tabla46[[#This Row],[TIPO]]))</f>
        <v>#REF!</v>
      </c>
      <c r="C72" s="499" t="e">
        <f>IF(Tabla46[[#This Row],[Tipos de Acciones]]="","",'Formulario PPGR1'!#REF!)</f>
        <v>#REF!</v>
      </c>
      <c r="D72" s="499" t="e">
        <f>IF(Tabla46[[#This Row],[Tipos de Acciones]]="","",'Formulario PPGR1'!#REF!)</f>
        <v>#REF!</v>
      </c>
      <c r="E72" s="499" t="e">
        <f>IF(Tabla46[[#This Row],[Tipos de Acciones]]="","",'Formulario PPGR1'!#REF!)</f>
        <v>#REF!</v>
      </c>
      <c r="F72" s="499" t="e">
        <f>IF(Tabla46[[#This Row],[Tipos de Acciones]]="","",'Formulario PPGR1'!#REF!)</f>
        <v>#REF!</v>
      </c>
      <c r="G72" s="501" t="s">
        <v>1310</v>
      </c>
      <c r="H72" s="491" t="s">
        <v>2278</v>
      </c>
      <c r="I72" s="502"/>
      <c r="J72" s="498"/>
      <c r="K72" s="498" t="s">
        <v>2454</v>
      </c>
      <c r="L72" s="498" t="s">
        <v>467</v>
      </c>
      <c r="M72" s="339" t="s">
        <v>1508</v>
      </c>
      <c r="N72" s="339" t="s">
        <v>1508</v>
      </c>
      <c r="O72" s="493"/>
      <c r="P72" s="339" t="s">
        <v>1508</v>
      </c>
      <c r="Q72" s="322" t="s">
        <v>2280</v>
      </c>
      <c r="R72" s="494">
        <v>47</v>
      </c>
      <c r="S72" s="495">
        <v>42500</v>
      </c>
      <c r="T72" s="496">
        <f>+Tabla46[[#This Row],[Cantidad de Insumos]]*Tabla46[[#This Row],[Precio Unitario]]</f>
        <v>1997500</v>
      </c>
      <c r="U72" s="329" t="s">
        <v>1125</v>
      </c>
      <c r="V72" s="497" t="s">
        <v>1300</v>
      </c>
      <c r="W72" s="500"/>
    </row>
    <row r="73" spans="2:23" ht="178.5" x14ac:dyDescent="0.2">
      <c r="B73" s="499" t="e">
        <f>IF(Tabla46[[#This Row],[Tipos de Acciones]]="","",CONCATENATE(Tabla46[[#This Row],[POA]],".",Tabla46[[#This Row],[SRS]],".",Tabla46[[#This Row],[AREA]],".",Tabla46[[#This Row],[TIPO]]))</f>
        <v>#REF!</v>
      </c>
      <c r="C73" s="499" t="e">
        <f>IF(Tabla46[[#This Row],[Tipos de Acciones]]="","",'Formulario PPGR1'!#REF!)</f>
        <v>#REF!</v>
      </c>
      <c r="D73" s="499" t="e">
        <f>IF(Tabla46[[#This Row],[Tipos de Acciones]]="","",'Formulario PPGR1'!#REF!)</f>
        <v>#REF!</v>
      </c>
      <c r="E73" s="499" t="e">
        <f>IF(Tabla46[[#This Row],[Tipos de Acciones]]="","",'Formulario PPGR1'!#REF!)</f>
        <v>#REF!</v>
      </c>
      <c r="F73" s="499" t="e">
        <f>IF(Tabla46[[#This Row],[Tipos de Acciones]]="","",'Formulario PPGR1'!#REF!)</f>
        <v>#REF!</v>
      </c>
      <c r="G73" s="501" t="s">
        <v>1310</v>
      </c>
      <c r="H73" s="491" t="s">
        <v>2278</v>
      </c>
      <c r="I73" s="502"/>
      <c r="J73" s="498"/>
      <c r="K73" s="498" t="s">
        <v>2455</v>
      </c>
      <c r="L73" s="498" t="s">
        <v>467</v>
      </c>
      <c r="M73" s="339" t="s">
        <v>1508</v>
      </c>
      <c r="N73" s="339" t="s">
        <v>1508</v>
      </c>
      <c r="O73" s="493"/>
      <c r="P73" s="339" t="s">
        <v>1508</v>
      </c>
      <c r="Q73" s="322" t="s">
        <v>2280</v>
      </c>
      <c r="R73" s="494">
        <v>41</v>
      </c>
      <c r="S73" s="495">
        <v>35000</v>
      </c>
      <c r="T73" s="496">
        <f>+Tabla46[[#This Row],[Cantidad de Insumos]]*Tabla46[[#This Row],[Precio Unitario]]</f>
        <v>1435000</v>
      </c>
      <c r="U73" s="329" t="s">
        <v>1125</v>
      </c>
      <c r="V73" s="497" t="s">
        <v>1300</v>
      </c>
      <c r="W73" s="500"/>
    </row>
    <row r="74" spans="2:23" ht="178.5" x14ac:dyDescent="0.2">
      <c r="B74" s="499" t="e">
        <f>IF(Tabla46[[#This Row],[Tipos de Acciones]]="","",CONCATENATE(Tabla46[[#This Row],[POA]],".",Tabla46[[#This Row],[SRS]],".",Tabla46[[#This Row],[AREA]],".",Tabla46[[#This Row],[TIPO]]))</f>
        <v>#REF!</v>
      </c>
      <c r="C74" s="499" t="e">
        <f>IF(Tabla46[[#This Row],[Tipos de Acciones]]="","",'Formulario PPGR1'!#REF!)</f>
        <v>#REF!</v>
      </c>
      <c r="D74" s="499" t="e">
        <f>IF(Tabla46[[#This Row],[Tipos de Acciones]]="","",'Formulario PPGR1'!#REF!)</f>
        <v>#REF!</v>
      </c>
      <c r="E74" s="499" t="e">
        <f>IF(Tabla46[[#This Row],[Tipos de Acciones]]="","",'Formulario PPGR1'!#REF!)</f>
        <v>#REF!</v>
      </c>
      <c r="F74" s="499" t="e">
        <f>IF(Tabla46[[#This Row],[Tipos de Acciones]]="","",'Formulario PPGR1'!#REF!)</f>
        <v>#REF!</v>
      </c>
      <c r="G74" s="501" t="s">
        <v>1310</v>
      </c>
      <c r="H74" s="501" t="s">
        <v>2388</v>
      </c>
      <c r="I74" s="502"/>
      <c r="J74" s="498"/>
      <c r="K74" s="498" t="s">
        <v>2456</v>
      </c>
      <c r="L74" s="498" t="s">
        <v>467</v>
      </c>
      <c r="M74" s="339" t="s">
        <v>1508</v>
      </c>
      <c r="N74" s="339" t="s">
        <v>1508</v>
      </c>
      <c r="O74" s="493"/>
      <c r="P74" s="339" t="s">
        <v>1508</v>
      </c>
      <c r="Q74" s="322" t="s">
        <v>2280</v>
      </c>
      <c r="R74" s="494">
        <v>33</v>
      </c>
      <c r="S74" s="495">
        <v>10000</v>
      </c>
      <c r="T74" s="496">
        <f>+Tabla46[[#This Row],[Cantidad de Insumos]]*Tabla46[[#This Row],[Precio Unitario]]</f>
        <v>330000</v>
      </c>
      <c r="U74" s="329" t="s">
        <v>735</v>
      </c>
      <c r="V74" s="497" t="s">
        <v>1300</v>
      </c>
      <c r="W74" s="500"/>
    </row>
    <row r="75" spans="2:23" ht="178.5" x14ac:dyDescent="0.2">
      <c r="B75" s="499" t="e">
        <f>IF(Tabla46[[#This Row],[Tipos de Acciones]]="","",CONCATENATE(Tabla46[[#This Row],[POA]],".",Tabla46[[#This Row],[SRS]],".",Tabla46[[#This Row],[AREA]],".",Tabla46[[#This Row],[TIPO]]))</f>
        <v>#REF!</v>
      </c>
      <c r="C75" s="499" t="e">
        <f>IF(Tabla46[[#This Row],[Tipos de Acciones]]="","",'Formulario PPGR1'!#REF!)</f>
        <v>#REF!</v>
      </c>
      <c r="D75" s="499" t="e">
        <f>IF(Tabla46[[#This Row],[Tipos de Acciones]]="","",'Formulario PPGR1'!#REF!)</f>
        <v>#REF!</v>
      </c>
      <c r="E75" s="499" t="e">
        <f>IF(Tabla46[[#This Row],[Tipos de Acciones]]="","",'Formulario PPGR1'!#REF!)</f>
        <v>#REF!</v>
      </c>
      <c r="F75" s="499" t="e">
        <f>IF(Tabla46[[#This Row],[Tipos de Acciones]]="","",'Formulario PPGR1'!#REF!)</f>
        <v>#REF!</v>
      </c>
      <c r="G75" s="501" t="s">
        <v>1310</v>
      </c>
      <c r="H75" s="501" t="s">
        <v>2388</v>
      </c>
      <c r="I75" s="502"/>
      <c r="J75" s="498"/>
      <c r="K75" s="498" t="s">
        <v>2457</v>
      </c>
      <c r="L75" s="498" t="s">
        <v>467</v>
      </c>
      <c r="M75" s="339" t="s">
        <v>1508</v>
      </c>
      <c r="N75" s="339" t="s">
        <v>1508</v>
      </c>
      <c r="O75" s="493"/>
      <c r="P75" s="339" t="s">
        <v>1508</v>
      </c>
      <c r="Q75" s="322" t="s">
        <v>2280</v>
      </c>
      <c r="R75" s="494">
        <v>73</v>
      </c>
      <c r="S75" s="495">
        <v>3000</v>
      </c>
      <c r="T75" s="496">
        <f>+Tabla46[[#This Row],[Cantidad de Insumos]]*Tabla46[[#This Row],[Precio Unitario]]</f>
        <v>219000</v>
      </c>
      <c r="U75" s="329" t="s">
        <v>735</v>
      </c>
      <c r="V75" s="497" t="s">
        <v>1300</v>
      </c>
      <c r="W75" s="500"/>
    </row>
    <row r="76" spans="2:23" ht="178.5" x14ac:dyDescent="0.2">
      <c r="B76" s="499" t="e">
        <f>IF(Tabla46[[#This Row],[Tipos de Acciones]]="","",CONCATENATE(Tabla46[[#This Row],[POA]],".",Tabla46[[#This Row],[SRS]],".",Tabla46[[#This Row],[AREA]],".",Tabla46[[#This Row],[TIPO]]))</f>
        <v>#REF!</v>
      </c>
      <c r="C76" s="499" t="e">
        <f>IF(Tabla46[[#This Row],[Tipos de Acciones]]="","",'Formulario PPGR1'!#REF!)</f>
        <v>#REF!</v>
      </c>
      <c r="D76" s="499" t="e">
        <f>IF(Tabla46[[#This Row],[Tipos de Acciones]]="","",'Formulario PPGR1'!#REF!)</f>
        <v>#REF!</v>
      </c>
      <c r="E76" s="499" t="e">
        <f>IF(Tabla46[[#This Row],[Tipos de Acciones]]="","",'Formulario PPGR1'!#REF!)</f>
        <v>#REF!</v>
      </c>
      <c r="F76" s="499" t="e">
        <f>IF(Tabla46[[#This Row],[Tipos de Acciones]]="","",'Formulario PPGR1'!#REF!)</f>
        <v>#REF!</v>
      </c>
      <c r="G76" s="501" t="s">
        <v>1310</v>
      </c>
      <c r="H76" s="501" t="s">
        <v>2388</v>
      </c>
      <c r="I76" s="502"/>
      <c r="J76" s="498"/>
      <c r="K76" s="498" t="s">
        <v>2458</v>
      </c>
      <c r="L76" s="498" t="s">
        <v>467</v>
      </c>
      <c r="M76" s="339" t="s">
        <v>1508</v>
      </c>
      <c r="N76" s="339" t="s">
        <v>1508</v>
      </c>
      <c r="O76" s="493"/>
      <c r="P76" s="339" t="s">
        <v>1508</v>
      </c>
      <c r="Q76" s="322" t="s">
        <v>2280</v>
      </c>
      <c r="R76" s="494">
        <v>38</v>
      </c>
      <c r="S76" s="495">
        <v>10000</v>
      </c>
      <c r="T76" s="496">
        <f>+Tabla46[[#This Row],[Cantidad de Insumos]]*Tabla46[[#This Row],[Precio Unitario]]</f>
        <v>380000</v>
      </c>
      <c r="U76" s="329" t="s">
        <v>735</v>
      </c>
      <c r="V76" s="497" t="s">
        <v>1300</v>
      </c>
      <c r="W76" s="500"/>
    </row>
    <row r="77" spans="2:23" ht="178.5" x14ac:dyDescent="0.2">
      <c r="B77" s="499" t="e">
        <f>IF(Tabla46[[#This Row],[Tipos de Acciones]]="","",CONCATENATE(Tabla46[[#This Row],[POA]],".",Tabla46[[#This Row],[SRS]],".",Tabla46[[#This Row],[AREA]],".",Tabla46[[#This Row],[TIPO]]))</f>
        <v>#REF!</v>
      </c>
      <c r="C77" s="499" t="e">
        <f>IF(Tabla46[[#This Row],[Tipos de Acciones]]="","",'Formulario PPGR1'!#REF!)</f>
        <v>#REF!</v>
      </c>
      <c r="D77" s="499" t="e">
        <f>IF(Tabla46[[#This Row],[Tipos de Acciones]]="","",'Formulario PPGR1'!#REF!)</f>
        <v>#REF!</v>
      </c>
      <c r="E77" s="499" t="e">
        <f>IF(Tabla46[[#This Row],[Tipos de Acciones]]="","",'Formulario PPGR1'!#REF!)</f>
        <v>#REF!</v>
      </c>
      <c r="F77" s="499" t="e">
        <f>IF(Tabla46[[#This Row],[Tipos de Acciones]]="","",'Formulario PPGR1'!#REF!)</f>
        <v>#REF!</v>
      </c>
      <c r="G77" s="501" t="s">
        <v>1310</v>
      </c>
      <c r="H77" s="501" t="s">
        <v>2388</v>
      </c>
      <c r="I77" s="502"/>
      <c r="J77" s="498"/>
      <c r="K77" s="498" t="s">
        <v>2459</v>
      </c>
      <c r="L77" s="498" t="s">
        <v>467</v>
      </c>
      <c r="M77" s="339" t="s">
        <v>1508</v>
      </c>
      <c r="N77" s="339" t="s">
        <v>1508</v>
      </c>
      <c r="O77" s="493"/>
      <c r="P77" s="339" t="s">
        <v>1508</v>
      </c>
      <c r="Q77" s="322" t="s">
        <v>2280</v>
      </c>
      <c r="R77" s="494">
        <v>33</v>
      </c>
      <c r="S77" s="495">
        <v>15000</v>
      </c>
      <c r="T77" s="496">
        <f>+Tabla46[[#This Row],[Cantidad de Insumos]]*Tabla46[[#This Row],[Precio Unitario]]</f>
        <v>495000</v>
      </c>
      <c r="U77" s="329" t="s">
        <v>735</v>
      </c>
      <c r="V77" s="497" t="s">
        <v>1300</v>
      </c>
      <c r="W77" s="500"/>
    </row>
    <row r="78" spans="2:23" ht="178.5" x14ac:dyDescent="0.2">
      <c r="B78" s="499" t="e">
        <f>IF(Tabla46[[#This Row],[Tipos de Acciones]]="","",CONCATENATE(Tabla46[[#This Row],[POA]],".",Tabla46[[#This Row],[SRS]],".",Tabla46[[#This Row],[AREA]],".",Tabla46[[#This Row],[TIPO]]))</f>
        <v>#REF!</v>
      </c>
      <c r="C78" s="499" t="e">
        <f>IF(Tabla46[[#This Row],[Tipos de Acciones]]="","",'Formulario PPGR1'!#REF!)</f>
        <v>#REF!</v>
      </c>
      <c r="D78" s="499" t="e">
        <f>IF(Tabla46[[#This Row],[Tipos de Acciones]]="","",'Formulario PPGR1'!#REF!)</f>
        <v>#REF!</v>
      </c>
      <c r="E78" s="499" t="e">
        <f>IF(Tabla46[[#This Row],[Tipos de Acciones]]="","",'Formulario PPGR1'!#REF!)</f>
        <v>#REF!</v>
      </c>
      <c r="F78" s="499" t="e">
        <f>IF(Tabla46[[#This Row],[Tipos de Acciones]]="","",'Formulario PPGR1'!#REF!)</f>
        <v>#REF!</v>
      </c>
      <c r="G78" s="501" t="s">
        <v>1310</v>
      </c>
      <c r="H78" s="501" t="s">
        <v>2388</v>
      </c>
      <c r="I78" s="502"/>
      <c r="J78" s="498"/>
      <c r="K78" s="498" t="s">
        <v>2460</v>
      </c>
      <c r="L78" s="498" t="s">
        <v>467</v>
      </c>
      <c r="M78" s="339" t="s">
        <v>1508</v>
      </c>
      <c r="N78" s="339" t="s">
        <v>1508</v>
      </c>
      <c r="O78" s="493"/>
      <c r="P78" s="339" t="s">
        <v>1508</v>
      </c>
      <c r="Q78" s="322" t="s">
        <v>2280</v>
      </c>
      <c r="R78" s="494">
        <v>47</v>
      </c>
      <c r="S78" s="495">
        <v>8000</v>
      </c>
      <c r="T78" s="496">
        <f>+Tabla46[[#This Row],[Cantidad de Insumos]]*Tabla46[[#This Row],[Precio Unitario]]</f>
        <v>376000</v>
      </c>
      <c r="U78" s="329" t="s">
        <v>735</v>
      </c>
      <c r="V78" s="497" t="s">
        <v>1300</v>
      </c>
      <c r="W78" s="500"/>
    </row>
    <row r="79" spans="2:23" ht="178.5" x14ac:dyDescent="0.2">
      <c r="B79" s="499" t="e">
        <f>IF(Tabla46[[#This Row],[Tipos de Acciones]]="","",CONCATENATE(Tabla46[[#This Row],[POA]],".",Tabla46[[#This Row],[SRS]],".",Tabla46[[#This Row],[AREA]],".",Tabla46[[#This Row],[TIPO]]))</f>
        <v>#REF!</v>
      </c>
      <c r="C79" s="499" t="e">
        <f>IF(Tabla46[[#This Row],[Tipos de Acciones]]="","",'Formulario PPGR1'!#REF!)</f>
        <v>#REF!</v>
      </c>
      <c r="D79" s="499" t="e">
        <f>IF(Tabla46[[#This Row],[Tipos de Acciones]]="","",'Formulario PPGR1'!#REF!)</f>
        <v>#REF!</v>
      </c>
      <c r="E79" s="499" t="e">
        <f>IF(Tabla46[[#This Row],[Tipos de Acciones]]="","",'Formulario PPGR1'!#REF!)</f>
        <v>#REF!</v>
      </c>
      <c r="F79" s="499" t="e">
        <f>IF(Tabla46[[#This Row],[Tipos de Acciones]]="","",'Formulario PPGR1'!#REF!)</f>
        <v>#REF!</v>
      </c>
      <c r="G79" s="501" t="s">
        <v>1310</v>
      </c>
      <c r="H79" s="498" t="s">
        <v>2300</v>
      </c>
      <c r="I79" s="502"/>
      <c r="J79" s="498"/>
      <c r="K79" s="498" t="s">
        <v>2461</v>
      </c>
      <c r="L79" s="498" t="s">
        <v>467</v>
      </c>
      <c r="M79" s="339" t="s">
        <v>1508</v>
      </c>
      <c r="N79" s="339" t="s">
        <v>1508</v>
      </c>
      <c r="O79" s="493"/>
      <c r="P79" s="339" t="s">
        <v>1508</v>
      </c>
      <c r="Q79" s="322" t="s">
        <v>2280</v>
      </c>
      <c r="R79" s="494">
        <v>57</v>
      </c>
      <c r="S79" s="495">
        <v>10500</v>
      </c>
      <c r="T79" s="496">
        <f>+Tabla46[[#This Row],[Cantidad de Insumos]]*Tabla46[[#This Row],[Precio Unitario]]</f>
        <v>598500</v>
      </c>
      <c r="U79" s="329" t="s">
        <v>950</v>
      </c>
      <c r="V79" s="497" t="s">
        <v>1300</v>
      </c>
      <c r="W79" s="500"/>
    </row>
    <row r="80" spans="2:23" ht="178.5" x14ac:dyDescent="0.2">
      <c r="B80" s="499" t="e">
        <f>IF(Tabla46[[#This Row],[Tipos de Acciones]]="","",CONCATENATE(Tabla46[[#This Row],[POA]],".",Tabla46[[#This Row],[SRS]],".",Tabla46[[#This Row],[AREA]],".",Tabla46[[#This Row],[TIPO]]))</f>
        <v>#REF!</v>
      </c>
      <c r="C80" s="499" t="e">
        <f>IF(Tabla46[[#This Row],[Tipos de Acciones]]="","",'Formulario PPGR1'!#REF!)</f>
        <v>#REF!</v>
      </c>
      <c r="D80" s="499" t="e">
        <f>IF(Tabla46[[#This Row],[Tipos de Acciones]]="","",'Formulario PPGR1'!#REF!)</f>
        <v>#REF!</v>
      </c>
      <c r="E80" s="499" t="e">
        <f>IF(Tabla46[[#This Row],[Tipos de Acciones]]="","",'Formulario PPGR1'!#REF!)</f>
        <v>#REF!</v>
      </c>
      <c r="F80" s="499" t="e">
        <f>IF(Tabla46[[#This Row],[Tipos de Acciones]]="","",'Formulario PPGR1'!#REF!)</f>
        <v>#REF!</v>
      </c>
      <c r="G80" s="501" t="s">
        <v>1310</v>
      </c>
      <c r="H80" s="501" t="s">
        <v>2388</v>
      </c>
      <c r="I80" s="502"/>
      <c r="J80" s="498"/>
      <c r="K80" s="498" t="s">
        <v>2462</v>
      </c>
      <c r="L80" s="498" t="s">
        <v>467</v>
      </c>
      <c r="M80" s="339" t="s">
        <v>1508</v>
      </c>
      <c r="N80" s="339" t="s">
        <v>1508</v>
      </c>
      <c r="O80" s="493"/>
      <c r="P80" s="339" t="s">
        <v>1508</v>
      </c>
      <c r="Q80" s="322" t="s">
        <v>2280</v>
      </c>
      <c r="R80" s="494">
        <v>64</v>
      </c>
      <c r="S80" s="495">
        <v>4000</v>
      </c>
      <c r="T80" s="496">
        <f>+Tabla46[[#This Row],[Cantidad de Insumos]]*Tabla46[[#This Row],[Precio Unitario]]</f>
        <v>256000</v>
      </c>
      <c r="U80" s="329" t="s">
        <v>735</v>
      </c>
      <c r="V80" s="497" t="s">
        <v>1300</v>
      </c>
      <c r="W80" s="500"/>
    </row>
    <row r="81" spans="2:23" ht="178.5" x14ac:dyDescent="0.2">
      <c r="B81" s="499" t="e">
        <f>IF(Tabla46[[#This Row],[Tipos de Acciones]]="","",CONCATENATE(Tabla46[[#This Row],[POA]],".",Tabla46[[#This Row],[SRS]],".",Tabla46[[#This Row],[AREA]],".",Tabla46[[#This Row],[TIPO]]))</f>
        <v>#REF!</v>
      </c>
      <c r="C81" s="499" t="e">
        <f>IF(Tabla46[[#This Row],[Tipos de Acciones]]="","",'Formulario PPGR1'!#REF!)</f>
        <v>#REF!</v>
      </c>
      <c r="D81" s="499" t="e">
        <f>IF(Tabla46[[#This Row],[Tipos de Acciones]]="","",'Formulario PPGR1'!#REF!)</f>
        <v>#REF!</v>
      </c>
      <c r="E81" s="499" t="e">
        <f>IF(Tabla46[[#This Row],[Tipos de Acciones]]="","",'Formulario PPGR1'!#REF!)</f>
        <v>#REF!</v>
      </c>
      <c r="F81" s="499" t="e">
        <f>IF(Tabla46[[#This Row],[Tipos de Acciones]]="","",'Formulario PPGR1'!#REF!)</f>
        <v>#REF!</v>
      </c>
      <c r="G81" s="501" t="s">
        <v>1310</v>
      </c>
      <c r="H81" s="501" t="s">
        <v>2388</v>
      </c>
      <c r="I81" s="502"/>
      <c r="J81" s="498"/>
      <c r="K81" s="498" t="s">
        <v>2463</v>
      </c>
      <c r="L81" s="498" t="s">
        <v>467</v>
      </c>
      <c r="M81" s="339" t="s">
        <v>1508</v>
      </c>
      <c r="N81" s="339" t="s">
        <v>1508</v>
      </c>
      <c r="O81" s="493"/>
      <c r="P81" s="339" t="s">
        <v>1508</v>
      </c>
      <c r="Q81" s="322" t="s">
        <v>2280</v>
      </c>
      <c r="R81" s="494">
        <v>47</v>
      </c>
      <c r="S81" s="495">
        <v>4500</v>
      </c>
      <c r="T81" s="496">
        <f>+Tabla46[[#This Row],[Cantidad de Insumos]]*Tabla46[[#This Row],[Precio Unitario]]</f>
        <v>211500</v>
      </c>
      <c r="U81" s="329" t="s">
        <v>735</v>
      </c>
      <c r="V81" s="497" t="s">
        <v>1300</v>
      </c>
      <c r="W81" s="500"/>
    </row>
    <row r="82" spans="2:23" ht="178.5" x14ac:dyDescent="0.2">
      <c r="B82" s="499" t="e">
        <f>IF(Tabla46[[#This Row],[Tipos de Acciones]]="","",CONCATENATE(Tabla46[[#This Row],[POA]],".",Tabla46[[#This Row],[SRS]],".",Tabla46[[#This Row],[AREA]],".",Tabla46[[#This Row],[TIPO]]))</f>
        <v>#REF!</v>
      </c>
      <c r="C82" s="499" t="e">
        <f>IF(Tabla46[[#This Row],[Tipos de Acciones]]="","",'Formulario PPGR1'!#REF!)</f>
        <v>#REF!</v>
      </c>
      <c r="D82" s="499" t="e">
        <f>IF(Tabla46[[#This Row],[Tipos de Acciones]]="","",'Formulario PPGR1'!#REF!)</f>
        <v>#REF!</v>
      </c>
      <c r="E82" s="499" t="e">
        <f>IF(Tabla46[[#This Row],[Tipos de Acciones]]="","",'Formulario PPGR1'!#REF!)</f>
        <v>#REF!</v>
      </c>
      <c r="F82" s="499" t="e">
        <f>IF(Tabla46[[#This Row],[Tipos de Acciones]]="","",'Formulario PPGR1'!#REF!)</f>
        <v>#REF!</v>
      </c>
      <c r="G82" s="501" t="s">
        <v>1310</v>
      </c>
      <c r="H82" s="501" t="s">
        <v>2388</v>
      </c>
      <c r="I82" s="502"/>
      <c r="J82" s="498"/>
      <c r="K82" s="498" t="s">
        <v>2464</v>
      </c>
      <c r="L82" s="498" t="s">
        <v>467</v>
      </c>
      <c r="M82" s="339" t="s">
        <v>1508</v>
      </c>
      <c r="N82" s="339" t="s">
        <v>1508</v>
      </c>
      <c r="O82" s="493"/>
      <c r="P82" s="339" t="s">
        <v>1508</v>
      </c>
      <c r="Q82" s="322" t="s">
        <v>2280</v>
      </c>
      <c r="R82" s="494">
        <v>73</v>
      </c>
      <c r="S82" s="495">
        <v>5400</v>
      </c>
      <c r="T82" s="496">
        <f>+Tabla46[[#This Row],[Cantidad de Insumos]]*Tabla46[[#This Row],[Precio Unitario]]</f>
        <v>394200</v>
      </c>
      <c r="U82" s="329" t="s">
        <v>735</v>
      </c>
      <c r="V82" s="497" t="s">
        <v>1300</v>
      </c>
      <c r="W82" s="500"/>
    </row>
    <row r="83" spans="2:23" ht="178.5" x14ac:dyDescent="0.2">
      <c r="B83" s="499" t="e">
        <f>IF(Tabla46[[#This Row],[Tipos de Acciones]]="","",CONCATENATE(Tabla46[[#This Row],[POA]],".",Tabla46[[#This Row],[SRS]],".",Tabla46[[#This Row],[AREA]],".",Tabla46[[#This Row],[TIPO]]))</f>
        <v>#REF!</v>
      </c>
      <c r="C83" s="499" t="e">
        <f>IF(Tabla46[[#This Row],[Tipos de Acciones]]="","",'Formulario PPGR1'!#REF!)</f>
        <v>#REF!</v>
      </c>
      <c r="D83" s="499" t="e">
        <f>IF(Tabla46[[#This Row],[Tipos de Acciones]]="","",'Formulario PPGR1'!#REF!)</f>
        <v>#REF!</v>
      </c>
      <c r="E83" s="499" t="e">
        <f>IF(Tabla46[[#This Row],[Tipos de Acciones]]="","",'Formulario PPGR1'!#REF!)</f>
        <v>#REF!</v>
      </c>
      <c r="F83" s="499" t="e">
        <f>IF(Tabla46[[#This Row],[Tipos de Acciones]]="","",'Formulario PPGR1'!#REF!)</f>
        <v>#REF!</v>
      </c>
      <c r="G83" s="501" t="s">
        <v>1310</v>
      </c>
      <c r="H83" s="501" t="s">
        <v>2388</v>
      </c>
      <c r="I83" s="502"/>
      <c r="J83" s="498"/>
      <c r="K83" s="498" t="s">
        <v>2465</v>
      </c>
      <c r="L83" s="498" t="s">
        <v>467</v>
      </c>
      <c r="M83" s="339" t="s">
        <v>1508</v>
      </c>
      <c r="N83" s="339" t="s">
        <v>1508</v>
      </c>
      <c r="O83" s="493"/>
      <c r="P83" s="339" t="s">
        <v>1508</v>
      </c>
      <c r="Q83" s="322" t="s">
        <v>2280</v>
      </c>
      <c r="R83" s="494">
        <v>28</v>
      </c>
      <c r="S83" s="495">
        <v>75000</v>
      </c>
      <c r="T83" s="496">
        <f>+Tabla46[[#This Row],[Cantidad de Insumos]]*Tabla46[[#This Row],[Precio Unitario]]</f>
        <v>2100000</v>
      </c>
      <c r="U83" s="329" t="s">
        <v>735</v>
      </c>
      <c r="V83" s="497" t="s">
        <v>1300</v>
      </c>
      <c r="W83" s="500"/>
    </row>
    <row r="84" spans="2:23" ht="178.5" x14ac:dyDescent="0.2">
      <c r="B84" s="499" t="e">
        <f>IF(Tabla46[[#This Row],[Tipos de Acciones]]="","",CONCATENATE(Tabla46[[#This Row],[POA]],".",Tabla46[[#This Row],[SRS]],".",Tabla46[[#This Row],[AREA]],".",Tabla46[[#This Row],[TIPO]]))</f>
        <v>#REF!</v>
      </c>
      <c r="C84" s="499" t="e">
        <f>IF(Tabla46[[#This Row],[Tipos de Acciones]]="","",'Formulario PPGR1'!#REF!)</f>
        <v>#REF!</v>
      </c>
      <c r="D84" s="499" t="e">
        <f>IF(Tabla46[[#This Row],[Tipos de Acciones]]="","",'Formulario PPGR1'!#REF!)</f>
        <v>#REF!</v>
      </c>
      <c r="E84" s="499" t="e">
        <f>IF(Tabla46[[#This Row],[Tipos de Acciones]]="","",'Formulario PPGR1'!#REF!)</f>
        <v>#REF!</v>
      </c>
      <c r="F84" s="499" t="e">
        <f>IF(Tabla46[[#This Row],[Tipos de Acciones]]="","",'Formulario PPGR1'!#REF!)</f>
        <v>#REF!</v>
      </c>
      <c r="G84" s="501" t="s">
        <v>1310</v>
      </c>
      <c r="H84" s="501" t="s">
        <v>2388</v>
      </c>
      <c r="I84" s="502"/>
      <c r="J84" s="498"/>
      <c r="K84" s="498" t="s">
        <v>2466</v>
      </c>
      <c r="L84" s="498" t="s">
        <v>467</v>
      </c>
      <c r="M84" s="339" t="s">
        <v>1508</v>
      </c>
      <c r="N84" s="339" t="s">
        <v>1508</v>
      </c>
      <c r="O84" s="493"/>
      <c r="P84" s="339" t="s">
        <v>1508</v>
      </c>
      <c r="Q84" s="322" t="s">
        <v>2280</v>
      </c>
      <c r="R84" s="494">
        <v>77</v>
      </c>
      <c r="S84" s="495">
        <v>1080</v>
      </c>
      <c r="T84" s="496">
        <f>+Tabla46[[#This Row],[Cantidad de Insumos]]*Tabla46[[#This Row],[Precio Unitario]]</f>
        <v>83160</v>
      </c>
      <c r="U84" s="329" t="s">
        <v>735</v>
      </c>
      <c r="V84" s="497" t="s">
        <v>1300</v>
      </c>
      <c r="W84" s="500"/>
    </row>
    <row r="85" spans="2:23" ht="178.5" x14ac:dyDescent="0.2">
      <c r="B85" s="499" t="e">
        <f>IF(Tabla46[[#This Row],[Tipos de Acciones]]="","",CONCATENATE(Tabla46[[#This Row],[POA]],".",Tabla46[[#This Row],[SRS]],".",Tabla46[[#This Row],[AREA]],".",Tabla46[[#This Row],[TIPO]]))</f>
        <v>#REF!</v>
      </c>
      <c r="C85" s="499" t="e">
        <f>IF(Tabla46[[#This Row],[Tipos de Acciones]]="","",'Formulario PPGR1'!#REF!)</f>
        <v>#REF!</v>
      </c>
      <c r="D85" s="499" t="e">
        <f>IF(Tabla46[[#This Row],[Tipos de Acciones]]="","",'Formulario PPGR1'!#REF!)</f>
        <v>#REF!</v>
      </c>
      <c r="E85" s="499" t="e">
        <f>IF(Tabla46[[#This Row],[Tipos de Acciones]]="","",'Formulario PPGR1'!#REF!)</f>
        <v>#REF!</v>
      </c>
      <c r="F85" s="499" t="e">
        <f>IF(Tabla46[[#This Row],[Tipos de Acciones]]="","",'Formulario PPGR1'!#REF!)</f>
        <v>#REF!</v>
      </c>
      <c r="G85" s="501" t="s">
        <v>1310</v>
      </c>
      <c r="H85" s="501" t="s">
        <v>2388</v>
      </c>
      <c r="I85" s="502"/>
      <c r="J85" s="498"/>
      <c r="K85" s="498" t="s">
        <v>2467</v>
      </c>
      <c r="L85" s="498" t="s">
        <v>467</v>
      </c>
      <c r="M85" s="339" t="s">
        <v>1508</v>
      </c>
      <c r="N85" s="339" t="s">
        <v>1508</v>
      </c>
      <c r="O85" s="493"/>
      <c r="P85" s="339" t="s">
        <v>1508</v>
      </c>
      <c r="Q85" s="322" t="s">
        <v>2280</v>
      </c>
      <c r="R85" s="494">
        <v>51</v>
      </c>
      <c r="S85" s="495">
        <v>4050</v>
      </c>
      <c r="T85" s="496">
        <f>+Tabla46[[#This Row],[Cantidad de Insumos]]*Tabla46[[#This Row],[Precio Unitario]]</f>
        <v>206550</v>
      </c>
      <c r="U85" s="329" t="s">
        <v>735</v>
      </c>
      <c r="V85" s="497" t="s">
        <v>1300</v>
      </c>
      <c r="W85" s="500"/>
    </row>
    <row r="86" spans="2:23" ht="178.5" x14ac:dyDescent="0.2">
      <c r="B86" s="499" t="e">
        <f>IF(Tabla46[[#This Row],[Tipos de Acciones]]="","",CONCATENATE(Tabla46[[#This Row],[POA]],".",Tabla46[[#This Row],[SRS]],".",Tabla46[[#This Row],[AREA]],".",Tabla46[[#This Row],[TIPO]]))</f>
        <v>#REF!</v>
      </c>
      <c r="C86" s="499" t="e">
        <f>IF(Tabla46[[#This Row],[Tipos de Acciones]]="","",'Formulario PPGR1'!#REF!)</f>
        <v>#REF!</v>
      </c>
      <c r="D86" s="499" t="e">
        <f>IF(Tabla46[[#This Row],[Tipos de Acciones]]="","",'Formulario PPGR1'!#REF!)</f>
        <v>#REF!</v>
      </c>
      <c r="E86" s="499" t="e">
        <f>IF(Tabla46[[#This Row],[Tipos de Acciones]]="","",'Formulario PPGR1'!#REF!)</f>
        <v>#REF!</v>
      </c>
      <c r="F86" s="499" t="e">
        <f>IF(Tabla46[[#This Row],[Tipos de Acciones]]="","",'Formulario PPGR1'!#REF!)</f>
        <v>#REF!</v>
      </c>
      <c r="G86" s="501" t="s">
        <v>1310</v>
      </c>
      <c r="H86" s="491" t="s">
        <v>2392</v>
      </c>
      <c r="I86" s="502"/>
      <c r="J86" s="498"/>
      <c r="K86" s="498" t="s">
        <v>2468</v>
      </c>
      <c r="L86" s="498" t="s">
        <v>467</v>
      </c>
      <c r="M86" s="339" t="s">
        <v>1508</v>
      </c>
      <c r="N86" s="339" t="s">
        <v>1508</v>
      </c>
      <c r="O86" s="493"/>
      <c r="P86" s="339" t="s">
        <v>1508</v>
      </c>
      <c r="Q86" s="322" t="s">
        <v>2280</v>
      </c>
      <c r="R86" s="494">
        <v>31</v>
      </c>
      <c r="S86" s="495">
        <v>3000</v>
      </c>
      <c r="T86" s="496">
        <f>+Tabla46[[#This Row],[Cantidad de Insumos]]*Tabla46[[#This Row],[Precio Unitario]]</f>
        <v>93000</v>
      </c>
      <c r="U86" s="505" t="s">
        <v>2394</v>
      </c>
      <c r="V86" s="497" t="s">
        <v>1300</v>
      </c>
      <c r="W86" s="500"/>
    </row>
    <row r="87" spans="2:23" ht="178.5" x14ac:dyDescent="0.2">
      <c r="B87" s="499" t="e">
        <f>IF(Tabla46[[#This Row],[Tipos de Acciones]]="","",CONCATENATE(Tabla46[[#This Row],[POA]],".",Tabla46[[#This Row],[SRS]],".",Tabla46[[#This Row],[AREA]],".",Tabla46[[#This Row],[TIPO]]))</f>
        <v>#REF!</v>
      </c>
      <c r="C87" s="499" t="e">
        <f>IF(Tabla46[[#This Row],[Tipos de Acciones]]="","",'Formulario PPGR1'!#REF!)</f>
        <v>#REF!</v>
      </c>
      <c r="D87" s="499" t="e">
        <f>IF(Tabla46[[#This Row],[Tipos de Acciones]]="","",'Formulario PPGR1'!#REF!)</f>
        <v>#REF!</v>
      </c>
      <c r="E87" s="499" t="e">
        <f>IF(Tabla46[[#This Row],[Tipos de Acciones]]="","",'Formulario PPGR1'!#REF!)</f>
        <v>#REF!</v>
      </c>
      <c r="F87" s="499" t="e">
        <f>IF(Tabla46[[#This Row],[Tipos de Acciones]]="","",'Formulario PPGR1'!#REF!)</f>
        <v>#REF!</v>
      </c>
      <c r="G87" s="501" t="s">
        <v>1310</v>
      </c>
      <c r="H87" s="501" t="s">
        <v>2388</v>
      </c>
      <c r="I87" s="502"/>
      <c r="J87" s="498"/>
      <c r="K87" s="498" t="s">
        <v>2469</v>
      </c>
      <c r="L87" s="498" t="s">
        <v>467</v>
      </c>
      <c r="M87" s="339" t="s">
        <v>1508</v>
      </c>
      <c r="N87" s="339" t="s">
        <v>1508</v>
      </c>
      <c r="O87" s="493"/>
      <c r="P87" s="339" t="s">
        <v>1508</v>
      </c>
      <c r="Q87" s="322" t="s">
        <v>2280</v>
      </c>
      <c r="R87" s="494">
        <v>54</v>
      </c>
      <c r="S87" s="495">
        <v>1900</v>
      </c>
      <c r="T87" s="496">
        <f>+Tabla46[[#This Row],[Cantidad de Insumos]]*Tabla46[[#This Row],[Precio Unitario]]</f>
        <v>102600</v>
      </c>
      <c r="U87" s="329" t="s">
        <v>735</v>
      </c>
      <c r="V87" s="497" t="s">
        <v>1300</v>
      </c>
      <c r="W87" s="500"/>
    </row>
    <row r="88" spans="2:23" ht="178.5" x14ac:dyDescent="0.2">
      <c r="B88" s="499" t="e">
        <f>IF(Tabla46[[#This Row],[Tipos de Acciones]]="","",CONCATENATE(Tabla46[[#This Row],[POA]],".",Tabla46[[#This Row],[SRS]],".",Tabla46[[#This Row],[AREA]],".",Tabla46[[#This Row],[TIPO]]))</f>
        <v>#REF!</v>
      </c>
      <c r="C88" s="499" t="e">
        <f>IF(Tabla46[[#This Row],[Tipos de Acciones]]="","",'Formulario PPGR1'!#REF!)</f>
        <v>#REF!</v>
      </c>
      <c r="D88" s="499" t="e">
        <f>IF(Tabla46[[#This Row],[Tipos de Acciones]]="","",'Formulario PPGR1'!#REF!)</f>
        <v>#REF!</v>
      </c>
      <c r="E88" s="499" t="e">
        <f>IF(Tabla46[[#This Row],[Tipos de Acciones]]="","",'Formulario PPGR1'!#REF!)</f>
        <v>#REF!</v>
      </c>
      <c r="F88" s="499" t="e">
        <f>IF(Tabla46[[#This Row],[Tipos de Acciones]]="","",'Formulario PPGR1'!#REF!)</f>
        <v>#REF!</v>
      </c>
      <c r="G88" s="501" t="s">
        <v>1310</v>
      </c>
      <c r="H88" s="501" t="s">
        <v>2388</v>
      </c>
      <c r="I88" s="502"/>
      <c r="J88" s="498"/>
      <c r="K88" s="498" t="s">
        <v>2470</v>
      </c>
      <c r="L88" s="498" t="s">
        <v>467</v>
      </c>
      <c r="M88" s="339" t="s">
        <v>1508</v>
      </c>
      <c r="N88" s="339" t="s">
        <v>1508</v>
      </c>
      <c r="O88" s="493"/>
      <c r="P88" s="339" t="s">
        <v>1508</v>
      </c>
      <c r="Q88" s="322" t="s">
        <v>2280</v>
      </c>
      <c r="R88" s="494">
        <v>48</v>
      </c>
      <c r="S88" s="495">
        <v>5000</v>
      </c>
      <c r="T88" s="496">
        <f>+Tabla46[[#This Row],[Cantidad de Insumos]]*Tabla46[[#This Row],[Precio Unitario]]</f>
        <v>240000</v>
      </c>
      <c r="U88" s="329" t="s">
        <v>735</v>
      </c>
      <c r="V88" s="497" t="s">
        <v>1300</v>
      </c>
      <c r="W88" s="500"/>
    </row>
    <row r="89" spans="2:23" ht="178.5" x14ac:dyDescent="0.2">
      <c r="B89" s="499" t="e">
        <f>IF(Tabla46[[#This Row],[Tipos de Acciones]]="","",CONCATENATE(Tabla46[[#This Row],[POA]],".",Tabla46[[#This Row],[SRS]],".",Tabla46[[#This Row],[AREA]],".",Tabla46[[#This Row],[TIPO]]))</f>
        <v>#REF!</v>
      </c>
      <c r="C89" s="499" t="e">
        <f>IF(Tabla46[[#This Row],[Tipos de Acciones]]="","",'Formulario PPGR1'!#REF!)</f>
        <v>#REF!</v>
      </c>
      <c r="D89" s="499" t="e">
        <f>IF(Tabla46[[#This Row],[Tipos de Acciones]]="","",'Formulario PPGR1'!#REF!)</f>
        <v>#REF!</v>
      </c>
      <c r="E89" s="499" t="e">
        <f>IF(Tabla46[[#This Row],[Tipos de Acciones]]="","",'Formulario PPGR1'!#REF!)</f>
        <v>#REF!</v>
      </c>
      <c r="F89" s="499" t="e">
        <f>IF(Tabla46[[#This Row],[Tipos de Acciones]]="","",'Formulario PPGR1'!#REF!)</f>
        <v>#REF!</v>
      </c>
      <c r="G89" s="501" t="s">
        <v>1310</v>
      </c>
      <c r="H89" s="491" t="s">
        <v>2286</v>
      </c>
      <c r="I89" s="502"/>
      <c r="J89" s="498"/>
      <c r="K89" s="498" t="s">
        <v>2385</v>
      </c>
      <c r="L89" s="498" t="s">
        <v>467</v>
      </c>
      <c r="M89" s="339" t="s">
        <v>1508</v>
      </c>
      <c r="N89" s="339" t="s">
        <v>1508</v>
      </c>
      <c r="O89" s="493"/>
      <c r="P89" s="339" t="s">
        <v>1508</v>
      </c>
      <c r="Q89" s="322" t="s">
        <v>2280</v>
      </c>
      <c r="R89" s="494">
        <v>25</v>
      </c>
      <c r="S89" s="495">
        <v>49000</v>
      </c>
      <c r="T89" s="496">
        <f>+Tabla46[[#This Row],[Cantidad de Insumos]]*Tabla46[[#This Row],[Precio Unitario]]</f>
        <v>1225000</v>
      </c>
      <c r="U89" s="329" t="s">
        <v>1041</v>
      </c>
      <c r="V89" s="497" t="s">
        <v>1300</v>
      </c>
      <c r="W89" s="500"/>
    </row>
    <row r="90" spans="2:23" ht="178.5" x14ac:dyDescent="0.2">
      <c r="B90" s="499" t="e">
        <f>IF(Tabla46[[#This Row],[Tipos de Acciones]]="","",CONCATENATE(Tabla46[[#This Row],[POA]],".",Tabla46[[#This Row],[SRS]],".",Tabla46[[#This Row],[AREA]],".",Tabla46[[#This Row],[TIPO]]))</f>
        <v>#REF!</v>
      </c>
      <c r="C90" s="499" t="e">
        <f>IF(Tabla46[[#This Row],[Tipos de Acciones]]="","",'Formulario PPGR1'!#REF!)</f>
        <v>#REF!</v>
      </c>
      <c r="D90" s="499" t="e">
        <f>IF(Tabla46[[#This Row],[Tipos de Acciones]]="","",'Formulario PPGR1'!#REF!)</f>
        <v>#REF!</v>
      </c>
      <c r="E90" s="499" t="e">
        <f>IF(Tabla46[[#This Row],[Tipos de Acciones]]="","",'Formulario PPGR1'!#REF!)</f>
        <v>#REF!</v>
      </c>
      <c r="F90" s="499" t="e">
        <f>IF(Tabla46[[#This Row],[Tipos de Acciones]]="","",'Formulario PPGR1'!#REF!)</f>
        <v>#REF!</v>
      </c>
      <c r="G90" s="501" t="s">
        <v>1310</v>
      </c>
      <c r="H90" s="501" t="s">
        <v>2388</v>
      </c>
      <c r="I90" s="502"/>
      <c r="J90" s="498"/>
      <c r="K90" s="498" t="s">
        <v>2389</v>
      </c>
      <c r="L90" s="498" t="s">
        <v>467</v>
      </c>
      <c r="M90" s="339" t="s">
        <v>1508</v>
      </c>
      <c r="N90" s="339" t="s">
        <v>1508</v>
      </c>
      <c r="O90" s="493"/>
      <c r="P90" s="339" t="s">
        <v>1508</v>
      </c>
      <c r="Q90" s="322" t="s">
        <v>2280</v>
      </c>
      <c r="R90" s="494">
        <v>55</v>
      </c>
      <c r="S90" s="495">
        <v>3000</v>
      </c>
      <c r="T90" s="496">
        <f>+Tabla46[[#This Row],[Cantidad de Insumos]]*Tabla46[[#This Row],[Precio Unitario]]</f>
        <v>165000</v>
      </c>
      <c r="U90" s="329" t="s">
        <v>735</v>
      </c>
      <c r="V90" s="497" t="s">
        <v>1300</v>
      </c>
      <c r="W90" s="500"/>
    </row>
    <row r="91" spans="2:23" ht="178.5" x14ac:dyDescent="0.2">
      <c r="B91" s="499" t="e">
        <f>IF(Tabla46[[#This Row],[Tipos de Acciones]]="","",CONCATENATE(Tabla46[[#This Row],[POA]],".",Tabla46[[#This Row],[SRS]],".",Tabla46[[#This Row],[AREA]],".",Tabla46[[#This Row],[TIPO]]))</f>
        <v>#REF!</v>
      </c>
      <c r="C91" s="499" t="e">
        <f>IF(Tabla46[[#This Row],[Tipos de Acciones]]="","",'Formulario PPGR1'!#REF!)</f>
        <v>#REF!</v>
      </c>
      <c r="D91" s="499" t="e">
        <f>IF(Tabla46[[#This Row],[Tipos de Acciones]]="","",'Formulario PPGR1'!#REF!)</f>
        <v>#REF!</v>
      </c>
      <c r="E91" s="499" t="e">
        <f>IF(Tabla46[[#This Row],[Tipos de Acciones]]="","",'Formulario PPGR1'!#REF!)</f>
        <v>#REF!</v>
      </c>
      <c r="F91" s="499" t="e">
        <f>IF(Tabla46[[#This Row],[Tipos de Acciones]]="","",'Formulario PPGR1'!#REF!)</f>
        <v>#REF!</v>
      </c>
      <c r="G91" s="501" t="s">
        <v>1310</v>
      </c>
      <c r="H91" s="501" t="s">
        <v>2388</v>
      </c>
      <c r="I91" s="502"/>
      <c r="J91" s="498"/>
      <c r="K91" s="498" t="s">
        <v>2390</v>
      </c>
      <c r="L91" s="498" t="s">
        <v>467</v>
      </c>
      <c r="M91" s="339" t="s">
        <v>1508</v>
      </c>
      <c r="N91" s="339" t="s">
        <v>1508</v>
      </c>
      <c r="O91" s="493"/>
      <c r="P91" s="339" t="s">
        <v>1508</v>
      </c>
      <c r="Q91" s="322" t="s">
        <v>2280</v>
      </c>
      <c r="R91" s="494">
        <v>41</v>
      </c>
      <c r="S91" s="495">
        <v>15000</v>
      </c>
      <c r="T91" s="496">
        <f>+Tabla46[[#This Row],[Cantidad de Insumos]]*Tabla46[[#This Row],[Precio Unitario]]</f>
        <v>615000</v>
      </c>
      <c r="U91" s="329" t="s">
        <v>735</v>
      </c>
      <c r="V91" s="497" t="s">
        <v>1300</v>
      </c>
      <c r="W91" s="500"/>
    </row>
    <row r="92" spans="2:23" ht="178.5" x14ac:dyDescent="0.2">
      <c r="B92" s="499" t="e">
        <f>IF(Tabla46[[#This Row],[Tipos de Acciones]]="","",CONCATENATE(Tabla46[[#This Row],[POA]],".",Tabla46[[#This Row],[SRS]],".",Tabla46[[#This Row],[AREA]],".",Tabla46[[#This Row],[TIPO]]))</f>
        <v>#REF!</v>
      </c>
      <c r="C92" s="499" t="e">
        <f>IF(Tabla46[[#This Row],[Tipos de Acciones]]="","",'Formulario PPGR1'!#REF!)</f>
        <v>#REF!</v>
      </c>
      <c r="D92" s="499" t="e">
        <f>IF(Tabla46[[#This Row],[Tipos de Acciones]]="","",'Formulario PPGR1'!#REF!)</f>
        <v>#REF!</v>
      </c>
      <c r="E92" s="499" t="e">
        <f>IF(Tabla46[[#This Row],[Tipos de Acciones]]="","",'Formulario PPGR1'!#REF!)</f>
        <v>#REF!</v>
      </c>
      <c r="F92" s="499" t="e">
        <f>IF(Tabla46[[#This Row],[Tipos de Acciones]]="","",'Formulario PPGR1'!#REF!)</f>
        <v>#REF!</v>
      </c>
      <c r="G92" s="501" t="s">
        <v>1310</v>
      </c>
      <c r="H92" s="501" t="s">
        <v>2388</v>
      </c>
      <c r="I92" s="502"/>
      <c r="J92" s="498"/>
      <c r="K92" s="498" t="s">
        <v>2391</v>
      </c>
      <c r="L92" s="498" t="s">
        <v>467</v>
      </c>
      <c r="M92" s="339" t="s">
        <v>1508</v>
      </c>
      <c r="N92" s="339" t="s">
        <v>1508</v>
      </c>
      <c r="O92" s="493"/>
      <c r="P92" s="339" t="s">
        <v>1508</v>
      </c>
      <c r="Q92" s="322" t="s">
        <v>2280</v>
      </c>
      <c r="R92" s="494">
        <v>52</v>
      </c>
      <c r="S92" s="495">
        <v>22000</v>
      </c>
      <c r="T92" s="496">
        <f>+Tabla46[[#This Row],[Cantidad de Insumos]]*Tabla46[[#This Row],[Precio Unitario]]</f>
        <v>1144000</v>
      </c>
      <c r="U92" s="329" t="s">
        <v>735</v>
      </c>
      <c r="V92" s="497" t="s">
        <v>1300</v>
      </c>
      <c r="W92" s="500"/>
    </row>
    <row r="93" spans="2:23" ht="178.5" x14ac:dyDescent="0.2">
      <c r="B93" s="499" t="e">
        <f>IF(Tabla46[[#This Row],[Tipos de Acciones]]="","",CONCATENATE(Tabla46[[#This Row],[POA]],".",Tabla46[[#This Row],[SRS]],".",Tabla46[[#This Row],[AREA]],".",Tabla46[[#This Row],[TIPO]]))</f>
        <v>#REF!</v>
      </c>
      <c r="C93" s="499" t="e">
        <f>IF(Tabla46[[#This Row],[Tipos de Acciones]]="","",'Formulario PPGR1'!#REF!)</f>
        <v>#REF!</v>
      </c>
      <c r="D93" s="499" t="e">
        <f>IF(Tabla46[[#This Row],[Tipos de Acciones]]="","",'Formulario PPGR1'!#REF!)</f>
        <v>#REF!</v>
      </c>
      <c r="E93" s="499" t="e">
        <f>IF(Tabla46[[#This Row],[Tipos de Acciones]]="","",'Formulario PPGR1'!#REF!)</f>
        <v>#REF!</v>
      </c>
      <c r="F93" s="499" t="e">
        <f>IF(Tabla46[[#This Row],[Tipos de Acciones]]="","",'Formulario PPGR1'!#REF!)</f>
        <v>#REF!</v>
      </c>
      <c r="G93" s="501" t="s">
        <v>1310</v>
      </c>
      <c r="H93" s="491" t="s">
        <v>2392</v>
      </c>
      <c r="I93" s="502"/>
      <c r="J93" s="498"/>
      <c r="K93" s="498" t="s">
        <v>2393</v>
      </c>
      <c r="L93" s="498" t="s">
        <v>467</v>
      </c>
      <c r="M93" s="339" t="s">
        <v>1508</v>
      </c>
      <c r="N93" s="339" t="s">
        <v>1508</v>
      </c>
      <c r="O93" s="493"/>
      <c r="P93" s="339" t="s">
        <v>1508</v>
      </c>
      <c r="Q93" s="322" t="s">
        <v>2280</v>
      </c>
      <c r="R93" s="494">
        <v>31</v>
      </c>
      <c r="S93" s="495">
        <v>10000</v>
      </c>
      <c r="T93" s="496">
        <f>+Tabla46[[#This Row],[Cantidad de Insumos]]*Tabla46[[#This Row],[Precio Unitario]]</f>
        <v>310000</v>
      </c>
      <c r="U93" s="505" t="s">
        <v>2394</v>
      </c>
      <c r="V93" s="497" t="s">
        <v>1300</v>
      </c>
      <c r="W93" s="500"/>
    </row>
    <row r="94" spans="2:23" ht="178.5" x14ac:dyDescent="0.2">
      <c r="B94" s="499" t="e">
        <f>IF(Tabla46[[#This Row],[Tipos de Acciones]]="","",CONCATENATE(Tabla46[[#This Row],[POA]],".",Tabla46[[#This Row],[SRS]],".",Tabla46[[#This Row],[AREA]],".",Tabla46[[#This Row],[TIPO]]))</f>
        <v>#REF!</v>
      </c>
      <c r="C94" s="499" t="e">
        <f>IF(Tabla46[[#This Row],[Tipos de Acciones]]="","",'Formulario PPGR1'!#REF!)</f>
        <v>#REF!</v>
      </c>
      <c r="D94" s="499" t="e">
        <f>IF(Tabla46[[#This Row],[Tipos de Acciones]]="","",'Formulario PPGR1'!#REF!)</f>
        <v>#REF!</v>
      </c>
      <c r="E94" s="499" t="e">
        <f>IF(Tabla46[[#This Row],[Tipos de Acciones]]="","",'Formulario PPGR1'!#REF!)</f>
        <v>#REF!</v>
      </c>
      <c r="F94" s="499" t="e">
        <f>IF(Tabla46[[#This Row],[Tipos de Acciones]]="","",'Formulario PPGR1'!#REF!)</f>
        <v>#REF!</v>
      </c>
      <c r="G94" s="501" t="s">
        <v>1310</v>
      </c>
      <c r="H94" s="498" t="s">
        <v>2395</v>
      </c>
      <c r="I94" s="502"/>
      <c r="J94" s="498"/>
      <c r="K94" s="498" t="s">
        <v>2396</v>
      </c>
      <c r="L94" s="498" t="s">
        <v>467</v>
      </c>
      <c r="M94" s="339" t="s">
        <v>1508</v>
      </c>
      <c r="N94" s="339" t="s">
        <v>1508</v>
      </c>
      <c r="O94" s="493"/>
      <c r="P94" s="339" t="s">
        <v>1508</v>
      </c>
      <c r="Q94" s="322" t="s">
        <v>2280</v>
      </c>
      <c r="R94" s="494">
        <v>23</v>
      </c>
      <c r="S94" s="495">
        <v>4000</v>
      </c>
      <c r="T94" s="496">
        <f>+Tabla46[[#This Row],[Cantidad de Insumos]]*Tabla46[[#This Row],[Precio Unitario]]</f>
        <v>92000</v>
      </c>
      <c r="U94" s="329" t="s">
        <v>1000</v>
      </c>
      <c r="V94" s="497" t="s">
        <v>1300</v>
      </c>
      <c r="W94" s="500"/>
    </row>
    <row r="95" spans="2:23" ht="178.5" x14ac:dyDescent="0.2">
      <c r="B95" s="499" t="e">
        <f>IF(Tabla46[[#This Row],[Tipos de Acciones]]="","",CONCATENATE(Tabla46[[#This Row],[POA]],".",Tabla46[[#This Row],[SRS]],".",Tabla46[[#This Row],[AREA]],".",Tabla46[[#This Row],[TIPO]]))</f>
        <v>#REF!</v>
      </c>
      <c r="C95" s="499" t="e">
        <f>IF(Tabla46[[#This Row],[Tipos de Acciones]]="","",'Formulario PPGR1'!#REF!)</f>
        <v>#REF!</v>
      </c>
      <c r="D95" s="499" t="e">
        <f>IF(Tabla46[[#This Row],[Tipos de Acciones]]="","",'Formulario PPGR1'!#REF!)</f>
        <v>#REF!</v>
      </c>
      <c r="E95" s="499" t="e">
        <f>IF(Tabla46[[#This Row],[Tipos de Acciones]]="","",'Formulario PPGR1'!#REF!)</f>
        <v>#REF!</v>
      </c>
      <c r="F95" s="499" t="e">
        <f>IF(Tabla46[[#This Row],[Tipos de Acciones]]="","",'Formulario PPGR1'!#REF!)</f>
        <v>#REF!</v>
      </c>
      <c r="G95" s="501" t="s">
        <v>1310</v>
      </c>
      <c r="H95" s="501" t="s">
        <v>2388</v>
      </c>
      <c r="I95" s="502"/>
      <c r="J95" s="498"/>
      <c r="K95" s="498" t="s">
        <v>2397</v>
      </c>
      <c r="L95" s="498" t="s">
        <v>467</v>
      </c>
      <c r="M95" s="339" t="s">
        <v>1508</v>
      </c>
      <c r="N95" s="339" t="s">
        <v>1508</v>
      </c>
      <c r="O95" s="493"/>
      <c r="P95" s="339" t="s">
        <v>1508</v>
      </c>
      <c r="Q95" s="322" t="s">
        <v>2280</v>
      </c>
      <c r="R95" s="494">
        <v>65</v>
      </c>
      <c r="S95" s="495">
        <v>7500</v>
      </c>
      <c r="T95" s="496">
        <f>+Tabla46[[#This Row],[Cantidad de Insumos]]*Tabla46[[#This Row],[Precio Unitario]]</f>
        <v>487500</v>
      </c>
      <c r="U95" s="329" t="s">
        <v>735</v>
      </c>
      <c r="V95" s="497" t="s">
        <v>1300</v>
      </c>
      <c r="W95" s="500"/>
    </row>
    <row r="96" spans="2:23" ht="178.5" x14ac:dyDescent="0.2">
      <c r="B96" s="499" t="e">
        <f>IF(Tabla46[[#This Row],[Tipos de Acciones]]="","",CONCATENATE(Tabla46[[#This Row],[POA]],".",Tabla46[[#This Row],[SRS]],".",Tabla46[[#This Row],[AREA]],".",Tabla46[[#This Row],[TIPO]]))</f>
        <v>#REF!</v>
      </c>
      <c r="C96" s="499" t="e">
        <f>IF(Tabla46[[#This Row],[Tipos de Acciones]]="","",'Formulario PPGR1'!#REF!)</f>
        <v>#REF!</v>
      </c>
      <c r="D96" s="499" t="e">
        <f>IF(Tabla46[[#This Row],[Tipos de Acciones]]="","",'Formulario PPGR1'!#REF!)</f>
        <v>#REF!</v>
      </c>
      <c r="E96" s="499" t="e">
        <f>IF(Tabla46[[#This Row],[Tipos de Acciones]]="","",'Formulario PPGR1'!#REF!)</f>
        <v>#REF!</v>
      </c>
      <c r="F96" s="499" t="e">
        <f>IF(Tabla46[[#This Row],[Tipos de Acciones]]="","",'Formulario PPGR1'!#REF!)</f>
        <v>#REF!</v>
      </c>
      <c r="G96" s="501" t="s">
        <v>1310</v>
      </c>
      <c r="H96" s="501" t="s">
        <v>2388</v>
      </c>
      <c r="I96" s="502"/>
      <c r="J96" s="498"/>
      <c r="K96" s="498" t="s">
        <v>2398</v>
      </c>
      <c r="L96" s="498" t="s">
        <v>467</v>
      </c>
      <c r="M96" s="339" t="s">
        <v>1508</v>
      </c>
      <c r="N96" s="339" t="s">
        <v>1508</v>
      </c>
      <c r="O96" s="493"/>
      <c r="P96" s="339" t="s">
        <v>1508</v>
      </c>
      <c r="Q96" s="322" t="s">
        <v>2280</v>
      </c>
      <c r="R96" s="494">
        <v>41</v>
      </c>
      <c r="S96" s="495">
        <v>3000</v>
      </c>
      <c r="T96" s="496">
        <f>+Tabla46[[#This Row],[Cantidad de Insumos]]*Tabla46[[#This Row],[Precio Unitario]]</f>
        <v>123000</v>
      </c>
      <c r="U96" s="329" t="s">
        <v>735</v>
      </c>
      <c r="V96" s="497" t="s">
        <v>1300</v>
      </c>
      <c r="W96" s="500"/>
    </row>
    <row r="97" spans="2:23" ht="178.5" x14ac:dyDescent="0.2">
      <c r="B97" s="499" t="e">
        <f>IF(Tabla46[[#This Row],[Tipos de Acciones]]="","",CONCATENATE(Tabla46[[#This Row],[POA]],".",Tabla46[[#This Row],[SRS]],".",Tabla46[[#This Row],[AREA]],".",Tabla46[[#This Row],[TIPO]]))</f>
        <v>#REF!</v>
      </c>
      <c r="C97" s="499" t="e">
        <f>IF(Tabla46[[#This Row],[Tipos de Acciones]]="","",'Formulario PPGR1'!#REF!)</f>
        <v>#REF!</v>
      </c>
      <c r="D97" s="499" t="e">
        <f>IF(Tabla46[[#This Row],[Tipos de Acciones]]="","",'Formulario PPGR1'!#REF!)</f>
        <v>#REF!</v>
      </c>
      <c r="E97" s="499" t="e">
        <f>IF(Tabla46[[#This Row],[Tipos de Acciones]]="","",'Formulario PPGR1'!#REF!)</f>
        <v>#REF!</v>
      </c>
      <c r="F97" s="499" t="e">
        <f>IF(Tabla46[[#This Row],[Tipos de Acciones]]="","",'Formulario PPGR1'!#REF!)</f>
        <v>#REF!</v>
      </c>
      <c r="G97" s="501" t="s">
        <v>1310</v>
      </c>
      <c r="H97" s="501" t="s">
        <v>2388</v>
      </c>
      <c r="I97" s="502"/>
      <c r="J97" s="498"/>
      <c r="K97" s="498" t="s">
        <v>2399</v>
      </c>
      <c r="L97" s="498" t="s">
        <v>467</v>
      </c>
      <c r="M97" s="339" t="s">
        <v>1508</v>
      </c>
      <c r="N97" s="339" t="s">
        <v>1508</v>
      </c>
      <c r="O97" s="493"/>
      <c r="P97" s="339" t="s">
        <v>1508</v>
      </c>
      <c r="Q97" s="322" t="s">
        <v>2280</v>
      </c>
      <c r="R97" s="494">
        <v>38</v>
      </c>
      <c r="S97" s="495">
        <v>8000</v>
      </c>
      <c r="T97" s="496">
        <f>+Tabla46[[#This Row],[Cantidad de Insumos]]*Tabla46[[#This Row],[Precio Unitario]]</f>
        <v>304000</v>
      </c>
      <c r="U97" s="329" t="s">
        <v>735</v>
      </c>
      <c r="V97" s="497" t="s">
        <v>1300</v>
      </c>
      <c r="W97" s="500"/>
    </row>
    <row r="98" spans="2:23" ht="178.5" x14ac:dyDescent="0.2">
      <c r="B98" s="499" t="e">
        <f>IF(Tabla46[[#This Row],[Tipos de Acciones]]="","",CONCATENATE(Tabla46[[#This Row],[POA]],".",Tabla46[[#This Row],[SRS]],".",Tabla46[[#This Row],[AREA]],".",Tabla46[[#This Row],[TIPO]]))</f>
        <v>#REF!</v>
      </c>
      <c r="C98" s="499" t="e">
        <f>IF(Tabla46[[#This Row],[Tipos de Acciones]]="","",'Formulario PPGR1'!#REF!)</f>
        <v>#REF!</v>
      </c>
      <c r="D98" s="499" t="e">
        <f>IF(Tabla46[[#This Row],[Tipos de Acciones]]="","",'Formulario PPGR1'!#REF!)</f>
        <v>#REF!</v>
      </c>
      <c r="E98" s="499" t="e">
        <f>IF(Tabla46[[#This Row],[Tipos de Acciones]]="","",'Formulario PPGR1'!#REF!)</f>
        <v>#REF!</v>
      </c>
      <c r="F98" s="499" t="e">
        <f>IF(Tabla46[[#This Row],[Tipos de Acciones]]="","",'Formulario PPGR1'!#REF!)</f>
        <v>#REF!</v>
      </c>
      <c r="G98" s="501" t="s">
        <v>1310</v>
      </c>
      <c r="H98" s="501" t="s">
        <v>2388</v>
      </c>
      <c r="I98" s="502"/>
      <c r="J98" s="498"/>
      <c r="K98" s="498" t="s">
        <v>2400</v>
      </c>
      <c r="L98" s="498" t="s">
        <v>467</v>
      </c>
      <c r="M98" s="339" t="s">
        <v>1508</v>
      </c>
      <c r="N98" s="339" t="s">
        <v>1508</v>
      </c>
      <c r="O98" s="493"/>
      <c r="P98" s="339" t="s">
        <v>1508</v>
      </c>
      <c r="Q98" s="322" t="s">
        <v>2280</v>
      </c>
      <c r="R98" s="494">
        <v>44</v>
      </c>
      <c r="S98" s="495">
        <v>17000</v>
      </c>
      <c r="T98" s="496">
        <f>+Tabla46[[#This Row],[Cantidad de Insumos]]*Tabla46[[#This Row],[Precio Unitario]]</f>
        <v>748000</v>
      </c>
      <c r="U98" s="329" t="s">
        <v>735</v>
      </c>
      <c r="V98" s="497" t="s">
        <v>1300</v>
      </c>
      <c r="W98" s="500"/>
    </row>
    <row r="99" spans="2:23" ht="178.5" x14ac:dyDescent="0.2">
      <c r="B99" s="499" t="e">
        <f>IF(Tabla46[[#This Row],[Tipos de Acciones]]="","",CONCATENATE(Tabla46[[#This Row],[POA]],".",Tabla46[[#This Row],[SRS]],".",Tabla46[[#This Row],[AREA]],".",Tabla46[[#This Row],[TIPO]]))</f>
        <v>#REF!</v>
      </c>
      <c r="C99" s="499" t="e">
        <f>IF(Tabla46[[#This Row],[Tipos de Acciones]]="","",'Formulario PPGR1'!#REF!)</f>
        <v>#REF!</v>
      </c>
      <c r="D99" s="499" t="e">
        <f>IF(Tabla46[[#This Row],[Tipos de Acciones]]="","",'Formulario PPGR1'!#REF!)</f>
        <v>#REF!</v>
      </c>
      <c r="E99" s="499" t="e">
        <f>IF(Tabla46[[#This Row],[Tipos de Acciones]]="","",'Formulario PPGR1'!#REF!)</f>
        <v>#REF!</v>
      </c>
      <c r="F99" s="499" t="e">
        <f>IF(Tabla46[[#This Row],[Tipos de Acciones]]="","",'Formulario PPGR1'!#REF!)</f>
        <v>#REF!</v>
      </c>
      <c r="G99" s="501" t="s">
        <v>1310</v>
      </c>
      <c r="H99" s="498" t="s">
        <v>2300</v>
      </c>
      <c r="I99" s="502"/>
      <c r="J99" s="498"/>
      <c r="K99" s="498" t="s">
        <v>2401</v>
      </c>
      <c r="L99" s="498" t="s">
        <v>467</v>
      </c>
      <c r="M99" s="339" t="s">
        <v>1508</v>
      </c>
      <c r="N99" s="339" t="s">
        <v>1508</v>
      </c>
      <c r="O99" s="493"/>
      <c r="P99" s="339" t="s">
        <v>1508</v>
      </c>
      <c r="Q99" s="322" t="s">
        <v>2280</v>
      </c>
      <c r="R99" s="494">
        <v>41</v>
      </c>
      <c r="S99" s="495">
        <v>9000</v>
      </c>
      <c r="T99" s="496">
        <f>+Tabla46[[#This Row],[Cantidad de Insumos]]*Tabla46[[#This Row],[Precio Unitario]]</f>
        <v>369000</v>
      </c>
      <c r="U99" s="329" t="s">
        <v>950</v>
      </c>
      <c r="V99" s="497" t="s">
        <v>1300</v>
      </c>
      <c r="W99" s="500"/>
    </row>
    <row r="100" spans="2:23" ht="178.5" x14ac:dyDescent="0.2">
      <c r="B100" s="499" t="e">
        <f>IF(Tabla46[[#This Row],[Tipos de Acciones]]="","",CONCATENATE(Tabla46[[#This Row],[POA]],".",Tabla46[[#This Row],[SRS]],".",Tabla46[[#This Row],[AREA]],".",Tabla46[[#This Row],[TIPO]]))</f>
        <v>#REF!</v>
      </c>
      <c r="C100" s="499" t="e">
        <f>IF(Tabla46[[#This Row],[Tipos de Acciones]]="","",'Formulario PPGR1'!#REF!)</f>
        <v>#REF!</v>
      </c>
      <c r="D100" s="499" t="e">
        <f>IF(Tabla46[[#This Row],[Tipos de Acciones]]="","",'Formulario PPGR1'!#REF!)</f>
        <v>#REF!</v>
      </c>
      <c r="E100" s="499" t="e">
        <f>IF(Tabla46[[#This Row],[Tipos de Acciones]]="","",'Formulario PPGR1'!#REF!)</f>
        <v>#REF!</v>
      </c>
      <c r="F100" s="499" t="e">
        <f>IF(Tabla46[[#This Row],[Tipos de Acciones]]="","",'Formulario PPGR1'!#REF!)</f>
        <v>#REF!</v>
      </c>
      <c r="G100" s="501" t="s">
        <v>1310</v>
      </c>
      <c r="H100" s="501" t="s">
        <v>2388</v>
      </c>
      <c r="I100" s="502"/>
      <c r="J100" s="498"/>
      <c r="K100" s="498" t="s">
        <v>2402</v>
      </c>
      <c r="L100" s="498" t="s">
        <v>467</v>
      </c>
      <c r="M100" s="339" t="s">
        <v>1508</v>
      </c>
      <c r="N100" s="339" t="s">
        <v>1508</v>
      </c>
      <c r="O100" s="493"/>
      <c r="P100" s="339" t="s">
        <v>1508</v>
      </c>
      <c r="Q100" s="322" t="s">
        <v>2280</v>
      </c>
      <c r="R100" s="494">
        <v>40</v>
      </c>
      <c r="S100" s="495">
        <v>10240</v>
      </c>
      <c r="T100" s="496">
        <f>+Tabla46[[#This Row],[Cantidad de Insumos]]*Tabla46[[#This Row],[Precio Unitario]]</f>
        <v>409600</v>
      </c>
      <c r="U100" s="329" t="s">
        <v>735</v>
      </c>
      <c r="V100" s="497" t="s">
        <v>1300</v>
      </c>
      <c r="W100" s="500"/>
    </row>
    <row r="101" spans="2:23" ht="178.5" x14ac:dyDescent="0.2">
      <c r="B101" s="499" t="e">
        <f>IF(Tabla46[[#This Row],[Tipos de Acciones]]="","",CONCATENATE(Tabla46[[#This Row],[POA]],".",Tabla46[[#This Row],[SRS]],".",Tabla46[[#This Row],[AREA]],".",Tabla46[[#This Row],[TIPO]]))</f>
        <v>#REF!</v>
      </c>
      <c r="C101" s="499" t="e">
        <f>IF(Tabla46[[#This Row],[Tipos de Acciones]]="","",'Formulario PPGR1'!#REF!)</f>
        <v>#REF!</v>
      </c>
      <c r="D101" s="499" t="e">
        <f>IF(Tabla46[[#This Row],[Tipos de Acciones]]="","",'Formulario PPGR1'!#REF!)</f>
        <v>#REF!</v>
      </c>
      <c r="E101" s="499" t="e">
        <f>IF(Tabla46[[#This Row],[Tipos de Acciones]]="","",'Formulario PPGR1'!#REF!)</f>
        <v>#REF!</v>
      </c>
      <c r="F101" s="499" t="e">
        <f>IF(Tabla46[[#This Row],[Tipos de Acciones]]="","",'Formulario PPGR1'!#REF!)</f>
        <v>#REF!</v>
      </c>
      <c r="G101" s="501" t="s">
        <v>1310</v>
      </c>
      <c r="H101" s="491" t="s">
        <v>2392</v>
      </c>
      <c r="I101" s="502"/>
      <c r="J101" s="498"/>
      <c r="K101" s="498" t="s">
        <v>2403</v>
      </c>
      <c r="L101" s="498" t="s">
        <v>467</v>
      </c>
      <c r="M101" s="339" t="s">
        <v>1508</v>
      </c>
      <c r="N101" s="339" t="s">
        <v>1508</v>
      </c>
      <c r="O101" s="493"/>
      <c r="P101" s="339" t="s">
        <v>1508</v>
      </c>
      <c r="Q101" s="322" t="s">
        <v>2280</v>
      </c>
      <c r="R101" s="494">
        <v>34</v>
      </c>
      <c r="S101" s="495">
        <v>10000</v>
      </c>
      <c r="T101" s="496">
        <f>+Tabla46[[#This Row],[Cantidad de Insumos]]*Tabla46[[#This Row],[Precio Unitario]]</f>
        <v>340000</v>
      </c>
      <c r="U101" s="505" t="s">
        <v>2394</v>
      </c>
      <c r="V101" s="497" t="s">
        <v>1300</v>
      </c>
      <c r="W101" s="500"/>
    </row>
    <row r="102" spans="2:23" ht="178.5" x14ac:dyDescent="0.2">
      <c r="B102" s="499" t="e">
        <f>IF(Tabla46[[#This Row],[Tipos de Acciones]]="","",CONCATENATE(Tabla46[[#This Row],[POA]],".",Tabla46[[#This Row],[SRS]],".",Tabla46[[#This Row],[AREA]],".",Tabla46[[#This Row],[TIPO]]))</f>
        <v>#REF!</v>
      </c>
      <c r="C102" s="499" t="e">
        <f>IF(Tabla46[[#This Row],[Tipos de Acciones]]="","",'Formulario PPGR1'!#REF!)</f>
        <v>#REF!</v>
      </c>
      <c r="D102" s="499" t="e">
        <f>IF(Tabla46[[#This Row],[Tipos de Acciones]]="","",'Formulario PPGR1'!#REF!)</f>
        <v>#REF!</v>
      </c>
      <c r="E102" s="499" t="e">
        <f>IF(Tabla46[[#This Row],[Tipos de Acciones]]="","",'Formulario PPGR1'!#REF!)</f>
        <v>#REF!</v>
      </c>
      <c r="F102" s="499" t="e">
        <f>IF(Tabla46[[#This Row],[Tipos de Acciones]]="","",'Formulario PPGR1'!#REF!)</f>
        <v>#REF!</v>
      </c>
      <c r="G102" s="501" t="s">
        <v>1310</v>
      </c>
      <c r="H102" s="501" t="s">
        <v>2388</v>
      </c>
      <c r="I102" s="502"/>
      <c r="J102" s="498"/>
      <c r="K102" s="498" t="s">
        <v>2404</v>
      </c>
      <c r="L102" s="498" t="s">
        <v>467</v>
      </c>
      <c r="M102" s="339" t="s">
        <v>1508</v>
      </c>
      <c r="N102" s="339" t="s">
        <v>1508</v>
      </c>
      <c r="O102" s="493"/>
      <c r="P102" s="339" t="s">
        <v>1508</v>
      </c>
      <c r="Q102" s="322" t="s">
        <v>2280</v>
      </c>
      <c r="R102" s="494">
        <v>36</v>
      </c>
      <c r="S102" s="495">
        <v>2940</v>
      </c>
      <c r="T102" s="496">
        <f>+Tabla46[[#This Row],[Cantidad de Insumos]]*Tabla46[[#This Row],[Precio Unitario]]</f>
        <v>105840</v>
      </c>
      <c r="U102" s="329" t="s">
        <v>735</v>
      </c>
      <c r="V102" s="497" t="s">
        <v>1300</v>
      </c>
      <c r="W102" s="500"/>
    </row>
    <row r="103" spans="2:23" ht="178.5" x14ac:dyDescent="0.2">
      <c r="B103" s="499" t="e">
        <f>IF(Tabla46[[#This Row],[Tipos de Acciones]]="","",CONCATENATE(Tabla46[[#This Row],[POA]],".",Tabla46[[#This Row],[SRS]],".",Tabla46[[#This Row],[AREA]],".",Tabla46[[#This Row],[TIPO]]))</f>
        <v>#REF!</v>
      </c>
      <c r="C103" s="499" t="e">
        <f>IF(Tabla46[[#This Row],[Tipos de Acciones]]="","",'Formulario PPGR1'!#REF!)</f>
        <v>#REF!</v>
      </c>
      <c r="D103" s="499" t="e">
        <f>IF(Tabla46[[#This Row],[Tipos de Acciones]]="","",'Formulario PPGR1'!#REF!)</f>
        <v>#REF!</v>
      </c>
      <c r="E103" s="499" t="e">
        <f>IF(Tabla46[[#This Row],[Tipos de Acciones]]="","",'Formulario PPGR1'!#REF!)</f>
        <v>#REF!</v>
      </c>
      <c r="F103" s="499" t="e">
        <f>IF(Tabla46[[#This Row],[Tipos de Acciones]]="","",'Formulario PPGR1'!#REF!)</f>
        <v>#REF!</v>
      </c>
      <c r="G103" s="501" t="s">
        <v>1310</v>
      </c>
      <c r="H103" s="491" t="s">
        <v>2392</v>
      </c>
      <c r="I103" s="502"/>
      <c r="J103" s="498"/>
      <c r="K103" s="498" t="s">
        <v>2405</v>
      </c>
      <c r="L103" s="498" t="s">
        <v>467</v>
      </c>
      <c r="M103" s="339" t="s">
        <v>1508</v>
      </c>
      <c r="N103" s="339" t="s">
        <v>1508</v>
      </c>
      <c r="O103" s="493"/>
      <c r="P103" s="339" t="s">
        <v>1508</v>
      </c>
      <c r="Q103" s="322" t="s">
        <v>2280</v>
      </c>
      <c r="R103" s="494">
        <v>20</v>
      </c>
      <c r="S103" s="495">
        <v>25000</v>
      </c>
      <c r="T103" s="496">
        <f>+Tabla46[[#This Row],[Cantidad de Insumos]]*Tabla46[[#This Row],[Precio Unitario]]</f>
        <v>500000</v>
      </c>
      <c r="U103" s="505" t="s">
        <v>2394</v>
      </c>
      <c r="V103" s="497" t="s">
        <v>1300</v>
      </c>
      <c r="W103" s="500"/>
    </row>
    <row r="104" spans="2:23" ht="178.5" x14ac:dyDescent="0.2">
      <c r="B104" s="499" t="e">
        <f>IF(Tabla46[[#This Row],[Tipos de Acciones]]="","",CONCATENATE(Tabla46[[#This Row],[POA]],".",Tabla46[[#This Row],[SRS]],".",Tabla46[[#This Row],[AREA]],".",Tabla46[[#This Row],[TIPO]]))</f>
        <v>#REF!</v>
      </c>
      <c r="C104" s="499" t="e">
        <f>IF(Tabla46[[#This Row],[Tipos de Acciones]]="","",'Formulario PPGR1'!#REF!)</f>
        <v>#REF!</v>
      </c>
      <c r="D104" s="499" t="e">
        <f>IF(Tabla46[[#This Row],[Tipos de Acciones]]="","",'Formulario PPGR1'!#REF!)</f>
        <v>#REF!</v>
      </c>
      <c r="E104" s="499" t="e">
        <f>IF(Tabla46[[#This Row],[Tipos de Acciones]]="","",'Formulario PPGR1'!#REF!)</f>
        <v>#REF!</v>
      </c>
      <c r="F104" s="499" t="e">
        <f>IF(Tabla46[[#This Row],[Tipos de Acciones]]="","",'Formulario PPGR1'!#REF!)</f>
        <v>#REF!</v>
      </c>
      <c r="G104" s="501" t="s">
        <v>1310</v>
      </c>
      <c r="H104" s="491" t="s">
        <v>2392</v>
      </c>
      <c r="I104" s="506"/>
      <c r="J104" s="507"/>
      <c r="K104" s="501" t="s">
        <v>2406</v>
      </c>
      <c r="L104" s="498" t="s">
        <v>467</v>
      </c>
      <c r="M104" s="339" t="s">
        <v>1508</v>
      </c>
      <c r="N104" s="339" t="s">
        <v>1508</v>
      </c>
      <c r="O104" s="493"/>
      <c r="P104" s="339" t="s">
        <v>1508</v>
      </c>
      <c r="Q104" s="322" t="s">
        <v>2280</v>
      </c>
      <c r="R104" s="494">
        <v>34</v>
      </c>
      <c r="S104" s="508">
        <v>15000</v>
      </c>
      <c r="T104" s="496">
        <f>+Tabla46[[#This Row],[Cantidad de Insumos]]*Tabla46[[#This Row],[Precio Unitario]]</f>
        <v>510000</v>
      </c>
      <c r="U104" s="505" t="s">
        <v>2394</v>
      </c>
      <c r="V104" s="497" t="s">
        <v>1300</v>
      </c>
      <c r="W104" s="500"/>
    </row>
    <row r="105" spans="2:23" ht="178.5" x14ac:dyDescent="0.2">
      <c r="B105" s="499" t="e">
        <f>IF(Tabla46[[#This Row],[Tipos de Acciones]]="","",CONCATENATE(Tabla46[[#This Row],[POA]],".",Tabla46[[#This Row],[SRS]],".",Tabla46[[#This Row],[AREA]],".",Tabla46[[#This Row],[TIPO]]))</f>
        <v>#REF!</v>
      </c>
      <c r="C105" s="499" t="e">
        <f>IF(Tabla46[[#This Row],[Tipos de Acciones]]="","",'Formulario PPGR1'!#REF!)</f>
        <v>#REF!</v>
      </c>
      <c r="D105" s="499" t="e">
        <f>IF(Tabla46[[#This Row],[Tipos de Acciones]]="","",'Formulario PPGR1'!#REF!)</f>
        <v>#REF!</v>
      </c>
      <c r="E105" s="499" t="e">
        <f>IF(Tabla46[[#This Row],[Tipos de Acciones]]="","",'Formulario PPGR1'!#REF!)</f>
        <v>#REF!</v>
      </c>
      <c r="F105" s="499" t="e">
        <f>IF(Tabla46[[#This Row],[Tipos de Acciones]]="","",'Formulario PPGR1'!#REF!)</f>
        <v>#REF!</v>
      </c>
      <c r="G105" s="501" t="s">
        <v>1310</v>
      </c>
      <c r="H105" s="501" t="s">
        <v>2388</v>
      </c>
      <c r="I105" s="506"/>
      <c r="J105" s="507"/>
      <c r="K105" s="501" t="s">
        <v>2407</v>
      </c>
      <c r="L105" s="498" t="s">
        <v>467</v>
      </c>
      <c r="M105" s="339" t="s">
        <v>1508</v>
      </c>
      <c r="N105" s="339" t="s">
        <v>1508</v>
      </c>
      <c r="O105" s="493"/>
      <c r="P105" s="339" t="s">
        <v>1508</v>
      </c>
      <c r="Q105" s="322" t="s">
        <v>2280</v>
      </c>
      <c r="R105" s="494">
        <v>17</v>
      </c>
      <c r="S105" s="508">
        <v>130000</v>
      </c>
      <c r="T105" s="496">
        <f>+Tabla46[[#This Row],[Cantidad de Insumos]]*Tabla46[[#This Row],[Precio Unitario]]</f>
        <v>2210000</v>
      </c>
      <c r="U105" s="505" t="s">
        <v>735</v>
      </c>
      <c r="V105" s="497" t="s">
        <v>1300</v>
      </c>
      <c r="W105" s="500"/>
    </row>
    <row r="106" spans="2:23" ht="178.5" x14ac:dyDescent="0.2">
      <c r="B106" s="499" t="e">
        <f>IF(Tabla46[[#This Row],[Tipos de Acciones]]="","",CONCATENATE(Tabla46[[#This Row],[POA]],".",Tabla46[[#This Row],[SRS]],".",Tabla46[[#This Row],[AREA]],".",Tabla46[[#This Row],[TIPO]]))</f>
        <v>#REF!</v>
      </c>
      <c r="C106" s="499" t="e">
        <f>IF(Tabla46[[#This Row],[Tipos de Acciones]]="","",'Formulario PPGR1'!#REF!)</f>
        <v>#REF!</v>
      </c>
      <c r="D106" s="499" t="e">
        <f>IF(Tabla46[[#This Row],[Tipos de Acciones]]="","",'Formulario PPGR1'!#REF!)</f>
        <v>#REF!</v>
      </c>
      <c r="E106" s="499" t="e">
        <f>IF(Tabla46[[#This Row],[Tipos de Acciones]]="","",'Formulario PPGR1'!#REF!)</f>
        <v>#REF!</v>
      </c>
      <c r="F106" s="499" t="e">
        <f>IF(Tabla46[[#This Row],[Tipos de Acciones]]="","",'Formulario PPGR1'!#REF!)</f>
        <v>#REF!</v>
      </c>
      <c r="G106" s="501" t="s">
        <v>1310</v>
      </c>
      <c r="H106" s="501" t="s">
        <v>2388</v>
      </c>
      <c r="I106" s="506"/>
      <c r="J106" s="507"/>
      <c r="K106" s="501" t="s">
        <v>2408</v>
      </c>
      <c r="L106" s="498" t="s">
        <v>467</v>
      </c>
      <c r="M106" s="339" t="s">
        <v>1508</v>
      </c>
      <c r="N106" s="339" t="s">
        <v>1508</v>
      </c>
      <c r="O106" s="493"/>
      <c r="P106" s="339" t="s">
        <v>1508</v>
      </c>
      <c r="Q106" s="322" t="s">
        <v>2280</v>
      </c>
      <c r="R106" s="494">
        <v>38</v>
      </c>
      <c r="S106" s="508">
        <v>6000</v>
      </c>
      <c r="T106" s="496">
        <f>+Tabla46[[#This Row],[Cantidad de Insumos]]*Tabla46[[#This Row],[Precio Unitario]]</f>
        <v>228000</v>
      </c>
      <c r="U106" s="505" t="s">
        <v>735</v>
      </c>
      <c r="V106" s="497" t="s">
        <v>1300</v>
      </c>
      <c r="W106" s="500"/>
    </row>
    <row r="107" spans="2:23" ht="178.5" x14ac:dyDescent="0.2">
      <c r="B107" s="499" t="e">
        <f>IF(Tabla46[[#This Row],[Tipos de Acciones]]="","",CONCATENATE(Tabla46[[#This Row],[POA]],".",Tabla46[[#This Row],[SRS]],".",Tabla46[[#This Row],[AREA]],".",Tabla46[[#This Row],[TIPO]]))</f>
        <v>#REF!</v>
      </c>
      <c r="C107" s="499" t="e">
        <f>IF(Tabla46[[#This Row],[Tipos de Acciones]]="","",'Formulario PPGR1'!#REF!)</f>
        <v>#REF!</v>
      </c>
      <c r="D107" s="499" t="e">
        <f>IF(Tabla46[[#This Row],[Tipos de Acciones]]="","",'Formulario PPGR1'!#REF!)</f>
        <v>#REF!</v>
      </c>
      <c r="E107" s="499" t="e">
        <f>IF(Tabla46[[#This Row],[Tipos de Acciones]]="","",'Formulario PPGR1'!#REF!)</f>
        <v>#REF!</v>
      </c>
      <c r="F107" s="499" t="e">
        <f>IF(Tabla46[[#This Row],[Tipos de Acciones]]="","",'Formulario PPGR1'!#REF!)</f>
        <v>#REF!</v>
      </c>
      <c r="G107" s="501" t="s">
        <v>1310</v>
      </c>
      <c r="H107" s="501" t="s">
        <v>2388</v>
      </c>
      <c r="I107" s="506"/>
      <c r="J107" s="507"/>
      <c r="K107" s="501" t="s">
        <v>2409</v>
      </c>
      <c r="L107" s="498" t="s">
        <v>467</v>
      </c>
      <c r="M107" s="339" t="s">
        <v>1508</v>
      </c>
      <c r="N107" s="339" t="s">
        <v>1508</v>
      </c>
      <c r="O107" s="493"/>
      <c r="P107" s="339" t="s">
        <v>1508</v>
      </c>
      <c r="Q107" s="322" t="s">
        <v>2280</v>
      </c>
      <c r="R107" s="494">
        <v>47</v>
      </c>
      <c r="S107" s="508">
        <v>1500</v>
      </c>
      <c r="T107" s="496">
        <f>+Tabla46[[#This Row],[Cantidad de Insumos]]*Tabla46[[#This Row],[Precio Unitario]]</f>
        <v>70500</v>
      </c>
      <c r="U107" s="505" t="s">
        <v>735</v>
      </c>
      <c r="V107" s="497" t="s">
        <v>1300</v>
      </c>
      <c r="W107" s="500"/>
    </row>
    <row r="108" spans="2:23" ht="178.5" x14ac:dyDescent="0.2">
      <c r="B108" s="499" t="e">
        <f>IF(Tabla46[[#This Row],[Tipos de Acciones]]="","",CONCATENATE(Tabla46[[#This Row],[POA]],".",Tabla46[[#This Row],[SRS]],".",Tabla46[[#This Row],[AREA]],".",Tabla46[[#This Row],[TIPO]]))</f>
        <v>#REF!</v>
      </c>
      <c r="C108" s="499" t="e">
        <f>IF(Tabla46[[#This Row],[Tipos de Acciones]]="","",'Formulario PPGR1'!#REF!)</f>
        <v>#REF!</v>
      </c>
      <c r="D108" s="499" t="e">
        <f>IF(Tabla46[[#This Row],[Tipos de Acciones]]="","",'Formulario PPGR1'!#REF!)</f>
        <v>#REF!</v>
      </c>
      <c r="E108" s="499" t="e">
        <f>IF(Tabla46[[#This Row],[Tipos de Acciones]]="","",'Formulario PPGR1'!#REF!)</f>
        <v>#REF!</v>
      </c>
      <c r="F108" s="499" t="e">
        <f>IF(Tabla46[[#This Row],[Tipos de Acciones]]="","",'Formulario PPGR1'!#REF!)</f>
        <v>#REF!</v>
      </c>
      <c r="G108" s="501" t="s">
        <v>1310</v>
      </c>
      <c r="H108" s="501" t="s">
        <v>2388</v>
      </c>
      <c r="I108" s="506"/>
      <c r="J108" s="507"/>
      <c r="K108" s="501" t="s">
        <v>2410</v>
      </c>
      <c r="L108" s="498" t="s">
        <v>467</v>
      </c>
      <c r="M108" s="339" t="s">
        <v>1508</v>
      </c>
      <c r="N108" s="339" t="s">
        <v>1508</v>
      </c>
      <c r="O108" s="493"/>
      <c r="P108" s="339" t="s">
        <v>1508</v>
      </c>
      <c r="Q108" s="322" t="s">
        <v>2280</v>
      </c>
      <c r="R108" s="494">
        <v>33</v>
      </c>
      <c r="S108" s="508">
        <v>4000</v>
      </c>
      <c r="T108" s="496">
        <f>+Tabla46[[#This Row],[Cantidad de Insumos]]*Tabla46[[#This Row],[Precio Unitario]]</f>
        <v>132000</v>
      </c>
      <c r="U108" s="505" t="s">
        <v>735</v>
      </c>
      <c r="V108" s="497" t="s">
        <v>1300</v>
      </c>
      <c r="W108" s="500"/>
    </row>
    <row r="109" spans="2:23" ht="178.5" x14ac:dyDescent="0.2">
      <c r="B109" s="499" t="e">
        <f>IF(Tabla46[[#This Row],[Tipos de Acciones]]="","",CONCATENATE(Tabla46[[#This Row],[POA]],".",Tabla46[[#This Row],[SRS]],".",Tabla46[[#This Row],[AREA]],".",Tabla46[[#This Row],[TIPO]]))</f>
        <v>#REF!</v>
      </c>
      <c r="C109" s="499" t="e">
        <f>IF(Tabla46[[#This Row],[Tipos de Acciones]]="","",'Formulario PPGR1'!#REF!)</f>
        <v>#REF!</v>
      </c>
      <c r="D109" s="499" t="e">
        <f>IF(Tabla46[[#This Row],[Tipos de Acciones]]="","",'Formulario PPGR1'!#REF!)</f>
        <v>#REF!</v>
      </c>
      <c r="E109" s="499" t="e">
        <f>IF(Tabla46[[#This Row],[Tipos de Acciones]]="","",'Formulario PPGR1'!#REF!)</f>
        <v>#REF!</v>
      </c>
      <c r="F109" s="499" t="e">
        <f>IF(Tabla46[[#This Row],[Tipos de Acciones]]="","",'Formulario PPGR1'!#REF!)</f>
        <v>#REF!</v>
      </c>
      <c r="G109" s="501" t="s">
        <v>1310</v>
      </c>
      <c r="H109" s="498" t="s">
        <v>2300</v>
      </c>
      <c r="I109" s="506"/>
      <c r="J109" s="507"/>
      <c r="K109" s="501" t="s">
        <v>2411</v>
      </c>
      <c r="L109" s="498" t="s">
        <v>467</v>
      </c>
      <c r="M109" s="339" t="s">
        <v>1508</v>
      </c>
      <c r="N109" s="339" t="s">
        <v>1508</v>
      </c>
      <c r="O109" s="493"/>
      <c r="P109" s="339" t="s">
        <v>1508</v>
      </c>
      <c r="Q109" s="322" t="s">
        <v>2280</v>
      </c>
      <c r="R109" s="494">
        <v>43</v>
      </c>
      <c r="S109" s="508">
        <v>850</v>
      </c>
      <c r="T109" s="496">
        <f>+Tabla46[[#This Row],[Cantidad de Insumos]]*Tabla46[[#This Row],[Precio Unitario]]</f>
        <v>36550</v>
      </c>
      <c r="U109" s="329" t="s">
        <v>950</v>
      </c>
      <c r="V109" s="497" t="s">
        <v>1300</v>
      </c>
      <c r="W109" s="500"/>
    </row>
    <row r="110" spans="2:23" ht="178.5" x14ac:dyDescent="0.2">
      <c r="B110" s="499" t="e">
        <f>IF(Tabla46[[#This Row],[Tipos de Acciones]]="","",CONCATENATE(Tabla46[[#This Row],[POA]],".",Tabla46[[#This Row],[SRS]],".",Tabla46[[#This Row],[AREA]],".",Tabla46[[#This Row],[TIPO]]))</f>
        <v>#REF!</v>
      </c>
      <c r="C110" s="499" t="e">
        <f>IF(Tabla46[[#This Row],[Tipos de Acciones]]="","",'Formulario PPGR1'!#REF!)</f>
        <v>#REF!</v>
      </c>
      <c r="D110" s="499" t="e">
        <f>IF(Tabla46[[#This Row],[Tipos de Acciones]]="","",'Formulario PPGR1'!#REF!)</f>
        <v>#REF!</v>
      </c>
      <c r="E110" s="499" t="e">
        <f>IF(Tabla46[[#This Row],[Tipos de Acciones]]="","",'Formulario PPGR1'!#REF!)</f>
        <v>#REF!</v>
      </c>
      <c r="F110" s="499" t="e">
        <f>IF(Tabla46[[#This Row],[Tipos de Acciones]]="","",'Formulario PPGR1'!#REF!)</f>
        <v>#REF!</v>
      </c>
      <c r="G110" s="501" t="s">
        <v>1310</v>
      </c>
      <c r="H110" s="501" t="s">
        <v>2388</v>
      </c>
      <c r="I110" s="506"/>
      <c r="J110" s="507"/>
      <c r="K110" s="501" t="s">
        <v>2412</v>
      </c>
      <c r="L110" s="498" t="s">
        <v>467</v>
      </c>
      <c r="M110" s="339" t="s">
        <v>1508</v>
      </c>
      <c r="N110" s="339" t="s">
        <v>1508</v>
      </c>
      <c r="O110" s="493"/>
      <c r="P110" s="339" t="s">
        <v>1508</v>
      </c>
      <c r="Q110" s="322" t="s">
        <v>2280</v>
      </c>
      <c r="R110" s="494">
        <v>50</v>
      </c>
      <c r="S110" s="508">
        <v>12000</v>
      </c>
      <c r="T110" s="496">
        <f>+Tabla46[[#This Row],[Cantidad de Insumos]]*Tabla46[[#This Row],[Precio Unitario]]</f>
        <v>600000</v>
      </c>
      <c r="U110" s="505" t="s">
        <v>735</v>
      </c>
      <c r="V110" s="497" t="s">
        <v>1300</v>
      </c>
      <c r="W110" s="500"/>
    </row>
    <row r="111" spans="2:23" ht="178.5" x14ac:dyDescent="0.2">
      <c r="B111" s="499" t="e">
        <f>IF(Tabla46[[#This Row],[Tipos de Acciones]]="","",CONCATENATE(Tabla46[[#This Row],[POA]],".",Tabla46[[#This Row],[SRS]],".",Tabla46[[#This Row],[AREA]],".",Tabla46[[#This Row],[TIPO]]))</f>
        <v>#REF!</v>
      </c>
      <c r="C111" s="499" t="e">
        <f>IF(Tabla46[[#This Row],[Tipos de Acciones]]="","",'Formulario PPGR1'!#REF!)</f>
        <v>#REF!</v>
      </c>
      <c r="D111" s="499" t="e">
        <f>IF(Tabla46[[#This Row],[Tipos de Acciones]]="","",'Formulario PPGR1'!#REF!)</f>
        <v>#REF!</v>
      </c>
      <c r="E111" s="499" t="e">
        <f>IF(Tabla46[[#This Row],[Tipos de Acciones]]="","",'Formulario PPGR1'!#REF!)</f>
        <v>#REF!</v>
      </c>
      <c r="F111" s="499" t="e">
        <f>IF(Tabla46[[#This Row],[Tipos de Acciones]]="","",'Formulario PPGR1'!#REF!)</f>
        <v>#REF!</v>
      </c>
      <c r="G111" s="501" t="s">
        <v>1310</v>
      </c>
      <c r="H111" s="498" t="s">
        <v>2300</v>
      </c>
      <c r="I111" s="506"/>
      <c r="J111" s="507"/>
      <c r="K111" s="501" t="s">
        <v>2413</v>
      </c>
      <c r="L111" s="498" t="s">
        <v>467</v>
      </c>
      <c r="M111" s="339" t="s">
        <v>1508</v>
      </c>
      <c r="N111" s="339" t="s">
        <v>1508</v>
      </c>
      <c r="O111" s="493"/>
      <c r="P111" s="339" t="s">
        <v>1508</v>
      </c>
      <c r="Q111" s="322" t="s">
        <v>2280</v>
      </c>
      <c r="R111" s="494">
        <v>41</v>
      </c>
      <c r="S111" s="508">
        <v>2500</v>
      </c>
      <c r="T111" s="496">
        <f>+Tabla46[[#This Row],[Cantidad de Insumos]]*Tabla46[[#This Row],[Precio Unitario]]</f>
        <v>102500</v>
      </c>
      <c r="U111" s="329" t="s">
        <v>950</v>
      </c>
      <c r="V111" s="497" t="s">
        <v>1300</v>
      </c>
      <c r="W111" s="500"/>
    </row>
    <row r="112" spans="2:23" ht="178.5" x14ac:dyDescent="0.2">
      <c r="B112" s="499" t="e">
        <f>IF(Tabla46[[#This Row],[Tipos de Acciones]]="","",CONCATENATE(Tabla46[[#This Row],[POA]],".",Tabla46[[#This Row],[SRS]],".",Tabla46[[#This Row],[AREA]],".",Tabla46[[#This Row],[TIPO]]))</f>
        <v>#REF!</v>
      </c>
      <c r="C112" s="499" t="e">
        <f>IF(Tabla46[[#This Row],[Tipos de Acciones]]="","",'Formulario PPGR1'!#REF!)</f>
        <v>#REF!</v>
      </c>
      <c r="D112" s="499" t="e">
        <f>IF(Tabla46[[#This Row],[Tipos de Acciones]]="","",'Formulario PPGR1'!#REF!)</f>
        <v>#REF!</v>
      </c>
      <c r="E112" s="499" t="e">
        <f>IF(Tabla46[[#This Row],[Tipos de Acciones]]="","",'Formulario PPGR1'!#REF!)</f>
        <v>#REF!</v>
      </c>
      <c r="F112" s="499" t="e">
        <f>IF(Tabla46[[#This Row],[Tipos de Acciones]]="","",'Formulario PPGR1'!#REF!)</f>
        <v>#REF!</v>
      </c>
      <c r="G112" s="501" t="s">
        <v>1310</v>
      </c>
      <c r="H112" s="501" t="s">
        <v>2388</v>
      </c>
      <c r="I112" s="506"/>
      <c r="J112" s="507"/>
      <c r="K112" s="501" t="s">
        <v>2414</v>
      </c>
      <c r="L112" s="498" t="s">
        <v>467</v>
      </c>
      <c r="M112" s="339" t="s">
        <v>1508</v>
      </c>
      <c r="N112" s="339" t="s">
        <v>1508</v>
      </c>
      <c r="O112" s="493"/>
      <c r="P112" s="339" t="s">
        <v>1508</v>
      </c>
      <c r="Q112" s="322" t="s">
        <v>2280</v>
      </c>
      <c r="R112" s="494">
        <v>30</v>
      </c>
      <c r="S112" s="508">
        <v>1450</v>
      </c>
      <c r="T112" s="496">
        <f>+Tabla46[[#This Row],[Cantidad de Insumos]]*Tabla46[[#This Row],[Precio Unitario]]</f>
        <v>43500</v>
      </c>
      <c r="U112" s="505" t="s">
        <v>735</v>
      </c>
      <c r="V112" s="497" t="s">
        <v>1300</v>
      </c>
      <c r="W112" s="500"/>
    </row>
    <row r="113" spans="2:23" ht="178.5" x14ac:dyDescent="0.2">
      <c r="B113" s="499" t="e">
        <f>IF(Tabla46[[#This Row],[Tipos de Acciones]]="","",CONCATENATE(Tabla46[[#This Row],[POA]],".",Tabla46[[#This Row],[SRS]],".",Tabla46[[#This Row],[AREA]],".",Tabla46[[#This Row],[TIPO]]))</f>
        <v>#REF!</v>
      </c>
      <c r="C113" s="499" t="e">
        <f>IF(Tabla46[[#This Row],[Tipos de Acciones]]="","",'Formulario PPGR1'!#REF!)</f>
        <v>#REF!</v>
      </c>
      <c r="D113" s="499" t="e">
        <f>IF(Tabla46[[#This Row],[Tipos de Acciones]]="","",'Formulario PPGR1'!#REF!)</f>
        <v>#REF!</v>
      </c>
      <c r="E113" s="499" t="e">
        <f>IF(Tabla46[[#This Row],[Tipos de Acciones]]="","",'Formulario PPGR1'!#REF!)</f>
        <v>#REF!</v>
      </c>
      <c r="F113" s="499" t="e">
        <f>IF(Tabla46[[#This Row],[Tipos de Acciones]]="","",'Formulario PPGR1'!#REF!)</f>
        <v>#REF!</v>
      </c>
      <c r="G113" s="501" t="s">
        <v>1310</v>
      </c>
      <c r="H113" s="501" t="s">
        <v>2388</v>
      </c>
      <c r="I113" s="506"/>
      <c r="J113" s="507"/>
      <c r="K113" s="501" t="s">
        <v>2415</v>
      </c>
      <c r="L113" s="498" t="s">
        <v>467</v>
      </c>
      <c r="M113" s="339" t="s">
        <v>1508</v>
      </c>
      <c r="N113" s="339" t="s">
        <v>1508</v>
      </c>
      <c r="O113" s="493"/>
      <c r="P113" s="339" t="s">
        <v>1508</v>
      </c>
      <c r="Q113" s="322" t="s">
        <v>2280</v>
      </c>
      <c r="R113" s="494">
        <v>31</v>
      </c>
      <c r="S113" s="508">
        <v>1440</v>
      </c>
      <c r="T113" s="496">
        <f>+Tabla46[[#This Row],[Cantidad de Insumos]]*Tabla46[[#This Row],[Precio Unitario]]</f>
        <v>44640</v>
      </c>
      <c r="U113" s="505" t="s">
        <v>735</v>
      </c>
      <c r="V113" s="497" t="s">
        <v>1300</v>
      </c>
      <c r="W113" s="500"/>
    </row>
    <row r="114" spans="2:23" ht="178.5" x14ac:dyDescent="0.2">
      <c r="B114" s="499" t="e">
        <f>IF(Tabla46[[#This Row],[Tipos de Acciones]]="","",CONCATENATE(Tabla46[[#This Row],[POA]],".",Tabla46[[#This Row],[SRS]],".",Tabla46[[#This Row],[AREA]],".",Tabla46[[#This Row],[TIPO]]))</f>
        <v>#REF!</v>
      </c>
      <c r="C114" s="499" t="e">
        <f>IF(Tabla46[[#This Row],[Tipos de Acciones]]="","",'Formulario PPGR1'!#REF!)</f>
        <v>#REF!</v>
      </c>
      <c r="D114" s="499" t="e">
        <f>IF(Tabla46[[#This Row],[Tipos de Acciones]]="","",'Formulario PPGR1'!#REF!)</f>
        <v>#REF!</v>
      </c>
      <c r="E114" s="499" t="e">
        <f>IF(Tabla46[[#This Row],[Tipos de Acciones]]="","",'Formulario PPGR1'!#REF!)</f>
        <v>#REF!</v>
      </c>
      <c r="F114" s="499" t="e">
        <f>IF(Tabla46[[#This Row],[Tipos de Acciones]]="","",'Formulario PPGR1'!#REF!)</f>
        <v>#REF!</v>
      </c>
      <c r="G114" s="501" t="s">
        <v>1310</v>
      </c>
      <c r="H114" s="501" t="s">
        <v>2388</v>
      </c>
      <c r="I114" s="506"/>
      <c r="J114" s="507"/>
      <c r="K114" s="501" t="s">
        <v>2416</v>
      </c>
      <c r="L114" s="498" t="s">
        <v>467</v>
      </c>
      <c r="M114" s="339" t="s">
        <v>1508</v>
      </c>
      <c r="N114" s="339" t="s">
        <v>1508</v>
      </c>
      <c r="O114" s="493"/>
      <c r="P114" s="339" t="s">
        <v>1508</v>
      </c>
      <c r="Q114" s="322" t="s">
        <v>2280</v>
      </c>
      <c r="R114" s="494">
        <v>60</v>
      </c>
      <c r="S114" s="508">
        <v>21240</v>
      </c>
      <c r="T114" s="496">
        <f>+Tabla46[[#This Row],[Cantidad de Insumos]]*Tabla46[[#This Row],[Precio Unitario]]</f>
        <v>1274400</v>
      </c>
      <c r="U114" s="505" t="s">
        <v>735</v>
      </c>
      <c r="V114" s="497" t="s">
        <v>1300</v>
      </c>
      <c r="W114" s="500"/>
    </row>
    <row r="115" spans="2:23" ht="178.5" x14ac:dyDescent="0.2">
      <c r="B115" s="499" t="e">
        <f>IF(Tabla46[[#This Row],[Tipos de Acciones]]="","",CONCATENATE(Tabla46[[#This Row],[POA]],".",Tabla46[[#This Row],[SRS]],".",Tabla46[[#This Row],[AREA]],".",Tabla46[[#This Row],[TIPO]]))</f>
        <v>#REF!</v>
      </c>
      <c r="C115" s="499" t="e">
        <f>IF(Tabla46[[#This Row],[Tipos de Acciones]]="","",'Formulario PPGR1'!#REF!)</f>
        <v>#REF!</v>
      </c>
      <c r="D115" s="499" t="e">
        <f>IF(Tabla46[[#This Row],[Tipos de Acciones]]="","",'Formulario PPGR1'!#REF!)</f>
        <v>#REF!</v>
      </c>
      <c r="E115" s="499" t="e">
        <f>IF(Tabla46[[#This Row],[Tipos de Acciones]]="","",'Formulario PPGR1'!#REF!)</f>
        <v>#REF!</v>
      </c>
      <c r="F115" s="499" t="e">
        <f>IF(Tabla46[[#This Row],[Tipos de Acciones]]="","",'Formulario PPGR1'!#REF!)</f>
        <v>#REF!</v>
      </c>
      <c r="G115" s="501" t="s">
        <v>1310</v>
      </c>
      <c r="H115" s="501" t="s">
        <v>2388</v>
      </c>
      <c r="I115" s="506"/>
      <c r="J115" s="507"/>
      <c r="K115" s="501" t="s">
        <v>2417</v>
      </c>
      <c r="L115" s="498" t="s">
        <v>467</v>
      </c>
      <c r="M115" s="339" t="s">
        <v>1508</v>
      </c>
      <c r="N115" s="339" t="s">
        <v>1508</v>
      </c>
      <c r="O115" s="493"/>
      <c r="P115" s="339" t="s">
        <v>1508</v>
      </c>
      <c r="Q115" s="322" t="s">
        <v>2280</v>
      </c>
      <c r="R115" s="494">
        <v>53</v>
      </c>
      <c r="S115" s="508">
        <v>15700</v>
      </c>
      <c r="T115" s="496">
        <f>+Tabla46[[#This Row],[Cantidad de Insumos]]*Tabla46[[#This Row],[Precio Unitario]]</f>
        <v>832100</v>
      </c>
      <c r="U115" s="505" t="s">
        <v>735</v>
      </c>
      <c r="V115" s="497" t="s">
        <v>1300</v>
      </c>
      <c r="W115" s="500"/>
    </row>
    <row r="116" spans="2:23" ht="178.5" x14ac:dyDescent="0.2">
      <c r="B116" s="499" t="e">
        <f>IF(Tabla46[[#This Row],[Tipos de Acciones]]="","",CONCATENATE(Tabla46[[#This Row],[POA]],".",Tabla46[[#This Row],[SRS]],".",Tabla46[[#This Row],[AREA]],".",Tabla46[[#This Row],[TIPO]]))</f>
        <v>#REF!</v>
      </c>
      <c r="C116" s="499" t="e">
        <f>IF(Tabla46[[#This Row],[Tipos de Acciones]]="","",'Formulario PPGR1'!#REF!)</f>
        <v>#REF!</v>
      </c>
      <c r="D116" s="499" t="e">
        <f>IF(Tabla46[[#This Row],[Tipos de Acciones]]="","",'Formulario PPGR1'!#REF!)</f>
        <v>#REF!</v>
      </c>
      <c r="E116" s="499" t="e">
        <f>IF(Tabla46[[#This Row],[Tipos de Acciones]]="","",'Formulario PPGR1'!#REF!)</f>
        <v>#REF!</v>
      </c>
      <c r="F116" s="499" t="e">
        <f>IF(Tabla46[[#This Row],[Tipos de Acciones]]="","",'Formulario PPGR1'!#REF!)</f>
        <v>#REF!</v>
      </c>
      <c r="G116" s="501" t="s">
        <v>1310</v>
      </c>
      <c r="H116" s="501" t="s">
        <v>2388</v>
      </c>
      <c r="I116" s="506"/>
      <c r="J116" s="507"/>
      <c r="K116" s="501" t="s">
        <v>2418</v>
      </c>
      <c r="L116" s="498" t="s">
        <v>467</v>
      </c>
      <c r="M116" s="339" t="s">
        <v>1508</v>
      </c>
      <c r="N116" s="339" t="s">
        <v>1508</v>
      </c>
      <c r="O116" s="493"/>
      <c r="P116" s="339" t="s">
        <v>1508</v>
      </c>
      <c r="Q116" s="322" t="s">
        <v>2280</v>
      </c>
      <c r="R116" s="494">
        <v>35</v>
      </c>
      <c r="S116" s="508">
        <v>15820</v>
      </c>
      <c r="T116" s="496">
        <f>+Tabla46[[#This Row],[Cantidad de Insumos]]*Tabla46[[#This Row],[Precio Unitario]]</f>
        <v>553700</v>
      </c>
      <c r="U116" s="505" t="s">
        <v>735</v>
      </c>
      <c r="V116" s="497" t="s">
        <v>1300</v>
      </c>
      <c r="W116" s="500"/>
    </row>
    <row r="117" spans="2:23" ht="178.5" x14ac:dyDescent="0.2">
      <c r="B117" s="499" t="e">
        <f>IF(Tabla46[[#This Row],[Tipos de Acciones]]="","",CONCATENATE(Tabla46[[#This Row],[POA]],".",Tabla46[[#This Row],[SRS]],".",Tabla46[[#This Row],[AREA]],".",Tabla46[[#This Row],[TIPO]]))</f>
        <v>#REF!</v>
      </c>
      <c r="C117" s="499" t="e">
        <f>IF(Tabla46[[#This Row],[Tipos de Acciones]]="","",'Formulario PPGR1'!#REF!)</f>
        <v>#REF!</v>
      </c>
      <c r="D117" s="499" t="e">
        <f>IF(Tabla46[[#This Row],[Tipos de Acciones]]="","",'Formulario PPGR1'!#REF!)</f>
        <v>#REF!</v>
      </c>
      <c r="E117" s="499" t="e">
        <f>IF(Tabla46[[#This Row],[Tipos de Acciones]]="","",'Formulario PPGR1'!#REF!)</f>
        <v>#REF!</v>
      </c>
      <c r="F117" s="499" t="e">
        <f>IF(Tabla46[[#This Row],[Tipos de Acciones]]="","",'Formulario PPGR1'!#REF!)</f>
        <v>#REF!</v>
      </c>
      <c r="G117" s="501" t="s">
        <v>1310</v>
      </c>
      <c r="H117" s="501" t="s">
        <v>2388</v>
      </c>
      <c r="I117" s="506"/>
      <c r="J117" s="507"/>
      <c r="K117" s="501" t="s">
        <v>2419</v>
      </c>
      <c r="L117" s="498" t="s">
        <v>467</v>
      </c>
      <c r="M117" s="339" t="s">
        <v>1508</v>
      </c>
      <c r="N117" s="339" t="s">
        <v>1508</v>
      </c>
      <c r="O117" s="493"/>
      <c r="P117" s="339" t="s">
        <v>1508</v>
      </c>
      <c r="Q117" s="322" t="s">
        <v>2280</v>
      </c>
      <c r="R117" s="494">
        <v>30</v>
      </c>
      <c r="S117" s="508">
        <v>50500</v>
      </c>
      <c r="T117" s="496">
        <f>+Tabla46[[#This Row],[Cantidad de Insumos]]*Tabla46[[#This Row],[Precio Unitario]]</f>
        <v>1515000</v>
      </c>
      <c r="U117" s="505" t="s">
        <v>735</v>
      </c>
      <c r="V117" s="497" t="s">
        <v>1300</v>
      </c>
      <c r="W117" s="500"/>
    </row>
    <row r="118" spans="2:23" ht="178.5" x14ac:dyDescent="0.2">
      <c r="B118" s="499" t="e">
        <f>IF(Tabla46[[#This Row],[Tipos de Acciones]]="","",CONCATENATE(Tabla46[[#This Row],[POA]],".",Tabla46[[#This Row],[SRS]],".",Tabla46[[#This Row],[AREA]],".",Tabla46[[#This Row],[TIPO]]))</f>
        <v>#REF!</v>
      </c>
      <c r="C118" s="499" t="e">
        <f>IF(Tabla46[[#This Row],[Tipos de Acciones]]="","",'Formulario PPGR1'!#REF!)</f>
        <v>#REF!</v>
      </c>
      <c r="D118" s="499" t="e">
        <f>IF(Tabla46[[#This Row],[Tipos de Acciones]]="","",'Formulario PPGR1'!#REF!)</f>
        <v>#REF!</v>
      </c>
      <c r="E118" s="499" t="e">
        <f>IF(Tabla46[[#This Row],[Tipos de Acciones]]="","",'Formulario PPGR1'!#REF!)</f>
        <v>#REF!</v>
      </c>
      <c r="F118" s="499" t="e">
        <f>IF(Tabla46[[#This Row],[Tipos de Acciones]]="","",'Formulario PPGR1'!#REF!)</f>
        <v>#REF!</v>
      </c>
      <c r="G118" s="501" t="s">
        <v>1310</v>
      </c>
      <c r="H118" s="498" t="s">
        <v>2300</v>
      </c>
      <c r="I118" s="506"/>
      <c r="J118" s="507"/>
      <c r="K118" s="501" t="s">
        <v>2420</v>
      </c>
      <c r="L118" s="498" t="s">
        <v>467</v>
      </c>
      <c r="M118" s="339" t="s">
        <v>1508</v>
      </c>
      <c r="N118" s="339" t="s">
        <v>1508</v>
      </c>
      <c r="O118" s="493"/>
      <c r="P118" s="339" t="s">
        <v>1508</v>
      </c>
      <c r="Q118" s="322" t="s">
        <v>2280</v>
      </c>
      <c r="R118" s="494">
        <v>129</v>
      </c>
      <c r="S118" s="508">
        <v>5200</v>
      </c>
      <c r="T118" s="496">
        <f>+Tabla46[[#This Row],[Cantidad de Insumos]]*Tabla46[[#This Row],[Precio Unitario]]</f>
        <v>670800</v>
      </c>
      <c r="U118" s="329" t="s">
        <v>950</v>
      </c>
      <c r="V118" s="497" t="s">
        <v>1300</v>
      </c>
      <c r="W118" s="500"/>
    </row>
    <row r="119" spans="2:23" ht="178.5" x14ac:dyDescent="0.2">
      <c r="B119" s="499" t="e">
        <f>IF(Tabla46[[#This Row],[Tipos de Acciones]]="","",CONCATENATE(Tabla46[[#This Row],[POA]],".",Tabla46[[#This Row],[SRS]],".",Tabla46[[#This Row],[AREA]],".",Tabla46[[#This Row],[TIPO]]))</f>
        <v>#REF!</v>
      </c>
      <c r="C119" s="499" t="e">
        <f>IF(Tabla46[[#This Row],[Tipos de Acciones]]="","",'Formulario PPGR1'!#REF!)</f>
        <v>#REF!</v>
      </c>
      <c r="D119" s="499" t="e">
        <f>IF(Tabla46[[#This Row],[Tipos de Acciones]]="","",'Formulario PPGR1'!#REF!)</f>
        <v>#REF!</v>
      </c>
      <c r="E119" s="499" t="e">
        <f>IF(Tabla46[[#This Row],[Tipos de Acciones]]="","",'Formulario PPGR1'!#REF!)</f>
        <v>#REF!</v>
      </c>
      <c r="F119" s="499" t="e">
        <f>IF(Tabla46[[#This Row],[Tipos de Acciones]]="","",'Formulario PPGR1'!#REF!)</f>
        <v>#REF!</v>
      </c>
      <c r="G119" s="501" t="s">
        <v>1310</v>
      </c>
      <c r="H119" s="498" t="s">
        <v>2300</v>
      </c>
      <c r="I119" s="506"/>
      <c r="J119" s="507"/>
      <c r="K119" s="501" t="s">
        <v>2421</v>
      </c>
      <c r="L119" s="498" t="s">
        <v>467</v>
      </c>
      <c r="M119" s="339" t="s">
        <v>1508</v>
      </c>
      <c r="N119" s="339" t="s">
        <v>1508</v>
      </c>
      <c r="O119" s="493"/>
      <c r="P119" s="339" t="s">
        <v>1508</v>
      </c>
      <c r="Q119" s="322" t="s">
        <v>2280</v>
      </c>
      <c r="R119" s="494">
        <v>62</v>
      </c>
      <c r="S119" s="508">
        <v>9200</v>
      </c>
      <c r="T119" s="496">
        <f>+Tabla46[[#This Row],[Cantidad de Insumos]]*Tabla46[[#This Row],[Precio Unitario]]</f>
        <v>570400</v>
      </c>
      <c r="U119" s="329" t="s">
        <v>950</v>
      </c>
      <c r="V119" s="497" t="s">
        <v>1300</v>
      </c>
      <c r="W119" s="500"/>
    </row>
    <row r="120" spans="2:23" ht="178.5" x14ac:dyDescent="0.2">
      <c r="B120" s="499" t="e">
        <f>IF(Tabla46[[#This Row],[Tipos de Acciones]]="","",CONCATENATE(Tabla46[[#This Row],[POA]],".",Tabla46[[#This Row],[SRS]],".",Tabla46[[#This Row],[AREA]],".",Tabla46[[#This Row],[TIPO]]))</f>
        <v>#REF!</v>
      </c>
      <c r="C120" s="499" t="e">
        <f>IF(Tabla46[[#This Row],[Tipos de Acciones]]="","",'Formulario PPGR1'!#REF!)</f>
        <v>#REF!</v>
      </c>
      <c r="D120" s="499" t="e">
        <f>IF(Tabla46[[#This Row],[Tipos de Acciones]]="","",'Formulario PPGR1'!#REF!)</f>
        <v>#REF!</v>
      </c>
      <c r="E120" s="499" t="e">
        <f>IF(Tabla46[[#This Row],[Tipos de Acciones]]="","",'Formulario PPGR1'!#REF!)</f>
        <v>#REF!</v>
      </c>
      <c r="F120" s="499" t="e">
        <f>IF(Tabla46[[#This Row],[Tipos de Acciones]]="","",'Formulario PPGR1'!#REF!)</f>
        <v>#REF!</v>
      </c>
      <c r="G120" s="501" t="s">
        <v>1310</v>
      </c>
      <c r="H120" s="498" t="s">
        <v>2300</v>
      </c>
      <c r="I120" s="506"/>
      <c r="J120" s="507"/>
      <c r="K120" s="501" t="s">
        <v>2422</v>
      </c>
      <c r="L120" s="498" t="s">
        <v>467</v>
      </c>
      <c r="M120" s="339" t="s">
        <v>1508</v>
      </c>
      <c r="N120" s="339" t="s">
        <v>1508</v>
      </c>
      <c r="O120" s="493"/>
      <c r="P120" s="339" t="s">
        <v>1508</v>
      </c>
      <c r="Q120" s="322" t="s">
        <v>2280</v>
      </c>
      <c r="R120" s="494">
        <v>69</v>
      </c>
      <c r="S120" s="509">
        <v>4800</v>
      </c>
      <c r="T120" s="496">
        <f>+Tabla46[[#This Row],[Cantidad de Insumos]]*Tabla46[[#This Row],[Precio Unitario]]</f>
        <v>331200</v>
      </c>
      <c r="U120" s="329" t="s">
        <v>950</v>
      </c>
      <c r="V120" s="497" t="s">
        <v>1300</v>
      </c>
      <c r="W120" s="500"/>
    </row>
    <row r="121" spans="2:23" ht="178.5" x14ac:dyDescent="0.2">
      <c r="B121" s="499" t="e">
        <f>IF(Tabla46[[#This Row],[Tipos de Acciones]]="","",CONCATENATE(Tabla46[[#This Row],[POA]],".",Tabla46[[#This Row],[SRS]],".",Tabla46[[#This Row],[AREA]],".",Tabla46[[#This Row],[TIPO]]))</f>
        <v>#REF!</v>
      </c>
      <c r="C121" s="499" t="e">
        <f>IF(Tabla46[[#This Row],[Tipos de Acciones]]="","",'Formulario PPGR1'!#REF!)</f>
        <v>#REF!</v>
      </c>
      <c r="D121" s="499" t="e">
        <f>IF(Tabla46[[#This Row],[Tipos de Acciones]]="","",'Formulario PPGR1'!#REF!)</f>
        <v>#REF!</v>
      </c>
      <c r="E121" s="499" t="e">
        <f>IF(Tabla46[[#This Row],[Tipos de Acciones]]="","",'Formulario PPGR1'!#REF!)</f>
        <v>#REF!</v>
      </c>
      <c r="F121" s="499" t="e">
        <f>IF(Tabla46[[#This Row],[Tipos de Acciones]]="","",'Formulario PPGR1'!#REF!)</f>
        <v>#REF!</v>
      </c>
      <c r="G121" s="501" t="s">
        <v>1310</v>
      </c>
      <c r="H121" s="501" t="s">
        <v>2388</v>
      </c>
      <c r="I121" s="506"/>
      <c r="J121" s="507"/>
      <c r="K121" s="501" t="s">
        <v>2423</v>
      </c>
      <c r="L121" s="498" t="s">
        <v>467</v>
      </c>
      <c r="M121" s="339" t="s">
        <v>1508</v>
      </c>
      <c r="N121" s="339" t="s">
        <v>1508</v>
      </c>
      <c r="O121" s="493"/>
      <c r="P121" s="339" t="s">
        <v>1508</v>
      </c>
      <c r="Q121" s="322" t="s">
        <v>2280</v>
      </c>
      <c r="R121" s="494">
        <v>48</v>
      </c>
      <c r="S121" s="508">
        <v>5000</v>
      </c>
      <c r="T121" s="496">
        <f>+Tabla46[[#This Row],[Cantidad de Insumos]]*Tabla46[[#This Row],[Precio Unitario]]</f>
        <v>240000</v>
      </c>
      <c r="U121" s="505" t="s">
        <v>735</v>
      </c>
      <c r="V121" s="497" t="s">
        <v>1300</v>
      </c>
      <c r="W121" s="500"/>
    </row>
    <row r="122" spans="2:23" ht="178.5" x14ac:dyDescent="0.2">
      <c r="B122" s="499" t="e">
        <f>IF(Tabla46[[#This Row],[Tipos de Acciones]]="","",CONCATENATE(Tabla46[[#This Row],[POA]],".",Tabla46[[#This Row],[SRS]],".",Tabla46[[#This Row],[AREA]],".",Tabla46[[#This Row],[TIPO]]))</f>
        <v>#REF!</v>
      </c>
      <c r="C122" s="499" t="e">
        <f>IF(Tabla46[[#This Row],[Tipos de Acciones]]="","",'Formulario PPGR1'!#REF!)</f>
        <v>#REF!</v>
      </c>
      <c r="D122" s="499" t="e">
        <f>IF(Tabla46[[#This Row],[Tipos de Acciones]]="","",'Formulario PPGR1'!#REF!)</f>
        <v>#REF!</v>
      </c>
      <c r="E122" s="499" t="e">
        <f>IF(Tabla46[[#This Row],[Tipos de Acciones]]="","",'Formulario PPGR1'!#REF!)</f>
        <v>#REF!</v>
      </c>
      <c r="F122" s="499" t="e">
        <f>IF(Tabla46[[#This Row],[Tipos de Acciones]]="","",'Formulario PPGR1'!#REF!)</f>
        <v>#REF!</v>
      </c>
      <c r="G122" s="501" t="s">
        <v>1310</v>
      </c>
      <c r="H122" s="501" t="s">
        <v>2388</v>
      </c>
      <c r="I122" s="506"/>
      <c r="J122" s="507"/>
      <c r="K122" s="501" t="s">
        <v>2424</v>
      </c>
      <c r="L122" s="498" t="s">
        <v>467</v>
      </c>
      <c r="M122" s="339" t="s">
        <v>1508</v>
      </c>
      <c r="N122" s="339" t="s">
        <v>1508</v>
      </c>
      <c r="O122" s="493"/>
      <c r="P122" s="339" t="s">
        <v>1508</v>
      </c>
      <c r="Q122" s="322" t="s">
        <v>2280</v>
      </c>
      <c r="R122" s="494">
        <v>40</v>
      </c>
      <c r="S122" s="508">
        <v>15000</v>
      </c>
      <c r="T122" s="496">
        <f>+Tabla46[[#This Row],[Cantidad de Insumos]]*Tabla46[[#This Row],[Precio Unitario]]</f>
        <v>600000</v>
      </c>
      <c r="U122" s="505" t="s">
        <v>735</v>
      </c>
      <c r="V122" s="497" t="s">
        <v>1300</v>
      </c>
      <c r="W122" s="500"/>
    </row>
    <row r="123" spans="2:23" ht="178.5" x14ac:dyDescent="0.2">
      <c r="B123" s="499" t="e">
        <f>IF(Tabla46[[#This Row],[Tipos de Acciones]]="","",CONCATENATE(Tabla46[[#This Row],[POA]],".",Tabla46[[#This Row],[SRS]],".",Tabla46[[#This Row],[AREA]],".",Tabla46[[#This Row],[TIPO]]))</f>
        <v>#REF!</v>
      </c>
      <c r="C123" s="499" t="e">
        <f>IF(Tabla46[[#This Row],[Tipos de Acciones]]="","",'Formulario PPGR1'!#REF!)</f>
        <v>#REF!</v>
      </c>
      <c r="D123" s="499" t="e">
        <f>IF(Tabla46[[#This Row],[Tipos de Acciones]]="","",'Formulario PPGR1'!#REF!)</f>
        <v>#REF!</v>
      </c>
      <c r="E123" s="499" t="e">
        <f>IF(Tabla46[[#This Row],[Tipos de Acciones]]="","",'Formulario PPGR1'!#REF!)</f>
        <v>#REF!</v>
      </c>
      <c r="F123" s="499" t="e">
        <f>IF(Tabla46[[#This Row],[Tipos de Acciones]]="","",'Formulario PPGR1'!#REF!)</f>
        <v>#REF!</v>
      </c>
      <c r="G123" s="501" t="s">
        <v>1310</v>
      </c>
      <c r="H123" s="498" t="s">
        <v>2300</v>
      </c>
      <c r="I123" s="506"/>
      <c r="J123" s="507"/>
      <c r="K123" s="501" t="s">
        <v>2425</v>
      </c>
      <c r="L123" s="498" t="s">
        <v>467</v>
      </c>
      <c r="M123" s="339" t="s">
        <v>1508</v>
      </c>
      <c r="N123" s="339" t="s">
        <v>1508</v>
      </c>
      <c r="O123" s="493"/>
      <c r="P123" s="339" t="s">
        <v>1508</v>
      </c>
      <c r="Q123" s="322" t="s">
        <v>2280</v>
      </c>
      <c r="R123" s="494">
        <v>38</v>
      </c>
      <c r="S123" s="508">
        <v>6000</v>
      </c>
      <c r="T123" s="496">
        <f>+Tabla46[[#This Row],[Cantidad de Insumos]]*Tabla46[[#This Row],[Precio Unitario]]</f>
        <v>228000</v>
      </c>
      <c r="U123" s="329" t="s">
        <v>950</v>
      </c>
      <c r="V123" s="497" t="s">
        <v>1300</v>
      </c>
      <c r="W123" s="500"/>
    </row>
    <row r="124" spans="2:23" ht="178.5" x14ac:dyDescent="0.2">
      <c r="B124" s="499" t="e">
        <f>IF(Tabla46[[#This Row],[Tipos de Acciones]]="","",CONCATENATE(Tabla46[[#This Row],[POA]],".",Tabla46[[#This Row],[SRS]],".",Tabla46[[#This Row],[AREA]],".",Tabla46[[#This Row],[TIPO]]))</f>
        <v>#REF!</v>
      </c>
      <c r="C124" s="499" t="e">
        <f>IF(Tabla46[[#This Row],[Tipos de Acciones]]="","",'Formulario PPGR1'!#REF!)</f>
        <v>#REF!</v>
      </c>
      <c r="D124" s="499" t="e">
        <f>IF(Tabla46[[#This Row],[Tipos de Acciones]]="","",'Formulario PPGR1'!#REF!)</f>
        <v>#REF!</v>
      </c>
      <c r="E124" s="499" t="e">
        <f>IF(Tabla46[[#This Row],[Tipos de Acciones]]="","",'Formulario PPGR1'!#REF!)</f>
        <v>#REF!</v>
      </c>
      <c r="F124" s="499" t="e">
        <f>IF(Tabla46[[#This Row],[Tipos de Acciones]]="","",'Formulario PPGR1'!#REF!)</f>
        <v>#REF!</v>
      </c>
      <c r="G124" s="501" t="s">
        <v>1310</v>
      </c>
      <c r="H124" s="491" t="s">
        <v>2286</v>
      </c>
      <c r="I124" s="506"/>
      <c r="J124" s="507"/>
      <c r="K124" s="501" t="s">
        <v>2426</v>
      </c>
      <c r="L124" s="498" t="s">
        <v>467</v>
      </c>
      <c r="M124" s="339" t="s">
        <v>1508</v>
      </c>
      <c r="N124" s="339" t="s">
        <v>1508</v>
      </c>
      <c r="O124" s="493"/>
      <c r="P124" s="339" t="s">
        <v>1508</v>
      </c>
      <c r="Q124" s="322" t="s">
        <v>2280</v>
      </c>
      <c r="R124" s="494">
        <v>21</v>
      </c>
      <c r="S124" s="508">
        <v>5000</v>
      </c>
      <c r="T124" s="496">
        <f>+Tabla46[[#This Row],[Cantidad de Insumos]]*Tabla46[[#This Row],[Precio Unitario]]</f>
        <v>105000</v>
      </c>
      <c r="U124" s="505" t="s">
        <v>1041</v>
      </c>
      <c r="V124" s="497" t="s">
        <v>1300</v>
      </c>
      <c r="W124" s="500"/>
    </row>
    <row r="125" spans="2:23" ht="178.5" x14ac:dyDescent="0.2">
      <c r="B125" s="499" t="e">
        <f>IF(Tabla46[[#This Row],[Tipos de Acciones]]="","",CONCATENATE(Tabla46[[#This Row],[POA]],".",Tabla46[[#This Row],[SRS]],".",Tabla46[[#This Row],[AREA]],".",Tabla46[[#This Row],[TIPO]]))</f>
        <v>#REF!</v>
      </c>
      <c r="C125" s="499" t="e">
        <f>IF(Tabla46[[#This Row],[Tipos de Acciones]]="","",'Formulario PPGR1'!#REF!)</f>
        <v>#REF!</v>
      </c>
      <c r="D125" s="499" t="e">
        <f>IF(Tabla46[[#This Row],[Tipos de Acciones]]="","",'Formulario PPGR1'!#REF!)</f>
        <v>#REF!</v>
      </c>
      <c r="E125" s="499" t="e">
        <f>IF(Tabla46[[#This Row],[Tipos de Acciones]]="","",'Formulario PPGR1'!#REF!)</f>
        <v>#REF!</v>
      </c>
      <c r="F125" s="499" t="e">
        <f>IF(Tabla46[[#This Row],[Tipos de Acciones]]="","",'Formulario PPGR1'!#REF!)</f>
        <v>#REF!</v>
      </c>
      <c r="G125" s="501" t="s">
        <v>1310</v>
      </c>
      <c r="H125" s="498" t="s">
        <v>2300</v>
      </c>
      <c r="I125" s="506"/>
      <c r="J125" s="507"/>
      <c r="K125" s="501" t="s">
        <v>2427</v>
      </c>
      <c r="L125" s="498" t="s">
        <v>467</v>
      </c>
      <c r="M125" s="339" t="s">
        <v>1508</v>
      </c>
      <c r="N125" s="339" t="s">
        <v>1508</v>
      </c>
      <c r="O125" s="493"/>
      <c r="P125" s="339" t="s">
        <v>1508</v>
      </c>
      <c r="Q125" s="322" t="s">
        <v>2280</v>
      </c>
      <c r="R125" s="494">
        <v>38</v>
      </c>
      <c r="S125" s="510">
        <v>45000</v>
      </c>
      <c r="T125" s="496">
        <f>+Tabla46[[#This Row],[Cantidad de Insumos]]*Tabla46[[#This Row],[Precio Unitario]]</f>
        <v>1710000</v>
      </c>
      <c r="U125" s="329" t="s">
        <v>950</v>
      </c>
      <c r="V125" s="497" t="s">
        <v>1300</v>
      </c>
      <c r="W125" s="500"/>
    </row>
    <row r="126" spans="2:23" ht="178.5" x14ac:dyDescent="0.2">
      <c r="B126" s="499" t="e">
        <f>IF(Tabla46[[#This Row],[Tipos de Acciones]]="","",CONCATENATE(Tabla46[[#This Row],[POA]],".",Tabla46[[#This Row],[SRS]],".",Tabla46[[#This Row],[AREA]],".",Tabla46[[#This Row],[TIPO]]))</f>
        <v>#REF!</v>
      </c>
      <c r="C126" s="499" t="e">
        <f>IF(Tabla46[[#This Row],[Tipos de Acciones]]="","",'Formulario PPGR1'!#REF!)</f>
        <v>#REF!</v>
      </c>
      <c r="D126" s="499" t="e">
        <f>IF(Tabla46[[#This Row],[Tipos de Acciones]]="","",'Formulario PPGR1'!#REF!)</f>
        <v>#REF!</v>
      </c>
      <c r="E126" s="499" t="e">
        <f>IF(Tabla46[[#This Row],[Tipos de Acciones]]="","",'Formulario PPGR1'!#REF!)</f>
        <v>#REF!</v>
      </c>
      <c r="F126" s="499" t="e">
        <f>IF(Tabla46[[#This Row],[Tipos de Acciones]]="","",'Formulario PPGR1'!#REF!)</f>
        <v>#REF!</v>
      </c>
      <c r="G126" s="501" t="s">
        <v>1310</v>
      </c>
      <c r="H126" s="498" t="s">
        <v>2300</v>
      </c>
      <c r="I126" s="506"/>
      <c r="J126" s="507"/>
      <c r="K126" s="501" t="s">
        <v>2428</v>
      </c>
      <c r="L126" s="498" t="s">
        <v>467</v>
      </c>
      <c r="M126" s="339" t="s">
        <v>1508</v>
      </c>
      <c r="N126" s="339" t="s">
        <v>1508</v>
      </c>
      <c r="O126" s="493"/>
      <c r="P126" s="339" t="s">
        <v>1508</v>
      </c>
      <c r="Q126" s="322" t="s">
        <v>2280</v>
      </c>
      <c r="R126" s="494">
        <v>40</v>
      </c>
      <c r="S126" s="510">
        <v>45000</v>
      </c>
      <c r="T126" s="496">
        <f>+Tabla46[[#This Row],[Cantidad de Insumos]]*Tabla46[[#This Row],[Precio Unitario]]</f>
        <v>1800000</v>
      </c>
      <c r="U126" s="329" t="s">
        <v>950</v>
      </c>
      <c r="V126" s="497" t="s">
        <v>1300</v>
      </c>
      <c r="W126" s="500"/>
    </row>
    <row r="127" spans="2:23" ht="178.5" x14ac:dyDescent="0.2">
      <c r="B127" s="499" t="e">
        <f>IF(Tabla46[[#This Row],[Tipos de Acciones]]="","",CONCATENATE(Tabla46[[#This Row],[POA]],".",Tabla46[[#This Row],[SRS]],".",Tabla46[[#This Row],[AREA]],".",Tabla46[[#This Row],[TIPO]]))</f>
        <v>#REF!</v>
      </c>
      <c r="C127" s="499" t="e">
        <f>IF(Tabla46[[#This Row],[Tipos de Acciones]]="","",'Formulario PPGR1'!#REF!)</f>
        <v>#REF!</v>
      </c>
      <c r="D127" s="499" t="e">
        <f>IF(Tabla46[[#This Row],[Tipos de Acciones]]="","",'Formulario PPGR1'!#REF!)</f>
        <v>#REF!</v>
      </c>
      <c r="E127" s="499" t="e">
        <f>IF(Tabla46[[#This Row],[Tipos de Acciones]]="","",'Formulario PPGR1'!#REF!)</f>
        <v>#REF!</v>
      </c>
      <c r="F127" s="499" t="e">
        <f>IF(Tabla46[[#This Row],[Tipos de Acciones]]="","",'Formulario PPGR1'!#REF!)</f>
        <v>#REF!</v>
      </c>
      <c r="G127" s="501" t="s">
        <v>1310</v>
      </c>
      <c r="H127" s="498" t="s">
        <v>2300</v>
      </c>
      <c r="I127" s="506"/>
      <c r="J127" s="507"/>
      <c r="K127" s="501" t="s">
        <v>2429</v>
      </c>
      <c r="L127" s="498" t="s">
        <v>467</v>
      </c>
      <c r="M127" s="339" t="s">
        <v>1508</v>
      </c>
      <c r="N127" s="339" t="s">
        <v>1508</v>
      </c>
      <c r="O127" s="493"/>
      <c r="P127" s="339" t="s">
        <v>1508</v>
      </c>
      <c r="Q127" s="322" t="s">
        <v>2280</v>
      </c>
      <c r="R127" s="511">
        <v>112</v>
      </c>
      <c r="S127" s="510">
        <v>1800</v>
      </c>
      <c r="T127" s="496">
        <f>+Tabla46[[#This Row],[Cantidad de Insumos]]*Tabla46[[#This Row],[Precio Unitario]]</f>
        <v>201600</v>
      </c>
      <c r="U127" s="329" t="s">
        <v>950</v>
      </c>
      <c r="V127" s="497" t="s">
        <v>1300</v>
      </c>
      <c r="W127" s="500"/>
    </row>
    <row r="128" spans="2:23" ht="178.5" x14ac:dyDescent="0.2">
      <c r="B128" s="499" t="e">
        <f>IF(Tabla46[[#This Row],[Tipos de Acciones]]="","",CONCATENATE(Tabla46[[#This Row],[POA]],".",Tabla46[[#This Row],[SRS]],".",Tabla46[[#This Row],[AREA]],".",Tabla46[[#This Row],[TIPO]]))</f>
        <v>#REF!</v>
      </c>
      <c r="C128" s="499" t="e">
        <f>IF(Tabla46[[#This Row],[Tipos de Acciones]]="","",'Formulario PPGR1'!#REF!)</f>
        <v>#REF!</v>
      </c>
      <c r="D128" s="499" t="e">
        <f>IF(Tabla46[[#This Row],[Tipos de Acciones]]="","",'Formulario PPGR1'!#REF!)</f>
        <v>#REF!</v>
      </c>
      <c r="E128" s="499" t="e">
        <f>IF(Tabla46[[#This Row],[Tipos de Acciones]]="","",'Formulario PPGR1'!#REF!)</f>
        <v>#REF!</v>
      </c>
      <c r="F128" s="499" t="e">
        <f>IF(Tabla46[[#This Row],[Tipos de Acciones]]="","",'Formulario PPGR1'!#REF!)</f>
        <v>#REF!</v>
      </c>
      <c r="G128" s="501" t="s">
        <v>1310</v>
      </c>
      <c r="H128" s="491" t="s">
        <v>2392</v>
      </c>
      <c r="I128" s="506"/>
      <c r="J128" s="507"/>
      <c r="K128" s="501" t="s">
        <v>2430</v>
      </c>
      <c r="L128" s="498" t="s">
        <v>467</v>
      </c>
      <c r="M128" s="503" t="s">
        <v>1369</v>
      </c>
      <c r="N128" s="503" t="s">
        <v>1507</v>
      </c>
      <c r="O128" s="504" t="s">
        <v>2387</v>
      </c>
      <c r="P128" s="504" t="s">
        <v>1507</v>
      </c>
      <c r="Q128" s="322" t="s">
        <v>2280</v>
      </c>
      <c r="R128" s="511">
        <v>115</v>
      </c>
      <c r="S128" s="510">
        <v>8000</v>
      </c>
      <c r="T128" s="496">
        <f>+Tabla46[[#This Row],[Cantidad de Insumos]]*Tabla46[[#This Row],[Precio Unitario]]</f>
        <v>920000</v>
      </c>
      <c r="U128" s="505" t="s">
        <v>2394</v>
      </c>
      <c r="V128" s="497" t="s">
        <v>1300</v>
      </c>
      <c r="W128" s="500"/>
    </row>
    <row r="129" spans="2:23" ht="178.5" x14ac:dyDescent="0.2">
      <c r="B129" s="499" t="e">
        <f>IF(Tabla46[[#This Row],[Tipos de Acciones]]="","",CONCATENATE(Tabla46[[#This Row],[POA]],".",Tabla46[[#This Row],[SRS]],".",Tabla46[[#This Row],[AREA]],".",Tabla46[[#This Row],[TIPO]]))</f>
        <v>#REF!</v>
      </c>
      <c r="C129" s="499" t="e">
        <f>IF(Tabla46[[#This Row],[Tipos de Acciones]]="","",'Formulario PPGR1'!#REF!)</f>
        <v>#REF!</v>
      </c>
      <c r="D129" s="499" t="e">
        <f>IF(Tabla46[[#This Row],[Tipos de Acciones]]="","",'Formulario PPGR1'!#REF!)</f>
        <v>#REF!</v>
      </c>
      <c r="E129" s="499" t="e">
        <f>IF(Tabla46[[#This Row],[Tipos de Acciones]]="","",'Formulario PPGR1'!#REF!)</f>
        <v>#REF!</v>
      </c>
      <c r="F129" s="499" t="e">
        <f>IF(Tabla46[[#This Row],[Tipos de Acciones]]="","",'Formulario PPGR1'!#REF!)</f>
        <v>#REF!</v>
      </c>
      <c r="G129" s="501" t="s">
        <v>1310</v>
      </c>
      <c r="H129" s="501" t="s">
        <v>2333</v>
      </c>
      <c r="I129" s="506"/>
      <c r="J129" s="507"/>
      <c r="K129" s="501" t="s">
        <v>2431</v>
      </c>
      <c r="L129" s="498" t="s">
        <v>467</v>
      </c>
      <c r="M129" s="503" t="s">
        <v>1369</v>
      </c>
      <c r="N129" s="503" t="s">
        <v>1507</v>
      </c>
      <c r="O129" s="504" t="s">
        <v>2387</v>
      </c>
      <c r="P129" s="504" t="s">
        <v>1507</v>
      </c>
      <c r="Q129" s="322" t="s">
        <v>2280</v>
      </c>
      <c r="R129" s="511">
        <v>16</v>
      </c>
      <c r="S129" s="508">
        <v>5000</v>
      </c>
      <c r="T129" s="496">
        <f>+Tabla46[[#This Row],[Cantidad de Insumos]]*Tabla46[[#This Row],[Precio Unitario]]</f>
        <v>80000</v>
      </c>
      <c r="U129" s="505" t="s">
        <v>992</v>
      </c>
      <c r="V129" s="497" t="s">
        <v>1300</v>
      </c>
      <c r="W129" s="500"/>
    </row>
    <row r="130" spans="2:23" ht="178.5" x14ac:dyDescent="0.2">
      <c r="B130" s="499" t="e">
        <f>IF(Tabla46[[#This Row],[Tipos de Acciones]]="","",CONCATENATE(Tabla46[[#This Row],[POA]],".",Tabla46[[#This Row],[SRS]],".",Tabla46[[#This Row],[AREA]],".",Tabla46[[#This Row],[TIPO]]))</f>
        <v>#REF!</v>
      </c>
      <c r="C130" s="499" t="e">
        <f>IF(Tabla46[[#This Row],[Tipos de Acciones]]="","",'Formulario PPGR1'!#REF!)</f>
        <v>#REF!</v>
      </c>
      <c r="D130" s="499" t="e">
        <f>IF(Tabla46[[#This Row],[Tipos de Acciones]]="","",'Formulario PPGR1'!#REF!)</f>
        <v>#REF!</v>
      </c>
      <c r="E130" s="499" t="e">
        <f>IF(Tabla46[[#This Row],[Tipos de Acciones]]="","",'Formulario PPGR1'!#REF!)</f>
        <v>#REF!</v>
      </c>
      <c r="F130" s="499" t="e">
        <f>IF(Tabla46[[#This Row],[Tipos de Acciones]]="","",'Formulario PPGR1'!#REF!)</f>
        <v>#REF!</v>
      </c>
      <c r="G130" s="501" t="s">
        <v>1310</v>
      </c>
      <c r="H130" s="491" t="s">
        <v>2392</v>
      </c>
      <c r="I130" s="506"/>
      <c r="J130" s="507"/>
      <c r="K130" s="501" t="s">
        <v>2432</v>
      </c>
      <c r="L130" s="498" t="s">
        <v>467</v>
      </c>
      <c r="M130" s="503" t="s">
        <v>1369</v>
      </c>
      <c r="N130" s="503" t="s">
        <v>1507</v>
      </c>
      <c r="O130" s="504" t="s">
        <v>2387</v>
      </c>
      <c r="P130" s="504" t="s">
        <v>1507</v>
      </c>
      <c r="Q130" s="322" t="s">
        <v>2280</v>
      </c>
      <c r="R130" s="511">
        <v>68</v>
      </c>
      <c r="S130" s="508">
        <v>40000</v>
      </c>
      <c r="T130" s="496">
        <f>+Tabla46[[#This Row],[Cantidad de Insumos]]*Tabla46[[#This Row],[Precio Unitario]]</f>
        <v>2720000</v>
      </c>
      <c r="U130" s="505" t="s">
        <v>2394</v>
      </c>
      <c r="V130" s="497" t="s">
        <v>1300</v>
      </c>
      <c r="W130" s="500"/>
    </row>
    <row r="131" spans="2:23" ht="178.5" x14ac:dyDescent="0.2">
      <c r="B131" s="499" t="e">
        <f>IF(Tabla46[[#This Row],[Tipos de Acciones]]="","",CONCATENATE(Tabla46[[#This Row],[POA]],".",Tabla46[[#This Row],[SRS]],".",Tabla46[[#This Row],[AREA]],".",Tabla46[[#This Row],[TIPO]]))</f>
        <v>#REF!</v>
      </c>
      <c r="C131" s="499" t="e">
        <f>IF(Tabla46[[#This Row],[Tipos de Acciones]]="","",'Formulario PPGR1'!#REF!)</f>
        <v>#REF!</v>
      </c>
      <c r="D131" s="499" t="e">
        <f>IF(Tabla46[[#This Row],[Tipos de Acciones]]="","",'Formulario PPGR1'!#REF!)</f>
        <v>#REF!</v>
      </c>
      <c r="E131" s="499" t="e">
        <f>IF(Tabla46[[#This Row],[Tipos de Acciones]]="","",'Formulario PPGR1'!#REF!)</f>
        <v>#REF!</v>
      </c>
      <c r="F131" s="499" t="e">
        <f>IF(Tabla46[[#This Row],[Tipos de Acciones]]="","",'Formulario PPGR1'!#REF!)</f>
        <v>#REF!</v>
      </c>
      <c r="G131" s="501" t="s">
        <v>1310</v>
      </c>
      <c r="H131" s="498" t="s">
        <v>2300</v>
      </c>
      <c r="I131" s="506"/>
      <c r="J131" s="507"/>
      <c r="K131" s="501" t="s">
        <v>2433</v>
      </c>
      <c r="L131" s="498" t="s">
        <v>467</v>
      </c>
      <c r="M131" s="503" t="s">
        <v>1369</v>
      </c>
      <c r="N131" s="503" t="s">
        <v>1507</v>
      </c>
      <c r="O131" s="504" t="s">
        <v>2387</v>
      </c>
      <c r="P131" s="504" t="s">
        <v>1507</v>
      </c>
      <c r="Q131" s="322" t="s">
        <v>2280</v>
      </c>
      <c r="R131" s="511">
        <v>35</v>
      </c>
      <c r="S131" s="508">
        <v>35000</v>
      </c>
      <c r="T131" s="496">
        <f>+Tabla46[[#This Row],[Cantidad de Insumos]]*Tabla46[[#This Row],[Precio Unitario]]</f>
        <v>1225000</v>
      </c>
      <c r="U131" s="329" t="s">
        <v>950</v>
      </c>
      <c r="V131" s="497" t="s">
        <v>1300</v>
      </c>
      <c r="W131" s="500"/>
    </row>
    <row r="132" spans="2:23" ht="178.5" x14ac:dyDescent="0.2">
      <c r="B132" s="499" t="e">
        <f>IF(Tabla46[[#This Row],[Tipos de Acciones]]="","",CONCATENATE(Tabla46[[#This Row],[POA]],".",Tabla46[[#This Row],[SRS]],".",Tabla46[[#This Row],[AREA]],".",Tabla46[[#This Row],[TIPO]]))</f>
        <v>#REF!</v>
      </c>
      <c r="C132" s="499" t="e">
        <f>IF(Tabla46[[#This Row],[Tipos de Acciones]]="","",'Formulario PPGR1'!#REF!)</f>
        <v>#REF!</v>
      </c>
      <c r="D132" s="499" t="e">
        <f>IF(Tabla46[[#This Row],[Tipos de Acciones]]="","",'Formulario PPGR1'!#REF!)</f>
        <v>#REF!</v>
      </c>
      <c r="E132" s="499" t="e">
        <f>IF(Tabla46[[#This Row],[Tipos de Acciones]]="","",'Formulario PPGR1'!#REF!)</f>
        <v>#REF!</v>
      </c>
      <c r="F132" s="499" t="e">
        <f>IF(Tabla46[[#This Row],[Tipos de Acciones]]="","",'Formulario PPGR1'!#REF!)</f>
        <v>#REF!</v>
      </c>
      <c r="G132" s="501" t="s">
        <v>1310</v>
      </c>
      <c r="H132" s="498" t="s">
        <v>2300</v>
      </c>
      <c r="I132" s="506"/>
      <c r="J132" s="507"/>
      <c r="K132" s="501" t="s">
        <v>2434</v>
      </c>
      <c r="L132" s="498" t="s">
        <v>467</v>
      </c>
      <c r="M132" s="503" t="s">
        <v>1369</v>
      </c>
      <c r="N132" s="503" t="s">
        <v>1507</v>
      </c>
      <c r="O132" s="504" t="s">
        <v>2387</v>
      </c>
      <c r="P132" s="504" t="s">
        <v>1507</v>
      </c>
      <c r="Q132" s="322" t="s">
        <v>2280</v>
      </c>
      <c r="R132" s="511">
        <v>47</v>
      </c>
      <c r="S132" s="508">
        <v>9400</v>
      </c>
      <c r="T132" s="496">
        <f>+Tabla46[[#This Row],[Cantidad de Insumos]]*Tabla46[[#This Row],[Precio Unitario]]</f>
        <v>441800</v>
      </c>
      <c r="U132" s="329" t="s">
        <v>950</v>
      </c>
      <c r="V132" s="497" t="s">
        <v>1300</v>
      </c>
      <c r="W132" s="500"/>
    </row>
    <row r="133" spans="2:23" ht="178.5" x14ac:dyDescent="0.2">
      <c r="B133" s="499" t="e">
        <f>IF(Tabla46[[#This Row],[Tipos de Acciones]]="","",CONCATENATE(Tabla46[[#This Row],[POA]],".",Tabla46[[#This Row],[SRS]],".",Tabla46[[#This Row],[AREA]],".",Tabla46[[#This Row],[TIPO]]))</f>
        <v>#REF!</v>
      </c>
      <c r="C133" s="499" t="e">
        <f>IF(Tabla46[[#This Row],[Tipos de Acciones]]="","",'Formulario PPGR1'!#REF!)</f>
        <v>#REF!</v>
      </c>
      <c r="D133" s="499" t="e">
        <f>IF(Tabla46[[#This Row],[Tipos de Acciones]]="","",'Formulario PPGR1'!#REF!)</f>
        <v>#REF!</v>
      </c>
      <c r="E133" s="499" t="e">
        <f>IF(Tabla46[[#This Row],[Tipos de Acciones]]="","",'Formulario PPGR1'!#REF!)</f>
        <v>#REF!</v>
      </c>
      <c r="F133" s="499" t="e">
        <f>IF(Tabla46[[#This Row],[Tipos de Acciones]]="","",'Formulario PPGR1'!#REF!)</f>
        <v>#REF!</v>
      </c>
      <c r="G133" s="501" t="s">
        <v>1310</v>
      </c>
      <c r="H133" s="501" t="s">
        <v>2388</v>
      </c>
      <c r="I133" s="506"/>
      <c r="J133" s="507"/>
      <c r="K133" s="501" t="s">
        <v>2435</v>
      </c>
      <c r="L133" s="498" t="s">
        <v>467</v>
      </c>
      <c r="M133" s="503" t="s">
        <v>1369</v>
      </c>
      <c r="N133" s="503" t="s">
        <v>1507</v>
      </c>
      <c r="O133" s="504" t="s">
        <v>2387</v>
      </c>
      <c r="P133" s="504" t="s">
        <v>1507</v>
      </c>
      <c r="Q133" s="322" t="s">
        <v>2280</v>
      </c>
      <c r="R133" s="511">
        <v>38</v>
      </c>
      <c r="S133" s="508">
        <v>40000</v>
      </c>
      <c r="T133" s="496">
        <f>+Tabla46[[#This Row],[Cantidad de Insumos]]*Tabla46[[#This Row],[Precio Unitario]]</f>
        <v>1520000</v>
      </c>
      <c r="U133" s="505" t="s">
        <v>735</v>
      </c>
      <c r="V133" s="497" t="s">
        <v>1300</v>
      </c>
      <c r="W133" s="500"/>
    </row>
    <row r="134" spans="2:23" ht="178.5" x14ac:dyDescent="0.2">
      <c r="B134" s="499" t="e">
        <f>IF(Tabla46[[#This Row],[Tipos de Acciones]]="","",CONCATENATE(Tabla46[[#This Row],[POA]],".",Tabla46[[#This Row],[SRS]],".",Tabla46[[#This Row],[AREA]],".",Tabla46[[#This Row],[TIPO]]))</f>
        <v>#REF!</v>
      </c>
      <c r="C134" s="499" t="e">
        <f>IF(Tabla46[[#This Row],[Tipos de Acciones]]="","",'Formulario PPGR1'!#REF!)</f>
        <v>#REF!</v>
      </c>
      <c r="D134" s="499" t="e">
        <f>IF(Tabla46[[#This Row],[Tipos de Acciones]]="","",'Formulario PPGR1'!#REF!)</f>
        <v>#REF!</v>
      </c>
      <c r="E134" s="499" t="e">
        <f>IF(Tabla46[[#This Row],[Tipos de Acciones]]="","",'Formulario PPGR1'!#REF!)</f>
        <v>#REF!</v>
      </c>
      <c r="F134" s="499" t="e">
        <f>IF(Tabla46[[#This Row],[Tipos de Acciones]]="","",'Formulario PPGR1'!#REF!)</f>
        <v>#REF!</v>
      </c>
      <c r="G134" s="501" t="s">
        <v>1310</v>
      </c>
      <c r="H134" s="501" t="s">
        <v>2388</v>
      </c>
      <c r="I134" s="506"/>
      <c r="J134" s="507"/>
      <c r="K134" s="501" t="s">
        <v>2436</v>
      </c>
      <c r="L134" s="498" t="s">
        <v>467</v>
      </c>
      <c r="M134" s="503" t="s">
        <v>1369</v>
      </c>
      <c r="N134" s="503" t="s">
        <v>1507</v>
      </c>
      <c r="O134" s="504" t="s">
        <v>2387</v>
      </c>
      <c r="P134" s="504" t="s">
        <v>1507</v>
      </c>
      <c r="Q134" s="322" t="s">
        <v>2280</v>
      </c>
      <c r="R134" s="511">
        <v>16</v>
      </c>
      <c r="S134" s="508">
        <v>35000</v>
      </c>
      <c r="T134" s="496">
        <f>+Tabla46[[#This Row],[Cantidad de Insumos]]*Tabla46[[#This Row],[Precio Unitario]]</f>
        <v>560000</v>
      </c>
      <c r="U134" s="505" t="s">
        <v>735</v>
      </c>
      <c r="V134" s="497" t="s">
        <v>1300</v>
      </c>
      <c r="W134" s="500"/>
    </row>
    <row r="135" spans="2:23" ht="178.5" x14ac:dyDescent="0.2">
      <c r="B135" s="499" t="e">
        <f>IF(Tabla46[[#This Row],[Tipos de Acciones]]="","",CONCATENATE(Tabla46[[#This Row],[POA]],".",Tabla46[[#This Row],[SRS]],".",Tabla46[[#This Row],[AREA]],".",Tabla46[[#This Row],[TIPO]]))</f>
        <v>#REF!</v>
      </c>
      <c r="C135" s="499" t="e">
        <f>IF(Tabla46[[#This Row],[Tipos de Acciones]]="","",'Formulario PPGR1'!#REF!)</f>
        <v>#REF!</v>
      </c>
      <c r="D135" s="499" t="e">
        <f>IF(Tabla46[[#This Row],[Tipos de Acciones]]="","",'Formulario PPGR1'!#REF!)</f>
        <v>#REF!</v>
      </c>
      <c r="E135" s="499" t="e">
        <f>IF(Tabla46[[#This Row],[Tipos de Acciones]]="","",'Formulario PPGR1'!#REF!)</f>
        <v>#REF!</v>
      </c>
      <c r="F135" s="499" t="e">
        <f>IF(Tabla46[[#This Row],[Tipos de Acciones]]="","",'Formulario PPGR1'!#REF!)</f>
        <v>#REF!</v>
      </c>
      <c r="G135" s="501" t="s">
        <v>1310</v>
      </c>
      <c r="H135" s="501" t="s">
        <v>2388</v>
      </c>
      <c r="I135" s="506"/>
      <c r="J135" s="507"/>
      <c r="K135" s="501" t="s">
        <v>2437</v>
      </c>
      <c r="L135" s="498" t="s">
        <v>467</v>
      </c>
      <c r="M135" s="503" t="s">
        <v>1369</v>
      </c>
      <c r="N135" s="503" t="s">
        <v>1507</v>
      </c>
      <c r="O135" s="504" t="s">
        <v>2387</v>
      </c>
      <c r="P135" s="504" t="s">
        <v>1507</v>
      </c>
      <c r="Q135" s="322" t="s">
        <v>2280</v>
      </c>
      <c r="R135" s="511">
        <v>29</v>
      </c>
      <c r="S135" s="508">
        <v>15000</v>
      </c>
      <c r="T135" s="496">
        <f>+Tabla46[[#This Row],[Cantidad de Insumos]]*Tabla46[[#This Row],[Precio Unitario]]</f>
        <v>435000</v>
      </c>
      <c r="U135" s="505" t="s">
        <v>735</v>
      </c>
      <c r="V135" s="497" t="s">
        <v>1300</v>
      </c>
      <c r="W135" s="500"/>
    </row>
    <row r="136" spans="2:23" ht="178.5" x14ac:dyDescent="0.2">
      <c r="B136" s="499" t="e">
        <f>IF(Tabla46[[#This Row],[Tipos de Acciones]]="","",CONCATENATE(Tabla46[[#This Row],[POA]],".",Tabla46[[#This Row],[SRS]],".",Tabla46[[#This Row],[AREA]],".",Tabla46[[#This Row],[TIPO]]))</f>
        <v>#REF!</v>
      </c>
      <c r="C136" s="499" t="e">
        <f>IF(Tabla46[[#This Row],[Tipos de Acciones]]="","",'Formulario PPGR1'!#REF!)</f>
        <v>#REF!</v>
      </c>
      <c r="D136" s="499" t="e">
        <f>IF(Tabla46[[#This Row],[Tipos de Acciones]]="","",'Formulario PPGR1'!#REF!)</f>
        <v>#REF!</v>
      </c>
      <c r="E136" s="499" t="e">
        <f>IF(Tabla46[[#This Row],[Tipos de Acciones]]="","",'Formulario PPGR1'!#REF!)</f>
        <v>#REF!</v>
      </c>
      <c r="F136" s="499" t="e">
        <f>IF(Tabla46[[#This Row],[Tipos de Acciones]]="","",'Formulario PPGR1'!#REF!)</f>
        <v>#REF!</v>
      </c>
      <c r="G136" s="501" t="s">
        <v>1310</v>
      </c>
      <c r="H136" s="501" t="s">
        <v>2388</v>
      </c>
      <c r="I136" s="506"/>
      <c r="J136" s="507"/>
      <c r="K136" s="501" t="s">
        <v>2438</v>
      </c>
      <c r="L136" s="498" t="s">
        <v>467</v>
      </c>
      <c r="M136" s="503" t="s">
        <v>1369</v>
      </c>
      <c r="N136" s="503" t="s">
        <v>1507</v>
      </c>
      <c r="O136" s="504" t="s">
        <v>2387</v>
      </c>
      <c r="P136" s="504" t="s">
        <v>1507</v>
      </c>
      <c r="Q136" s="322" t="s">
        <v>2280</v>
      </c>
      <c r="R136" s="511">
        <v>21</v>
      </c>
      <c r="S136" s="508">
        <v>23000</v>
      </c>
      <c r="T136" s="496">
        <f>+Tabla46[[#This Row],[Cantidad de Insumos]]*Tabla46[[#This Row],[Precio Unitario]]</f>
        <v>483000</v>
      </c>
      <c r="U136" s="505" t="s">
        <v>735</v>
      </c>
      <c r="V136" s="497" t="s">
        <v>1300</v>
      </c>
      <c r="W136" s="500"/>
    </row>
    <row r="137" spans="2:23" ht="178.5" x14ac:dyDescent="0.2">
      <c r="B137" s="499" t="e">
        <f>IF(Tabla46[[#This Row],[Tipos de Acciones]]="","",CONCATENATE(Tabla46[[#This Row],[POA]],".",Tabla46[[#This Row],[SRS]],".",Tabla46[[#This Row],[AREA]],".",Tabla46[[#This Row],[TIPO]]))</f>
        <v>#REF!</v>
      </c>
      <c r="C137" s="499" t="e">
        <f>IF(Tabla46[[#This Row],[Tipos de Acciones]]="","",'Formulario PPGR1'!#REF!)</f>
        <v>#REF!</v>
      </c>
      <c r="D137" s="499" t="e">
        <f>IF(Tabla46[[#This Row],[Tipos de Acciones]]="","",'Formulario PPGR1'!#REF!)</f>
        <v>#REF!</v>
      </c>
      <c r="E137" s="499" t="e">
        <f>IF(Tabla46[[#This Row],[Tipos de Acciones]]="","",'Formulario PPGR1'!#REF!)</f>
        <v>#REF!</v>
      </c>
      <c r="F137" s="499" t="e">
        <f>IF(Tabla46[[#This Row],[Tipos de Acciones]]="","",'Formulario PPGR1'!#REF!)</f>
        <v>#REF!</v>
      </c>
      <c r="G137" s="501" t="s">
        <v>1310</v>
      </c>
      <c r="H137" s="498" t="s">
        <v>2300</v>
      </c>
      <c r="I137" s="506"/>
      <c r="J137" s="507"/>
      <c r="K137" s="501" t="s">
        <v>2439</v>
      </c>
      <c r="L137" s="498" t="s">
        <v>467</v>
      </c>
      <c r="M137" s="503" t="s">
        <v>1369</v>
      </c>
      <c r="N137" s="503" t="s">
        <v>1507</v>
      </c>
      <c r="O137" s="504" t="s">
        <v>2387</v>
      </c>
      <c r="P137" s="504" t="s">
        <v>1507</v>
      </c>
      <c r="Q137" s="322" t="s">
        <v>2280</v>
      </c>
      <c r="R137" s="511">
        <v>42</v>
      </c>
      <c r="S137" s="508">
        <v>8000</v>
      </c>
      <c r="T137" s="496">
        <f>+Tabla46[[#This Row],[Cantidad de Insumos]]*Tabla46[[#This Row],[Precio Unitario]]</f>
        <v>336000</v>
      </c>
      <c r="U137" s="329" t="s">
        <v>950</v>
      </c>
      <c r="V137" s="497" t="s">
        <v>1300</v>
      </c>
      <c r="W137" s="500"/>
    </row>
    <row r="138" spans="2:23" ht="178.5" x14ac:dyDescent="0.2">
      <c r="B138" s="499" t="e">
        <f>IF(Tabla46[[#This Row],[Tipos de Acciones]]="","",CONCATENATE(Tabla46[[#This Row],[POA]],".",Tabla46[[#This Row],[SRS]],".",Tabla46[[#This Row],[AREA]],".",Tabla46[[#This Row],[TIPO]]))</f>
        <v>#REF!</v>
      </c>
      <c r="C138" s="499" t="e">
        <f>IF(Tabla46[[#This Row],[Tipos de Acciones]]="","",'Formulario PPGR1'!#REF!)</f>
        <v>#REF!</v>
      </c>
      <c r="D138" s="499" t="e">
        <f>IF(Tabla46[[#This Row],[Tipos de Acciones]]="","",'Formulario PPGR1'!#REF!)</f>
        <v>#REF!</v>
      </c>
      <c r="E138" s="499" t="e">
        <f>IF(Tabla46[[#This Row],[Tipos de Acciones]]="","",'Formulario PPGR1'!#REF!)</f>
        <v>#REF!</v>
      </c>
      <c r="F138" s="499" t="e">
        <f>IF(Tabla46[[#This Row],[Tipos de Acciones]]="","",'Formulario PPGR1'!#REF!)</f>
        <v>#REF!</v>
      </c>
      <c r="G138" s="501" t="s">
        <v>1310</v>
      </c>
      <c r="H138" s="498" t="s">
        <v>2300</v>
      </c>
      <c r="I138" s="506"/>
      <c r="J138" s="507"/>
      <c r="K138" s="501" t="s">
        <v>2440</v>
      </c>
      <c r="L138" s="498" t="s">
        <v>467</v>
      </c>
      <c r="M138" s="503" t="s">
        <v>1369</v>
      </c>
      <c r="N138" s="503" t="s">
        <v>1507</v>
      </c>
      <c r="O138" s="504" t="s">
        <v>2387</v>
      </c>
      <c r="P138" s="504" t="s">
        <v>1507</v>
      </c>
      <c r="Q138" s="322" t="s">
        <v>2280</v>
      </c>
      <c r="R138" s="511">
        <v>14</v>
      </c>
      <c r="S138" s="508">
        <v>13570</v>
      </c>
      <c r="T138" s="496">
        <f>+Tabla46[[#This Row],[Cantidad de Insumos]]*Tabla46[[#This Row],[Precio Unitario]]</f>
        <v>189980</v>
      </c>
      <c r="U138" s="329" t="s">
        <v>950</v>
      </c>
      <c r="V138" s="497" t="s">
        <v>1300</v>
      </c>
      <c r="W138" s="500"/>
    </row>
    <row r="139" spans="2:23" ht="178.5" x14ac:dyDescent="0.2">
      <c r="B139" s="499" t="e">
        <f>IF(Tabla46[[#This Row],[Tipos de Acciones]]="","",CONCATENATE(Tabla46[[#This Row],[POA]],".",Tabla46[[#This Row],[SRS]],".",Tabla46[[#This Row],[AREA]],".",Tabla46[[#This Row],[TIPO]]))</f>
        <v>#REF!</v>
      </c>
      <c r="C139" s="499" t="e">
        <f>IF(Tabla46[[#This Row],[Tipos de Acciones]]="","",'Formulario PPGR1'!#REF!)</f>
        <v>#REF!</v>
      </c>
      <c r="D139" s="499" t="e">
        <f>IF(Tabla46[[#This Row],[Tipos de Acciones]]="","",'Formulario PPGR1'!#REF!)</f>
        <v>#REF!</v>
      </c>
      <c r="E139" s="499" t="e">
        <f>IF(Tabla46[[#This Row],[Tipos de Acciones]]="","",'Formulario PPGR1'!#REF!)</f>
        <v>#REF!</v>
      </c>
      <c r="F139" s="499" t="e">
        <f>IF(Tabla46[[#This Row],[Tipos de Acciones]]="","",'Formulario PPGR1'!#REF!)</f>
        <v>#REF!</v>
      </c>
      <c r="G139" s="501" t="s">
        <v>1310</v>
      </c>
      <c r="H139" s="491" t="s">
        <v>2286</v>
      </c>
      <c r="I139" s="506"/>
      <c r="J139" s="507"/>
      <c r="K139" s="501" t="s">
        <v>2441</v>
      </c>
      <c r="L139" s="498" t="s">
        <v>467</v>
      </c>
      <c r="M139" s="503" t="s">
        <v>1369</v>
      </c>
      <c r="N139" s="503" t="s">
        <v>1507</v>
      </c>
      <c r="O139" s="504" t="s">
        <v>2387</v>
      </c>
      <c r="P139" s="504" t="s">
        <v>1507</v>
      </c>
      <c r="Q139" s="322" t="s">
        <v>2280</v>
      </c>
      <c r="R139" s="511">
        <v>46</v>
      </c>
      <c r="S139" s="508">
        <v>6700</v>
      </c>
      <c r="T139" s="496">
        <f>+Tabla46[[#This Row],[Cantidad de Insumos]]*Tabla46[[#This Row],[Precio Unitario]]</f>
        <v>308200</v>
      </c>
      <c r="U139" s="505" t="s">
        <v>1041</v>
      </c>
      <c r="V139" s="497" t="s">
        <v>1300</v>
      </c>
      <c r="W139" s="500"/>
    </row>
    <row r="140" spans="2:23" ht="178.5" x14ac:dyDescent="0.2">
      <c r="B140" s="499" t="e">
        <f>IF(Tabla46[[#This Row],[Tipos de Acciones]]="","",CONCATENATE(Tabla46[[#This Row],[POA]],".",Tabla46[[#This Row],[SRS]],".",Tabla46[[#This Row],[AREA]],".",Tabla46[[#This Row],[TIPO]]))</f>
        <v>#REF!</v>
      </c>
      <c r="C140" s="499" t="e">
        <f>IF(Tabla46[[#This Row],[Tipos de Acciones]]="","",'Formulario PPGR1'!#REF!)</f>
        <v>#REF!</v>
      </c>
      <c r="D140" s="499" t="e">
        <f>IF(Tabla46[[#This Row],[Tipos de Acciones]]="","",'Formulario PPGR1'!#REF!)</f>
        <v>#REF!</v>
      </c>
      <c r="E140" s="499" t="e">
        <f>IF(Tabla46[[#This Row],[Tipos de Acciones]]="","",'Formulario PPGR1'!#REF!)</f>
        <v>#REF!</v>
      </c>
      <c r="F140" s="499" t="e">
        <f>IF(Tabla46[[#This Row],[Tipos de Acciones]]="","",'Formulario PPGR1'!#REF!)</f>
        <v>#REF!</v>
      </c>
      <c r="G140" s="501" t="s">
        <v>1310</v>
      </c>
      <c r="H140" s="491" t="s">
        <v>2392</v>
      </c>
      <c r="I140" s="506"/>
      <c r="J140" s="507"/>
      <c r="K140" s="501" t="s">
        <v>2442</v>
      </c>
      <c r="L140" s="498" t="s">
        <v>467</v>
      </c>
      <c r="M140" s="503" t="s">
        <v>1369</v>
      </c>
      <c r="N140" s="503" t="s">
        <v>1507</v>
      </c>
      <c r="O140" s="504" t="s">
        <v>2387</v>
      </c>
      <c r="P140" s="504" t="s">
        <v>1507</v>
      </c>
      <c r="Q140" s="322" t="s">
        <v>2280</v>
      </c>
      <c r="R140" s="511">
        <v>39</v>
      </c>
      <c r="S140" s="508">
        <v>11000</v>
      </c>
      <c r="T140" s="496">
        <f>+Tabla46[[#This Row],[Cantidad de Insumos]]*Tabla46[[#This Row],[Precio Unitario]]</f>
        <v>429000</v>
      </c>
      <c r="U140" s="505" t="s">
        <v>2394</v>
      </c>
      <c r="V140" s="497" t="s">
        <v>1300</v>
      </c>
      <c r="W140" s="500"/>
    </row>
    <row r="141" spans="2:23" ht="178.5" x14ac:dyDescent="0.2">
      <c r="B141" s="499" t="e">
        <f>IF(Tabla46[[#This Row],[Tipos de Acciones]]="","",CONCATENATE(Tabla46[[#This Row],[POA]],".",Tabla46[[#This Row],[SRS]],".",Tabla46[[#This Row],[AREA]],".",Tabla46[[#This Row],[TIPO]]))</f>
        <v>#REF!</v>
      </c>
      <c r="C141" s="499" t="e">
        <f>IF(Tabla46[[#This Row],[Tipos de Acciones]]="","",'Formulario PPGR1'!#REF!)</f>
        <v>#REF!</v>
      </c>
      <c r="D141" s="499" t="e">
        <f>IF(Tabla46[[#This Row],[Tipos de Acciones]]="","",'Formulario PPGR1'!#REF!)</f>
        <v>#REF!</v>
      </c>
      <c r="E141" s="499" t="e">
        <f>IF(Tabla46[[#This Row],[Tipos de Acciones]]="","",'Formulario PPGR1'!#REF!)</f>
        <v>#REF!</v>
      </c>
      <c r="F141" s="499" t="e">
        <f>IF(Tabla46[[#This Row],[Tipos de Acciones]]="","",'Formulario PPGR1'!#REF!)</f>
        <v>#REF!</v>
      </c>
      <c r="G141" s="501" t="s">
        <v>1310</v>
      </c>
      <c r="H141" s="491" t="s">
        <v>2286</v>
      </c>
      <c r="I141" s="506"/>
      <c r="J141" s="507"/>
      <c r="K141" s="501" t="s">
        <v>2443</v>
      </c>
      <c r="L141" s="498" t="s">
        <v>467</v>
      </c>
      <c r="M141" s="503" t="s">
        <v>1369</v>
      </c>
      <c r="N141" s="503" t="s">
        <v>1507</v>
      </c>
      <c r="O141" s="504" t="s">
        <v>2387</v>
      </c>
      <c r="P141" s="504" t="s">
        <v>1507</v>
      </c>
      <c r="Q141" s="322" t="s">
        <v>2280</v>
      </c>
      <c r="R141" s="494">
        <v>120</v>
      </c>
      <c r="S141" s="508">
        <v>180</v>
      </c>
      <c r="T141" s="496">
        <f>+Tabla46[[#This Row],[Cantidad de Insumos]]*Tabla46[[#This Row],[Precio Unitario]]</f>
        <v>21600</v>
      </c>
      <c r="U141" s="505" t="s">
        <v>1041</v>
      </c>
      <c r="V141" s="497" t="s">
        <v>1300</v>
      </c>
      <c r="W141" s="500"/>
    </row>
    <row r="142" spans="2:23" ht="178.5" x14ac:dyDescent="0.2">
      <c r="B142" s="499" t="e">
        <f>IF(Tabla46[[#This Row],[Tipos de Acciones]]="","",CONCATENATE(Tabla46[[#This Row],[POA]],".",Tabla46[[#This Row],[SRS]],".",Tabla46[[#This Row],[AREA]],".",Tabla46[[#This Row],[TIPO]]))</f>
        <v>#REF!</v>
      </c>
      <c r="C142" s="499" t="e">
        <f>IF(Tabla46[[#This Row],[Tipos de Acciones]]="","",'Formulario PPGR1'!#REF!)</f>
        <v>#REF!</v>
      </c>
      <c r="D142" s="499" t="e">
        <f>IF(Tabla46[[#This Row],[Tipos de Acciones]]="","",'Formulario PPGR1'!#REF!)</f>
        <v>#REF!</v>
      </c>
      <c r="E142" s="499" t="e">
        <f>IF(Tabla46[[#This Row],[Tipos de Acciones]]="","",'Formulario PPGR1'!#REF!)</f>
        <v>#REF!</v>
      </c>
      <c r="F142" s="499" t="e">
        <f>IF(Tabla46[[#This Row],[Tipos de Acciones]]="","",'Formulario PPGR1'!#REF!)</f>
        <v>#REF!</v>
      </c>
      <c r="G142" s="501" t="s">
        <v>1310</v>
      </c>
      <c r="H142" s="501" t="s">
        <v>2388</v>
      </c>
      <c r="I142" s="506"/>
      <c r="J142" s="507"/>
      <c r="K142" s="501" t="s">
        <v>2444</v>
      </c>
      <c r="L142" s="498" t="s">
        <v>467</v>
      </c>
      <c r="M142" s="503" t="s">
        <v>1369</v>
      </c>
      <c r="N142" s="503" t="s">
        <v>1507</v>
      </c>
      <c r="O142" s="504" t="s">
        <v>2387</v>
      </c>
      <c r="P142" s="504" t="s">
        <v>1507</v>
      </c>
      <c r="Q142" s="322" t="s">
        <v>2280</v>
      </c>
      <c r="R142" s="494">
        <v>49</v>
      </c>
      <c r="S142" s="508">
        <v>4000</v>
      </c>
      <c r="T142" s="496">
        <f>+Tabla46[[#This Row],[Cantidad de Insumos]]*Tabla46[[#This Row],[Precio Unitario]]</f>
        <v>196000</v>
      </c>
      <c r="U142" s="505" t="s">
        <v>735</v>
      </c>
      <c r="V142" s="497" t="s">
        <v>1300</v>
      </c>
      <c r="W142" s="500"/>
    </row>
    <row r="143" spans="2:23" ht="178.5" x14ac:dyDescent="0.2">
      <c r="B143" s="499" t="e">
        <f>IF(Tabla46[[#This Row],[Tipos de Acciones]]="","",CONCATENATE(Tabla46[[#This Row],[POA]],".",Tabla46[[#This Row],[SRS]],".",Tabla46[[#This Row],[AREA]],".",Tabla46[[#This Row],[TIPO]]))</f>
        <v>#REF!</v>
      </c>
      <c r="C143" s="499" t="e">
        <f>IF(Tabla46[[#This Row],[Tipos de Acciones]]="","",'Formulario PPGR1'!#REF!)</f>
        <v>#REF!</v>
      </c>
      <c r="D143" s="499" t="e">
        <f>IF(Tabla46[[#This Row],[Tipos de Acciones]]="","",'Formulario PPGR1'!#REF!)</f>
        <v>#REF!</v>
      </c>
      <c r="E143" s="499" t="e">
        <f>IF(Tabla46[[#This Row],[Tipos de Acciones]]="","",'Formulario PPGR1'!#REF!)</f>
        <v>#REF!</v>
      </c>
      <c r="F143" s="499" t="e">
        <f>IF(Tabla46[[#This Row],[Tipos de Acciones]]="","",'Formulario PPGR1'!#REF!)</f>
        <v>#REF!</v>
      </c>
      <c r="G143" s="501" t="s">
        <v>1310</v>
      </c>
      <c r="H143" s="501" t="s">
        <v>2333</v>
      </c>
      <c r="I143" s="506"/>
      <c r="J143" s="507"/>
      <c r="K143" s="501" t="s">
        <v>2445</v>
      </c>
      <c r="L143" s="498" t="s">
        <v>467</v>
      </c>
      <c r="M143" s="503" t="s">
        <v>1369</v>
      </c>
      <c r="N143" s="503" t="s">
        <v>1507</v>
      </c>
      <c r="O143" s="504" t="s">
        <v>2387</v>
      </c>
      <c r="P143" s="504" t="s">
        <v>1507</v>
      </c>
      <c r="Q143" s="322" t="s">
        <v>2280</v>
      </c>
      <c r="R143" s="494">
        <v>18</v>
      </c>
      <c r="S143" s="508">
        <v>3000</v>
      </c>
      <c r="T143" s="496">
        <f>+Tabla46[[#This Row],[Cantidad de Insumos]]*Tabla46[[#This Row],[Precio Unitario]]</f>
        <v>54000</v>
      </c>
      <c r="U143" s="505" t="s">
        <v>992</v>
      </c>
      <c r="V143" s="497" t="s">
        <v>1300</v>
      </c>
      <c r="W143" s="500"/>
    </row>
    <row r="144" spans="2:23" ht="178.5" x14ac:dyDescent="0.2">
      <c r="B144" s="499" t="e">
        <f>IF(Tabla46[[#This Row],[Tipos de Acciones]]="","",CONCATENATE(Tabla46[[#This Row],[POA]],".",Tabla46[[#This Row],[SRS]],".",Tabla46[[#This Row],[AREA]],".",Tabla46[[#This Row],[TIPO]]))</f>
        <v>#REF!</v>
      </c>
      <c r="C144" s="499" t="e">
        <f>IF(Tabla46[[#This Row],[Tipos de Acciones]]="","",'Formulario PPGR1'!#REF!)</f>
        <v>#REF!</v>
      </c>
      <c r="D144" s="499" t="e">
        <f>IF(Tabla46[[#This Row],[Tipos de Acciones]]="","",'Formulario PPGR1'!#REF!)</f>
        <v>#REF!</v>
      </c>
      <c r="E144" s="499" t="e">
        <f>IF(Tabla46[[#This Row],[Tipos de Acciones]]="","",'Formulario PPGR1'!#REF!)</f>
        <v>#REF!</v>
      </c>
      <c r="F144" s="499" t="e">
        <f>IF(Tabla46[[#This Row],[Tipos de Acciones]]="","",'Formulario PPGR1'!#REF!)</f>
        <v>#REF!</v>
      </c>
      <c r="G144" s="501" t="s">
        <v>1310</v>
      </c>
      <c r="H144" s="501" t="s">
        <v>2388</v>
      </c>
      <c r="I144" s="506"/>
      <c r="J144" s="507"/>
      <c r="K144" s="501" t="s">
        <v>2446</v>
      </c>
      <c r="L144" s="498" t="s">
        <v>467</v>
      </c>
      <c r="M144" s="503" t="s">
        <v>1369</v>
      </c>
      <c r="N144" s="503" t="s">
        <v>1507</v>
      </c>
      <c r="O144" s="504" t="s">
        <v>2387</v>
      </c>
      <c r="P144" s="504" t="s">
        <v>1507</v>
      </c>
      <c r="Q144" s="322" t="s">
        <v>2280</v>
      </c>
      <c r="R144" s="494">
        <v>21</v>
      </c>
      <c r="S144" s="508">
        <v>120000</v>
      </c>
      <c r="T144" s="496">
        <f>+Tabla46[[#This Row],[Cantidad de Insumos]]*Tabla46[[#This Row],[Precio Unitario]]</f>
        <v>2520000</v>
      </c>
      <c r="U144" s="505" t="s">
        <v>735</v>
      </c>
      <c r="V144" s="497" t="s">
        <v>1300</v>
      </c>
      <c r="W144" s="500"/>
    </row>
    <row r="145" spans="2:23" ht="178.5" x14ac:dyDescent="0.2">
      <c r="B145" s="499" t="e">
        <f>IF(Tabla46[[#This Row],[Tipos de Acciones]]="","",CONCATENATE(Tabla46[[#This Row],[POA]],".",Tabla46[[#This Row],[SRS]],".",Tabla46[[#This Row],[AREA]],".",Tabla46[[#This Row],[TIPO]]))</f>
        <v>#REF!</v>
      </c>
      <c r="C145" s="499" t="e">
        <f>IF(Tabla46[[#This Row],[Tipos de Acciones]]="","",'Formulario PPGR1'!#REF!)</f>
        <v>#REF!</v>
      </c>
      <c r="D145" s="499" t="e">
        <f>IF(Tabla46[[#This Row],[Tipos de Acciones]]="","",'Formulario PPGR1'!#REF!)</f>
        <v>#REF!</v>
      </c>
      <c r="E145" s="499" t="e">
        <f>IF(Tabla46[[#This Row],[Tipos de Acciones]]="","",'Formulario PPGR1'!#REF!)</f>
        <v>#REF!</v>
      </c>
      <c r="F145" s="499" t="e">
        <f>IF(Tabla46[[#This Row],[Tipos de Acciones]]="","",'Formulario PPGR1'!#REF!)</f>
        <v>#REF!</v>
      </c>
      <c r="G145" s="501" t="s">
        <v>1310</v>
      </c>
      <c r="H145" s="501" t="s">
        <v>2388</v>
      </c>
      <c r="I145" s="506"/>
      <c r="J145" s="507"/>
      <c r="K145" s="501" t="s">
        <v>2447</v>
      </c>
      <c r="L145" s="498" t="s">
        <v>467</v>
      </c>
      <c r="M145" s="503" t="s">
        <v>1369</v>
      </c>
      <c r="N145" s="503" t="s">
        <v>1507</v>
      </c>
      <c r="O145" s="504" t="s">
        <v>2387</v>
      </c>
      <c r="P145" s="504" t="s">
        <v>1507</v>
      </c>
      <c r="Q145" s="322" t="s">
        <v>2280</v>
      </c>
      <c r="R145" s="494">
        <v>9</v>
      </c>
      <c r="S145" s="508">
        <v>150000</v>
      </c>
      <c r="T145" s="496">
        <f>+Tabla46[[#This Row],[Cantidad de Insumos]]*Tabla46[[#This Row],[Precio Unitario]]</f>
        <v>1350000</v>
      </c>
      <c r="U145" s="505" t="s">
        <v>735</v>
      </c>
      <c r="V145" s="497" t="s">
        <v>1300</v>
      </c>
      <c r="W145" s="500"/>
    </row>
    <row r="146" spans="2:23" ht="178.5" x14ac:dyDescent="0.2">
      <c r="B146" s="499" t="e">
        <f>IF(Tabla46[[#This Row],[Tipos de Acciones]]="","",CONCATENATE(Tabla46[[#This Row],[POA]],".",Tabla46[[#This Row],[SRS]],".",Tabla46[[#This Row],[AREA]],".",Tabla46[[#This Row],[TIPO]]))</f>
        <v>#REF!</v>
      </c>
      <c r="C146" s="499" t="e">
        <f>IF(Tabla46[[#This Row],[Tipos de Acciones]]="","",'Formulario PPGR1'!#REF!)</f>
        <v>#REF!</v>
      </c>
      <c r="D146" s="499" t="e">
        <f>IF(Tabla46[[#This Row],[Tipos de Acciones]]="","",'Formulario PPGR1'!#REF!)</f>
        <v>#REF!</v>
      </c>
      <c r="E146" s="499" t="e">
        <f>IF(Tabla46[[#This Row],[Tipos de Acciones]]="","",'Formulario PPGR1'!#REF!)</f>
        <v>#REF!</v>
      </c>
      <c r="F146" s="499" t="e">
        <f>IF(Tabla46[[#This Row],[Tipos de Acciones]]="","",'Formulario PPGR1'!#REF!)</f>
        <v>#REF!</v>
      </c>
      <c r="G146" s="501" t="s">
        <v>1310</v>
      </c>
      <c r="H146" s="501" t="s">
        <v>2388</v>
      </c>
      <c r="I146" s="506"/>
      <c r="J146" s="507"/>
      <c r="K146" s="501" t="s">
        <v>2448</v>
      </c>
      <c r="L146" s="498" t="s">
        <v>467</v>
      </c>
      <c r="M146" s="503" t="s">
        <v>1369</v>
      </c>
      <c r="N146" s="503" t="s">
        <v>1507</v>
      </c>
      <c r="O146" s="504" t="s">
        <v>2387</v>
      </c>
      <c r="P146" s="504" t="s">
        <v>1507</v>
      </c>
      <c r="Q146" s="322" t="s">
        <v>2280</v>
      </c>
      <c r="R146" s="494">
        <v>7</v>
      </c>
      <c r="S146" s="508">
        <v>120000</v>
      </c>
      <c r="T146" s="496">
        <f>+Tabla46[[#This Row],[Cantidad de Insumos]]*Tabla46[[#This Row],[Precio Unitario]]</f>
        <v>840000</v>
      </c>
      <c r="U146" s="505" t="s">
        <v>735</v>
      </c>
      <c r="V146" s="497" t="s">
        <v>1300</v>
      </c>
      <c r="W146" s="500"/>
    </row>
    <row r="147" spans="2:23" ht="178.5" x14ac:dyDescent="0.2">
      <c r="B147" s="499" t="e">
        <f>IF(Tabla46[[#This Row],[Tipos de Acciones]]="","",CONCATENATE(Tabla46[[#This Row],[POA]],".",Tabla46[[#This Row],[SRS]],".",Tabla46[[#This Row],[AREA]],".",Tabla46[[#This Row],[TIPO]]))</f>
        <v>#REF!</v>
      </c>
      <c r="C147" s="499" t="e">
        <f>IF(Tabla46[[#This Row],[Tipos de Acciones]]="","",'Formulario PPGR1'!#REF!)</f>
        <v>#REF!</v>
      </c>
      <c r="D147" s="499" t="e">
        <f>IF(Tabla46[[#This Row],[Tipos de Acciones]]="","",'Formulario PPGR1'!#REF!)</f>
        <v>#REF!</v>
      </c>
      <c r="E147" s="499" t="e">
        <f>IF(Tabla46[[#This Row],[Tipos de Acciones]]="","",'Formulario PPGR1'!#REF!)</f>
        <v>#REF!</v>
      </c>
      <c r="F147" s="499" t="e">
        <f>IF(Tabla46[[#This Row],[Tipos de Acciones]]="","",'Formulario PPGR1'!#REF!)</f>
        <v>#REF!</v>
      </c>
      <c r="G147" s="501" t="s">
        <v>1310</v>
      </c>
      <c r="H147" s="501" t="s">
        <v>2333</v>
      </c>
      <c r="I147" s="506"/>
      <c r="J147" s="507"/>
      <c r="K147" s="501" t="s">
        <v>2449</v>
      </c>
      <c r="L147" s="498" t="s">
        <v>467</v>
      </c>
      <c r="M147" s="503" t="s">
        <v>1369</v>
      </c>
      <c r="N147" s="503" t="s">
        <v>1507</v>
      </c>
      <c r="O147" s="504" t="s">
        <v>2387</v>
      </c>
      <c r="P147" s="504" t="s">
        <v>1507</v>
      </c>
      <c r="Q147" s="322" t="s">
        <v>2280</v>
      </c>
      <c r="R147" s="494">
        <v>29</v>
      </c>
      <c r="S147" s="508">
        <v>2800</v>
      </c>
      <c r="T147" s="496">
        <f>+Tabla46[[#This Row],[Cantidad de Insumos]]*Tabla46[[#This Row],[Precio Unitario]]</f>
        <v>81200</v>
      </c>
      <c r="U147" s="505" t="s">
        <v>992</v>
      </c>
      <c r="V147" s="497" t="s">
        <v>1300</v>
      </c>
      <c r="W147" s="500"/>
    </row>
    <row r="148" spans="2:23" ht="178.5" x14ac:dyDescent="0.2">
      <c r="B148" s="499" t="e">
        <f>IF(Tabla46[[#This Row],[Tipos de Acciones]]="","",CONCATENATE(Tabla46[[#This Row],[POA]],".",Tabla46[[#This Row],[SRS]],".",Tabla46[[#This Row],[AREA]],".",Tabla46[[#This Row],[TIPO]]))</f>
        <v>#REF!</v>
      </c>
      <c r="C148" s="499" t="e">
        <f>IF(Tabla46[[#This Row],[Tipos de Acciones]]="","",'Formulario PPGR1'!#REF!)</f>
        <v>#REF!</v>
      </c>
      <c r="D148" s="499" t="e">
        <f>IF(Tabla46[[#This Row],[Tipos de Acciones]]="","",'Formulario PPGR1'!#REF!)</f>
        <v>#REF!</v>
      </c>
      <c r="E148" s="499" t="e">
        <f>IF(Tabla46[[#This Row],[Tipos de Acciones]]="","",'Formulario PPGR1'!#REF!)</f>
        <v>#REF!</v>
      </c>
      <c r="F148" s="499" t="e">
        <f>IF(Tabla46[[#This Row],[Tipos de Acciones]]="","",'Formulario PPGR1'!#REF!)</f>
        <v>#REF!</v>
      </c>
      <c r="G148" s="501" t="s">
        <v>1310</v>
      </c>
      <c r="H148" s="501" t="s">
        <v>2333</v>
      </c>
      <c r="I148" s="506"/>
      <c r="J148" s="507"/>
      <c r="K148" s="501" t="s">
        <v>2450</v>
      </c>
      <c r="L148" s="498" t="s">
        <v>467</v>
      </c>
      <c r="M148" s="503" t="s">
        <v>1369</v>
      </c>
      <c r="N148" s="503" t="s">
        <v>1507</v>
      </c>
      <c r="O148" s="504" t="s">
        <v>2387</v>
      </c>
      <c r="P148" s="504" t="s">
        <v>1507</v>
      </c>
      <c r="Q148" s="322" t="s">
        <v>2280</v>
      </c>
      <c r="R148" s="494">
        <v>15</v>
      </c>
      <c r="S148" s="508">
        <v>2800</v>
      </c>
      <c r="T148" s="496">
        <f>+Tabla46[[#This Row],[Cantidad de Insumos]]*Tabla46[[#This Row],[Precio Unitario]]</f>
        <v>42000</v>
      </c>
      <c r="U148" s="505" t="s">
        <v>992</v>
      </c>
      <c r="V148" s="497" t="s">
        <v>1300</v>
      </c>
      <c r="W148" s="500"/>
    </row>
    <row r="149" spans="2:23" ht="178.5" x14ac:dyDescent="0.2">
      <c r="B149" s="499" t="e">
        <f>IF(Tabla46[[#This Row],[Tipos de Acciones]]="","",CONCATENATE(Tabla46[[#This Row],[POA]],".",Tabla46[[#This Row],[SRS]],".",Tabla46[[#This Row],[AREA]],".",Tabla46[[#This Row],[TIPO]]))</f>
        <v>#REF!</v>
      </c>
      <c r="C149" s="499" t="e">
        <f>IF(Tabla46[[#This Row],[Tipos de Acciones]]="","",'Formulario PPGR1'!#REF!)</f>
        <v>#REF!</v>
      </c>
      <c r="D149" s="499" t="e">
        <f>IF(Tabla46[[#This Row],[Tipos de Acciones]]="","",'Formulario PPGR1'!#REF!)</f>
        <v>#REF!</v>
      </c>
      <c r="E149" s="499" t="e">
        <f>IF(Tabla46[[#This Row],[Tipos de Acciones]]="","",'Formulario PPGR1'!#REF!)</f>
        <v>#REF!</v>
      </c>
      <c r="F149" s="499" t="e">
        <f>IF(Tabla46[[#This Row],[Tipos de Acciones]]="","",'Formulario PPGR1'!#REF!)</f>
        <v>#REF!</v>
      </c>
      <c r="G149" s="501" t="s">
        <v>1310</v>
      </c>
      <c r="H149" s="501" t="s">
        <v>2333</v>
      </c>
      <c r="I149" s="512"/>
      <c r="J149" s="513"/>
      <c r="K149" s="513" t="s">
        <v>2451</v>
      </c>
      <c r="L149" s="498" t="s">
        <v>467</v>
      </c>
      <c r="M149" s="503" t="s">
        <v>1369</v>
      </c>
      <c r="N149" s="503" t="s">
        <v>1507</v>
      </c>
      <c r="O149" s="504" t="s">
        <v>2387</v>
      </c>
      <c r="P149" s="504" t="s">
        <v>1507</v>
      </c>
      <c r="Q149" s="322" t="s">
        <v>2280</v>
      </c>
      <c r="R149" s="494">
        <v>13</v>
      </c>
      <c r="S149" s="508">
        <v>2800</v>
      </c>
      <c r="T149" s="496">
        <f>+Tabla46[[#This Row],[Cantidad de Insumos]]*Tabla46[[#This Row],[Precio Unitario]]</f>
        <v>36400</v>
      </c>
      <c r="U149" s="505" t="s">
        <v>992</v>
      </c>
      <c r="V149" s="497" t="s">
        <v>1300</v>
      </c>
      <c r="W149" s="500"/>
    </row>
    <row r="150" spans="2:23" ht="178.5" x14ac:dyDescent="0.2">
      <c r="B150" s="499" t="e">
        <f>IF(Tabla46[[#This Row],[Tipos de Acciones]]="","",CONCATENATE(Tabla46[[#This Row],[POA]],".",Tabla46[[#This Row],[SRS]],".",Tabla46[[#This Row],[AREA]],".",Tabla46[[#This Row],[TIPO]]))</f>
        <v>#REF!</v>
      </c>
      <c r="C150" s="499" t="e">
        <f>IF(Tabla46[[#This Row],[Tipos de Acciones]]="","",'Formulario PPGR1'!#REF!)</f>
        <v>#REF!</v>
      </c>
      <c r="D150" s="499" t="e">
        <f>IF(Tabla46[[#This Row],[Tipos de Acciones]]="","",'Formulario PPGR1'!#REF!)</f>
        <v>#REF!</v>
      </c>
      <c r="E150" s="499" t="e">
        <f>IF(Tabla46[[#This Row],[Tipos de Acciones]]="","",'Formulario PPGR1'!#REF!)</f>
        <v>#REF!</v>
      </c>
      <c r="F150" s="499" t="e">
        <f>IF(Tabla46[[#This Row],[Tipos de Acciones]]="","",'Formulario PPGR1'!#REF!)</f>
        <v>#REF!</v>
      </c>
      <c r="G150" s="501" t="s">
        <v>1310</v>
      </c>
      <c r="H150" s="491" t="s">
        <v>2392</v>
      </c>
      <c r="I150" s="512"/>
      <c r="J150" s="513"/>
      <c r="K150" s="513" t="s">
        <v>2452</v>
      </c>
      <c r="L150" s="498" t="s">
        <v>467</v>
      </c>
      <c r="M150" s="503" t="s">
        <v>1369</v>
      </c>
      <c r="N150" s="503" t="s">
        <v>1507</v>
      </c>
      <c r="O150" s="504" t="s">
        <v>2387</v>
      </c>
      <c r="P150" s="504" t="s">
        <v>1507</v>
      </c>
      <c r="Q150" s="322" t="s">
        <v>2280</v>
      </c>
      <c r="R150" s="494">
        <v>6</v>
      </c>
      <c r="S150" s="508">
        <v>6500</v>
      </c>
      <c r="T150" s="496">
        <f>+Tabla46[[#This Row],[Cantidad de Insumos]]*Tabla46[[#This Row],[Precio Unitario]]</f>
        <v>39000</v>
      </c>
      <c r="U150" s="505" t="s">
        <v>2394</v>
      </c>
      <c r="V150" s="497" t="s">
        <v>1300</v>
      </c>
      <c r="W150" s="500"/>
    </row>
    <row r="151" spans="2:23" ht="178.5" x14ac:dyDescent="0.2">
      <c r="B151" s="499" t="e">
        <f>IF(Tabla46[[#This Row],[Tipos de Acciones]]="","",CONCATENATE(Tabla46[[#This Row],[POA]],".",Tabla46[[#This Row],[SRS]],".",Tabla46[[#This Row],[AREA]],".",Tabla46[[#This Row],[TIPO]]))</f>
        <v>#REF!</v>
      </c>
      <c r="C151" s="499" t="e">
        <f>IF(Tabla46[[#This Row],[Tipos de Acciones]]="","",'Formulario PPGR1'!#REF!)</f>
        <v>#REF!</v>
      </c>
      <c r="D151" s="499" t="e">
        <f>IF(Tabla46[[#This Row],[Tipos de Acciones]]="","",'Formulario PPGR1'!#REF!)</f>
        <v>#REF!</v>
      </c>
      <c r="E151" s="499" t="e">
        <f>IF(Tabla46[[#This Row],[Tipos de Acciones]]="","",'Formulario PPGR1'!#REF!)</f>
        <v>#REF!</v>
      </c>
      <c r="F151" s="499" t="e">
        <f>IF(Tabla46[[#This Row],[Tipos de Acciones]]="","",'Formulario PPGR1'!#REF!)</f>
        <v>#REF!</v>
      </c>
      <c r="G151" s="501" t="s">
        <v>1310</v>
      </c>
      <c r="H151" s="501" t="s">
        <v>2388</v>
      </c>
      <c r="I151" s="512"/>
      <c r="J151" s="513"/>
      <c r="K151" s="513" t="s">
        <v>2453</v>
      </c>
      <c r="L151" s="498" t="s">
        <v>467</v>
      </c>
      <c r="M151" s="503" t="s">
        <v>1369</v>
      </c>
      <c r="N151" s="503" t="s">
        <v>1507</v>
      </c>
      <c r="O151" s="504" t="s">
        <v>2387</v>
      </c>
      <c r="P151" s="504" t="s">
        <v>1507</v>
      </c>
      <c r="Q151" s="322" t="s">
        <v>2280</v>
      </c>
      <c r="R151" s="494">
        <v>40</v>
      </c>
      <c r="S151" s="508">
        <v>150</v>
      </c>
      <c r="T151" s="496">
        <f>+Tabla46[[#This Row],[Cantidad de Insumos]]*Tabla46[[#This Row],[Precio Unitario]]</f>
        <v>6000</v>
      </c>
      <c r="U151" s="505" t="s">
        <v>735</v>
      </c>
      <c r="V151" s="497" t="s">
        <v>1300</v>
      </c>
      <c r="W151" s="500"/>
    </row>
    <row r="152" spans="2:23" ht="178.5" x14ac:dyDescent="0.2">
      <c r="B152" s="499" t="e">
        <f>IF(Tabla46[[#This Row],[Tipos de Acciones]]="","",CONCATENATE(Tabla46[[#This Row],[POA]],".",Tabla46[[#This Row],[SRS]],".",Tabla46[[#This Row],[AREA]],".",Tabla46[[#This Row],[TIPO]]))</f>
        <v>#REF!</v>
      </c>
      <c r="C152" s="499" t="e">
        <f>IF(Tabla46[[#This Row],[Tipos de Acciones]]="","",'Formulario PPGR1'!#REF!)</f>
        <v>#REF!</v>
      </c>
      <c r="D152" s="499" t="e">
        <f>IF(Tabla46[[#This Row],[Tipos de Acciones]]="","",'Formulario PPGR1'!#REF!)</f>
        <v>#REF!</v>
      </c>
      <c r="E152" s="499" t="e">
        <f>IF(Tabla46[[#This Row],[Tipos de Acciones]]="","",'Formulario PPGR1'!#REF!)</f>
        <v>#REF!</v>
      </c>
      <c r="F152" s="499" t="e">
        <f>IF(Tabla46[[#This Row],[Tipos de Acciones]]="","",'Formulario PPGR1'!#REF!)</f>
        <v>#REF!</v>
      </c>
      <c r="G152" s="501" t="s">
        <v>1310</v>
      </c>
      <c r="H152" s="491" t="s">
        <v>2278</v>
      </c>
      <c r="I152" s="512"/>
      <c r="J152" s="513"/>
      <c r="K152" s="513" t="s">
        <v>2454</v>
      </c>
      <c r="L152" s="498" t="s">
        <v>467</v>
      </c>
      <c r="M152" s="503" t="s">
        <v>1369</v>
      </c>
      <c r="N152" s="503" t="s">
        <v>1507</v>
      </c>
      <c r="O152" s="504" t="s">
        <v>2387</v>
      </c>
      <c r="P152" s="504" t="s">
        <v>1507</v>
      </c>
      <c r="Q152" s="322" t="s">
        <v>2280</v>
      </c>
      <c r="R152" s="494">
        <v>52</v>
      </c>
      <c r="S152" s="508">
        <v>42500</v>
      </c>
      <c r="T152" s="496">
        <f>+Tabla46[[#This Row],[Cantidad de Insumos]]*Tabla46[[#This Row],[Precio Unitario]]</f>
        <v>2210000</v>
      </c>
      <c r="U152" s="505" t="s">
        <v>1125</v>
      </c>
      <c r="V152" s="497" t="s">
        <v>1300</v>
      </c>
      <c r="W152" s="500"/>
    </row>
    <row r="153" spans="2:23" ht="178.5" x14ac:dyDescent="0.2">
      <c r="B153" s="499" t="e">
        <f>IF(Tabla46[[#This Row],[Tipos de Acciones]]="","",CONCATENATE(Tabla46[[#This Row],[POA]],".",Tabla46[[#This Row],[SRS]],".",Tabla46[[#This Row],[AREA]],".",Tabla46[[#This Row],[TIPO]]))</f>
        <v>#REF!</v>
      </c>
      <c r="C153" s="499" t="e">
        <f>IF(Tabla46[[#This Row],[Tipos de Acciones]]="","",'Formulario PPGR1'!#REF!)</f>
        <v>#REF!</v>
      </c>
      <c r="D153" s="499" t="e">
        <f>IF(Tabla46[[#This Row],[Tipos de Acciones]]="","",'Formulario PPGR1'!#REF!)</f>
        <v>#REF!</v>
      </c>
      <c r="E153" s="499" t="e">
        <f>IF(Tabla46[[#This Row],[Tipos de Acciones]]="","",'Formulario PPGR1'!#REF!)</f>
        <v>#REF!</v>
      </c>
      <c r="F153" s="499" t="e">
        <f>IF(Tabla46[[#This Row],[Tipos de Acciones]]="","",'Formulario PPGR1'!#REF!)</f>
        <v>#REF!</v>
      </c>
      <c r="G153" s="501" t="s">
        <v>1310</v>
      </c>
      <c r="H153" s="491" t="s">
        <v>2278</v>
      </c>
      <c r="I153" s="512"/>
      <c r="J153" s="513"/>
      <c r="K153" s="513" t="s">
        <v>2455</v>
      </c>
      <c r="L153" s="498" t="s">
        <v>467</v>
      </c>
      <c r="M153" s="503" t="s">
        <v>1369</v>
      </c>
      <c r="N153" s="503" t="s">
        <v>1507</v>
      </c>
      <c r="O153" s="504" t="s">
        <v>2387</v>
      </c>
      <c r="P153" s="504" t="s">
        <v>1507</v>
      </c>
      <c r="Q153" s="322" t="s">
        <v>2280</v>
      </c>
      <c r="R153" s="494">
        <v>49</v>
      </c>
      <c r="S153" s="508">
        <v>35000</v>
      </c>
      <c r="T153" s="496">
        <f>+Tabla46[[#This Row],[Cantidad de Insumos]]*Tabla46[[#This Row],[Precio Unitario]]</f>
        <v>1715000</v>
      </c>
      <c r="U153" s="505" t="s">
        <v>1125</v>
      </c>
      <c r="V153" s="497" t="s">
        <v>1300</v>
      </c>
      <c r="W153" s="500"/>
    </row>
    <row r="154" spans="2:23" ht="178.5" x14ac:dyDescent="0.2">
      <c r="B154" s="499" t="e">
        <f>IF(Tabla46[[#This Row],[Tipos de Acciones]]="","",CONCATENATE(Tabla46[[#This Row],[POA]],".",Tabla46[[#This Row],[SRS]],".",Tabla46[[#This Row],[AREA]],".",Tabla46[[#This Row],[TIPO]]))</f>
        <v>#REF!</v>
      </c>
      <c r="C154" s="499" t="e">
        <f>IF(Tabla46[[#This Row],[Tipos de Acciones]]="","",'Formulario PPGR1'!#REF!)</f>
        <v>#REF!</v>
      </c>
      <c r="D154" s="499" t="e">
        <f>IF(Tabla46[[#This Row],[Tipos de Acciones]]="","",'Formulario PPGR1'!#REF!)</f>
        <v>#REF!</v>
      </c>
      <c r="E154" s="499" t="e">
        <f>IF(Tabla46[[#This Row],[Tipos de Acciones]]="","",'Formulario PPGR1'!#REF!)</f>
        <v>#REF!</v>
      </c>
      <c r="F154" s="499" t="e">
        <f>IF(Tabla46[[#This Row],[Tipos de Acciones]]="","",'Formulario PPGR1'!#REF!)</f>
        <v>#REF!</v>
      </c>
      <c r="G154" s="501" t="s">
        <v>1310</v>
      </c>
      <c r="H154" s="501" t="s">
        <v>2388</v>
      </c>
      <c r="I154" s="512"/>
      <c r="J154" s="513"/>
      <c r="K154" s="513" t="s">
        <v>2456</v>
      </c>
      <c r="L154" s="498" t="s">
        <v>467</v>
      </c>
      <c r="M154" s="503" t="s">
        <v>1369</v>
      </c>
      <c r="N154" s="503" t="s">
        <v>1507</v>
      </c>
      <c r="O154" s="504" t="s">
        <v>2387</v>
      </c>
      <c r="P154" s="504" t="s">
        <v>1507</v>
      </c>
      <c r="Q154" s="322" t="s">
        <v>2280</v>
      </c>
      <c r="R154" s="494">
        <v>41</v>
      </c>
      <c r="S154" s="508">
        <v>10000</v>
      </c>
      <c r="T154" s="496">
        <f>+Tabla46[[#This Row],[Cantidad de Insumos]]*Tabla46[[#This Row],[Precio Unitario]]</f>
        <v>410000</v>
      </c>
      <c r="U154" s="505" t="s">
        <v>735</v>
      </c>
      <c r="V154" s="497" t="s">
        <v>1300</v>
      </c>
      <c r="W154" s="500"/>
    </row>
    <row r="155" spans="2:23" ht="178.5" x14ac:dyDescent="0.2">
      <c r="B155" s="499" t="e">
        <f>IF(Tabla46[[#This Row],[Tipos de Acciones]]="","",CONCATENATE(Tabla46[[#This Row],[POA]],".",Tabla46[[#This Row],[SRS]],".",Tabla46[[#This Row],[AREA]],".",Tabla46[[#This Row],[TIPO]]))</f>
        <v>#REF!</v>
      </c>
      <c r="C155" s="499" t="e">
        <f>IF(Tabla46[[#This Row],[Tipos de Acciones]]="","",'Formulario PPGR1'!#REF!)</f>
        <v>#REF!</v>
      </c>
      <c r="D155" s="499" t="e">
        <f>IF(Tabla46[[#This Row],[Tipos de Acciones]]="","",'Formulario PPGR1'!#REF!)</f>
        <v>#REF!</v>
      </c>
      <c r="E155" s="499" t="e">
        <f>IF(Tabla46[[#This Row],[Tipos de Acciones]]="","",'Formulario PPGR1'!#REF!)</f>
        <v>#REF!</v>
      </c>
      <c r="F155" s="499" t="e">
        <f>IF(Tabla46[[#This Row],[Tipos de Acciones]]="","",'Formulario PPGR1'!#REF!)</f>
        <v>#REF!</v>
      </c>
      <c r="G155" s="501" t="s">
        <v>1310</v>
      </c>
      <c r="H155" s="501" t="s">
        <v>2388</v>
      </c>
      <c r="I155" s="512"/>
      <c r="J155" s="513"/>
      <c r="K155" s="513" t="s">
        <v>2457</v>
      </c>
      <c r="L155" s="498" t="s">
        <v>467</v>
      </c>
      <c r="M155" s="503" t="s">
        <v>1369</v>
      </c>
      <c r="N155" s="503" t="s">
        <v>1507</v>
      </c>
      <c r="O155" s="504" t="s">
        <v>2387</v>
      </c>
      <c r="P155" s="504" t="s">
        <v>1507</v>
      </c>
      <c r="Q155" s="322" t="s">
        <v>2280</v>
      </c>
      <c r="R155" s="494">
        <v>46</v>
      </c>
      <c r="S155" s="508">
        <v>3000</v>
      </c>
      <c r="T155" s="496">
        <f>+Tabla46[[#This Row],[Cantidad de Insumos]]*Tabla46[[#This Row],[Precio Unitario]]</f>
        <v>138000</v>
      </c>
      <c r="U155" s="505" t="s">
        <v>735</v>
      </c>
      <c r="V155" s="497" t="s">
        <v>1300</v>
      </c>
      <c r="W155" s="500"/>
    </row>
    <row r="156" spans="2:23" ht="178.5" x14ac:dyDescent="0.2">
      <c r="B156" s="499" t="e">
        <f>IF(Tabla46[[#This Row],[Tipos de Acciones]]="","",CONCATENATE(Tabla46[[#This Row],[POA]],".",Tabla46[[#This Row],[SRS]],".",Tabla46[[#This Row],[AREA]],".",Tabla46[[#This Row],[TIPO]]))</f>
        <v>#REF!</v>
      </c>
      <c r="C156" s="499" t="e">
        <f>IF(Tabla46[[#This Row],[Tipos de Acciones]]="","",'Formulario PPGR1'!#REF!)</f>
        <v>#REF!</v>
      </c>
      <c r="D156" s="499" t="e">
        <f>IF(Tabla46[[#This Row],[Tipos de Acciones]]="","",'Formulario PPGR1'!#REF!)</f>
        <v>#REF!</v>
      </c>
      <c r="E156" s="499" t="e">
        <f>IF(Tabla46[[#This Row],[Tipos de Acciones]]="","",'Formulario PPGR1'!#REF!)</f>
        <v>#REF!</v>
      </c>
      <c r="F156" s="499" t="e">
        <f>IF(Tabla46[[#This Row],[Tipos de Acciones]]="","",'Formulario PPGR1'!#REF!)</f>
        <v>#REF!</v>
      </c>
      <c r="G156" s="501" t="s">
        <v>1310</v>
      </c>
      <c r="H156" s="501" t="s">
        <v>2388</v>
      </c>
      <c r="I156" s="512"/>
      <c r="J156" s="513"/>
      <c r="K156" s="513" t="s">
        <v>2458</v>
      </c>
      <c r="L156" s="498" t="s">
        <v>467</v>
      </c>
      <c r="M156" s="503" t="s">
        <v>1369</v>
      </c>
      <c r="N156" s="503" t="s">
        <v>1507</v>
      </c>
      <c r="O156" s="504" t="s">
        <v>2387</v>
      </c>
      <c r="P156" s="504" t="s">
        <v>1507</v>
      </c>
      <c r="Q156" s="322" t="s">
        <v>2280</v>
      </c>
      <c r="R156" s="494">
        <v>39</v>
      </c>
      <c r="S156" s="508">
        <v>10000</v>
      </c>
      <c r="T156" s="496">
        <f>+Tabla46[[#This Row],[Cantidad de Insumos]]*Tabla46[[#This Row],[Precio Unitario]]</f>
        <v>390000</v>
      </c>
      <c r="U156" s="505" t="s">
        <v>735</v>
      </c>
      <c r="V156" s="497" t="s">
        <v>1300</v>
      </c>
      <c r="W156" s="500"/>
    </row>
    <row r="157" spans="2:23" ht="178.5" x14ac:dyDescent="0.2">
      <c r="B157" s="499" t="e">
        <f>IF(Tabla46[[#This Row],[Tipos de Acciones]]="","",CONCATENATE(Tabla46[[#This Row],[POA]],".",Tabla46[[#This Row],[SRS]],".",Tabla46[[#This Row],[AREA]],".",Tabla46[[#This Row],[TIPO]]))</f>
        <v>#REF!</v>
      </c>
      <c r="C157" s="499" t="e">
        <f>IF(Tabla46[[#This Row],[Tipos de Acciones]]="","",'Formulario PPGR1'!#REF!)</f>
        <v>#REF!</v>
      </c>
      <c r="D157" s="499" t="e">
        <f>IF(Tabla46[[#This Row],[Tipos de Acciones]]="","",'Formulario PPGR1'!#REF!)</f>
        <v>#REF!</v>
      </c>
      <c r="E157" s="499" t="e">
        <f>IF(Tabla46[[#This Row],[Tipos de Acciones]]="","",'Formulario PPGR1'!#REF!)</f>
        <v>#REF!</v>
      </c>
      <c r="F157" s="499" t="e">
        <f>IF(Tabla46[[#This Row],[Tipos de Acciones]]="","",'Formulario PPGR1'!#REF!)</f>
        <v>#REF!</v>
      </c>
      <c r="G157" s="501" t="s">
        <v>1310</v>
      </c>
      <c r="H157" s="501" t="s">
        <v>2388</v>
      </c>
      <c r="I157" s="512"/>
      <c r="J157" s="513"/>
      <c r="K157" s="513" t="s">
        <v>2459</v>
      </c>
      <c r="L157" s="498" t="s">
        <v>467</v>
      </c>
      <c r="M157" s="503" t="s">
        <v>1369</v>
      </c>
      <c r="N157" s="503" t="s">
        <v>1507</v>
      </c>
      <c r="O157" s="504" t="s">
        <v>2387</v>
      </c>
      <c r="P157" s="504" t="s">
        <v>1507</v>
      </c>
      <c r="Q157" s="322" t="s">
        <v>2280</v>
      </c>
      <c r="R157" s="494">
        <v>41</v>
      </c>
      <c r="S157" s="508">
        <v>15000</v>
      </c>
      <c r="T157" s="496">
        <f>+Tabla46[[#This Row],[Cantidad de Insumos]]*Tabla46[[#This Row],[Precio Unitario]]</f>
        <v>615000</v>
      </c>
      <c r="U157" s="505" t="s">
        <v>735</v>
      </c>
      <c r="V157" s="497" t="s">
        <v>1300</v>
      </c>
      <c r="W157" s="500"/>
    </row>
    <row r="158" spans="2:23" ht="178.5" x14ac:dyDescent="0.2">
      <c r="B158" s="499" t="e">
        <f>IF(Tabla46[[#This Row],[Tipos de Acciones]]="","",CONCATENATE(Tabla46[[#This Row],[POA]],".",Tabla46[[#This Row],[SRS]],".",Tabla46[[#This Row],[AREA]],".",Tabla46[[#This Row],[TIPO]]))</f>
        <v>#REF!</v>
      </c>
      <c r="C158" s="499" t="e">
        <f>IF(Tabla46[[#This Row],[Tipos de Acciones]]="","",'Formulario PPGR1'!#REF!)</f>
        <v>#REF!</v>
      </c>
      <c r="D158" s="499" t="e">
        <f>IF(Tabla46[[#This Row],[Tipos de Acciones]]="","",'Formulario PPGR1'!#REF!)</f>
        <v>#REF!</v>
      </c>
      <c r="E158" s="499" t="e">
        <f>IF(Tabla46[[#This Row],[Tipos de Acciones]]="","",'Formulario PPGR1'!#REF!)</f>
        <v>#REF!</v>
      </c>
      <c r="F158" s="499" t="e">
        <f>IF(Tabla46[[#This Row],[Tipos de Acciones]]="","",'Formulario PPGR1'!#REF!)</f>
        <v>#REF!</v>
      </c>
      <c r="G158" s="501" t="s">
        <v>1310</v>
      </c>
      <c r="H158" s="501" t="s">
        <v>2388</v>
      </c>
      <c r="I158" s="512"/>
      <c r="J158" s="513"/>
      <c r="K158" s="513" t="s">
        <v>2460</v>
      </c>
      <c r="L158" s="498" t="s">
        <v>467</v>
      </c>
      <c r="M158" s="503" t="s">
        <v>1369</v>
      </c>
      <c r="N158" s="503" t="s">
        <v>1507</v>
      </c>
      <c r="O158" s="504" t="s">
        <v>2387</v>
      </c>
      <c r="P158" s="504" t="s">
        <v>1507</v>
      </c>
      <c r="Q158" s="322" t="s">
        <v>2280</v>
      </c>
      <c r="R158" s="494">
        <v>27</v>
      </c>
      <c r="S158" s="508">
        <v>8000</v>
      </c>
      <c r="T158" s="496">
        <f>+Tabla46[[#This Row],[Cantidad de Insumos]]*Tabla46[[#This Row],[Precio Unitario]]</f>
        <v>216000</v>
      </c>
      <c r="U158" s="505" t="s">
        <v>735</v>
      </c>
      <c r="V158" s="497" t="s">
        <v>1300</v>
      </c>
      <c r="W158" s="500"/>
    </row>
    <row r="159" spans="2:23" ht="178.5" x14ac:dyDescent="0.2">
      <c r="B159" s="499" t="e">
        <f>IF(Tabla46[[#This Row],[Tipos de Acciones]]="","",CONCATENATE(Tabla46[[#This Row],[POA]],".",Tabla46[[#This Row],[SRS]],".",Tabla46[[#This Row],[AREA]],".",Tabla46[[#This Row],[TIPO]]))</f>
        <v>#REF!</v>
      </c>
      <c r="C159" s="499" t="e">
        <f>IF(Tabla46[[#This Row],[Tipos de Acciones]]="","",'Formulario PPGR1'!#REF!)</f>
        <v>#REF!</v>
      </c>
      <c r="D159" s="499" t="e">
        <f>IF(Tabla46[[#This Row],[Tipos de Acciones]]="","",'Formulario PPGR1'!#REF!)</f>
        <v>#REF!</v>
      </c>
      <c r="E159" s="499" t="e">
        <f>IF(Tabla46[[#This Row],[Tipos de Acciones]]="","",'Formulario PPGR1'!#REF!)</f>
        <v>#REF!</v>
      </c>
      <c r="F159" s="499" t="e">
        <f>IF(Tabla46[[#This Row],[Tipos de Acciones]]="","",'Formulario PPGR1'!#REF!)</f>
        <v>#REF!</v>
      </c>
      <c r="G159" s="501" t="s">
        <v>1310</v>
      </c>
      <c r="H159" s="498" t="s">
        <v>2300</v>
      </c>
      <c r="I159" s="512"/>
      <c r="J159" s="513"/>
      <c r="K159" s="513" t="s">
        <v>2461</v>
      </c>
      <c r="L159" s="498" t="s">
        <v>467</v>
      </c>
      <c r="M159" s="503" t="s">
        <v>1369</v>
      </c>
      <c r="N159" s="503" t="s">
        <v>1507</v>
      </c>
      <c r="O159" s="504" t="s">
        <v>2387</v>
      </c>
      <c r="P159" s="504" t="s">
        <v>1507</v>
      </c>
      <c r="Q159" s="322" t="s">
        <v>2280</v>
      </c>
      <c r="R159" s="494">
        <v>37</v>
      </c>
      <c r="S159" s="508">
        <v>10500</v>
      </c>
      <c r="T159" s="496">
        <f>+Tabla46[[#This Row],[Cantidad de Insumos]]*Tabla46[[#This Row],[Precio Unitario]]</f>
        <v>388500</v>
      </c>
      <c r="U159" s="329" t="s">
        <v>950</v>
      </c>
      <c r="V159" s="497" t="s">
        <v>1300</v>
      </c>
      <c r="W159" s="500"/>
    </row>
    <row r="160" spans="2:23" ht="178.5" x14ac:dyDescent="0.2">
      <c r="B160" s="499" t="e">
        <f>IF(Tabla46[[#This Row],[Tipos de Acciones]]="","",CONCATENATE(Tabla46[[#This Row],[POA]],".",Tabla46[[#This Row],[SRS]],".",Tabla46[[#This Row],[AREA]],".",Tabla46[[#This Row],[TIPO]]))</f>
        <v>#REF!</v>
      </c>
      <c r="C160" s="499" t="e">
        <f>IF(Tabla46[[#This Row],[Tipos de Acciones]]="","",'Formulario PPGR1'!#REF!)</f>
        <v>#REF!</v>
      </c>
      <c r="D160" s="499" t="e">
        <f>IF(Tabla46[[#This Row],[Tipos de Acciones]]="","",'Formulario PPGR1'!#REF!)</f>
        <v>#REF!</v>
      </c>
      <c r="E160" s="499" t="e">
        <f>IF(Tabla46[[#This Row],[Tipos de Acciones]]="","",'Formulario PPGR1'!#REF!)</f>
        <v>#REF!</v>
      </c>
      <c r="F160" s="499" t="e">
        <f>IF(Tabla46[[#This Row],[Tipos de Acciones]]="","",'Formulario PPGR1'!#REF!)</f>
        <v>#REF!</v>
      </c>
      <c r="G160" s="501" t="s">
        <v>1310</v>
      </c>
      <c r="H160" s="501" t="s">
        <v>2388</v>
      </c>
      <c r="I160" s="512"/>
      <c r="J160" s="513"/>
      <c r="K160" s="513" t="s">
        <v>2462</v>
      </c>
      <c r="L160" s="498" t="s">
        <v>467</v>
      </c>
      <c r="M160" s="503" t="s">
        <v>1369</v>
      </c>
      <c r="N160" s="503" t="s">
        <v>1507</v>
      </c>
      <c r="O160" s="504" t="s">
        <v>2387</v>
      </c>
      <c r="P160" s="504" t="s">
        <v>1507</v>
      </c>
      <c r="Q160" s="322" t="s">
        <v>2280</v>
      </c>
      <c r="R160" s="494">
        <v>63</v>
      </c>
      <c r="S160" s="508">
        <v>4000</v>
      </c>
      <c r="T160" s="496">
        <f>+Tabla46[[#This Row],[Cantidad de Insumos]]*Tabla46[[#This Row],[Precio Unitario]]</f>
        <v>252000</v>
      </c>
      <c r="U160" s="505" t="s">
        <v>735</v>
      </c>
      <c r="V160" s="497" t="s">
        <v>1300</v>
      </c>
      <c r="W160" s="500"/>
    </row>
    <row r="161" spans="2:23" ht="178.5" x14ac:dyDescent="0.2">
      <c r="B161" s="499" t="e">
        <f>IF(Tabla46[[#This Row],[Tipos de Acciones]]="","",CONCATENATE(Tabla46[[#This Row],[POA]],".",Tabla46[[#This Row],[SRS]],".",Tabla46[[#This Row],[AREA]],".",Tabla46[[#This Row],[TIPO]]))</f>
        <v>#REF!</v>
      </c>
      <c r="C161" s="499" t="e">
        <f>IF(Tabla46[[#This Row],[Tipos de Acciones]]="","",'Formulario PPGR1'!#REF!)</f>
        <v>#REF!</v>
      </c>
      <c r="D161" s="499" t="e">
        <f>IF(Tabla46[[#This Row],[Tipos de Acciones]]="","",'Formulario PPGR1'!#REF!)</f>
        <v>#REF!</v>
      </c>
      <c r="E161" s="499" t="e">
        <f>IF(Tabla46[[#This Row],[Tipos de Acciones]]="","",'Formulario PPGR1'!#REF!)</f>
        <v>#REF!</v>
      </c>
      <c r="F161" s="499" t="e">
        <f>IF(Tabla46[[#This Row],[Tipos de Acciones]]="","",'Formulario PPGR1'!#REF!)</f>
        <v>#REF!</v>
      </c>
      <c r="G161" s="501" t="s">
        <v>1310</v>
      </c>
      <c r="H161" s="501" t="s">
        <v>2388</v>
      </c>
      <c r="I161" s="512"/>
      <c r="J161" s="513"/>
      <c r="K161" s="513" t="s">
        <v>2463</v>
      </c>
      <c r="L161" s="498" t="s">
        <v>467</v>
      </c>
      <c r="M161" s="503" t="s">
        <v>1369</v>
      </c>
      <c r="N161" s="503" t="s">
        <v>1507</v>
      </c>
      <c r="O161" s="504" t="s">
        <v>2387</v>
      </c>
      <c r="P161" s="504" t="s">
        <v>1507</v>
      </c>
      <c r="Q161" s="322" t="s">
        <v>2280</v>
      </c>
      <c r="R161" s="494">
        <v>45</v>
      </c>
      <c r="S161" s="508">
        <v>4500</v>
      </c>
      <c r="T161" s="496">
        <f>+Tabla46[[#This Row],[Cantidad de Insumos]]*Tabla46[[#This Row],[Precio Unitario]]</f>
        <v>202500</v>
      </c>
      <c r="U161" s="505" t="s">
        <v>735</v>
      </c>
      <c r="V161" s="497" t="s">
        <v>1300</v>
      </c>
      <c r="W161" s="500"/>
    </row>
    <row r="162" spans="2:23" ht="178.5" x14ac:dyDescent="0.2">
      <c r="B162" s="499" t="e">
        <f>IF(Tabla46[[#This Row],[Tipos de Acciones]]="","",CONCATENATE(Tabla46[[#This Row],[POA]],".",Tabla46[[#This Row],[SRS]],".",Tabla46[[#This Row],[AREA]],".",Tabla46[[#This Row],[TIPO]]))</f>
        <v>#REF!</v>
      </c>
      <c r="C162" s="499" t="e">
        <f>IF(Tabla46[[#This Row],[Tipos de Acciones]]="","",'Formulario PPGR1'!#REF!)</f>
        <v>#REF!</v>
      </c>
      <c r="D162" s="499" t="e">
        <f>IF(Tabla46[[#This Row],[Tipos de Acciones]]="","",'Formulario PPGR1'!#REF!)</f>
        <v>#REF!</v>
      </c>
      <c r="E162" s="499" t="e">
        <f>IF(Tabla46[[#This Row],[Tipos de Acciones]]="","",'Formulario PPGR1'!#REF!)</f>
        <v>#REF!</v>
      </c>
      <c r="F162" s="499" t="e">
        <f>IF(Tabla46[[#This Row],[Tipos de Acciones]]="","",'Formulario PPGR1'!#REF!)</f>
        <v>#REF!</v>
      </c>
      <c r="G162" s="501" t="s">
        <v>1310</v>
      </c>
      <c r="H162" s="501" t="s">
        <v>2388</v>
      </c>
      <c r="I162" s="512"/>
      <c r="J162" s="513"/>
      <c r="K162" s="513" t="s">
        <v>2464</v>
      </c>
      <c r="L162" s="498" t="s">
        <v>467</v>
      </c>
      <c r="M162" s="503" t="s">
        <v>1369</v>
      </c>
      <c r="N162" s="503" t="s">
        <v>1507</v>
      </c>
      <c r="O162" s="504" t="s">
        <v>2387</v>
      </c>
      <c r="P162" s="504" t="s">
        <v>1507</v>
      </c>
      <c r="Q162" s="322" t="s">
        <v>2280</v>
      </c>
      <c r="R162" s="494">
        <v>46</v>
      </c>
      <c r="S162" s="508">
        <v>5400</v>
      </c>
      <c r="T162" s="496">
        <f>+Tabla46[[#This Row],[Cantidad de Insumos]]*Tabla46[[#This Row],[Precio Unitario]]</f>
        <v>248400</v>
      </c>
      <c r="U162" s="505" t="s">
        <v>735</v>
      </c>
      <c r="V162" s="497" t="s">
        <v>1300</v>
      </c>
      <c r="W162" s="500"/>
    </row>
    <row r="163" spans="2:23" ht="178.5" x14ac:dyDescent="0.2">
      <c r="B163" s="499" t="e">
        <f>IF(Tabla46[[#This Row],[Tipos de Acciones]]="","",CONCATENATE(Tabla46[[#This Row],[POA]],".",Tabla46[[#This Row],[SRS]],".",Tabla46[[#This Row],[AREA]],".",Tabla46[[#This Row],[TIPO]]))</f>
        <v>#REF!</v>
      </c>
      <c r="C163" s="499" t="e">
        <f>IF(Tabla46[[#This Row],[Tipos de Acciones]]="","",'Formulario PPGR1'!#REF!)</f>
        <v>#REF!</v>
      </c>
      <c r="D163" s="499" t="e">
        <f>IF(Tabla46[[#This Row],[Tipos de Acciones]]="","",'Formulario PPGR1'!#REF!)</f>
        <v>#REF!</v>
      </c>
      <c r="E163" s="499" t="e">
        <f>IF(Tabla46[[#This Row],[Tipos de Acciones]]="","",'Formulario PPGR1'!#REF!)</f>
        <v>#REF!</v>
      </c>
      <c r="F163" s="499" t="e">
        <f>IF(Tabla46[[#This Row],[Tipos de Acciones]]="","",'Formulario PPGR1'!#REF!)</f>
        <v>#REF!</v>
      </c>
      <c r="G163" s="501" t="s">
        <v>1310</v>
      </c>
      <c r="H163" s="501" t="s">
        <v>2388</v>
      </c>
      <c r="I163" s="512"/>
      <c r="J163" s="513"/>
      <c r="K163" s="513" t="s">
        <v>2465</v>
      </c>
      <c r="L163" s="498" t="s">
        <v>467</v>
      </c>
      <c r="M163" s="503" t="s">
        <v>1369</v>
      </c>
      <c r="N163" s="503" t="s">
        <v>1507</v>
      </c>
      <c r="O163" s="504" t="s">
        <v>2387</v>
      </c>
      <c r="P163" s="504" t="s">
        <v>1507</v>
      </c>
      <c r="Q163" s="322" t="s">
        <v>2280</v>
      </c>
      <c r="R163" s="494">
        <v>15</v>
      </c>
      <c r="S163" s="508">
        <v>75000</v>
      </c>
      <c r="T163" s="496">
        <f>+Tabla46[[#This Row],[Cantidad de Insumos]]*Tabla46[[#This Row],[Precio Unitario]]</f>
        <v>1125000</v>
      </c>
      <c r="U163" s="505" t="s">
        <v>735</v>
      </c>
      <c r="V163" s="497" t="s">
        <v>1300</v>
      </c>
      <c r="W163" s="500"/>
    </row>
    <row r="164" spans="2:23" ht="178.5" x14ac:dyDescent="0.2">
      <c r="B164" s="499" t="e">
        <f>IF(Tabla46[[#This Row],[Tipos de Acciones]]="","",CONCATENATE(Tabla46[[#This Row],[POA]],".",Tabla46[[#This Row],[SRS]],".",Tabla46[[#This Row],[AREA]],".",Tabla46[[#This Row],[TIPO]]))</f>
        <v>#REF!</v>
      </c>
      <c r="C164" s="499" t="e">
        <f>IF(Tabla46[[#This Row],[Tipos de Acciones]]="","",'Formulario PPGR1'!#REF!)</f>
        <v>#REF!</v>
      </c>
      <c r="D164" s="499" t="e">
        <f>IF(Tabla46[[#This Row],[Tipos de Acciones]]="","",'Formulario PPGR1'!#REF!)</f>
        <v>#REF!</v>
      </c>
      <c r="E164" s="499" t="e">
        <f>IF(Tabla46[[#This Row],[Tipos de Acciones]]="","",'Formulario PPGR1'!#REF!)</f>
        <v>#REF!</v>
      </c>
      <c r="F164" s="499" t="e">
        <f>IF(Tabla46[[#This Row],[Tipos de Acciones]]="","",'Formulario PPGR1'!#REF!)</f>
        <v>#REF!</v>
      </c>
      <c r="G164" s="501" t="s">
        <v>1310</v>
      </c>
      <c r="H164" s="501" t="s">
        <v>2388</v>
      </c>
      <c r="I164" s="512"/>
      <c r="J164" s="513"/>
      <c r="K164" s="513" t="s">
        <v>2466</v>
      </c>
      <c r="L164" s="498" t="s">
        <v>467</v>
      </c>
      <c r="M164" s="503" t="s">
        <v>1369</v>
      </c>
      <c r="N164" s="503" t="s">
        <v>1507</v>
      </c>
      <c r="O164" s="504" t="s">
        <v>2387</v>
      </c>
      <c r="P164" s="504" t="s">
        <v>1507</v>
      </c>
      <c r="Q164" s="322" t="s">
        <v>2280</v>
      </c>
      <c r="R164" s="494">
        <v>58</v>
      </c>
      <c r="S164" s="508">
        <v>1080</v>
      </c>
      <c r="T164" s="496">
        <f>+Tabla46[[#This Row],[Cantidad de Insumos]]*Tabla46[[#This Row],[Precio Unitario]]</f>
        <v>62640</v>
      </c>
      <c r="U164" s="505" t="s">
        <v>735</v>
      </c>
      <c r="V164" s="497" t="s">
        <v>1300</v>
      </c>
      <c r="W164" s="500"/>
    </row>
    <row r="165" spans="2:23" ht="178.5" x14ac:dyDescent="0.2">
      <c r="B165" s="499" t="e">
        <f>IF(Tabla46[[#This Row],[Tipos de Acciones]]="","",CONCATENATE(Tabla46[[#This Row],[POA]],".",Tabla46[[#This Row],[SRS]],".",Tabla46[[#This Row],[AREA]],".",Tabla46[[#This Row],[TIPO]]))</f>
        <v>#REF!</v>
      </c>
      <c r="C165" s="499" t="e">
        <f>IF(Tabla46[[#This Row],[Tipos de Acciones]]="","",'Formulario PPGR1'!#REF!)</f>
        <v>#REF!</v>
      </c>
      <c r="D165" s="499" t="e">
        <f>IF(Tabla46[[#This Row],[Tipos de Acciones]]="","",'Formulario PPGR1'!#REF!)</f>
        <v>#REF!</v>
      </c>
      <c r="E165" s="499" t="e">
        <f>IF(Tabla46[[#This Row],[Tipos de Acciones]]="","",'Formulario PPGR1'!#REF!)</f>
        <v>#REF!</v>
      </c>
      <c r="F165" s="499" t="e">
        <f>IF(Tabla46[[#This Row],[Tipos de Acciones]]="","",'Formulario PPGR1'!#REF!)</f>
        <v>#REF!</v>
      </c>
      <c r="G165" s="501" t="s">
        <v>1310</v>
      </c>
      <c r="H165" s="501" t="s">
        <v>2388</v>
      </c>
      <c r="I165" s="512"/>
      <c r="J165" s="513"/>
      <c r="K165" s="513" t="s">
        <v>2467</v>
      </c>
      <c r="L165" s="498" t="s">
        <v>467</v>
      </c>
      <c r="M165" s="503" t="s">
        <v>1369</v>
      </c>
      <c r="N165" s="503" t="s">
        <v>1507</v>
      </c>
      <c r="O165" s="504" t="s">
        <v>2387</v>
      </c>
      <c r="P165" s="504" t="s">
        <v>1507</v>
      </c>
      <c r="Q165" s="322" t="s">
        <v>2280</v>
      </c>
      <c r="R165" s="494">
        <v>61</v>
      </c>
      <c r="S165" s="508">
        <v>4050</v>
      </c>
      <c r="T165" s="496">
        <f>+Tabla46[[#This Row],[Cantidad de Insumos]]*Tabla46[[#This Row],[Precio Unitario]]</f>
        <v>247050</v>
      </c>
      <c r="U165" s="505" t="s">
        <v>735</v>
      </c>
      <c r="V165" s="497" t="s">
        <v>1300</v>
      </c>
      <c r="W165" s="500"/>
    </row>
    <row r="166" spans="2:23" ht="178.5" x14ac:dyDescent="0.2">
      <c r="B166" s="499" t="e">
        <f>IF(Tabla46[[#This Row],[Tipos de Acciones]]="","",CONCATENATE(Tabla46[[#This Row],[POA]],".",Tabla46[[#This Row],[SRS]],".",Tabla46[[#This Row],[AREA]],".",Tabla46[[#This Row],[TIPO]]))</f>
        <v>#REF!</v>
      </c>
      <c r="C166" s="499" t="e">
        <f>IF(Tabla46[[#This Row],[Tipos de Acciones]]="","",'Formulario PPGR1'!#REF!)</f>
        <v>#REF!</v>
      </c>
      <c r="D166" s="499" t="e">
        <f>IF(Tabla46[[#This Row],[Tipos de Acciones]]="","",'Formulario PPGR1'!#REF!)</f>
        <v>#REF!</v>
      </c>
      <c r="E166" s="499" t="e">
        <f>IF(Tabla46[[#This Row],[Tipos de Acciones]]="","",'Formulario PPGR1'!#REF!)</f>
        <v>#REF!</v>
      </c>
      <c r="F166" s="499" t="e">
        <f>IF(Tabla46[[#This Row],[Tipos de Acciones]]="","",'Formulario PPGR1'!#REF!)</f>
        <v>#REF!</v>
      </c>
      <c r="G166" s="501" t="s">
        <v>1310</v>
      </c>
      <c r="H166" s="491" t="s">
        <v>2392</v>
      </c>
      <c r="I166" s="512"/>
      <c r="J166" s="513"/>
      <c r="K166" s="513" t="s">
        <v>2468</v>
      </c>
      <c r="L166" s="498" t="s">
        <v>467</v>
      </c>
      <c r="M166" s="503" t="s">
        <v>1369</v>
      </c>
      <c r="N166" s="503" t="s">
        <v>1507</v>
      </c>
      <c r="O166" s="504" t="s">
        <v>2387</v>
      </c>
      <c r="P166" s="504" t="s">
        <v>1507</v>
      </c>
      <c r="Q166" s="322" t="s">
        <v>2280</v>
      </c>
      <c r="R166" s="494">
        <v>28</v>
      </c>
      <c r="S166" s="508">
        <v>3000</v>
      </c>
      <c r="T166" s="496">
        <f>+Tabla46[[#This Row],[Cantidad de Insumos]]*Tabla46[[#This Row],[Precio Unitario]]</f>
        <v>84000</v>
      </c>
      <c r="U166" s="505" t="s">
        <v>2394</v>
      </c>
      <c r="V166" s="497" t="s">
        <v>1300</v>
      </c>
      <c r="W166" s="500"/>
    </row>
    <row r="167" spans="2:23" ht="178.5" x14ac:dyDescent="0.2">
      <c r="B167" s="499" t="e">
        <f>IF(Tabla46[[#This Row],[Tipos de Acciones]]="","",CONCATENATE(Tabla46[[#This Row],[POA]],".",Tabla46[[#This Row],[SRS]],".",Tabla46[[#This Row],[AREA]],".",Tabla46[[#This Row],[TIPO]]))</f>
        <v>#REF!</v>
      </c>
      <c r="C167" s="499" t="e">
        <f>IF(Tabla46[[#This Row],[Tipos de Acciones]]="","",'Formulario PPGR1'!#REF!)</f>
        <v>#REF!</v>
      </c>
      <c r="D167" s="499" t="e">
        <f>IF(Tabla46[[#This Row],[Tipos de Acciones]]="","",'Formulario PPGR1'!#REF!)</f>
        <v>#REF!</v>
      </c>
      <c r="E167" s="499" t="e">
        <f>IF(Tabla46[[#This Row],[Tipos de Acciones]]="","",'Formulario PPGR1'!#REF!)</f>
        <v>#REF!</v>
      </c>
      <c r="F167" s="499" t="e">
        <f>IF(Tabla46[[#This Row],[Tipos de Acciones]]="","",'Formulario PPGR1'!#REF!)</f>
        <v>#REF!</v>
      </c>
      <c r="G167" s="501" t="s">
        <v>1310</v>
      </c>
      <c r="H167" s="501" t="s">
        <v>2388</v>
      </c>
      <c r="I167" s="512"/>
      <c r="J167" s="513"/>
      <c r="K167" s="513" t="s">
        <v>2469</v>
      </c>
      <c r="L167" s="498" t="s">
        <v>467</v>
      </c>
      <c r="M167" s="503" t="s">
        <v>1369</v>
      </c>
      <c r="N167" s="503" t="s">
        <v>1507</v>
      </c>
      <c r="O167" s="504" t="s">
        <v>2387</v>
      </c>
      <c r="P167" s="504" t="s">
        <v>1507</v>
      </c>
      <c r="Q167" s="322" t="s">
        <v>2280</v>
      </c>
      <c r="R167" s="494">
        <v>45</v>
      </c>
      <c r="S167" s="508">
        <v>1900</v>
      </c>
      <c r="T167" s="496">
        <f>+Tabla46[[#This Row],[Cantidad de Insumos]]*Tabla46[[#This Row],[Precio Unitario]]</f>
        <v>85500</v>
      </c>
      <c r="U167" s="505" t="s">
        <v>735</v>
      </c>
      <c r="V167" s="497" t="s">
        <v>1300</v>
      </c>
      <c r="W167" s="500"/>
    </row>
    <row r="168" spans="2:23" ht="178.5" x14ac:dyDescent="0.2">
      <c r="B168" s="499" t="e">
        <f>IF(Tabla46[[#This Row],[Tipos de Acciones]]="","",CONCATENATE(Tabla46[[#This Row],[POA]],".",Tabla46[[#This Row],[SRS]],".",Tabla46[[#This Row],[AREA]],".",Tabla46[[#This Row],[TIPO]]))</f>
        <v>#REF!</v>
      </c>
      <c r="C168" s="499" t="e">
        <f>IF(Tabla46[[#This Row],[Tipos de Acciones]]="","",'Formulario PPGR1'!#REF!)</f>
        <v>#REF!</v>
      </c>
      <c r="D168" s="499" t="e">
        <f>IF(Tabla46[[#This Row],[Tipos de Acciones]]="","",'Formulario PPGR1'!#REF!)</f>
        <v>#REF!</v>
      </c>
      <c r="E168" s="499" t="e">
        <f>IF(Tabla46[[#This Row],[Tipos de Acciones]]="","",'Formulario PPGR1'!#REF!)</f>
        <v>#REF!</v>
      </c>
      <c r="F168" s="499" t="e">
        <f>IF(Tabla46[[#This Row],[Tipos de Acciones]]="","",'Formulario PPGR1'!#REF!)</f>
        <v>#REF!</v>
      </c>
      <c r="G168" s="501" t="s">
        <v>1310</v>
      </c>
      <c r="H168" s="501" t="s">
        <v>2388</v>
      </c>
      <c r="I168" s="512"/>
      <c r="J168" s="513"/>
      <c r="K168" s="513" t="s">
        <v>2470</v>
      </c>
      <c r="L168" s="498" t="s">
        <v>467</v>
      </c>
      <c r="M168" s="503" t="s">
        <v>1369</v>
      </c>
      <c r="N168" s="503" t="s">
        <v>1507</v>
      </c>
      <c r="O168" s="504" t="s">
        <v>2387</v>
      </c>
      <c r="P168" s="504" t="s">
        <v>1507</v>
      </c>
      <c r="Q168" s="322" t="s">
        <v>2280</v>
      </c>
      <c r="R168" s="494">
        <v>25</v>
      </c>
      <c r="S168" s="508">
        <v>5000</v>
      </c>
      <c r="T168" s="496">
        <f>+Tabla46[[#This Row],[Cantidad de Insumos]]*Tabla46[[#This Row],[Precio Unitario]]</f>
        <v>125000</v>
      </c>
      <c r="U168" s="505" t="s">
        <v>735</v>
      </c>
      <c r="V168" s="497" t="s">
        <v>1300</v>
      </c>
      <c r="W168" s="500"/>
    </row>
    <row r="169" spans="2:23" ht="178.5" x14ac:dyDescent="0.2">
      <c r="B169" s="499" t="e">
        <f>IF(Tabla46[[#This Row],[Tipos de Acciones]]="","",CONCATENATE(Tabla46[[#This Row],[POA]],".",Tabla46[[#This Row],[SRS]],".",Tabla46[[#This Row],[AREA]],".",Tabla46[[#This Row],[TIPO]]))</f>
        <v>#REF!</v>
      </c>
      <c r="C169" s="499" t="e">
        <f>IF(Tabla46[[#This Row],[Tipos de Acciones]]="","",'Formulario PPGR1'!#REF!)</f>
        <v>#REF!</v>
      </c>
      <c r="D169" s="499" t="e">
        <f>IF(Tabla46[[#This Row],[Tipos de Acciones]]="","",'Formulario PPGR1'!#REF!)</f>
        <v>#REF!</v>
      </c>
      <c r="E169" s="499" t="e">
        <f>IF(Tabla46[[#This Row],[Tipos de Acciones]]="","",'Formulario PPGR1'!#REF!)</f>
        <v>#REF!</v>
      </c>
      <c r="F169" s="499" t="e">
        <f>IF(Tabla46[[#This Row],[Tipos de Acciones]]="","",'Formulario PPGR1'!#REF!)</f>
        <v>#REF!</v>
      </c>
      <c r="G169" s="501" t="s">
        <v>1310</v>
      </c>
      <c r="H169" s="491" t="s">
        <v>2286</v>
      </c>
      <c r="I169" s="512"/>
      <c r="J169" s="513"/>
      <c r="K169" s="513" t="s">
        <v>2385</v>
      </c>
      <c r="L169" s="498" t="s">
        <v>467</v>
      </c>
      <c r="M169" s="503" t="s">
        <v>1369</v>
      </c>
      <c r="N169" s="503" t="s">
        <v>1507</v>
      </c>
      <c r="O169" s="504" t="s">
        <v>2387</v>
      </c>
      <c r="P169" s="504" t="s">
        <v>1507</v>
      </c>
      <c r="Q169" s="322" t="s">
        <v>2280</v>
      </c>
      <c r="R169" s="494">
        <v>17</v>
      </c>
      <c r="S169" s="508">
        <v>49000</v>
      </c>
      <c r="T169" s="496">
        <f>+Tabla46[[#This Row],[Cantidad de Insumos]]*Tabla46[[#This Row],[Precio Unitario]]</f>
        <v>833000</v>
      </c>
      <c r="U169" s="505" t="s">
        <v>1041</v>
      </c>
      <c r="V169" s="497" t="s">
        <v>1300</v>
      </c>
      <c r="W169" s="500"/>
    </row>
    <row r="170" spans="2:23" ht="178.5" x14ac:dyDescent="0.2">
      <c r="B170" s="499" t="e">
        <f>IF(Tabla46[[#This Row],[Tipos de Acciones]]="","",CONCATENATE(Tabla46[[#This Row],[POA]],".",Tabla46[[#This Row],[SRS]],".",Tabla46[[#This Row],[AREA]],".",Tabla46[[#This Row],[TIPO]]))</f>
        <v>#REF!</v>
      </c>
      <c r="C170" s="499" t="e">
        <f>IF(Tabla46[[#This Row],[Tipos de Acciones]]="","",'Formulario PPGR1'!#REF!)</f>
        <v>#REF!</v>
      </c>
      <c r="D170" s="499" t="e">
        <f>IF(Tabla46[[#This Row],[Tipos de Acciones]]="","",'Formulario PPGR1'!#REF!)</f>
        <v>#REF!</v>
      </c>
      <c r="E170" s="499" t="e">
        <f>IF(Tabla46[[#This Row],[Tipos de Acciones]]="","",'Formulario PPGR1'!#REF!)</f>
        <v>#REF!</v>
      </c>
      <c r="F170" s="499" t="e">
        <f>IF(Tabla46[[#This Row],[Tipos de Acciones]]="","",'Formulario PPGR1'!#REF!)</f>
        <v>#REF!</v>
      </c>
      <c r="G170" s="501" t="s">
        <v>1310</v>
      </c>
      <c r="H170" s="501" t="s">
        <v>2388</v>
      </c>
      <c r="I170" s="512"/>
      <c r="J170" s="513"/>
      <c r="K170" s="513" t="s">
        <v>2389</v>
      </c>
      <c r="L170" s="498" t="s">
        <v>467</v>
      </c>
      <c r="M170" s="503" t="s">
        <v>1369</v>
      </c>
      <c r="N170" s="503" t="s">
        <v>1507</v>
      </c>
      <c r="O170" s="504" t="s">
        <v>2387</v>
      </c>
      <c r="P170" s="504" t="s">
        <v>1507</v>
      </c>
      <c r="Q170" s="322" t="s">
        <v>2280</v>
      </c>
      <c r="R170" s="494">
        <v>60</v>
      </c>
      <c r="S170" s="508">
        <v>3000</v>
      </c>
      <c r="T170" s="496">
        <f>+Tabla46[[#This Row],[Cantidad de Insumos]]*Tabla46[[#This Row],[Precio Unitario]]</f>
        <v>180000</v>
      </c>
      <c r="U170" s="505" t="s">
        <v>735</v>
      </c>
      <c r="V170" s="497" t="s">
        <v>1300</v>
      </c>
      <c r="W170" s="500"/>
    </row>
    <row r="171" spans="2:23" ht="178.5" x14ac:dyDescent="0.2">
      <c r="B171" s="499" t="e">
        <f>IF(Tabla46[[#This Row],[Tipos de Acciones]]="","",CONCATENATE(Tabla46[[#This Row],[POA]],".",Tabla46[[#This Row],[SRS]],".",Tabla46[[#This Row],[AREA]],".",Tabla46[[#This Row],[TIPO]]))</f>
        <v>#REF!</v>
      </c>
      <c r="C171" s="499" t="e">
        <f>IF(Tabla46[[#This Row],[Tipos de Acciones]]="","",'Formulario PPGR1'!#REF!)</f>
        <v>#REF!</v>
      </c>
      <c r="D171" s="499" t="e">
        <f>IF(Tabla46[[#This Row],[Tipos de Acciones]]="","",'Formulario PPGR1'!#REF!)</f>
        <v>#REF!</v>
      </c>
      <c r="E171" s="499" t="e">
        <f>IF(Tabla46[[#This Row],[Tipos de Acciones]]="","",'Formulario PPGR1'!#REF!)</f>
        <v>#REF!</v>
      </c>
      <c r="F171" s="499" t="e">
        <f>IF(Tabla46[[#This Row],[Tipos de Acciones]]="","",'Formulario PPGR1'!#REF!)</f>
        <v>#REF!</v>
      </c>
      <c r="G171" s="501" t="s">
        <v>1310</v>
      </c>
      <c r="H171" s="501" t="s">
        <v>2388</v>
      </c>
      <c r="I171" s="512"/>
      <c r="J171" s="513"/>
      <c r="K171" s="513" t="s">
        <v>2390</v>
      </c>
      <c r="L171" s="498" t="s">
        <v>467</v>
      </c>
      <c r="M171" s="503" t="s">
        <v>1369</v>
      </c>
      <c r="N171" s="503" t="s">
        <v>1507</v>
      </c>
      <c r="O171" s="504" t="s">
        <v>2387</v>
      </c>
      <c r="P171" s="504" t="s">
        <v>1507</v>
      </c>
      <c r="Q171" s="322" t="s">
        <v>2280</v>
      </c>
      <c r="R171" s="494">
        <v>32</v>
      </c>
      <c r="S171" s="508">
        <v>15000</v>
      </c>
      <c r="T171" s="496">
        <f>+Tabla46[[#This Row],[Cantidad de Insumos]]*Tabla46[[#This Row],[Precio Unitario]]</f>
        <v>480000</v>
      </c>
      <c r="U171" s="505" t="s">
        <v>735</v>
      </c>
      <c r="V171" s="497" t="s">
        <v>1300</v>
      </c>
      <c r="W171" s="500"/>
    </row>
    <row r="172" spans="2:23" ht="178.5" x14ac:dyDescent="0.2">
      <c r="B172" s="499" t="e">
        <f>IF(Tabla46[[#This Row],[Tipos de Acciones]]="","",CONCATENATE(Tabla46[[#This Row],[POA]],".",Tabla46[[#This Row],[SRS]],".",Tabla46[[#This Row],[AREA]],".",Tabla46[[#This Row],[TIPO]]))</f>
        <v>#REF!</v>
      </c>
      <c r="C172" s="499" t="e">
        <f>IF(Tabla46[[#This Row],[Tipos de Acciones]]="","",'Formulario PPGR1'!#REF!)</f>
        <v>#REF!</v>
      </c>
      <c r="D172" s="499" t="e">
        <f>IF(Tabla46[[#This Row],[Tipos de Acciones]]="","",'Formulario PPGR1'!#REF!)</f>
        <v>#REF!</v>
      </c>
      <c r="E172" s="499" t="e">
        <f>IF(Tabla46[[#This Row],[Tipos de Acciones]]="","",'Formulario PPGR1'!#REF!)</f>
        <v>#REF!</v>
      </c>
      <c r="F172" s="499" t="e">
        <f>IF(Tabla46[[#This Row],[Tipos de Acciones]]="","",'Formulario PPGR1'!#REF!)</f>
        <v>#REF!</v>
      </c>
      <c r="G172" s="501" t="s">
        <v>1310</v>
      </c>
      <c r="H172" s="501" t="s">
        <v>2388</v>
      </c>
      <c r="I172" s="512"/>
      <c r="J172" s="513"/>
      <c r="K172" s="513" t="s">
        <v>2391</v>
      </c>
      <c r="L172" s="498" t="s">
        <v>467</v>
      </c>
      <c r="M172" s="503" t="s">
        <v>1369</v>
      </c>
      <c r="N172" s="503" t="s">
        <v>1507</v>
      </c>
      <c r="O172" s="504" t="s">
        <v>2387</v>
      </c>
      <c r="P172" s="504" t="s">
        <v>1507</v>
      </c>
      <c r="Q172" s="322" t="s">
        <v>2280</v>
      </c>
      <c r="R172" s="494">
        <v>29</v>
      </c>
      <c r="S172" s="508">
        <v>22000</v>
      </c>
      <c r="T172" s="496">
        <f>+Tabla46[[#This Row],[Cantidad de Insumos]]*Tabla46[[#This Row],[Precio Unitario]]</f>
        <v>638000</v>
      </c>
      <c r="U172" s="505" t="s">
        <v>735</v>
      </c>
      <c r="V172" s="497" t="s">
        <v>1300</v>
      </c>
      <c r="W172" s="500"/>
    </row>
    <row r="173" spans="2:23" ht="178.5" x14ac:dyDescent="0.2">
      <c r="B173" s="499" t="e">
        <f>IF(Tabla46[[#This Row],[Tipos de Acciones]]="","",CONCATENATE(Tabla46[[#This Row],[POA]],".",Tabla46[[#This Row],[SRS]],".",Tabla46[[#This Row],[AREA]],".",Tabla46[[#This Row],[TIPO]]))</f>
        <v>#REF!</v>
      </c>
      <c r="C173" s="499" t="e">
        <f>IF(Tabla46[[#This Row],[Tipos de Acciones]]="","",'Formulario PPGR1'!#REF!)</f>
        <v>#REF!</v>
      </c>
      <c r="D173" s="499" t="e">
        <f>IF(Tabla46[[#This Row],[Tipos de Acciones]]="","",'Formulario PPGR1'!#REF!)</f>
        <v>#REF!</v>
      </c>
      <c r="E173" s="499" t="e">
        <f>IF(Tabla46[[#This Row],[Tipos de Acciones]]="","",'Formulario PPGR1'!#REF!)</f>
        <v>#REF!</v>
      </c>
      <c r="F173" s="499" t="e">
        <f>IF(Tabla46[[#This Row],[Tipos de Acciones]]="","",'Formulario PPGR1'!#REF!)</f>
        <v>#REF!</v>
      </c>
      <c r="G173" s="501" t="s">
        <v>1310</v>
      </c>
      <c r="H173" s="491" t="s">
        <v>2392</v>
      </c>
      <c r="I173" s="512"/>
      <c r="J173" s="513"/>
      <c r="K173" s="513" t="s">
        <v>2393</v>
      </c>
      <c r="L173" s="498" t="s">
        <v>467</v>
      </c>
      <c r="M173" s="503" t="s">
        <v>1369</v>
      </c>
      <c r="N173" s="503" t="s">
        <v>1507</v>
      </c>
      <c r="O173" s="504" t="s">
        <v>2387</v>
      </c>
      <c r="P173" s="504" t="s">
        <v>1507</v>
      </c>
      <c r="Q173" s="322" t="s">
        <v>2280</v>
      </c>
      <c r="R173" s="494">
        <v>38</v>
      </c>
      <c r="S173" s="508">
        <v>10000</v>
      </c>
      <c r="T173" s="496">
        <f>+Tabla46[[#This Row],[Cantidad de Insumos]]*Tabla46[[#This Row],[Precio Unitario]]</f>
        <v>380000</v>
      </c>
      <c r="U173" s="505" t="s">
        <v>2394</v>
      </c>
      <c r="V173" s="497" t="s">
        <v>1300</v>
      </c>
      <c r="W173" s="500"/>
    </row>
    <row r="174" spans="2:23" ht="178.5" x14ac:dyDescent="0.2">
      <c r="B174" s="499" t="e">
        <f>IF(Tabla46[[#This Row],[Tipos de Acciones]]="","",CONCATENATE(Tabla46[[#This Row],[POA]],".",Tabla46[[#This Row],[SRS]],".",Tabla46[[#This Row],[AREA]],".",Tabla46[[#This Row],[TIPO]]))</f>
        <v>#REF!</v>
      </c>
      <c r="C174" s="499" t="e">
        <f>IF(Tabla46[[#This Row],[Tipos de Acciones]]="","",'Formulario PPGR1'!#REF!)</f>
        <v>#REF!</v>
      </c>
      <c r="D174" s="499" t="e">
        <f>IF(Tabla46[[#This Row],[Tipos de Acciones]]="","",'Formulario PPGR1'!#REF!)</f>
        <v>#REF!</v>
      </c>
      <c r="E174" s="499" t="e">
        <f>IF(Tabla46[[#This Row],[Tipos de Acciones]]="","",'Formulario PPGR1'!#REF!)</f>
        <v>#REF!</v>
      </c>
      <c r="F174" s="499" t="e">
        <f>IF(Tabla46[[#This Row],[Tipos de Acciones]]="","",'Formulario PPGR1'!#REF!)</f>
        <v>#REF!</v>
      </c>
      <c r="G174" s="501" t="s">
        <v>1310</v>
      </c>
      <c r="H174" s="498" t="s">
        <v>2395</v>
      </c>
      <c r="I174" s="512"/>
      <c r="J174" s="513"/>
      <c r="K174" s="513" t="s">
        <v>2396</v>
      </c>
      <c r="L174" s="498" t="s">
        <v>467</v>
      </c>
      <c r="M174" s="503" t="s">
        <v>1369</v>
      </c>
      <c r="N174" s="503" t="s">
        <v>1507</v>
      </c>
      <c r="O174" s="504" t="s">
        <v>2387</v>
      </c>
      <c r="P174" s="504" t="s">
        <v>1507</v>
      </c>
      <c r="Q174" s="322" t="s">
        <v>2280</v>
      </c>
      <c r="R174" s="494">
        <v>14</v>
      </c>
      <c r="S174" s="508">
        <v>4000</v>
      </c>
      <c r="T174" s="496">
        <f>+Tabla46[[#This Row],[Cantidad de Insumos]]*Tabla46[[#This Row],[Precio Unitario]]</f>
        <v>56000</v>
      </c>
      <c r="U174" s="505" t="s">
        <v>1000</v>
      </c>
      <c r="V174" s="497" t="s">
        <v>1300</v>
      </c>
      <c r="W174" s="500"/>
    </row>
    <row r="175" spans="2:23" ht="27" customHeight="1" x14ac:dyDescent="0.2">
      <c r="B175" s="499" t="e">
        <f>IF(Tabla46[[#This Row],[Tipos de Acciones]]="","",CONCATENATE(Tabla46[[#This Row],[POA]],".",Tabla46[[#This Row],[SRS]],".",Tabla46[[#This Row],[AREA]],".",Tabla46[[#This Row],[TIPO]]))</f>
        <v>#REF!</v>
      </c>
      <c r="C175" s="499" t="e">
        <f>IF(Tabla46[[#This Row],[Tipos de Acciones]]="","",'Formulario PPGR1'!#REF!)</f>
        <v>#REF!</v>
      </c>
      <c r="D175" s="499" t="e">
        <f>IF(Tabla46[[#This Row],[Tipos de Acciones]]="","",'Formulario PPGR1'!#REF!)</f>
        <v>#REF!</v>
      </c>
      <c r="E175" s="499" t="e">
        <f>IF(Tabla46[[#This Row],[Tipos de Acciones]]="","",'Formulario PPGR1'!#REF!)</f>
        <v>#REF!</v>
      </c>
      <c r="F175" s="499" t="e">
        <f>IF(Tabla46[[#This Row],[Tipos de Acciones]]="","",'Formulario PPGR1'!#REF!)</f>
        <v>#REF!</v>
      </c>
      <c r="G175" s="501" t="s">
        <v>1310</v>
      </c>
      <c r="H175" s="501" t="s">
        <v>2388</v>
      </c>
      <c r="I175" s="512"/>
      <c r="J175" s="513"/>
      <c r="K175" s="513" t="s">
        <v>2397</v>
      </c>
      <c r="L175" s="498" t="s">
        <v>467</v>
      </c>
      <c r="M175" s="503" t="s">
        <v>1369</v>
      </c>
      <c r="N175" s="503" t="s">
        <v>1507</v>
      </c>
      <c r="O175" s="504" t="s">
        <v>2387</v>
      </c>
      <c r="P175" s="504" t="s">
        <v>1507</v>
      </c>
      <c r="Q175" s="322" t="s">
        <v>2280</v>
      </c>
      <c r="R175" s="494">
        <v>20</v>
      </c>
      <c r="S175" s="508">
        <v>7500</v>
      </c>
      <c r="T175" s="496">
        <f>+Tabla46[[#This Row],[Cantidad de Insumos]]*Tabla46[[#This Row],[Precio Unitario]]</f>
        <v>150000</v>
      </c>
      <c r="U175" s="505" t="s">
        <v>735</v>
      </c>
      <c r="V175" s="497" t="s">
        <v>1300</v>
      </c>
      <c r="W175" s="500"/>
    </row>
    <row r="176" spans="2:23" ht="48" customHeight="1" x14ac:dyDescent="0.2">
      <c r="B176" s="499" t="e">
        <f>IF(Tabla46[[#This Row],[Tipos de Acciones]]="","",CONCATENATE(Tabla46[[#This Row],[POA]],".",Tabla46[[#This Row],[SRS]],".",Tabla46[[#This Row],[AREA]],".",Tabla46[[#This Row],[TIPO]]))</f>
        <v>#REF!</v>
      </c>
      <c r="C176" s="499" t="e">
        <f>IF(Tabla46[[#This Row],[Tipos de Acciones]]="","",'Formulario PPGR1'!#REF!)</f>
        <v>#REF!</v>
      </c>
      <c r="D176" s="499" t="e">
        <f>IF(Tabla46[[#This Row],[Tipos de Acciones]]="","",'Formulario PPGR1'!#REF!)</f>
        <v>#REF!</v>
      </c>
      <c r="E176" s="499" t="e">
        <f>IF(Tabla46[[#This Row],[Tipos de Acciones]]="","",'Formulario PPGR1'!#REF!)</f>
        <v>#REF!</v>
      </c>
      <c r="F176" s="499" t="e">
        <f>IF(Tabla46[[#This Row],[Tipos de Acciones]]="","",'Formulario PPGR1'!#REF!)</f>
        <v>#REF!</v>
      </c>
      <c r="G176" s="501" t="s">
        <v>1310</v>
      </c>
      <c r="H176" s="501" t="s">
        <v>2388</v>
      </c>
      <c r="I176" s="512"/>
      <c r="J176" s="513"/>
      <c r="K176" s="513" t="s">
        <v>2398</v>
      </c>
      <c r="L176" s="498" t="s">
        <v>467</v>
      </c>
      <c r="M176" s="503" t="s">
        <v>1369</v>
      </c>
      <c r="N176" s="503" t="s">
        <v>1507</v>
      </c>
      <c r="O176" s="504" t="s">
        <v>2387</v>
      </c>
      <c r="P176" s="504" t="s">
        <v>1507</v>
      </c>
      <c r="Q176" s="322" t="s">
        <v>2280</v>
      </c>
      <c r="R176" s="494">
        <v>30</v>
      </c>
      <c r="S176" s="508">
        <v>3000</v>
      </c>
      <c r="T176" s="496">
        <f>+Tabla46[[#This Row],[Cantidad de Insumos]]*Tabla46[[#This Row],[Precio Unitario]]</f>
        <v>90000</v>
      </c>
      <c r="U176" s="505" t="s">
        <v>735</v>
      </c>
      <c r="V176" s="497" t="s">
        <v>1300</v>
      </c>
      <c r="W176" s="500"/>
    </row>
    <row r="177" spans="2:23" ht="54.75" customHeight="1" x14ac:dyDescent="0.2">
      <c r="B177" s="499" t="e">
        <f>IF(Tabla46[[#This Row],[Tipos de Acciones]]="","",CONCATENATE(Tabla46[[#This Row],[POA]],".",Tabla46[[#This Row],[SRS]],".",Tabla46[[#This Row],[AREA]],".",Tabla46[[#This Row],[TIPO]]))</f>
        <v>#REF!</v>
      </c>
      <c r="C177" s="499" t="e">
        <f>IF(Tabla46[[#This Row],[Tipos de Acciones]]="","",'Formulario PPGR1'!#REF!)</f>
        <v>#REF!</v>
      </c>
      <c r="D177" s="499" t="e">
        <f>IF(Tabla46[[#This Row],[Tipos de Acciones]]="","",'Formulario PPGR1'!#REF!)</f>
        <v>#REF!</v>
      </c>
      <c r="E177" s="499" t="e">
        <f>IF(Tabla46[[#This Row],[Tipos de Acciones]]="","",'Formulario PPGR1'!#REF!)</f>
        <v>#REF!</v>
      </c>
      <c r="F177" s="499" t="e">
        <f>IF(Tabla46[[#This Row],[Tipos de Acciones]]="","",'Formulario PPGR1'!#REF!)</f>
        <v>#REF!</v>
      </c>
      <c r="G177" s="501" t="s">
        <v>1310</v>
      </c>
      <c r="H177" s="501" t="s">
        <v>2388</v>
      </c>
      <c r="I177" s="512"/>
      <c r="J177" s="513"/>
      <c r="K177" s="513" t="s">
        <v>2399</v>
      </c>
      <c r="L177" s="498" t="s">
        <v>467</v>
      </c>
      <c r="M177" s="503" t="s">
        <v>1369</v>
      </c>
      <c r="N177" s="503" t="s">
        <v>1507</v>
      </c>
      <c r="O177" s="504" t="s">
        <v>2387</v>
      </c>
      <c r="P177" s="504" t="s">
        <v>1507</v>
      </c>
      <c r="Q177" s="322" t="s">
        <v>2280</v>
      </c>
      <c r="R177" s="494">
        <v>33</v>
      </c>
      <c r="S177" s="508">
        <v>8000</v>
      </c>
      <c r="T177" s="496">
        <f>+Tabla46[[#This Row],[Cantidad de Insumos]]*Tabla46[[#This Row],[Precio Unitario]]</f>
        <v>264000</v>
      </c>
      <c r="U177" s="505" t="s">
        <v>735</v>
      </c>
      <c r="V177" s="497" t="s">
        <v>1300</v>
      </c>
      <c r="W177" s="500"/>
    </row>
    <row r="178" spans="2:23" ht="43.5" customHeight="1" x14ac:dyDescent="0.2">
      <c r="B178" s="499" t="e">
        <f>IF(Tabla46[[#This Row],[Tipos de Acciones]]="","",CONCATENATE(Tabla46[[#This Row],[POA]],".",Tabla46[[#This Row],[SRS]],".",Tabla46[[#This Row],[AREA]],".",Tabla46[[#This Row],[TIPO]]))</f>
        <v>#REF!</v>
      </c>
      <c r="C178" s="499" t="e">
        <f>IF(Tabla46[[#This Row],[Tipos de Acciones]]="","",'Formulario PPGR1'!#REF!)</f>
        <v>#REF!</v>
      </c>
      <c r="D178" s="499" t="e">
        <f>IF(Tabla46[[#This Row],[Tipos de Acciones]]="","",'Formulario PPGR1'!#REF!)</f>
        <v>#REF!</v>
      </c>
      <c r="E178" s="499" t="e">
        <f>IF(Tabla46[[#This Row],[Tipos de Acciones]]="","",'Formulario PPGR1'!#REF!)</f>
        <v>#REF!</v>
      </c>
      <c r="F178" s="499" t="e">
        <f>IF(Tabla46[[#This Row],[Tipos de Acciones]]="","",'Formulario PPGR1'!#REF!)</f>
        <v>#REF!</v>
      </c>
      <c r="G178" s="501" t="s">
        <v>1310</v>
      </c>
      <c r="H178" s="501" t="s">
        <v>2388</v>
      </c>
      <c r="I178" s="512"/>
      <c r="J178" s="513"/>
      <c r="K178" s="513" t="s">
        <v>2400</v>
      </c>
      <c r="L178" s="498" t="s">
        <v>467</v>
      </c>
      <c r="M178" s="503" t="s">
        <v>1369</v>
      </c>
      <c r="N178" s="503" t="s">
        <v>1507</v>
      </c>
      <c r="O178" s="504" t="s">
        <v>2387</v>
      </c>
      <c r="P178" s="504" t="s">
        <v>1507</v>
      </c>
      <c r="Q178" s="322" t="s">
        <v>2280</v>
      </c>
      <c r="R178" s="494">
        <v>37</v>
      </c>
      <c r="S178" s="508">
        <v>17000</v>
      </c>
      <c r="T178" s="496">
        <f>+Tabla46[[#This Row],[Cantidad de Insumos]]*Tabla46[[#This Row],[Precio Unitario]]</f>
        <v>629000</v>
      </c>
      <c r="U178" s="505" t="s">
        <v>735</v>
      </c>
      <c r="V178" s="497" t="s">
        <v>1300</v>
      </c>
      <c r="W178" s="500"/>
    </row>
    <row r="179" spans="2:23" ht="32.25" customHeight="1" x14ac:dyDescent="0.2">
      <c r="B179" s="499" t="e">
        <f>IF(Tabla46[[#This Row],[Tipos de Acciones]]="","",CONCATENATE(Tabla46[[#This Row],[POA]],".",Tabla46[[#This Row],[SRS]],".",Tabla46[[#This Row],[AREA]],".",Tabla46[[#This Row],[TIPO]]))</f>
        <v>#REF!</v>
      </c>
      <c r="C179" s="499" t="e">
        <f>IF(Tabla46[[#This Row],[Tipos de Acciones]]="","",'Formulario PPGR1'!#REF!)</f>
        <v>#REF!</v>
      </c>
      <c r="D179" s="499" t="e">
        <f>IF(Tabla46[[#This Row],[Tipos de Acciones]]="","",'Formulario PPGR1'!#REF!)</f>
        <v>#REF!</v>
      </c>
      <c r="E179" s="499" t="e">
        <f>IF(Tabla46[[#This Row],[Tipos de Acciones]]="","",'Formulario PPGR1'!#REF!)</f>
        <v>#REF!</v>
      </c>
      <c r="F179" s="499" t="e">
        <f>IF(Tabla46[[#This Row],[Tipos de Acciones]]="","",'Formulario PPGR1'!#REF!)</f>
        <v>#REF!</v>
      </c>
      <c r="G179" s="501" t="s">
        <v>1310</v>
      </c>
      <c r="H179" s="498" t="s">
        <v>2300</v>
      </c>
      <c r="I179" s="512"/>
      <c r="J179" s="513"/>
      <c r="K179" s="513" t="s">
        <v>2401</v>
      </c>
      <c r="L179" s="498" t="s">
        <v>467</v>
      </c>
      <c r="M179" s="503" t="s">
        <v>1369</v>
      </c>
      <c r="N179" s="503" t="s">
        <v>1507</v>
      </c>
      <c r="O179" s="504" t="s">
        <v>2387</v>
      </c>
      <c r="P179" s="504" t="s">
        <v>1507</v>
      </c>
      <c r="Q179" s="322" t="s">
        <v>2280</v>
      </c>
      <c r="R179" s="494">
        <v>35</v>
      </c>
      <c r="S179" s="508">
        <v>9000</v>
      </c>
      <c r="T179" s="496">
        <f>+Tabla46[[#This Row],[Cantidad de Insumos]]*Tabla46[[#This Row],[Precio Unitario]]</f>
        <v>315000</v>
      </c>
      <c r="U179" s="329" t="s">
        <v>950</v>
      </c>
      <c r="V179" s="497" t="s">
        <v>1300</v>
      </c>
      <c r="W179" s="500"/>
    </row>
    <row r="180" spans="2:23" ht="178.5" x14ac:dyDescent="0.2">
      <c r="B180" s="499" t="e">
        <f>IF(Tabla46[[#This Row],[Tipos de Acciones]]="","",CONCATENATE(Tabla46[[#This Row],[POA]],".",Tabla46[[#This Row],[SRS]],".",Tabla46[[#This Row],[AREA]],".",Tabla46[[#This Row],[TIPO]]))</f>
        <v>#REF!</v>
      </c>
      <c r="C180" s="499" t="e">
        <f>IF(Tabla46[[#This Row],[Tipos de Acciones]]="","",'Formulario PPGR1'!#REF!)</f>
        <v>#REF!</v>
      </c>
      <c r="D180" s="499" t="e">
        <f>IF(Tabla46[[#This Row],[Tipos de Acciones]]="","",'Formulario PPGR1'!#REF!)</f>
        <v>#REF!</v>
      </c>
      <c r="E180" s="499" t="e">
        <f>IF(Tabla46[[#This Row],[Tipos de Acciones]]="","",'Formulario PPGR1'!#REF!)</f>
        <v>#REF!</v>
      </c>
      <c r="F180" s="499" t="e">
        <f>IF(Tabla46[[#This Row],[Tipos de Acciones]]="","",'Formulario PPGR1'!#REF!)</f>
        <v>#REF!</v>
      </c>
      <c r="G180" s="501" t="s">
        <v>1310</v>
      </c>
      <c r="H180" s="501" t="s">
        <v>2388</v>
      </c>
      <c r="I180" s="512"/>
      <c r="J180" s="513"/>
      <c r="K180" s="513" t="s">
        <v>2402</v>
      </c>
      <c r="L180" s="498" t="s">
        <v>467</v>
      </c>
      <c r="M180" s="503" t="s">
        <v>1369</v>
      </c>
      <c r="N180" s="503" t="s">
        <v>1507</v>
      </c>
      <c r="O180" s="504" t="s">
        <v>2387</v>
      </c>
      <c r="P180" s="504" t="s">
        <v>1507</v>
      </c>
      <c r="Q180" s="322" t="s">
        <v>2280</v>
      </c>
      <c r="R180" s="494">
        <v>22</v>
      </c>
      <c r="S180" s="508">
        <v>10240</v>
      </c>
      <c r="T180" s="496">
        <f>+Tabla46[[#This Row],[Cantidad de Insumos]]*Tabla46[[#This Row],[Precio Unitario]]</f>
        <v>225280</v>
      </c>
      <c r="U180" s="505" t="s">
        <v>735</v>
      </c>
      <c r="V180" s="497" t="s">
        <v>1300</v>
      </c>
      <c r="W180" s="500"/>
    </row>
    <row r="181" spans="2:23" ht="178.5" x14ac:dyDescent="0.2">
      <c r="B181" s="499" t="e">
        <f>IF(Tabla46[[#This Row],[Tipos de Acciones]]="","",CONCATENATE(Tabla46[[#This Row],[POA]],".",Tabla46[[#This Row],[SRS]],".",Tabla46[[#This Row],[AREA]],".",Tabla46[[#This Row],[TIPO]]))</f>
        <v>#REF!</v>
      </c>
      <c r="C181" s="499" t="e">
        <f>IF(Tabla46[[#This Row],[Tipos de Acciones]]="","",'Formulario PPGR1'!#REF!)</f>
        <v>#REF!</v>
      </c>
      <c r="D181" s="499" t="e">
        <f>IF(Tabla46[[#This Row],[Tipos de Acciones]]="","",'Formulario PPGR1'!#REF!)</f>
        <v>#REF!</v>
      </c>
      <c r="E181" s="499" t="e">
        <f>IF(Tabla46[[#This Row],[Tipos de Acciones]]="","",'Formulario PPGR1'!#REF!)</f>
        <v>#REF!</v>
      </c>
      <c r="F181" s="499" t="e">
        <f>IF(Tabla46[[#This Row],[Tipos de Acciones]]="","",'Formulario PPGR1'!#REF!)</f>
        <v>#REF!</v>
      </c>
      <c r="G181" s="501" t="s">
        <v>1310</v>
      </c>
      <c r="H181" s="491" t="s">
        <v>2392</v>
      </c>
      <c r="I181" s="492"/>
      <c r="J181" s="491"/>
      <c r="K181" s="491" t="s">
        <v>2403</v>
      </c>
      <c r="L181" s="498" t="s">
        <v>467</v>
      </c>
      <c r="M181" s="503" t="s">
        <v>1369</v>
      </c>
      <c r="N181" s="503" t="s">
        <v>1507</v>
      </c>
      <c r="O181" s="504" t="s">
        <v>2387</v>
      </c>
      <c r="P181" s="504" t="s">
        <v>1507</v>
      </c>
      <c r="Q181" s="322" t="s">
        <v>2280</v>
      </c>
      <c r="R181" s="494">
        <v>38</v>
      </c>
      <c r="S181" s="495">
        <v>10000</v>
      </c>
      <c r="T181" s="496">
        <f>+Tabla46[[#This Row],[Cantidad de Insumos]]*Tabla46[[#This Row],[Precio Unitario]]</f>
        <v>380000</v>
      </c>
      <c r="U181" s="505" t="s">
        <v>2394</v>
      </c>
      <c r="V181" s="497" t="s">
        <v>1300</v>
      </c>
      <c r="W181" s="500"/>
    </row>
    <row r="182" spans="2:23" ht="178.5" x14ac:dyDescent="0.2">
      <c r="B182" s="499" t="e">
        <f>IF(Tabla46[[#This Row],[Tipos de Acciones]]="","",CONCATENATE(Tabla46[[#This Row],[POA]],".",Tabla46[[#This Row],[SRS]],".",Tabla46[[#This Row],[AREA]],".",Tabla46[[#This Row],[TIPO]]))</f>
        <v>#REF!</v>
      </c>
      <c r="C182" s="499" t="e">
        <f>IF(Tabla46[[#This Row],[Tipos de Acciones]]="","",'Formulario PPGR1'!#REF!)</f>
        <v>#REF!</v>
      </c>
      <c r="D182" s="499" t="e">
        <f>IF(Tabla46[[#This Row],[Tipos de Acciones]]="","",'Formulario PPGR1'!#REF!)</f>
        <v>#REF!</v>
      </c>
      <c r="E182" s="499" t="e">
        <f>IF(Tabla46[[#This Row],[Tipos de Acciones]]="","",'Formulario PPGR1'!#REF!)</f>
        <v>#REF!</v>
      </c>
      <c r="F182" s="499" t="e">
        <f>IF(Tabla46[[#This Row],[Tipos de Acciones]]="","",'Formulario PPGR1'!#REF!)</f>
        <v>#REF!</v>
      </c>
      <c r="G182" s="501" t="s">
        <v>1310</v>
      </c>
      <c r="H182" s="501" t="s">
        <v>2388</v>
      </c>
      <c r="I182" s="492"/>
      <c r="J182" s="491"/>
      <c r="K182" s="491" t="s">
        <v>2404</v>
      </c>
      <c r="L182" s="498" t="s">
        <v>467</v>
      </c>
      <c r="M182" s="503" t="s">
        <v>1369</v>
      </c>
      <c r="N182" s="503" t="s">
        <v>1507</v>
      </c>
      <c r="O182" s="504" t="s">
        <v>2387</v>
      </c>
      <c r="P182" s="504" t="s">
        <v>1507</v>
      </c>
      <c r="Q182" s="322" t="s">
        <v>2280</v>
      </c>
      <c r="R182" s="494">
        <v>20</v>
      </c>
      <c r="S182" s="495">
        <v>2940</v>
      </c>
      <c r="T182" s="496">
        <f>+Tabla46[[#This Row],[Cantidad de Insumos]]*Tabla46[[#This Row],[Precio Unitario]]</f>
        <v>58800</v>
      </c>
      <c r="U182" s="329" t="s">
        <v>735</v>
      </c>
      <c r="V182" s="497" t="s">
        <v>1300</v>
      </c>
      <c r="W182" s="500"/>
    </row>
    <row r="183" spans="2:23" ht="178.5" x14ac:dyDescent="0.2">
      <c r="B183" s="499" t="e">
        <f>IF(Tabla46[[#This Row],[Tipos de Acciones]]="","",CONCATENATE(Tabla46[[#This Row],[POA]],".",Tabla46[[#This Row],[SRS]],".",Tabla46[[#This Row],[AREA]],".",Tabla46[[#This Row],[TIPO]]))</f>
        <v>#REF!</v>
      </c>
      <c r="C183" s="499" t="e">
        <f>IF(Tabla46[[#This Row],[Tipos de Acciones]]="","",'Formulario PPGR1'!#REF!)</f>
        <v>#REF!</v>
      </c>
      <c r="D183" s="499" t="e">
        <f>IF(Tabla46[[#This Row],[Tipos de Acciones]]="","",'Formulario PPGR1'!#REF!)</f>
        <v>#REF!</v>
      </c>
      <c r="E183" s="499" t="e">
        <f>IF(Tabla46[[#This Row],[Tipos de Acciones]]="","",'Formulario PPGR1'!#REF!)</f>
        <v>#REF!</v>
      </c>
      <c r="F183" s="499" t="e">
        <f>IF(Tabla46[[#This Row],[Tipos de Acciones]]="","",'Formulario PPGR1'!#REF!)</f>
        <v>#REF!</v>
      </c>
      <c r="G183" s="501" t="s">
        <v>1310</v>
      </c>
      <c r="H183" s="491" t="s">
        <v>2392</v>
      </c>
      <c r="I183" s="492"/>
      <c r="J183" s="491"/>
      <c r="K183" s="491" t="s">
        <v>2405</v>
      </c>
      <c r="L183" s="498" t="s">
        <v>467</v>
      </c>
      <c r="M183" s="503" t="s">
        <v>1369</v>
      </c>
      <c r="N183" s="503" t="s">
        <v>1507</v>
      </c>
      <c r="O183" s="504" t="s">
        <v>2387</v>
      </c>
      <c r="P183" s="504" t="s">
        <v>1507</v>
      </c>
      <c r="Q183" s="322" t="s">
        <v>2280</v>
      </c>
      <c r="R183" s="494">
        <v>28</v>
      </c>
      <c r="S183" s="495">
        <v>25000</v>
      </c>
      <c r="T183" s="496">
        <f>+Tabla46[[#This Row],[Cantidad de Insumos]]*Tabla46[[#This Row],[Precio Unitario]]</f>
        <v>700000</v>
      </c>
      <c r="U183" s="505" t="s">
        <v>2394</v>
      </c>
      <c r="V183" s="497" t="s">
        <v>1300</v>
      </c>
      <c r="W183" s="500"/>
    </row>
    <row r="184" spans="2:23" ht="178.5" x14ac:dyDescent="0.2">
      <c r="B184" s="499" t="e">
        <f>IF(Tabla46[[#This Row],[Tipos de Acciones]]="","",CONCATENATE(Tabla46[[#This Row],[POA]],".",Tabla46[[#This Row],[SRS]],".",Tabla46[[#This Row],[AREA]],".",Tabla46[[#This Row],[TIPO]]))</f>
        <v>#REF!</v>
      </c>
      <c r="C184" s="499" t="e">
        <f>IF(Tabla46[[#This Row],[Tipos de Acciones]]="","",'Formulario PPGR1'!#REF!)</f>
        <v>#REF!</v>
      </c>
      <c r="D184" s="499" t="e">
        <f>IF(Tabla46[[#This Row],[Tipos de Acciones]]="","",'Formulario PPGR1'!#REF!)</f>
        <v>#REF!</v>
      </c>
      <c r="E184" s="499" t="e">
        <f>IF(Tabla46[[#This Row],[Tipos de Acciones]]="","",'Formulario PPGR1'!#REF!)</f>
        <v>#REF!</v>
      </c>
      <c r="F184" s="499" t="e">
        <f>IF(Tabla46[[#This Row],[Tipos de Acciones]]="","",'Formulario PPGR1'!#REF!)</f>
        <v>#REF!</v>
      </c>
      <c r="G184" s="501" t="s">
        <v>1310</v>
      </c>
      <c r="H184" s="491" t="s">
        <v>2392</v>
      </c>
      <c r="I184" s="492"/>
      <c r="J184" s="491"/>
      <c r="K184" s="491" t="s">
        <v>2406</v>
      </c>
      <c r="L184" s="498" t="s">
        <v>467</v>
      </c>
      <c r="M184" s="503" t="s">
        <v>1369</v>
      </c>
      <c r="N184" s="503" t="s">
        <v>1507</v>
      </c>
      <c r="O184" s="504" t="s">
        <v>2387</v>
      </c>
      <c r="P184" s="504" t="s">
        <v>1507</v>
      </c>
      <c r="Q184" s="322" t="s">
        <v>2280</v>
      </c>
      <c r="R184" s="494">
        <v>22</v>
      </c>
      <c r="S184" s="495">
        <v>15000</v>
      </c>
      <c r="T184" s="496">
        <f>+Tabla46[[#This Row],[Cantidad de Insumos]]*Tabla46[[#This Row],[Precio Unitario]]</f>
        <v>330000</v>
      </c>
      <c r="U184" s="505" t="s">
        <v>2394</v>
      </c>
      <c r="V184" s="497" t="s">
        <v>1300</v>
      </c>
      <c r="W184" s="500"/>
    </row>
    <row r="185" spans="2:23" ht="178.5" x14ac:dyDescent="0.2">
      <c r="B185" s="499" t="e">
        <f>IF(Tabla46[[#This Row],[Tipos de Acciones]]="","",CONCATENATE(Tabla46[[#This Row],[POA]],".",Tabla46[[#This Row],[SRS]],".",Tabla46[[#This Row],[AREA]],".",Tabla46[[#This Row],[TIPO]]))</f>
        <v>#REF!</v>
      </c>
      <c r="C185" s="499" t="e">
        <f>IF(Tabla46[[#This Row],[Tipos de Acciones]]="","",'Formulario PPGR1'!#REF!)</f>
        <v>#REF!</v>
      </c>
      <c r="D185" s="499" t="e">
        <f>IF(Tabla46[[#This Row],[Tipos de Acciones]]="","",'Formulario PPGR1'!#REF!)</f>
        <v>#REF!</v>
      </c>
      <c r="E185" s="499" t="e">
        <f>IF(Tabla46[[#This Row],[Tipos de Acciones]]="","",'Formulario PPGR1'!#REF!)</f>
        <v>#REF!</v>
      </c>
      <c r="F185" s="499" t="e">
        <f>IF(Tabla46[[#This Row],[Tipos de Acciones]]="","",'Formulario PPGR1'!#REF!)</f>
        <v>#REF!</v>
      </c>
      <c r="G185" s="501" t="s">
        <v>1310</v>
      </c>
      <c r="H185" s="501" t="s">
        <v>2388</v>
      </c>
      <c r="I185" s="492"/>
      <c r="J185" s="491"/>
      <c r="K185" s="491" t="s">
        <v>2407</v>
      </c>
      <c r="L185" s="498" t="s">
        <v>467</v>
      </c>
      <c r="M185" s="503" t="s">
        <v>1369</v>
      </c>
      <c r="N185" s="503" t="s">
        <v>1507</v>
      </c>
      <c r="O185" s="504" t="s">
        <v>2387</v>
      </c>
      <c r="P185" s="504" t="s">
        <v>1507</v>
      </c>
      <c r="Q185" s="322" t="s">
        <v>2280</v>
      </c>
      <c r="R185" s="494">
        <v>15</v>
      </c>
      <c r="S185" s="495">
        <v>130000</v>
      </c>
      <c r="T185" s="496">
        <f>+Tabla46[[#This Row],[Cantidad de Insumos]]*Tabla46[[#This Row],[Precio Unitario]]</f>
        <v>1950000</v>
      </c>
      <c r="U185" s="329" t="s">
        <v>735</v>
      </c>
      <c r="V185" s="497" t="s">
        <v>1300</v>
      </c>
      <c r="W185" s="500"/>
    </row>
    <row r="186" spans="2:23" ht="178.5" x14ac:dyDescent="0.2">
      <c r="B186" s="499" t="e">
        <f>IF(Tabla46[[#This Row],[Tipos de Acciones]]="","",CONCATENATE(Tabla46[[#This Row],[POA]],".",Tabla46[[#This Row],[SRS]],".",Tabla46[[#This Row],[AREA]],".",Tabla46[[#This Row],[TIPO]]))</f>
        <v>#REF!</v>
      </c>
      <c r="C186" s="499" t="e">
        <f>IF(Tabla46[[#This Row],[Tipos de Acciones]]="","",'Formulario PPGR1'!#REF!)</f>
        <v>#REF!</v>
      </c>
      <c r="D186" s="499" t="e">
        <f>IF(Tabla46[[#This Row],[Tipos de Acciones]]="","",'Formulario PPGR1'!#REF!)</f>
        <v>#REF!</v>
      </c>
      <c r="E186" s="499" t="e">
        <f>IF(Tabla46[[#This Row],[Tipos de Acciones]]="","",'Formulario PPGR1'!#REF!)</f>
        <v>#REF!</v>
      </c>
      <c r="F186" s="499" t="e">
        <f>IF(Tabla46[[#This Row],[Tipos de Acciones]]="","",'Formulario PPGR1'!#REF!)</f>
        <v>#REF!</v>
      </c>
      <c r="G186" s="501" t="s">
        <v>1310</v>
      </c>
      <c r="H186" s="501" t="s">
        <v>2388</v>
      </c>
      <c r="I186" s="492"/>
      <c r="J186" s="491"/>
      <c r="K186" s="491" t="s">
        <v>2408</v>
      </c>
      <c r="L186" s="498" t="s">
        <v>467</v>
      </c>
      <c r="M186" s="503" t="s">
        <v>1369</v>
      </c>
      <c r="N186" s="503" t="s">
        <v>1507</v>
      </c>
      <c r="O186" s="504" t="s">
        <v>2387</v>
      </c>
      <c r="P186" s="504" t="s">
        <v>1507</v>
      </c>
      <c r="Q186" s="322" t="s">
        <v>2280</v>
      </c>
      <c r="R186" s="494">
        <v>56</v>
      </c>
      <c r="S186" s="495">
        <v>6000</v>
      </c>
      <c r="T186" s="496">
        <f>+Tabla46[[#This Row],[Cantidad de Insumos]]*Tabla46[[#This Row],[Precio Unitario]]</f>
        <v>336000</v>
      </c>
      <c r="U186" s="329" t="s">
        <v>735</v>
      </c>
      <c r="V186" s="497" t="s">
        <v>1300</v>
      </c>
      <c r="W186" s="500"/>
    </row>
    <row r="187" spans="2:23" ht="178.5" x14ac:dyDescent="0.2">
      <c r="B187" s="499" t="e">
        <f>IF(Tabla46[[#This Row],[Tipos de Acciones]]="","",CONCATENATE(Tabla46[[#This Row],[POA]],".",Tabla46[[#This Row],[SRS]],".",Tabla46[[#This Row],[AREA]],".",Tabla46[[#This Row],[TIPO]]))</f>
        <v>#REF!</v>
      </c>
      <c r="C187" s="499" t="e">
        <f>IF(Tabla46[[#This Row],[Tipos de Acciones]]="","",'Formulario PPGR1'!#REF!)</f>
        <v>#REF!</v>
      </c>
      <c r="D187" s="499" t="e">
        <f>IF(Tabla46[[#This Row],[Tipos de Acciones]]="","",'Formulario PPGR1'!#REF!)</f>
        <v>#REF!</v>
      </c>
      <c r="E187" s="499" t="e">
        <f>IF(Tabla46[[#This Row],[Tipos de Acciones]]="","",'Formulario PPGR1'!#REF!)</f>
        <v>#REF!</v>
      </c>
      <c r="F187" s="499" t="e">
        <f>IF(Tabla46[[#This Row],[Tipos de Acciones]]="","",'Formulario PPGR1'!#REF!)</f>
        <v>#REF!</v>
      </c>
      <c r="G187" s="501" t="s">
        <v>1310</v>
      </c>
      <c r="H187" s="501" t="s">
        <v>2388</v>
      </c>
      <c r="I187" s="492"/>
      <c r="J187" s="491"/>
      <c r="K187" s="491" t="s">
        <v>2409</v>
      </c>
      <c r="L187" s="498" t="s">
        <v>467</v>
      </c>
      <c r="M187" s="503" t="s">
        <v>1369</v>
      </c>
      <c r="N187" s="503" t="s">
        <v>1507</v>
      </c>
      <c r="O187" s="504" t="s">
        <v>2387</v>
      </c>
      <c r="P187" s="504" t="s">
        <v>1507</v>
      </c>
      <c r="Q187" s="322" t="s">
        <v>2280</v>
      </c>
      <c r="R187" s="494">
        <v>50</v>
      </c>
      <c r="S187" s="495">
        <v>1500</v>
      </c>
      <c r="T187" s="496">
        <f>+Tabla46[[#This Row],[Cantidad de Insumos]]*Tabla46[[#This Row],[Precio Unitario]]</f>
        <v>75000</v>
      </c>
      <c r="U187" s="329" t="s">
        <v>735</v>
      </c>
      <c r="V187" s="497" t="s">
        <v>1300</v>
      </c>
      <c r="W187" s="500"/>
    </row>
    <row r="188" spans="2:23" ht="178.5" x14ac:dyDescent="0.2">
      <c r="B188" s="499" t="e">
        <f>IF(Tabla46[[#This Row],[Tipos de Acciones]]="","",CONCATENATE(Tabla46[[#This Row],[POA]],".",Tabla46[[#This Row],[SRS]],".",Tabla46[[#This Row],[AREA]],".",Tabla46[[#This Row],[TIPO]]))</f>
        <v>#REF!</v>
      </c>
      <c r="C188" s="499" t="e">
        <f>IF(Tabla46[[#This Row],[Tipos de Acciones]]="","",'Formulario PPGR1'!#REF!)</f>
        <v>#REF!</v>
      </c>
      <c r="D188" s="499" t="e">
        <f>IF(Tabla46[[#This Row],[Tipos de Acciones]]="","",'Formulario PPGR1'!#REF!)</f>
        <v>#REF!</v>
      </c>
      <c r="E188" s="499" t="e">
        <f>IF(Tabla46[[#This Row],[Tipos de Acciones]]="","",'Formulario PPGR1'!#REF!)</f>
        <v>#REF!</v>
      </c>
      <c r="F188" s="499" t="e">
        <f>IF(Tabla46[[#This Row],[Tipos de Acciones]]="","",'Formulario PPGR1'!#REF!)</f>
        <v>#REF!</v>
      </c>
      <c r="G188" s="501" t="s">
        <v>1310</v>
      </c>
      <c r="H188" s="501" t="s">
        <v>2388</v>
      </c>
      <c r="I188" s="492"/>
      <c r="J188" s="491"/>
      <c r="K188" s="491" t="s">
        <v>2410</v>
      </c>
      <c r="L188" s="498" t="s">
        <v>467</v>
      </c>
      <c r="M188" s="503" t="s">
        <v>1369</v>
      </c>
      <c r="N188" s="503" t="s">
        <v>1507</v>
      </c>
      <c r="O188" s="504" t="s">
        <v>2387</v>
      </c>
      <c r="P188" s="504" t="s">
        <v>1507</v>
      </c>
      <c r="Q188" s="322" t="s">
        <v>2280</v>
      </c>
      <c r="R188" s="494">
        <v>25</v>
      </c>
      <c r="S188" s="495">
        <v>4000</v>
      </c>
      <c r="T188" s="496">
        <f>+Tabla46[[#This Row],[Cantidad de Insumos]]*Tabla46[[#This Row],[Precio Unitario]]</f>
        <v>100000</v>
      </c>
      <c r="U188" s="329" t="s">
        <v>735</v>
      </c>
      <c r="V188" s="497" t="s">
        <v>1300</v>
      </c>
      <c r="W188" s="500"/>
    </row>
    <row r="189" spans="2:23" ht="178.5" x14ac:dyDescent="0.2">
      <c r="B189" s="499" t="e">
        <f>IF(Tabla46[[#This Row],[Tipos de Acciones]]="","",CONCATENATE(Tabla46[[#This Row],[POA]],".",Tabla46[[#This Row],[SRS]],".",Tabla46[[#This Row],[AREA]],".",Tabla46[[#This Row],[TIPO]]))</f>
        <v>#REF!</v>
      </c>
      <c r="C189" s="499" t="e">
        <f>IF(Tabla46[[#This Row],[Tipos de Acciones]]="","",'Formulario PPGR1'!#REF!)</f>
        <v>#REF!</v>
      </c>
      <c r="D189" s="499" t="e">
        <f>IF(Tabla46[[#This Row],[Tipos de Acciones]]="","",'Formulario PPGR1'!#REF!)</f>
        <v>#REF!</v>
      </c>
      <c r="E189" s="499" t="e">
        <f>IF(Tabla46[[#This Row],[Tipos de Acciones]]="","",'Formulario PPGR1'!#REF!)</f>
        <v>#REF!</v>
      </c>
      <c r="F189" s="499" t="e">
        <f>IF(Tabla46[[#This Row],[Tipos de Acciones]]="","",'Formulario PPGR1'!#REF!)</f>
        <v>#REF!</v>
      </c>
      <c r="G189" s="501" t="s">
        <v>1310</v>
      </c>
      <c r="H189" s="498" t="s">
        <v>2300</v>
      </c>
      <c r="I189" s="492"/>
      <c r="J189" s="491"/>
      <c r="K189" s="491" t="s">
        <v>2411</v>
      </c>
      <c r="L189" s="498" t="s">
        <v>467</v>
      </c>
      <c r="M189" s="503" t="s">
        <v>1369</v>
      </c>
      <c r="N189" s="503" t="s">
        <v>1507</v>
      </c>
      <c r="O189" s="504" t="s">
        <v>2387</v>
      </c>
      <c r="P189" s="504" t="s">
        <v>1507</v>
      </c>
      <c r="Q189" s="322" t="s">
        <v>2280</v>
      </c>
      <c r="R189" s="494">
        <v>39</v>
      </c>
      <c r="S189" s="495">
        <v>850</v>
      </c>
      <c r="T189" s="496">
        <f>+Tabla46[[#This Row],[Cantidad de Insumos]]*Tabla46[[#This Row],[Precio Unitario]]</f>
        <v>33150</v>
      </c>
      <c r="U189" s="329" t="s">
        <v>950</v>
      </c>
      <c r="V189" s="497" t="s">
        <v>1300</v>
      </c>
      <c r="W189" s="500"/>
    </row>
    <row r="190" spans="2:23" ht="178.5" x14ac:dyDescent="0.2">
      <c r="B190" s="499" t="e">
        <f>IF(Tabla46[[#This Row],[Tipos de Acciones]]="","",CONCATENATE(Tabla46[[#This Row],[POA]],".",Tabla46[[#This Row],[SRS]],".",Tabla46[[#This Row],[AREA]],".",Tabla46[[#This Row],[TIPO]]))</f>
        <v>#REF!</v>
      </c>
      <c r="C190" s="499" t="e">
        <f>IF(Tabla46[[#This Row],[Tipos de Acciones]]="","",'Formulario PPGR1'!#REF!)</f>
        <v>#REF!</v>
      </c>
      <c r="D190" s="499" t="e">
        <f>IF(Tabla46[[#This Row],[Tipos de Acciones]]="","",'Formulario PPGR1'!#REF!)</f>
        <v>#REF!</v>
      </c>
      <c r="E190" s="499" t="e">
        <f>IF(Tabla46[[#This Row],[Tipos de Acciones]]="","",'Formulario PPGR1'!#REF!)</f>
        <v>#REF!</v>
      </c>
      <c r="F190" s="499" t="e">
        <f>IF(Tabla46[[#This Row],[Tipos de Acciones]]="","",'Formulario PPGR1'!#REF!)</f>
        <v>#REF!</v>
      </c>
      <c r="G190" s="501" t="s">
        <v>1310</v>
      </c>
      <c r="H190" s="501" t="s">
        <v>2388</v>
      </c>
      <c r="I190" s="492"/>
      <c r="J190" s="491"/>
      <c r="K190" s="491" t="s">
        <v>2412</v>
      </c>
      <c r="L190" s="498" t="s">
        <v>467</v>
      </c>
      <c r="M190" s="503" t="s">
        <v>1369</v>
      </c>
      <c r="N190" s="503" t="s">
        <v>1507</v>
      </c>
      <c r="O190" s="504" t="s">
        <v>2387</v>
      </c>
      <c r="P190" s="504" t="s">
        <v>1507</v>
      </c>
      <c r="Q190" s="322" t="s">
        <v>2280</v>
      </c>
      <c r="R190" s="494">
        <v>31</v>
      </c>
      <c r="S190" s="495">
        <v>12000</v>
      </c>
      <c r="T190" s="496">
        <f>+Tabla46[[#This Row],[Cantidad de Insumos]]*Tabla46[[#This Row],[Precio Unitario]]</f>
        <v>372000</v>
      </c>
      <c r="U190" s="329" t="s">
        <v>735</v>
      </c>
      <c r="V190" s="497" t="s">
        <v>1300</v>
      </c>
      <c r="W190" s="500"/>
    </row>
    <row r="191" spans="2:23" ht="178.5" x14ac:dyDescent="0.2">
      <c r="B191" s="499" t="e">
        <f>IF(Tabla46[[#This Row],[Tipos de Acciones]]="","",CONCATENATE(Tabla46[[#This Row],[POA]],".",Tabla46[[#This Row],[SRS]],".",Tabla46[[#This Row],[AREA]],".",Tabla46[[#This Row],[TIPO]]))</f>
        <v>#REF!</v>
      </c>
      <c r="C191" s="499" t="e">
        <f>IF(Tabla46[[#This Row],[Tipos de Acciones]]="","",'Formulario PPGR1'!#REF!)</f>
        <v>#REF!</v>
      </c>
      <c r="D191" s="499" t="e">
        <f>IF(Tabla46[[#This Row],[Tipos de Acciones]]="","",'Formulario PPGR1'!#REF!)</f>
        <v>#REF!</v>
      </c>
      <c r="E191" s="499" t="e">
        <f>IF(Tabla46[[#This Row],[Tipos de Acciones]]="","",'Formulario PPGR1'!#REF!)</f>
        <v>#REF!</v>
      </c>
      <c r="F191" s="499" t="e">
        <f>IF(Tabla46[[#This Row],[Tipos de Acciones]]="","",'Formulario PPGR1'!#REF!)</f>
        <v>#REF!</v>
      </c>
      <c r="G191" s="501" t="s">
        <v>1310</v>
      </c>
      <c r="H191" s="498" t="s">
        <v>2300</v>
      </c>
      <c r="I191" s="492"/>
      <c r="J191" s="491"/>
      <c r="K191" s="491" t="s">
        <v>2413</v>
      </c>
      <c r="L191" s="498" t="s">
        <v>467</v>
      </c>
      <c r="M191" s="503" t="s">
        <v>1369</v>
      </c>
      <c r="N191" s="503" t="s">
        <v>1507</v>
      </c>
      <c r="O191" s="504" t="s">
        <v>2387</v>
      </c>
      <c r="P191" s="504" t="s">
        <v>1507</v>
      </c>
      <c r="Q191" s="322" t="s">
        <v>2280</v>
      </c>
      <c r="R191" s="494">
        <v>56</v>
      </c>
      <c r="S191" s="495">
        <v>2500</v>
      </c>
      <c r="T191" s="496">
        <f>+Tabla46[[#This Row],[Cantidad de Insumos]]*Tabla46[[#This Row],[Precio Unitario]]</f>
        <v>140000</v>
      </c>
      <c r="U191" s="329" t="s">
        <v>950</v>
      </c>
      <c r="V191" s="497" t="s">
        <v>1300</v>
      </c>
      <c r="W191" s="500"/>
    </row>
    <row r="192" spans="2:23" ht="178.5" x14ac:dyDescent="0.2">
      <c r="B192" s="499" t="e">
        <f>IF(Tabla46[[#This Row],[Tipos de Acciones]]="","",CONCATENATE(Tabla46[[#This Row],[POA]],".",Tabla46[[#This Row],[SRS]],".",Tabla46[[#This Row],[AREA]],".",Tabla46[[#This Row],[TIPO]]))</f>
        <v>#REF!</v>
      </c>
      <c r="C192" s="499" t="e">
        <f>IF(Tabla46[[#This Row],[Tipos de Acciones]]="","",'Formulario PPGR1'!#REF!)</f>
        <v>#REF!</v>
      </c>
      <c r="D192" s="499" t="e">
        <f>IF(Tabla46[[#This Row],[Tipos de Acciones]]="","",'Formulario PPGR1'!#REF!)</f>
        <v>#REF!</v>
      </c>
      <c r="E192" s="499" t="e">
        <f>IF(Tabla46[[#This Row],[Tipos de Acciones]]="","",'Formulario PPGR1'!#REF!)</f>
        <v>#REF!</v>
      </c>
      <c r="F192" s="499" t="e">
        <f>IF(Tabla46[[#This Row],[Tipos de Acciones]]="","",'Formulario PPGR1'!#REF!)</f>
        <v>#REF!</v>
      </c>
      <c r="G192" s="501" t="s">
        <v>1310</v>
      </c>
      <c r="H192" s="501" t="s">
        <v>2388</v>
      </c>
      <c r="I192" s="492"/>
      <c r="J192" s="491"/>
      <c r="K192" s="491" t="s">
        <v>2414</v>
      </c>
      <c r="L192" s="498" t="s">
        <v>467</v>
      </c>
      <c r="M192" s="503" t="s">
        <v>1369</v>
      </c>
      <c r="N192" s="503" t="s">
        <v>1507</v>
      </c>
      <c r="O192" s="504" t="s">
        <v>2387</v>
      </c>
      <c r="P192" s="504" t="s">
        <v>1507</v>
      </c>
      <c r="Q192" s="322" t="s">
        <v>2280</v>
      </c>
      <c r="R192" s="494">
        <v>24</v>
      </c>
      <c r="S192" s="495">
        <v>1450</v>
      </c>
      <c r="T192" s="496">
        <f>+Tabla46[[#This Row],[Cantidad de Insumos]]*Tabla46[[#This Row],[Precio Unitario]]</f>
        <v>34800</v>
      </c>
      <c r="U192" s="329" t="s">
        <v>735</v>
      </c>
      <c r="V192" s="497" t="s">
        <v>1300</v>
      </c>
      <c r="W192" s="500"/>
    </row>
    <row r="193" spans="2:23" ht="178.5" x14ac:dyDescent="0.2">
      <c r="B193" s="499" t="e">
        <f>IF(Tabla46[[#This Row],[Tipos de Acciones]]="","",CONCATENATE(Tabla46[[#This Row],[POA]],".",Tabla46[[#This Row],[SRS]],".",Tabla46[[#This Row],[AREA]],".",Tabla46[[#This Row],[TIPO]]))</f>
        <v>#REF!</v>
      </c>
      <c r="C193" s="499" t="e">
        <f>IF(Tabla46[[#This Row],[Tipos de Acciones]]="","",'Formulario PPGR1'!#REF!)</f>
        <v>#REF!</v>
      </c>
      <c r="D193" s="499" t="e">
        <f>IF(Tabla46[[#This Row],[Tipos de Acciones]]="","",'Formulario PPGR1'!#REF!)</f>
        <v>#REF!</v>
      </c>
      <c r="E193" s="499" t="e">
        <f>IF(Tabla46[[#This Row],[Tipos de Acciones]]="","",'Formulario PPGR1'!#REF!)</f>
        <v>#REF!</v>
      </c>
      <c r="F193" s="499" t="e">
        <f>IF(Tabla46[[#This Row],[Tipos de Acciones]]="","",'Formulario PPGR1'!#REF!)</f>
        <v>#REF!</v>
      </c>
      <c r="G193" s="501" t="s">
        <v>1310</v>
      </c>
      <c r="H193" s="501" t="s">
        <v>2388</v>
      </c>
      <c r="I193" s="492"/>
      <c r="J193" s="491"/>
      <c r="K193" s="491" t="s">
        <v>2415</v>
      </c>
      <c r="L193" s="498" t="s">
        <v>467</v>
      </c>
      <c r="M193" s="503" t="s">
        <v>1369</v>
      </c>
      <c r="N193" s="503" t="s">
        <v>1507</v>
      </c>
      <c r="O193" s="504" t="s">
        <v>2387</v>
      </c>
      <c r="P193" s="504" t="s">
        <v>1507</v>
      </c>
      <c r="Q193" s="322" t="s">
        <v>2280</v>
      </c>
      <c r="R193" s="494">
        <v>28</v>
      </c>
      <c r="S193" s="495">
        <v>1440</v>
      </c>
      <c r="T193" s="496">
        <f>+Tabla46[[#This Row],[Cantidad de Insumos]]*Tabla46[[#This Row],[Precio Unitario]]</f>
        <v>40320</v>
      </c>
      <c r="U193" s="329" t="s">
        <v>735</v>
      </c>
      <c r="V193" s="497" t="s">
        <v>1300</v>
      </c>
      <c r="W193" s="500"/>
    </row>
    <row r="194" spans="2:23" ht="178.5" x14ac:dyDescent="0.2">
      <c r="B194" s="499" t="e">
        <f>IF(Tabla46[[#This Row],[Tipos de Acciones]]="","",CONCATENATE(Tabla46[[#This Row],[POA]],".",Tabla46[[#This Row],[SRS]],".",Tabla46[[#This Row],[AREA]],".",Tabla46[[#This Row],[TIPO]]))</f>
        <v>#REF!</v>
      </c>
      <c r="C194" s="499" t="e">
        <f>IF(Tabla46[[#This Row],[Tipos de Acciones]]="","",'Formulario PPGR1'!#REF!)</f>
        <v>#REF!</v>
      </c>
      <c r="D194" s="499" t="e">
        <f>IF(Tabla46[[#This Row],[Tipos de Acciones]]="","",'Formulario PPGR1'!#REF!)</f>
        <v>#REF!</v>
      </c>
      <c r="E194" s="499" t="e">
        <f>IF(Tabla46[[#This Row],[Tipos de Acciones]]="","",'Formulario PPGR1'!#REF!)</f>
        <v>#REF!</v>
      </c>
      <c r="F194" s="499" t="e">
        <f>IF(Tabla46[[#This Row],[Tipos de Acciones]]="","",'Formulario PPGR1'!#REF!)</f>
        <v>#REF!</v>
      </c>
      <c r="G194" s="501" t="s">
        <v>1310</v>
      </c>
      <c r="H194" s="501" t="s">
        <v>2388</v>
      </c>
      <c r="I194" s="492"/>
      <c r="J194" s="491"/>
      <c r="K194" s="491" t="s">
        <v>2416</v>
      </c>
      <c r="L194" s="498" t="s">
        <v>467</v>
      </c>
      <c r="M194" s="503" t="s">
        <v>1369</v>
      </c>
      <c r="N194" s="503" t="s">
        <v>1507</v>
      </c>
      <c r="O194" s="504" t="s">
        <v>2387</v>
      </c>
      <c r="P194" s="504" t="s">
        <v>1507</v>
      </c>
      <c r="Q194" s="322" t="s">
        <v>2280</v>
      </c>
      <c r="R194" s="494">
        <v>32</v>
      </c>
      <c r="S194" s="495">
        <v>21240</v>
      </c>
      <c r="T194" s="496">
        <f>+Tabla46[[#This Row],[Cantidad de Insumos]]*Tabla46[[#This Row],[Precio Unitario]]</f>
        <v>679680</v>
      </c>
      <c r="U194" s="329" t="s">
        <v>735</v>
      </c>
      <c r="V194" s="497" t="s">
        <v>1300</v>
      </c>
      <c r="W194" s="500"/>
    </row>
    <row r="195" spans="2:23" ht="178.5" x14ac:dyDescent="0.2">
      <c r="B195" s="499" t="e">
        <f>IF(Tabla46[[#This Row],[Tipos de Acciones]]="","",CONCATENATE(Tabla46[[#This Row],[POA]],".",Tabla46[[#This Row],[SRS]],".",Tabla46[[#This Row],[AREA]],".",Tabla46[[#This Row],[TIPO]]))</f>
        <v>#REF!</v>
      </c>
      <c r="C195" s="499" t="e">
        <f>IF(Tabla46[[#This Row],[Tipos de Acciones]]="","",'Formulario PPGR1'!#REF!)</f>
        <v>#REF!</v>
      </c>
      <c r="D195" s="499" t="e">
        <f>IF(Tabla46[[#This Row],[Tipos de Acciones]]="","",'Formulario PPGR1'!#REF!)</f>
        <v>#REF!</v>
      </c>
      <c r="E195" s="499" t="e">
        <f>IF(Tabla46[[#This Row],[Tipos de Acciones]]="","",'Formulario PPGR1'!#REF!)</f>
        <v>#REF!</v>
      </c>
      <c r="F195" s="499" t="e">
        <f>IF(Tabla46[[#This Row],[Tipos de Acciones]]="","",'Formulario PPGR1'!#REF!)</f>
        <v>#REF!</v>
      </c>
      <c r="G195" s="501" t="s">
        <v>1310</v>
      </c>
      <c r="H195" s="501" t="s">
        <v>2388</v>
      </c>
      <c r="I195" s="492"/>
      <c r="J195" s="491"/>
      <c r="K195" s="491" t="s">
        <v>2417</v>
      </c>
      <c r="L195" s="498" t="s">
        <v>467</v>
      </c>
      <c r="M195" s="503" t="s">
        <v>1369</v>
      </c>
      <c r="N195" s="503" t="s">
        <v>1507</v>
      </c>
      <c r="O195" s="504" t="s">
        <v>2387</v>
      </c>
      <c r="P195" s="504" t="s">
        <v>1507</v>
      </c>
      <c r="Q195" s="322" t="s">
        <v>2280</v>
      </c>
      <c r="R195" s="494">
        <v>18</v>
      </c>
      <c r="S195" s="495">
        <v>15700</v>
      </c>
      <c r="T195" s="496">
        <f>+Tabla46[[#This Row],[Cantidad de Insumos]]*Tabla46[[#This Row],[Precio Unitario]]</f>
        <v>282600</v>
      </c>
      <c r="U195" s="329" t="s">
        <v>735</v>
      </c>
      <c r="V195" s="497" t="s">
        <v>1300</v>
      </c>
      <c r="W195" s="500"/>
    </row>
    <row r="196" spans="2:23" ht="178.5" x14ac:dyDescent="0.2">
      <c r="B196" s="499" t="e">
        <f>IF(Tabla46[[#This Row],[Tipos de Acciones]]="","",CONCATENATE(Tabla46[[#This Row],[POA]],".",Tabla46[[#This Row],[SRS]],".",Tabla46[[#This Row],[AREA]],".",Tabla46[[#This Row],[TIPO]]))</f>
        <v>#REF!</v>
      </c>
      <c r="C196" s="499" t="e">
        <f>IF(Tabla46[[#This Row],[Tipos de Acciones]]="","",'Formulario PPGR1'!#REF!)</f>
        <v>#REF!</v>
      </c>
      <c r="D196" s="499" t="e">
        <f>IF(Tabla46[[#This Row],[Tipos de Acciones]]="","",'Formulario PPGR1'!#REF!)</f>
        <v>#REF!</v>
      </c>
      <c r="E196" s="499" t="e">
        <f>IF(Tabla46[[#This Row],[Tipos de Acciones]]="","",'Formulario PPGR1'!#REF!)</f>
        <v>#REF!</v>
      </c>
      <c r="F196" s="499" t="e">
        <f>IF(Tabla46[[#This Row],[Tipos de Acciones]]="","",'Formulario PPGR1'!#REF!)</f>
        <v>#REF!</v>
      </c>
      <c r="G196" s="501" t="s">
        <v>1310</v>
      </c>
      <c r="H196" s="501" t="s">
        <v>2388</v>
      </c>
      <c r="I196" s="492"/>
      <c r="J196" s="491"/>
      <c r="K196" s="491" t="s">
        <v>2418</v>
      </c>
      <c r="L196" s="498" t="s">
        <v>467</v>
      </c>
      <c r="M196" s="503" t="s">
        <v>1369</v>
      </c>
      <c r="N196" s="503" t="s">
        <v>1507</v>
      </c>
      <c r="O196" s="504" t="s">
        <v>2387</v>
      </c>
      <c r="P196" s="504" t="s">
        <v>1507</v>
      </c>
      <c r="Q196" s="322" t="s">
        <v>2280</v>
      </c>
      <c r="R196" s="494">
        <v>15</v>
      </c>
      <c r="S196" s="495">
        <v>15820</v>
      </c>
      <c r="T196" s="496">
        <f>+Tabla46[[#This Row],[Cantidad de Insumos]]*Tabla46[[#This Row],[Precio Unitario]]</f>
        <v>237300</v>
      </c>
      <c r="U196" s="329" t="s">
        <v>735</v>
      </c>
      <c r="V196" s="497" t="s">
        <v>1300</v>
      </c>
      <c r="W196" s="500"/>
    </row>
    <row r="197" spans="2:23" ht="178.5" x14ac:dyDescent="0.2">
      <c r="B197" s="499" t="e">
        <f>IF(Tabla46[[#This Row],[Tipos de Acciones]]="","",CONCATENATE(Tabla46[[#This Row],[POA]],".",Tabla46[[#This Row],[SRS]],".",Tabla46[[#This Row],[AREA]],".",Tabla46[[#This Row],[TIPO]]))</f>
        <v>#REF!</v>
      </c>
      <c r="C197" s="499" t="e">
        <f>IF(Tabla46[[#This Row],[Tipos de Acciones]]="","",'Formulario PPGR1'!#REF!)</f>
        <v>#REF!</v>
      </c>
      <c r="D197" s="499" t="e">
        <f>IF(Tabla46[[#This Row],[Tipos de Acciones]]="","",'Formulario PPGR1'!#REF!)</f>
        <v>#REF!</v>
      </c>
      <c r="E197" s="499" t="e">
        <f>IF(Tabla46[[#This Row],[Tipos de Acciones]]="","",'Formulario PPGR1'!#REF!)</f>
        <v>#REF!</v>
      </c>
      <c r="F197" s="499" t="e">
        <f>IF(Tabla46[[#This Row],[Tipos de Acciones]]="","",'Formulario PPGR1'!#REF!)</f>
        <v>#REF!</v>
      </c>
      <c r="G197" s="501" t="s">
        <v>1310</v>
      </c>
      <c r="H197" s="501" t="s">
        <v>2388</v>
      </c>
      <c r="I197" s="492"/>
      <c r="J197" s="491"/>
      <c r="K197" s="491" t="s">
        <v>2419</v>
      </c>
      <c r="L197" s="498" t="s">
        <v>467</v>
      </c>
      <c r="M197" s="503" t="s">
        <v>1369</v>
      </c>
      <c r="N197" s="503" t="s">
        <v>1507</v>
      </c>
      <c r="O197" s="504" t="s">
        <v>2387</v>
      </c>
      <c r="P197" s="504" t="s">
        <v>1507</v>
      </c>
      <c r="Q197" s="322" t="s">
        <v>2280</v>
      </c>
      <c r="R197" s="494">
        <v>37</v>
      </c>
      <c r="S197" s="495">
        <v>50500</v>
      </c>
      <c r="T197" s="496">
        <f>+Tabla46[[#This Row],[Cantidad de Insumos]]*Tabla46[[#This Row],[Precio Unitario]]</f>
        <v>1868500</v>
      </c>
      <c r="U197" s="329" t="s">
        <v>735</v>
      </c>
      <c r="V197" s="497" t="s">
        <v>1300</v>
      </c>
      <c r="W197" s="500"/>
    </row>
    <row r="198" spans="2:23" ht="178.5" x14ac:dyDescent="0.2">
      <c r="B198" s="499" t="e">
        <f>IF(Tabla46[[#This Row],[Tipos de Acciones]]="","",CONCATENATE(Tabla46[[#This Row],[POA]],".",Tabla46[[#This Row],[SRS]],".",Tabla46[[#This Row],[AREA]],".",Tabla46[[#This Row],[TIPO]]))</f>
        <v>#REF!</v>
      </c>
      <c r="C198" s="499" t="e">
        <f>IF(Tabla46[[#This Row],[Tipos de Acciones]]="","",'Formulario PPGR1'!#REF!)</f>
        <v>#REF!</v>
      </c>
      <c r="D198" s="499" t="e">
        <f>IF(Tabla46[[#This Row],[Tipos de Acciones]]="","",'Formulario PPGR1'!#REF!)</f>
        <v>#REF!</v>
      </c>
      <c r="E198" s="499" t="e">
        <f>IF(Tabla46[[#This Row],[Tipos de Acciones]]="","",'Formulario PPGR1'!#REF!)</f>
        <v>#REF!</v>
      </c>
      <c r="F198" s="499" t="e">
        <f>IF(Tabla46[[#This Row],[Tipos de Acciones]]="","",'Formulario PPGR1'!#REF!)</f>
        <v>#REF!</v>
      </c>
      <c r="G198" s="501" t="s">
        <v>1310</v>
      </c>
      <c r="H198" s="498" t="s">
        <v>2300</v>
      </c>
      <c r="I198" s="492"/>
      <c r="J198" s="491"/>
      <c r="K198" s="491" t="s">
        <v>2420</v>
      </c>
      <c r="L198" s="498" t="s">
        <v>467</v>
      </c>
      <c r="M198" s="503" t="s">
        <v>1369</v>
      </c>
      <c r="N198" s="503" t="s">
        <v>1507</v>
      </c>
      <c r="O198" s="504" t="s">
        <v>2387</v>
      </c>
      <c r="P198" s="504" t="s">
        <v>1507</v>
      </c>
      <c r="Q198" s="322" t="s">
        <v>2280</v>
      </c>
      <c r="R198" s="494">
        <v>59</v>
      </c>
      <c r="S198" s="495">
        <v>5200</v>
      </c>
      <c r="T198" s="496">
        <f>+Tabla46[[#This Row],[Cantidad de Insumos]]*Tabla46[[#This Row],[Precio Unitario]]</f>
        <v>306800</v>
      </c>
      <c r="U198" s="329" t="s">
        <v>950</v>
      </c>
      <c r="V198" s="497" t="s">
        <v>1300</v>
      </c>
      <c r="W198" s="500"/>
    </row>
    <row r="199" spans="2:23" ht="178.5" x14ac:dyDescent="0.2">
      <c r="B199" s="499" t="e">
        <f>IF(Tabla46[[#This Row],[Tipos de Acciones]]="","",CONCATENATE(Tabla46[[#This Row],[POA]],".",Tabla46[[#This Row],[SRS]],".",Tabla46[[#This Row],[AREA]],".",Tabla46[[#This Row],[TIPO]]))</f>
        <v>#REF!</v>
      </c>
      <c r="C199" s="499" t="e">
        <f>IF(Tabla46[[#This Row],[Tipos de Acciones]]="","",'Formulario PPGR1'!#REF!)</f>
        <v>#REF!</v>
      </c>
      <c r="D199" s="499" t="e">
        <f>IF(Tabla46[[#This Row],[Tipos de Acciones]]="","",'Formulario PPGR1'!#REF!)</f>
        <v>#REF!</v>
      </c>
      <c r="E199" s="499" t="e">
        <f>IF(Tabla46[[#This Row],[Tipos de Acciones]]="","",'Formulario PPGR1'!#REF!)</f>
        <v>#REF!</v>
      </c>
      <c r="F199" s="499" t="e">
        <f>IF(Tabla46[[#This Row],[Tipos de Acciones]]="","",'Formulario PPGR1'!#REF!)</f>
        <v>#REF!</v>
      </c>
      <c r="G199" s="501" t="s">
        <v>1310</v>
      </c>
      <c r="H199" s="498" t="s">
        <v>2300</v>
      </c>
      <c r="I199" s="492"/>
      <c r="J199" s="491"/>
      <c r="K199" s="491" t="s">
        <v>2421</v>
      </c>
      <c r="L199" s="498" t="s">
        <v>467</v>
      </c>
      <c r="M199" s="503" t="s">
        <v>1369</v>
      </c>
      <c r="N199" s="503" t="s">
        <v>1507</v>
      </c>
      <c r="O199" s="504" t="s">
        <v>2387</v>
      </c>
      <c r="P199" s="504" t="s">
        <v>1507</v>
      </c>
      <c r="Q199" s="322" t="s">
        <v>2280</v>
      </c>
      <c r="R199" s="494">
        <v>95</v>
      </c>
      <c r="S199" s="495">
        <v>9200</v>
      </c>
      <c r="T199" s="496">
        <f>+Tabla46[[#This Row],[Cantidad de Insumos]]*Tabla46[[#This Row],[Precio Unitario]]</f>
        <v>874000</v>
      </c>
      <c r="U199" s="329" t="s">
        <v>950</v>
      </c>
      <c r="V199" s="497" t="s">
        <v>1300</v>
      </c>
      <c r="W199" s="500"/>
    </row>
    <row r="200" spans="2:23" ht="178.5" x14ac:dyDescent="0.2">
      <c r="B200" s="499" t="e">
        <f>IF(Tabla46[[#This Row],[Tipos de Acciones]]="","",CONCATENATE(Tabla46[[#This Row],[POA]],".",Tabla46[[#This Row],[SRS]],".",Tabla46[[#This Row],[AREA]],".",Tabla46[[#This Row],[TIPO]]))</f>
        <v>#REF!</v>
      </c>
      <c r="C200" s="499" t="e">
        <f>IF(Tabla46[[#This Row],[Tipos de Acciones]]="","",'Formulario PPGR1'!#REF!)</f>
        <v>#REF!</v>
      </c>
      <c r="D200" s="499" t="e">
        <f>IF(Tabla46[[#This Row],[Tipos de Acciones]]="","",'Formulario PPGR1'!#REF!)</f>
        <v>#REF!</v>
      </c>
      <c r="E200" s="499" t="e">
        <f>IF(Tabla46[[#This Row],[Tipos de Acciones]]="","",'Formulario PPGR1'!#REF!)</f>
        <v>#REF!</v>
      </c>
      <c r="F200" s="499" t="e">
        <f>IF(Tabla46[[#This Row],[Tipos de Acciones]]="","",'Formulario PPGR1'!#REF!)</f>
        <v>#REF!</v>
      </c>
      <c r="G200" s="501" t="s">
        <v>1310</v>
      </c>
      <c r="H200" s="498" t="s">
        <v>2300</v>
      </c>
      <c r="I200" s="492"/>
      <c r="J200" s="491"/>
      <c r="K200" s="491" t="s">
        <v>2422</v>
      </c>
      <c r="L200" s="498" t="s">
        <v>467</v>
      </c>
      <c r="M200" s="503" t="s">
        <v>1369</v>
      </c>
      <c r="N200" s="503" t="s">
        <v>1507</v>
      </c>
      <c r="O200" s="504" t="s">
        <v>2387</v>
      </c>
      <c r="P200" s="504" t="s">
        <v>1507</v>
      </c>
      <c r="Q200" s="322" t="s">
        <v>2280</v>
      </c>
      <c r="R200" s="494">
        <v>36</v>
      </c>
      <c r="S200" s="495">
        <v>4800</v>
      </c>
      <c r="T200" s="496">
        <f>+Tabla46[[#This Row],[Cantidad de Insumos]]*Tabla46[[#This Row],[Precio Unitario]]</f>
        <v>172800</v>
      </c>
      <c r="U200" s="329" t="s">
        <v>950</v>
      </c>
      <c r="V200" s="497" t="s">
        <v>1300</v>
      </c>
      <c r="W200" s="500"/>
    </row>
    <row r="201" spans="2:23" ht="178.5" x14ac:dyDescent="0.2">
      <c r="B201" s="499" t="e">
        <f>IF(Tabla46[[#This Row],[Tipos de Acciones]]="","",CONCATENATE(Tabla46[[#This Row],[POA]],".",Tabla46[[#This Row],[SRS]],".",Tabla46[[#This Row],[AREA]],".",Tabla46[[#This Row],[TIPO]]))</f>
        <v>#REF!</v>
      </c>
      <c r="C201" s="499" t="e">
        <f>IF(Tabla46[[#This Row],[Tipos de Acciones]]="","",'Formulario PPGR1'!#REF!)</f>
        <v>#REF!</v>
      </c>
      <c r="D201" s="499" t="e">
        <f>IF(Tabla46[[#This Row],[Tipos de Acciones]]="","",'Formulario PPGR1'!#REF!)</f>
        <v>#REF!</v>
      </c>
      <c r="E201" s="499" t="e">
        <f>IF(Tabla46[[#This Row],[Tipos de Acciones]]="","",'Formulario PPGR1'!#REF!)</f>
        <v>#REF!</v>
      </c>
      <c r="F201" s="499" t="e">
        <f>IF(Tabla46[[#This Row],[Tipos de Acciones]]="","",'Formulario PPGR1'!#REF!)</f>
        <v>#REF!</v>
      </c>
      <c r="G201" s="501" t="s">
        <v>1310</v>
      </c>
      <c r="H201" s="501" t="s">
        <v>2388</v>
      </c>
      <c r="I201" s="492"/>
      <c r="J201" s="491"/>
      <c r="K201" s="491" t="s">
        <v>2423</v>
      </c>
      <c r="L201" s="498" t="s">
        <v>467</v>
      </c>
      <c r="M201" s="503" t="s">
        <v>1369</v>
      </c>
      <c r="N201" s="503" t="s">
        <v>1507</v>
      </c>
      <c r="O201" s="504" t="s">
        <v>2387</v>
      </c>
      <c r="P201" s="504" t="s">
        <v>1507</v>
      </c>
      <c r="Q201" s="322" t="s">
        <v>2280</v>
      </c>
      <c r="R201" s="494">
        <v>23</v>
      </c>
      <c r="S201" s="495">
        <v>5000</v>
      </c>
      <c r="T201" s="496">
        <f>+Tabla46[[#This Row],[Cantidad de Insumos]]*Tabla46[[#This Row],[Precio Unitario]]</f>
        <v>115000</v>
      </c>
      <c r="U201" s="329" t="s">
        <v>735</v>
      </c>
      <c r="V201" s="497" t="s">
        <v>1300</v>
      </c>
      <c r="W201" s="500"/>
    </row>
    <row r="202" spans="2:23" ht="178.5" x14ac:dyDescent="0.2">
      <c r="B202" s="499" t="e">
        <f>IF(Tabla46[[#This Row],[Tipos de Acciones]]="","",CONCATENATE(Tabla46[[#This Row],[POA]],".",Tabla46[[#This Row],[SRS]],".",Tabla46[[#This Row],[AREA]],".",Tabla46[[#This Row],[TIPO]]))</f>
        <v>#REF!</v>
      </c>
      <c r="C202" s="499" t="e">
        <f>IF(Tabla46[[#This Row],[Tipos de Acciones]]="","",'Formulario PPGR1'!#REF!)</f>
        <v>#REF!</v>
      </c>
      <c r="D202" s="499" t="e">
        <f>IF(Tabla46[[#This Row],[Tipos de Acciones]]="","",'Formulario PPGR1'!#REF!)</f>
        <v>#REF!</v>
      </c>
      <c r="E202" s="499" t="e">
        <f>IF(Tabla46[[#This Row],[Tipos de Acciones]]="","",'Formulario PPGR1'!#REF!)</f>
        <v>#REF!</v>
      </c>
      <c r="F202" s="499" t="e">
        <f>IF(Tabla46[[#This Row],[Tipos de Acciones]]="","",'Formulario PPGR1'!#REF!)</f>
        <v>#REF!</v>
      </c>
      <c r="G202" s="501" t="s">
        <v>1310</v>
      </c>
      <c r="H202" s="501" t="s">
        <v>2388</v>
      </c>
      <c r="I202" s="492"/>
      <c r="J202" s="491"/>
      <c r="K202" s="491" t="s">
        <v>2424</v>
      </c>
      <c r="L202" s="498" t="s">
        <v>467</v>
      </c>
      <c r="M202" s="503" t="s">
        <v>1369</v>
      </c>
      <c r="N202" s="503" t="s">
        <v>1507</v>
      </c>
      <c r="O202" s="504" t="s">
        <v>2387</v>
      </c>
      <c r="P202" s="504" t="s">
        <v>1507</v>
      </c>
      <c r="Q202" s="322" t="s">
        <v>2280</v>
      </c>
      <c r="R202" s="494">
        <v>20</v>
      </c>
      <c r="S202" s="495">
        <v>15000</v>
      </c>
      <c r="T202" s="496">
        <f>+Tabla46[[#This Row],[Cantidad de Insumos]]*Tabla46[[#This Row],[Precio Unitario]]</f>
        <v>300000</v>
      </c>
      <c r="U202" s="329" t="s">
        <v>735</v>
      </c>
      <c r="V202" s="497" t="s">
        <v>1300</v>
      </c>
      <c r="W202" s="500"/>
    </row>
    <row r="203" spans="2:23" ht="178.5" x14ac:dyDescent="0.2">
      <c r="B203" s="499" t="e">
        <f>IF(Tabla46[[#This Row],[Tipos de Acciones]]="","",CONCATENATE(Tabla46[[#This Row],[POA]],".",Tabla46[[#This Row],[SRS]],".",Tabla46[[#This Row],[AREA]],".",Tabla46[[#This Row],[TIPO]]))</f>
        <v>#REF!</v>
      </c>
      <c r="C203" s="499" t="e">
        <f>IF(Tabla46[[#This Row],[Tipos de Acciones]]="","",'Formulario PPGR1'!#REF!)</f>
        <v>#REF!</v>
      </c>
      <c r="D203" s="499" t="e">
        <f>IF(Tabla46[[#This Row],[Tipos de Acciones]]="","",'Formulario PPGR1'!#REF!)</f>
        <v>#REF!</v>
      </c>
      <c r="E203" s="499" t="e">
        <f>IF(Tabla46[[#This Row],[Tipos de Acciones]]="","",'Formulario PPGR1'!#REF!)</f>
        <v>#REF!</v>
      </c>
      <c r="F203" s="499" t="e">
        <f>IF(Tabla46[[#This Row],[Tipos de Acciones]]="","",'Formulario PPGR1'!#REF!)</f>
        <v>#REF!</v>
      </c>
      <c r="G203" s="501" t="s">
        <v>1310</v>
      </c>
      <c r="H203" s="498" t="s">
        <v>2300</v>
      </c>
      <c r="I203" s="492"/>
      <c r="J203" s="491"/>
      <c r="K203" s="491" t="s">
        <v>2425</v>
      </c>
      <c r="L203" s="498" t="s">
        <v>467</v>
      </c>
      <c r="M203" s="503" t="s">
        <v>1369</v>
      </c>
      <c r="N203" s="503" t="s">
        <v>1507</v>
      </c>
      <c r="O203" s="504" t="s">
        <v>2387</v>
      </c>
      <c r="P203" s="504" t="s">
        <v>1507</v>
      </c>
      <c r="Q203" s="322" t="s">
        <v>2280</v>
      </c>
      <c r="R203" s="494">
        <v>42</v>
      </c>
      <c r="S203" s="495">
        <v>6000</v>
      </c>
      <c r="T203" s="496">
        <f>+Tabla46[[#This Row],[Cantidad de Insumos]]*Tabla46[[#This Row],[Precio Unitario]]</f>
        <v>252000</v>
      </c>
      <c r="U203" s="329" t="s">
        <v>950</v>
      </c>
      <c r="V203" s="497" t="s">
        <v>1300</v>
      </c>
      <c r="W203" s="500"/>
    </row>
    <row r="204" spans="2:23" ht="178.5" x14ac:dyDescent="0.2">
      <c r="B204" s="499" t="e">
        <f>IF(Tabla46[[#This Row],[Tipos de Acciones]]="","",CONCATENATE(Tabla46[[#This Row],[POA]],".",Tabla46[[#This Row],[SRS]],".",Tabla46[[#This Row],[AREA]],".",Tabla46[[#This Row],[TIPO]]))</f>
        <v>#REF!</v>
      </c>
      <c r="C204" s="499" t="e">
        <f>IF(Tabla46[[#This Row],[Tipos de Acciones]]="","",'Formulario PPGR1'!#REF!)</f>
        <v>#REF!</v>
      </c>
      <c r="D204" s="499" t="e">
        <f>IF(Tabla46[[#This Row],[Tipos de Acciones]]="","",'Formulario PPGR1'!#REF!)</f>
        <v>#REF!</v>
      </c>
      <c r="E204" s="499" t="e">
        <f>IF(Tabla46[[#This Row],[Tipos de Acciones]]="","",'Formulario PPGR1'!#REF!)</f>
        <v>#REF!</v>
      </c>
      <c r="F204" s="499" t="e">
        <f>IF(Tabla46[[#This Row],[Tipos de Acciones]]="","",'Formulario PPGR1'!#REF!)</f>
        <v>#REF!</v>
      </c>
      <c r="G204" s="501" t="s">
        <v>1310</v>
      </c>
      <c r="H204" s="491" t="s">
        <v>2286</v>
      </c>
      <c r="I204" s="492"/>
      <c r="J204" s="491"/>
      <c r="K204" s="491" t="s">
        <v>2426</v>
      </c>
      <c r="L204" s="498" t="s">
        <v>467</v>
      </c>
      <c r="M204" s="503" t="s">
        <v>1369</v>
      </c>
      <c r="N204" s="503" t="s">
        <v>1507</v>
      </c>
      <c r="O204" s="504" t="s">
        <v>2387</v>
      </c>
      <c r="P204" s="504" t="s">
        <v>1507</v>
      </c>
      <c r="Q204" s="322" t="s">
        <v>2280</v>
      </c>
      <c r="R204" s="494">
        <v>41</v>
      </c>
      <c r="S204" s="495">
        <v>5000</v>
      </c>
      <c r="T204" s="496">
        <f>+Tabla46[[#This Row],[Cantidad de Insumos]]*Tabla46[[#This Row],[Precio Unitario]]</f>
        <v>205000</v>
      </c>
      <c r="U204" s="329" t="s">
        <v>1041</v>
      </c>
      <c r="V204" s="497" t="s">
        <v>1300</v>
      </c>
      <c r="W204" s="500"/>
    </row>
    <row r="205" spans="2:23" ht="178.5" x14ac:dyDescent="0.2">
      <c r="B205" s="499" t="e">
        <f>IF(Tabla46[[#This Row],[Tipos de Acciones]]="","",CONCATENATE(Tabla46[[#This Row],[POA]],".",Tabla46[[#This Row],[SRS]],".",Tabla46[[#This Row],[AREA]],".",Tabla46[[#This Row],[TIPO]]))</f>
        <v>#REF!</v>
      </c>
      <c r="C205" s="499" t="e">
        <f>IF(Tabla46[[#This Row],[Tipos de Acciones]]="","",'Formulario PPGR1'!#REF!)</f>
        <v>#REF!</v>
      </c>
      <c r="D205" s="499" t="e">
        <f>IF(Tabla46[[#This Row],[Tipos de Acciones]]="","",'Formulario PPGR1'!#REF!)</f>
        <v>#REF!</v>
      </c>
      <c r="E205" s="499" t="e">
        <f>IF(Tabla46[[#This Row],[Tipos de Acciones]]="","",'Formulario PPGR1'!#REF!)</f>
        <v>#REF!</v>
      </c>
      <c r="F205" s="499" t="e">
        <f>IF(Tabla46[[#This Row],[Tipos de Acciones]]="","",'Formulario PPGR1'!#REF!)</f>
        <v>#REF!</v>
      </c>
      <c r="G205" s="501" t="s">
        <v>1310</v>
      </c>
      <c r="H205" s="498" t="s">
        <v>2300</v>
      </c>
      <c r="I205" s="492"/>
      <c r="J205" s="491"/>
      <c r="K205" s="491" t="s">
        <v>2427</v>
      </c>
      <c r="L205" s="498" t="s">
        <v>467</v>
      </c>
      <c r="M205" s="503" t="s">
        <v>1369</v>
      </c>
      <c r="N205" s="503" t="s">
        <v>1507</v>
      </c>
      <c r="O205" s="504" t="s">
        <v>2387</v>
      </c>
      <c r="P205" s="504" t="s">
        <v>1507</v>
      </c>
      <c r="Q205" s="322" t="s">
        <v>2280</v>
      </c>
      <c r="R205" s="494">
        <v>21</v>
      </c>
      <c r="S205" s="495">
        <v>45000</v>
      </c>
      <c r="T205" s="496">
        <f>+Tabla46[[#This Row],[Cantidad de Insumos]]*Tabla46[[#This Row],[Precio Unitario]]</f>
        <v>945000</v>
      </c>
      <c r="U205" s="329" t="s">
        <v>950</v>
      </c>
      <c r="V205" s="497" t="s">
        <v>1300</v>
      </c>
      <c r="W205" s="500"/>
    </row>
    <row r="206" spans="2:23" ht="178.5" x14ac:dyDescent="0.2">
      <c r="B206" s="499" t="e">
        <f>IF(Tabla46[[#This Row],[Tipos de Acciones]]="","",CONCATENATE(Tabla46[[#This Row],[POA]],".",Tabla46[[#This Row],[SRS]],".",Tabla46[[#This Row],[AREA]],".",Tabla46[[#This Row],[TIPO]]))</f>
        <v>#REF!</v>
      </c>
      <c r="C206" s="499" t="e">
        <f>IF(Tabla46[[#This Row],[Tipos de Acciones]]="","",'Formulario PPGR1'!#REF!)</f>
        <v>#REF!</v>
      </c>
      <c r="D206" s="499" t="e">
        <f>IF(Tabla46[[#This Row],[Tipos de Acciones]]="","",'Formulario PPGR1'!#REF!)</f>
        <v>#REF!</v>
      </c>
      <c r="E206" s="499" t="e">
        <f>IF(Tabla46[[#This Row],[Tipos de Acciones]]="","",'Formulario PPGR1'!#REF!)</f>
        <v>#REF!</v>
      </c>
      <c r="F206" s="499" t="e">
        <f>IF(Tabla46[[#This Row],[Tipos de Acciones]]="","",'Formulario PPGR1'!#REF!)</f>
        <v>#REF!</v>
      </c>
      <c r="G206" s="501" t="s">
        <v>1310</v>
      </c>
      <c r="H206" s="498" t="s">
        <v>2300</v>
      </c>
      <c r="I206" s="492"/>
      <c r="J206" s="491"/>
      <c r="K206" s="491" t="s">
        <v>2428</v>
      </c>
      <c r="L206" s="498" t="s">
        <v>467</v>
      </c>
      <c r="M206" s="503" t="s">
        <v>1369</v>
      </c>
      <c r="N206" s="503" t="s">
        <v>1507</v>
      </c>
      <c r="O206" s="504" t="s">
        <v>2387</v>
      </c>
      <c r="P206" s="504" t="s">
        <v>1507</v>
      </c>
      <c r="Q206" s="322" t="s">
        <v>2280</v>
      </c>
      <c r="R206" s="494">
        <v>35</v>
      </c>
      <c r="S206" s="495">
        <v>45000</v>
      </c>
      <c r="T206" s="496">
        <f>+Tabla46[[#This Row],[Cantidad de Insumos]]*Tabla46[[#This Row],[Precio Unitario]]</f>
        <v>1575000</v>
      </c>
      <c r="U206" s="329" t="s">
        <v>950</v>
      </c>
      <c r="V206" s="497" t="s">
        <v>1300</v>
      </c>
      <c r="W206" s="500"/>
    </row>
    <row r="207" spans="2:23" ht="178.5" x14ac:dyDescent="0.2">
      <c r="B207" s="499" t="e">
        <f>IF(Tabla46[[#This Row],[Tipos de Acciones]]="","",CONCATENATE(Tabla46[[#This Row],[POA]],".",Tabla46[[#This Row],[SRS]],".",Tabla46[[#This Row],[AREA]],".",Tabla46[[#This Row],[TIPO]]))</f>
        <v>#REF!</v>
      </c>
      <c r="C207" s="499" t="e">
        <f>IF(Tabla46[[#This Row],[Tipos de Acciones]]="","",'Formulario PPGR1'!#REF!)</f>
        <v>#REF!</v>
      </c>
      <c r="D207" s="499" t="e">
        <f>IF(Tabla46[[#This Row],[Tipos de Acciones]]="","",'Formulario PPGR1'!#REF!)</f>
        <v>#REF!</v>
      </c>
      <c r="E207" s="499" t="e">
        <f>IF(Tabla46[[#This Row],[Tipos de Acciones]]="","",'Formulario PPGR1'!#REF!)</f>
        <v>#REF!</v>
      </c>
      <c r="F207" s="499" t="e">
        <f>IF(Tabla46[[#This Row],[Tipos de Acciones]]="","",'Formulario PPGR1'!#REF!)</f>
        <v>#REF!</v>
      </c>
      <c r="G207" s="501" t="s">
        <v>1310</v>
      </c>
      <c r="H207" s="498" t="s">
        <v>2300</v>
      </c>
      <c r="I207" s="492"/>
      <c r="J207" s="491"/>
      <c r="K207" s="491" t="s">
        <v>2429</v>
      </c>
      <c r="L207" s="498" t="s">
        <v>467</v>
      </c>
      <c r="M207" s="503" t="s">
        <v>1369</v>
      </c>
      <c r="N207" s="503" t="s">
        <v>1507</v>
      </c>
      <c r="O207" s="504" t="s">
        <v>2387</v>
      </c>
      <c r="P207" s="504" t="s">
        <v>1507</v>
      </c>
      <c r="Q207" s="322" t="s">
        <v>2280</v>
      </c>
      <c r="R207" s="494">
        <v>102</v>
      </c>
      <c r="S207" s="495">
        <v>1800</v>
      </c>
      <c r="T207" s="496">
        <f>+Tabla46[[#This Row],[Cantidad de Insumos]]*Tabla46[[#This Row],[Precio Unitario]]</f>
        <v>183600</v>
      </c>
      <c r="U207" s="329" t="s">
        <v>950</v>
      </c>
      <c r="V207" s="497" t="s">
        <v>1300</v>
      </c>
      <c r="W207" s="500"/>
    </row>
    <row r="208" spans="2:23" ht="178.5" x14ac:dyDescent="0.2">
      <c r="B208" s="499" t="e">
        <f>IF(Tabla46[[#This Row],[Tipos de Acciones]]="","",CONCATENATE(Tabla46[[#This Row],[POA]],".",Tabla46[[#This Row],[SRS]],".",Tabla46[[#This Row],[AREA]],".",Tabla46[[#This Row],[TIPO]]))</f>
        <v>#REF!</v>
      </c>
      <c r="C208" s="499" t="e">
        <f>IF(Tabla46[[#This Row],[Tipos de Acciones]]="","",'Formulario PPGR1'!#REF!)</f>
        <v>#REF!</v>
      </c>
      <c r="D208" s="499" t="e">
        <f>IF(Tabla46[[#This Row],[Tipos de Acciones]]="","",'Formulario PPGR1'!#REF!)</f>
        <v>#REF!</v>
      </c>
      <c r="E208" s="499" t="e">
        <f>IF(Tabla46[[#This Row],[Tipos de Acciones]]="","",'Formulario PPGR1'!#REF!)</f>
        <v>#REF!</v>
      </c>
      <c r="F208" s="499" t="e">
        <f>IF(Tabla46[[#This Row],[Tipos de Acciones]]="","",'Formulario PPGR1'!#REF!)</f>
        <v>#REF!</v>
      </c>
      <c r="G208" s="514" t="s">
        <v>1310</v>
      </c>
      <c r="H208" s="514" t="s">
        <v>2392</v>
      </c>
      <c r="I208" s="515"/>
      <c r="J208" s="514"/>
      <c r="K208" s="514" t="s">
        <v>2430</v>
      </c>
      <c r="L208" s="514" t="s">
        <v>467</v>
      </c>
      <c r="M208" s="516" t="s">
        <v>2471</v>
      </c>
      <c r="N208" s="516" t="s">
        <v>1509</v>
      </c>
      <c r="O208" s="517" t="s">
        <v>2387</v>
      </c>
      <c r="P208" s="516" t="s">
        <v>1509</v>
      </c>
      <c r="Q208" s="518" t="s">
        <v>2280</v>
      </c>
      <c r="R208" s="519">
        <v>59</v>
      </c>
      <c r="S208" s="520">
        <v>8000</v>
      </c>
      <c r="T208" s="496">
        <f>+Tabla46[[#This Row],[Cantidad de Insumos]]*Tabla46[[#This Row],[Precio Unitario]]</f>
        <v>472000</v>
      </c>
      <c r="U208" s="521" t="s">
        <v>2394</v>
      </c>
      <c r="V208" s="522" t="s">
        <v>1300</v>
      </c>
      <c r="W208" s="500"/>
    </row>
    <row r="209" spans="2:23" ht="178.5" x14ac:dyDescent="0.2">
      <c r="B209" s="499" t="e">
        <f>IF(Tabla46[[#This Row],[Tipos de Acciones]]="","",CONCATENATE(Tabla46[[#This Row],[POA]],".",Tabla46[[#This Row],[SRS]],".",Tabla46[[#This Row],[AREA]],".",Tabla46[[#This Row],[TIPO]]))</f>
        <v>#REF!</v>
      </c>
      <c r="C209" s="499" t="e">
        <f>IF(Tabla46[[#This Row],[Tipos de Acciones]]="","",'Formulario PPGR1'!#REF!)</f>
        <v>#REF!</v>
      </c>
      <c r="D209" s="499" t="e">
        <f>IF(Tabla46[[#This Row],[Tipos de Acciones]]="","",'Formulario PPGR1'!#REF!)</f>
        <v>#REF!</v>
      </c>
      <c r="E209" s="499" t="e">
        <f>IF(Tabla46[[#This Row],[Tipos de Acciones]]="","",'Formulario PPGR1'!#REF!)</f>
        <v>#REF!</v>
      </c>
      <c r="F209" s="499" t="e">
        <f>IF(Tabla46[[#This Row],[Tipos de Acciones]]="","",'Formulario PPGR1'!#REF!)</f>
        <v>#REF!</v>
      </c>
      <c r="G209" s="514" t="s">
        <v>1310</v>
      </c>
      <c r="H209" s="514" t="s">
        <v>2333</v>
      </c>
      <c r="I209" s="515"/>
      <c r="J209" s="514"/>
      <c r="K209" s="514" t="s">
        <v>2431</v>
      </c>
      <c r="L209" s="514" t="s">
        <v>467</v>
      </c>
      <c r="M209" s="516" t="s">
        <v>2471</v>
      </c>
      <c r="N209" s="516" t="s">
        <v>1509</v>
      </c>
      <c r="O209" s="517" t="s">
        <v>2387</v>
      </c>
      <c r="P209" s="516" t="s">
        <v>1509</v>
      </c>
      <c r="Q209" s="518" t="s">
        <v>2280</v>
      </c>
      <c r="R209" s="519">
        <v>18</v>
      </c>
      <c r="S209" s="520">
        <v>5000</v>
      </c>
      <c r="T209" s="496">
        <f>+Tabla46[[#This Row],[Cantidad de Insumos]]*Tabla46[[#This Row],[Precio Unitario]]</f>
        <v>90000</v>
      </c>
      <c r="U209" s="521" t="s">
        <v>992</v>
      </c>
      <c r="V209" s="522" t="s">
        <v>1300</v>
      </c>
      <c r="W209" s="500"/>
    </row>
    <row r="210" spans="2:23" ht="178.5" x14ac:dyDescent="0.2">
      <c r="B210" s="499" t="e">
        <f>IF(Tabla46[[#This Row],[Tipos de Acciones]]="","",CONCATENATE(Tabla46[[#This Row],[POA]],".",Tabla46[[#This Row],[SRS]],".",Tabla46[[#This Row],[AREA]],".",Tabla46[[#This Row],[TIPO]]))</f>
        <v>#REF!</v>
      </c>
      <c r="C210" s="499" t="e">
        <f>IF(Tabla46[[#This Row],[Tipos de Acciones]]="","",'Formulario PPGR1'!#REF!)</f>
        <v>#REF!</v>
      </c>
      <c r="D210" s="499" t="e">
        <f>IF(Tabla46[[#This Row],[Tipos de Acciones]]="","",'Formulario PPGR1'!#REF!)</f>
        <v>#REF!</v>
      </c>
      <c r="E210" s="499" t="e">
        <f>IF(Tabla46[[#This Row],[Tipos de Acciones]]="","",'Formulario PPGR1'!#REF!)</f>
        <v>#REF!</v>
      </c>
      <c r="F210" s="499" t="e">
        <f>IF(Tabla46[[#This Row],[Tipos de Acciones]]="","",'Formulario PPGR1'!#REF!)</f>
        <v>#REF!</v>
      </c>
      <c r="G210" s="514" t="s">
        <v>1310</v>
      </c>
      <c r="H210" s="514" t="s">
        <v>2392</v>
      </c>
      <c r="I210" s="515"/>
      <c r="J210" s="514"/>
      <c r="K210" s="514" t="s">
        <v>2432</v>
      </c>
      <c r="L210" s="514" t="s">
        <v>467</v>
      </c>
      <c r="M210" s="516" t="s">
        <v>2471</v>
      </c>
      <c r="N210" s="516" t="s">
        <v>1509</v>
      </c>
      <c r="O210" s="517" t="s">
        <v>2387</v>
      </c>
      <c r="P210" s="516" t="s">
        <v>1509</v>
      </c>
      <c r="Q210" s="518" t="s">
        <v>2280</v>
      </c>
      <c r="R210" s="519">
        <v>10</v>
      </c>
      <c r="S210" s="520">
        <v>40000</v>
      </c>
      <c r="T210" s="496">
        <f>+Tabla46[[#This Row],[Cantidad de Insumos]]*Tabla46[[#This Row],[Precio Unitario]]</f>
        <v>400000</v>
      </c>
      <c r="U210" s="521" t="s">
        <v>2394</v>
      </c>
      <c r="V210" s="522" t="s">
        <v>1300</v>
      </c>
      <c r="W210" s="500"/>
    </row>
    <row r="211" spans="2:23" ht="178.5" x14ac:dyDescent="0.2">
      <c r="B211" s="499" t="e">
        <f>IF(Tabla46[[#This Row],[Tipos de Acciones]]="","",CONCATENATE(Tabla46[[#This Row],[POA]],".",Tabla46[[#This Row],[SRS]],".",Tabla46[[#This Row],[AREA]],".",Tabla46[[#This Row],[TIPO]]))</f>
        <v>#REF!</v>
      </c>
      <c r="C211" s="499" t="e">
        <f>IF(Tabla46[[#This Row],[Tipos de Acciones]]="","",'Formulario PPGR1'!#REF!)</f>
        <v>#REF!</v>
      </c>
      <c r="D211" s="499" t="e">
        <f>IF(Tabla46[[#This Row],[Tipos de Acciones]]="","",'Formulario PPGR1'!#REF!)</f>
        <v>#REF!</v>
      </c>
      <c r="E211" s="499" t="e">
        <f>IF(Tabla46[[#This Row],[Tipos de Acciones]]="","",'Formulario PPGR1'!#REF!)</f>
        <v>#REF!</v>
      </c>
      <c r="F211" s="499" t="e">
        <f>IF(Tabla46[[#This Row],[Tipos de Acciones]]="","",'Formulario PPGR1'!#REF!)</f>
        <v>#REF!</v>
      </c>
      <c r="G211" s="514" t="s">
        <v>1310</v>
      </c>
      <c r="H211" s="514" t="s">
        <v>2433</v>
      </c>
      <c r="I211" s="515"/>
      <c r="J211" s="514"/>
      <c r="K211" s="514" t="s">
        <v>2433</v>
      </c>
      <c r="L211" s="514" t="s">
        <v>467</v>
      </c>
      <c r="M211" s="516" t="s">
        <v>2471</v>
      </c>
      <c r="N211" s="516" t="s">
        <v>1509</v>
      </c>
      <c r="O211" s="517" t="s">
        <v>2387</v>
      </c>
      <c r="P211" s="516" t="s">
        <v>1509</v>
      </c>
      <c r="Q211" s="518" t="s">
        <v>2280</v>
      </c>
      <c r="R211" s="519">
        <v>26</v>
      </c>
      <c r="S211" s="520">
        <v>35000</v>
      </c>
      <c r="T211" s="496">
        <f>+Tabla46[[#This Row],[Cantidad de Insumos]]*Tabla46[[#This Row],[Precio Unitario]]</f>
        <v>910000</v>
      </c>
      <c r="U211" s="521" t="s">
        <v>950</v>
      </c>
      <c r="V211" s="522" t="s">
        <v>1300</v>
      </c>
      <c r="W211" s="500"/>
    </row>
    <row r="212" spans="2:23" ht="178.5" x14ac:dyDescent="0.2">
      <c r="B212" s="499" t="e">
        <f>IF(Tabla46[[#This Row],[Tipos de Acciones]]="","",CONCATENATE(Tabla46[[#This Row],[POA]],".",Tabla46[[#This Row],[SRS]],".",Tabla46[[#This Row],[AREA]],".",Tabla46[[#This Row],[TIPO]]))</f>
        <v>#REF!</v>
      </c>
      <c r="C212" s="499" t="e">
        <f>IF(Tabla46[[#This Row],[Tipos de Acciones]]="","",'Formulario PPGR1'!#REF!)</f>
        <v>#REF!</v>
      </c>
      <c r="D212" s="499" t="e">
        <f>IF(Tabla46[[#This Row],[Tipos de Acciones]]="","",'Formulario PPGR1'!#REF!)</f>
        <v>#REF!</v>
      </c>
      <c r="E212" s="499" t="e">
        <f>IF(Tabla46[[#This Row],[Tipos de Acciones]]="","",'Formulario PPGR1'!#REF!)</f>
        <v>#REF!</v>
      </c>
      <c r="F212" s="499" t="e">
        <f>IF(Tabla46[[#This Row],[Tipos de Acciones]]="","",'Formulario PPGR1'!#REF!)</f>
        <v>#REF!</v>
      </c>
      <c r="G212" s="514" t="s">
        <v>1310</v>
      </c>
      <c r="H212" s="514" t="s">
        <v>2300</v>
      </c>
      <c r="I212" s="515"/>
      <c r="J212" s="514"/>
      <c r="K212" s="514" t="s">
        <v>2434</v>
      </c>
      <c r="L212" s="514" t="s">
        <v>467</v>
      </c>
      <c r="M212" s="516" t="s">
        <v>2471</v>
      </c>
      <c r="N212" s="516" t="s">
        <v>1509</v>
      </c>
      <c r="O212" s="517" t="s">
        <v>2387</v>
      </c>
      <c r="P212" s="516" t="s">
        <v>1509</v>
      </c>
      <c r="Q212" s="518" t="s">
        <v>2280</v>
      </c>
      <c r="R212" s="519">
        <v>39</v>
      </c>
      <c r="S212" s="520">
        <v>9400</v>
      </c>
      <c r="T212" s="496">
        <f>+Tabla46[[#This Row],[Cantidad de Insumos]]*Tabla46[[#This Row],[Precio Unitario]]</f>
        <v>366600</v>
      </c>
      <c r="U212" s="521" t="s">
        <v>950</v>
      </c>
      <c r="V212" s="522" t="s">
        <v>1300</v>
      </c>
      <c r="W212" s="500"/>
    </row>
    <row r="213" spans="2:23" ht="178.5" x14ac:dyDescent="0.2">
      <c r="B213" s="499" t="e">
        <f>IF(Tabla46[[#This Row],[Tipos de Acciones]]="","",CONCATENATE(Tabla46[[#This Row],[POA]],".",Tabla46[[#This Row],[SRS]],".",Tabla46[[#This Row],[AREA]],".",Tabla46[[#This Row],[TIPO]]))</f>
        <v>#REF!</v>
      </c>
      <c r="C213" s="499" t="e">
        <f>IF(Tabla46[[#This Row],[Tipos de Acciones]]="","",'Formulario PPGR1'!#REF!)</f>
        <v>#REF!</v>
      </c>
      <c r="D213" s="499" t="e">
        <f>IF(Tabla46[[#This Row],[Tipos de Acciones]]="","",'Formulario PPGR1'!#REF!)</f>
        <v>#REF!</v>
      </c>
      <c r="E213" s="499" t="e">
        <f>IF(Tabla46[[#This Row],[Tipos de Acciones]]="","",'Formulario PPGR1'!#REF!)</f>
        <v>#REF!</v>
      </c>
      <c r="F213" s="499" t="e">
        <f>IF(Tabla46[[#This Row],[Tipos de Acciones]]="","",'Formulario PPGR1'!#REF!)</f>
        <v>#REF!</v>
      </c>
      <c r="G213" s="514" t="s">
        <v>1310</v>
      </c>
      <c r="H213" s="514" t="s">
        <v>2388</v>
      </c>
      <c r="I213" s="515"/>
      <c r="J213" s="514"/>
      <c r="K213" s="514" t="s">
        <v>2435</v>
      </c>
      <c r="L213" s="514" t="s">
        <v>467</v>
      </c>
      <c r="M213" s="516" t="s">
        <v>2471</v>
      </c>
      <c r="N213" s="516" t="s">
        <v>1509</v>
      </c>
      <c r="O213" s="517" t="s">
        <v>2387</v>
      </c>
      <c r="P213" s="516" t="s">
        <v>1509</v>
      </c>
      <c r="Q213" s="518" t="s">
        <v>2280</v>
      </c>
      <c r="R213" s="519">
        <v>13</v>
      </c>
      <c r="S213" s="520">
        <v>40000</v>
      </c>
      <c r="T213" s="496">
        <f>+Tabla46[[#This Row],[Cantidad de Insumos]]*Tabla46[[#This Row],[Precio Unitario]]</f>
        <v>520000</v>
      </c>
      <c r="U213" s="521" t="s">
        <v>735</v>
      </c>
      <c r="V213" s="522" t="s">
        <v>1300</v>
      </c>
      <c r="W213" s="500"/>
    </row>
    <row r="214" spans="2:23" ht="178.5" x14ac:dyDescent="0.2">
      <c r="B214" s="499" t="e">
        <f>IF(Tabla46[[#This Row],[Tipos de Acciones]]="","",CONCATENATE(Tabla46[[#This Row],[POA]],".",Tabla46[[#This Row],[SRS]],".",Tabla46[[#This Row],[AREA]],".",Tabla46[[#This Row],[TIPO]]))</f>
        <v>#REF!</v>
      </c>
      <c r="C214" s="499" t="e">
        <f>IF(Tabla46[[#This Row],[Tipos de Acciones]]="","",'Formulario PPGR1'!#REF!)</f>
        <v>#REF!</v>
      </c>
      <c r="D214" s="499" t="e">
        <f>IF(Tabla46[[#This Row],[Tipos de Acciones]]="","",'Formulario PPGR1'!#REF!)</f>
        <v>#REF!</v>
      </c>
      <c r="E214" s="499" t="e">
        <f>IF(Tabla46[[#This Row],[Tipos de Acciones]]="","",'Formulario PPGR1'!#REF!)</f>
        <v>#REF!</v>
      </c>
      <c r="F214" s="499" t="e">
        <f>IF(Tabla46[[#This Row],[Tipos de Acciones]]="","",'Formulario PPGR1'!#REF!)</f>
        <v>#REF!</v>
      </c>
      <c r="G214" s="514" t="s">
        <v>1310</v>
      </c>
      <c r="H214" s="514" t="s">
        <v>2388</v>
      </c>
      <c r="I214" s="515"/>
      <c r="J214" s="514"/>
      <c r="K214" s="514" t="s">
        <v>2436</v>
      </c>
      <c r="L214" s="514" t="s">
        <v>467</v>
      </c>
      <c r="M214" s="516" t="s">
        <v>2471</v>
      </c>
      <c r="N214" s="516" t="s">
        <v>1509</v>
      </c>
      <c r="O214" s="517" t="s">
        <v>2387</v>
      </c>
      <c r="P214" s="516" t="s">
        <v>1509</v>
      </c>
      <c r="Q214" s="518" t="s">
        <v>2280</v>
      </c>
      <c r="R214" s="519">
        <v>29</v>
      </c>
      <c r="S214" s="520">
        <v>35000</v>
      </c>
      <c r="T214" s="496">
        <f>+Tabla46[[#This Row],[Cantidad de Insumos]]*Tabla46[[#This Row],[Precio Unitario]]</f>
        <v>1015000</v>
      </c>
      <c r="U214" s="521" t="s">
        <v>735</v>
      </c>
      <c r="V214" s="522" t="s">
        <v>1300</v>
      </c>
      <c r="W214" s="500"/>
    </row>
    <row r="215" spans="2:23" ht="178.5" x14ac:dyDescent="0.2">
      <c r="B215" s="499" t="e">
        <f>IF(Tabla46[[#This Row],[Tipos de Acciones]]="","",CONCATENATE(Tabla46[[#This Row],[POA]],".",Tabla46[[#This Row],[SRS]],".",Tabla46[[#This Row],[AREA]],".",Tabla46[[#This Row],[TIPO]]))</f>
        <v>#REF!</v>
      </c>
      <c r="C215" s="499" t="e">
        <f>IF(Tabla46[[#This Row],[Tipos de Acciones]]="","",'Formulario PPGR1'!#REF!)</f>
        <v>#REF!</v>
      </c>
      <c r="D215" s="499" t="e">
        <f>IF(Tabla46[[#This Row],[Tipos de Acciones]]="","",'Formulario PPGR1'!#REF!)</f>
        <v>#REF!</v>
      </c>
      <c r="E215" s="499" t="e">
        <f>IF(Tabla46[[#This Row],[Tipos de Acciones]]="","",'Formulario PPGR1'!#REF!)</f>
        <v>#REF!</v>
      </c>
      <c r="F215" s="499" t="e">
        <f>IF(Tabla46[[#This Row],[Tipos de Acciones]]="","",'Formulario PPGR1'!#REF!)</f>
        <v>#REF!</v>
      </c>
      <c r="G215" s="514" t="s">
        <v>1310</v>
      </c>
      <c r="H215" s="514" t="s">
        <v>2388</v>
      </c>
      <c r="I215" s="515"/>
      <c r="J215" s="514"/>
      <c r="K215" s="514" t="s">
        <v>2437</v>
      </c>
      <c r="L215" s="514" t="s">
        <v>467</v>
      </c>
      <c r="M215" s="516" t="s">
        <v>2471</v>
      </c>
      <c r="N215" s="516" t="s">
        <v>1509</v>
      </c>
      <c r="O215" s="517" t="s">
        <v>2387</v>
      </c>
      <c r="P215" s="516" t="s">
        <v>1509</v>
      </c>
      <c r="Q215" s="518" t="s">
        <v>2280</v>
      </c>
      <c r="R215" s="519">
        <v>19</v>
      </c>
      <c r="S215" s="520">
        <v>15000</v>
      </c>
      <c r="T215" s="496">
        <f>+Tabla46[[#This Row],[Cantidad de Insumos]]*Tabla46[[#This Row],[Precio Unitario]]</f>
        <v>285000</v>
      </c>
      <c r="U215" s="521" t="s">
        <v>735</v>
      </c>
      <c r="V215" s="522" t="s">
        <v>1300</v>
      </c>
      <c r="W215" s="500"/>
    </row>
    <row r="216" spans="2:23" ht="178.5" x14ac:dyDescent="0.2">
      <c r="B216" s="499" t="e">
        <f>IF(Tabla46[[#This Row],[Tipos de Acciones]]="","",CONCATENATE(Tabla46[[#This Row],[POA]],".",Tabla46[[#This Row],[SRS]],".",Tabla46[[#This Row],[AREA]],".",Tabla46[[#This Row],[TIPO]]))</f>
        <v>#REF!</v>
      </c>
      <c r="C216" s="499" t="e">
        <f>IF(Tabla46[[#This Row],[Tipos de Acciones]]="","",'Formulario PPGR1'!#REF!)</f>
        <v>#REF!</v>
      </c>
      <c r="D216" s="499" t="e">
        <f>IF(Tabla46[[#This Row],[Tipos de Acciones]]="","",'Formulario PPGR1'!#REF!)</f>
        <v>#REF!</v>
      </c>
      <c r="E216" s="499" t="e">
        <f>IF(Tabla46[[#This Row],[Tipos de Acciones]]="","",'Formulario PPGR1'!#REF!)</f>
        <v>#REF!</v>
      </c>
      <c r="F216" s="499" t="e">
        <f>IF(Tabla46[[#This Row],[Tipos de Acciones]]="","",'Formulario PPGR1'!#REF!)</f>
        <v>#REF!</v>
      </c>
      <c r="G216" s="514" t="s">
        <v>1310</v>
      </c>
      <c r="H216" s="514" t="s">
        <v>2388</v>
      </c>
      <c r="I216" s="515"/>
      <c r="J216" s="514"/>
      <c r="K216" s="514" t="s">
        <v>2438</v>
      </c>
      <c r="L216" s="514" t="s">
        <v>467</v>
      </c>
      <c r="M216" s="516" t="s">
        <v>2471</v>
      </c>
      <c r="N216" s="516" t="s">
        <v>1509</v>
      </c>
      <c r="O216" s="517" t="s">
        <v>2387</v>
      </c>
      <c r="P216" s="516" t="s">
        <v>1509</v>
      </c>
      <c r="Q216" s="518" t="s">
        <v>2280</v>
      </c>
      <c r="R216" s="519">
        <v>24</v>
      </c>
      <c r="S216" s="520">
        <v>23000</v>
      </c>
      <c r="T216" s="496">
        <f>+Tabla46[[#This Row],[Cantidad de Insumos]]*Tabla46[[#This Row],[Precio Unitario]]</f>
        <v>552000</v>
      </c>
      <c r="U216" s="521" t="s">
        <v>735</v>
      </c>
      <c r="V216" s="522" t="s">
        <v>1300</v>
      </c>
      <c r="W216" s="500"/>
    </row>
    <row r="217" spans="2:23" ht="178.5" x14ac:dyDescent="0.2">
      <c r="B217" s="499" t="e">
        <f>IF(Tabla46[[#This Row],[Tipos de Acciones]]="","",CONCATENATE(Tabla46[[#This Row],[POA]],".",Tabla46[[#This Row],[SRS]],".",Tabla46[[#This Row],[AREA]],".",Tabla46[[#This Row],[TIPO]]))</f>
        <v>#REF!</v>
      </c>
      <c r="C217" s="499" t="e">
        <f>IF(Tabla46[[#This Row],[Tipos de Acciones]]="","",'Formulario PPGR1'!#REF!)</f>
        <v>#REF!</v>
      </c>
      <c r="D217" s="499" t="e">
        <f>IF(Tabla46[[#This Row],[Tipos de Acciones]]="","",'Formulario PPGR1'!#REF!)</f>
        <v>#REF!</v>
      </c>
      <c r="E217" s="499" t="e">
        <f>IF(Tabla46[[#This Row],[Tipos de Acciones]]="","",'Formulario PPGR1'!#REF!)</f>
        <v>#REF!</v>
      </c>
      <c r="F217" s="499" t="e">
        <f>IF(Tabla46[[#This Row],[Tipos de Acciones]]="","",'Formulario PPGR1'!#REF!)</f>
        <v>#REF!</v>
      </c>
      <c r="G217" s="514" t="s">
        <v>1310</v>
      </c>
      <c r="H217" s="514" t="s">
        <v>2300</v>
      </c>
      <c r="I217" s="515"/>
      <c r="J217" s="514"/>
      <c r="K217" s="514" t="s">
        <v>2439</v>
      </c>
      <c r="L217" s="514" t="s">
        <v>467</v>
      </c>
      <c r="M217" s="516" t="s">
        <v>2471</v>
      </c>
      <c r="N217" s="516" t="s">
        <v>1509</v>
      </c>
      <c r="O217" s="517" t="s">
        <v>2387</v>
      </c>
      <c r="P217" s="516" t="s">
        <v>1509</v>
      </c>
      <c r="Q217" s="518" t="s">
        <v>2280</v>
      </c>
      <c r="R217" s="519">
        <v>43</v>
      </c>
      <c r="S217" s="520">
        <v>8000</v>
      </c>
      <c r="T217" s="496">
        <f>+Tabla46[[#This Row],[Cantidad de Insumos]]*Tabla46[[#This Row],[Precio Unitario]]</f>
        <v>344000</v>
      </c>
      <c r="U217" s="521" t="s">
        <v>950</v>
      </c>
      <c r="V217" s="522" t="s">
        <v>1300</v>
      </c>
      <c r="W217" s="500"/>
    </row>
    <row r="218" spans="2:23" ht="178.5" x14ac:dyDescent="0.2">
      <c r="B218" s="499" t="e">
        <f>IF(Tabla46[[#This Row],[Tipos de Acciones]]="","",CONCATENATE(Tabla46[[#This Row],[POA]],".",Tabla46[[#This Row],[SRS]],".",Tabla46[[#This Row],[AREA]],".",Tabla46[[#This Row],[TIPO]]))</f>
        <v>#REF!</v>
      </c>
      <c r="C218" s="499" t="e">
        <f>IF(Tabla46[[#This Row],[Tipos de Acciones]]="","",'Formulario PPGR1'!#REF!)</f>
        <v>#REF!</v>
      </c>
      <c r="D218" s="499" t="e">
        <f>IF(Tabla46[[#This Row],[Tipos de Acciones]]="","",'Formulario PPGR1'!#REF!)</f>
        <v>#REF!</v>
      </c>
      <c r="E218" s="499" t="e">
        <f>IF(Tabla46[[#This Row],[Tipos de Acciones]]="","",'Formulario PPGR1'!#REF!)</f>
        <v>#REF!</v>
      </c>
      <c r="F218" s="499" t="e">
        <f>IF(Tabla46[[#This Row],[Tipos de Acciones]]="","",'Formulario PPGR1'!#REF!)</f>
        <v>#REF!</v>
      </c>
      <c r="G218" s="514" t="s">
        <v>1310</v>
      </c>
      <c r="H218" s="514" t="s">
        <v>2300</v>
      </c>
      <c r="I218" s="515"/>
      <c r="J218" s="514"/>
      <c r="K218" s="514" t="s">
        <v>2440</v>
      </c>
      <c r="L218" s="514" t="s">
        <v>467</v>
      </c>
      <c r="M218" s="516" t="s">
        <v>2471</v>
      </c>
      <c r="N218" s="516" t="s">
        <v>1509</v>
      </c>
      <c r="O218" s="517" t="s">
        <v>2387</v>
      </c>
      <c r="P218" s="516" t="s">
        <v>1509</v>
      </c>
      <c r="Q218" s="518" t="s">
        <v>2280</v>
      </c>
      <c r="R218" s="519">
        <v>46</v>
      </c>
      <c r="S218" s="520">
        <v>13570</v>
      </c>
      <c r="T218" s="496">
        <f>+Tabla46[[#This Row],[Cantidad de Insumos]]*Tabla46[[#This Row],[Precio Unitario]]</f>
        <v>624220</v>
      </c>
      <c r="U218" s="521" t="s">
        <v>950</v>
      </c>
      <c r="V218" s="522" t="s">
        <v>1300</v>
      </c>
      <c r="W218" s="500"/>
    </row>
    <row r="219" spans="2:23" ht="178.5" x14ac:dyDescent="0.2">
      <c r="B219" s="499" t="e">
        <f>IF(Tabla46[[#This Row],[Tipos de Acciones]]="","",CONCATENATE(Tabla46[[#This Row],[POA]],".",Tabla46[[#This Row],[SRS]],".",Tabla46[[#This Row],[AREA]],".",Tabla46[[#This Row],[TIPO]]))</f>
        <v>#REF!</v>
      </c>
      <c r="C219" s="499" t="e">
        <f>IF(Tabla46[[#This Row],[Tipos de Acciones]]="","",'Formulario PPGR1'!#REF!)</f>
        <v>#REF!</v>
      </c>
      <c r="D219" s="499" t="e">
        <f>IF(Tabla46[[#This Row],[Tipos de Acciones]]="","",'Formulario PPGR1'!#REF!)</f>
        <v>#REF!</v>
      </c>
      <c r="E219" s="499" t="e">
        <f>IF(Tabla46[[#This Row],[Tipos de Acciones]]="","",'Formulario PPGR1'!#REF!)</f>
        <v>#REF!</v>
      </c>
      <c r="F219" s="499" t="e">
        <f>IF(Tabla46[[#This Row],[Tipos de Acciones]]="","",'Formulario PPGR1'!#REF!)</f>
        <v>#REF!</v>
      </c>
      <c r="G219" s="514" t="s">
        <v>1310</v>
      </c>
      <c r="H219" s="514" t="s">
        <v>2286</v>
      </c>
      <c r="I219" s="515"/>
      <c r="J219" s="514"/>
      <c r="K219" s="514" t="s">
        <v>2441</v>
      </c>
      <c r="L219" s="514" t="s">
        <v>467</v>
      </c>
      <c r="M219" s="516" t="s">
        <v>2471</v>
      </c>
      <c r="N219" s="516" t="s">
        <v>1509</v>
      </c>
      <c r="O219" s="517" t="s">
        <v>2387</v>
      </c>
      <c r="P219" s="516" t="s">
        <v>1509</v>
      </c>
      <c r="Q219" s="518" t="s">
        <v>2280</v>
      </c>
      <c r="R219" s="519">
        <v>48</v>
      </c>
      <c r="S219" s="520">
        <v>6700</v>
      </c>
      <c r="T219" s="496">
        <f>+Tabla46[[#This Row],[Cantidad de Insumos]]*Tabla46[[#This Row],[Precio Unitario]]</f>
        <v>321600</v>
      </c>
      <c r="U219" s="521" t="s">
        <v>1041</v>
      </c>
      <c r="V219" s="522" t="s">
        <v>1300</v>
      </c>
      <c r="W219" s="500"/>
    </row>
    <row r="220" spans="2:23" ht="178.5" x14ac:dyDescent="0.2">
      <c r="B220" s="499" t="e">
        <f>IF(Tabla46[[#This Row],[Tipos de Acciones]]="","",CONCATENATE(Tabla46[[#This Row],[POA]],".",Tabla46[[#This Row],[SRS]],".",Tabla46[[#This Row],[AREA]],".",Tabla46[[#This Row],[TIPO]]))</f>
        <v>#REF!</v>
      </c>
      <c r="C220" s="499" t="e">
        <f>IF(Tabla46[[#This Row],[Tipos de Acciones]]="","",'Formulario PPGR1'!#REF!)</f>
        <v>#REF!</v>
      </c>
      <c r="D220" s="499" t="e">
        <f>IF(Tabla46[[#This Row],[Tipos de Acciones]]="","",'Formulario PPGR1'!#REF!)</f>
        <v>#REF!</v>
      </c>
      <c r="E220" s="499" t="e">
        <f>IF(Tabla46[[#This Row],[Tipos de Acciones]]="","",'Formulario PPGR1'!#REF!)</f>
        <v>#REF!</v>
      </c>
      <c r="F220" s="499" t="e">
        <f>IF(Tabla46[[#This Row],[Tipos de Acciones]]="","",'Formulario PPGR1'!#REF!)</f>
        <v>#REF!</v>
      </c>
      <c r="G220" s="514" t="s">
        <v>1310</v>
      </c>
      <c r="H220" s="514" t="s">
        <v>2392</v>
      </c>
      <c r="I220" s="515"/>
      <c r="J220" s="514"/>
      <c r="K220" s="514" t="s">
        <v>2442</v>
      </c>
      <c r="L220" s="514" t="s">
        <v>467</v>
      </c>
      <c r="M220" s="516" t="s">
        <v>2471</v>
      </c>
      <c r="N220" s="516" t="s">
        <v>1509</v>
      </c>
      <c r="O220" s="517" t="s">
        <v>2387</v>
      </c>
      <c r="P220" s="516" t="s">
        <v>1509</v>
      </c>
      <c r="Q220" s="518" t="s">
        <v>2280</v>
      </c>
      <c r="R220" s="519">
        <v>12</v>
      </c>
      <c r="S220" s="520">
        <v>11000</v>
      </c>
      <c r="T220" s="496">
        <f>+Tabla46[[#This Row],[Cantidad de Insumos]]*Tabla46[[#This Row],[Precio Unitario]]</f>
        <v>132000</v>
      </c>
      <c r="U220" s="521" t="s">
        <v>2394</v>
      </c>
      <c r="V220" s="522" t="s">
        <v>1300</v>
      </c>
      <c r="W220" s="500"/>
    </row>
    <row r="221" spans="2:23" ht="178.5" x14ac:dyDescent="0.2">
      <c r="B221" s="499" t="e">
        <f>IF(Tabla46[[#This Row],[Tipos de Acciones]]="","",CONCATENATE(Tabla46[[#This Row],[POA]],".",Tabla46[[#This Row],[SRS]],".",Tabla46[[#This Row],[AREA]],".",Tabla46[[#This Row],[TIPO]]))</f>
        <v>#REF!</v>
      </c>
      <c r="C221" s="499" t="e">
        <f>IF(Tabla46[[#This Row],[Tipos de Acciones]]="","",'Formulario PPGR1'!#REF!)</f>
        <v>#REF!</v>
      </c>
      <c r="D221" s="499" t="e">
        <f>IF(Tabla46[[#This Row],[Tipos de Acciones]]="","",'Formulario PPGR1'!#REF!)</f>
        <v>#REF!</v>
      </c>
      <c r="E221" s="499" t="e">
        <f>IF(Tabla46[[#This Row],[Tipos de Acciones]]="","",'Formulario PPGR1'!#REF!)</f>
        <v>#REF!</v>
      </c>
      <c r="F221" s="499" t="e">
        <f>IF(Tabla46[[#This Row],[Tipos de Acciones]]="","",'Formulario PPGR1'!#REF!)</f>
        <v>#REF!</v>
      </c>
      <c r="G221" s="514" t="s">
        <v>1310</v>
      </c>
      <c r="H221" s="514" t="s">
        <v>2286</v>
      </c>
      <c r="I221" s="515"/>
      <c r="J221" s="514"/>
      <c r="K221" s="514" t="s">
        <v>2443</v>
      </c>
      <c r="L221" s="514" t="s">
        <v>467</v>
      </c>
      <c r="M221" s="516" t="s">
        <v>2471</v>
      </c>
      <c r="N221" s="516" t="s">
        <v>1509</v>
      </c>
      <c r="O221" s="517" t="s">
        <v>2387</v>
      </c>
      <c r="P221" s="516" t="s">
        <v>1509</v>
      </c>
      <c r="Q221" s="518" t="s">
        <v>2280</v>
      </c>
      <c r="R221" s="519">
        <v>100</v>
      </c>
      <c r="S221" s="520">
        <v>180</v>
      </c>
      <c r="T221" s="496">
        <f>+Tabla46[[#This Row],[Cantidad de Insumos]]*Tabla46[[#This Row],[Precio Unitario]]</f>
        <v>18000</v>
      </c>
      <c r="U221" s="521" t="s">
        <v>1041</v>
      </c>
      <c r="V221" s="522" t="s">
        <v>1300</v>
      </c>
      <c r="W221" s="500"/>
    </row>
    <row r="222" spans="2:23" ht="178.5" x14ac:dyDescent="0.2">
      <c r="B222" s="499" t="e">
        <f>IF(Tabla46[[#This Row],[Tipos de Acciones]]="","",CONCATENATE(Tabla46[[#This Row],[POA]],".",Tabla46[[#This Row],[SRS]],".",Tabla46[[#This Row],[AREA]],".",Tabla46[[#This Row],[TIPO]]))</f>
        <v>#REF!</v>
      </c>
      <c r="C222" s="499" t="e">
        <f>IF(Tabla46[[#This Row],[Tipos de Acciones]]="","",'Formulario PPGR1'!#REF!)</f>
        <v>#REF!</v>
      </c>
      <c r="D222" s="499" t="e">
        <f>IF(Tabla46[[#This Row],[Tipos de Acciones]]="","",'Formulario PPGR1'!#REF!)</f>
        <v>#REF!</v>
      </c>
      <c r="E222" s="499" t="e">
        <f>IF(Tabla46[[#This Row],[Tipos de Acciones]]="","",'Formulario PPGR1'!#REF!)</f>
        <v>#REF!</v>
      </c>
      <c r="F222" s="499" t="e">
        <f>IF(Tabla46[[#This Row],[Tipos de Acciones]]="","",'Formulario PPGR1'!#REF!)</f>
        <v>#REF!</v>
      </c>
      <c r="G222" s="514" t="s">
        <v>1310</v>
      </c>
      <c r="H222" s="514" t="s">
        <v>2388</v>
      </c>
      <c r="I222" s="515"/>
      <c r="J222" s="514"/>
      <c r="K222" s="514" t="s">
        <v>2444</v>
      </c>
      <c r="L222" s="514" t="s">
        <v>467</v>
      </c>
      <c r="M222" s="516" t="s">
        <v>2471</v>
      </c>
      <c r="N222" s="516" t="s">
        <v>1509</v>
      </c>
      <c r="O222" s="517" t="s">
        <v>2387</v>
      </c>
      <c r="P222" s="516" t="s">
        <v>1509</v>
      </c>
      <c r="Q222" s="518" t="s">
        <v>2280</v>
      </c>
      <c r="R222" s="519">
        <v>42</v>
      </c>
      <c r="S222" s="520">
        <v>4000</v>
      </c>
      <c r="T222" s="496">
        <f>+Tabla46[[#This Row],[Cantidad de Insumos]]*Tabla46[[#This Row],[Precio Unitario]]</f>
        <v>168000</v>
      </c>
      <c r="U222" s="521" t="s">
        <v>735</v>
      </c>
      <c r="V222" s="522" t="s">
        <v>1300</v>
      </c>
      <c r="W222" s="500"/>
    </row>
    <row r="223" spans="2:23" ht="178.5" x14ac:dyDescent="0.2">
      <c r="B223" s="499" t="e">
        <f>IF(Tabla46[[#This Row],[Tipos de Acciones]]="","",CONCATENATE(Tabla46[[#This Row],[POA]],".",Tabla46[[#This Row],[SRS]],".",Tabla46[[#This Row],[AREA]],".",Tabla46[[#This Row],[TIPO]]))</f>
        <v>#REF!</v>
      </c>
      <c r="C223" s="499" t="e">
        <f>IF(Tabla46[[#This Row],[Tipos de Acciones]]="","",'Formulario PPGR1'!#REF!)</f>
        <v>#REF!</v>
      </c>
      <c r="D223" s="499" t="e">
        <f>IF(Tabla46[[#This Row],[Tipos de Acciones]]="","",'Formulario PPGR1'!#REF!)</f>
        <v>#REF!</v>
      </c>
      <c r="E223" s="499" t="e">
        <f>IF(Tabla46[[#This Row],[Tipos de Acciones]]="","",'Formulario PPGR1'!#REF!)</f>
        <v>#REF!</v>
      </c>
      <c r="F223" s="499" t="e">
        <f>IF(Tabla46[[#This Row],[Tipos de Acciones]]="","",'Formulario PPGR1'!#REF!)</f>
        <v>#REF!</v>
      </c>
      <c r="G223" s="514" t="s">
        <v>1310</v>
      </c>
      <c r="H223" s="514" t="s">
        <v>2333</v>
      </c>
      <c r="I223" s="515"/>
      <c r="J223" s="514"/>
      <c r="K223" s="514" t="s">
        <v>2445</v>
      </c>
      <c r="L223" s="514" t="s">
        <v>467</v>
      </c>
      <c r="M223" s="516" t="s">
        <v>2471</v>
      </c>
      <c r="N223" s="516" t="s">
        <v>1509</v>
      </c>
      <c r="O223" s="517" t="s">
        <v>2387</v>
      </c>
      <c r="P223" s="516" t="s">
        <v>1509</v>
      </c>
      <c r="Q223" s="518" t="s">
        <v>2280</v>
      </c>
      <c r="R223" s="519">
        <v>20</v>
      </c>
      <c r="S223" s="520">
        <v>3000</v>
      </c>
      <c r="T223" s="496">
        <f>+Tabla46[[#This Row],[Cantidad de Insumos]]*Tabla46[[#This Row],[Precio Unitario]]</f>
        <v>60000</v>
      </c>
      <c r="U223" s="521" t="s">
        <v>992</v>
      </c>
      <c r="V223" s="522" t="s">
        <v>1300</v>
      </c>
      <c r="W223" s="500"/>
    </row>
    <row r="224" spans="2:23" ht="178.5" x14ac:dyDescent="0.2">
      <c r="B224" s="499" t="e">
        <f>IF(Tabla46[[#This Row],[Tipos de Acciones]]="","",CONCATENATE(Tabla46[[#This Row],[POA]],".",Tabla46[[#This Row],[SRS]],".",Tabla46[[#This Row],[AREA]],".",Tabla46[[#This Row],[TIPO]]))</f>
        <v>#REF!</v>
      </c>
      <c r="C224" s="499" t="e">
        <f>IF(Tabla46[[#This Row],[Tipos de Acciones]]="","",'Formulario PPGR1'!#REF!)</f>
        <v>#REF!</v>
      </c>
      <c r="D224" s="499" t="e">
        <f>IF(Tabla46[[#This Row],[Tipos de Acciones]]="","",'Formulario PPGR1'!#REF!)</f>
        <v>#REF!</v>
      </c>
      <c r="E224" s="499" t="e">
        <f>IF(Tabla46[[#This Row],[Tipos de Acciones]]="","",'Formulario PPGR1'!#REF!)</f>
        <v>#REF!</v>
      </c>
      <c r="F224" s="499" t="e">
        <f>IF(Tabla46[[#This Row],[Tipos de Acciones]]="","",'Formulario PPGR1'!#REF!)</f>
        <v>#REF!</v>
      </c>
      <c r="G224" s="514" t="s">
        <v>1310</v>
      </c>
      <c r="H224" s="514" t="s">
        <v>2388</v>
      </c>
      <c r="I224" s="515"/>
      <c r="J224" s="514"/>
      <c r="K224" s="514" t="s">
        <v>2446</v>
      </c>
      <c r="L224" s="514" t="s">
        <v>467</v>
      </c>
      <c r="M224" s="516" t="s">
        <v>2471</v>
      </c>
      <c r="N224" s="516" t="s">
        <v>1509</v>
      </c>
      <c r="O224" s="517" t="s">
        <v>2387</v>
      </c>
      <c r="P224" s="516" t="s">
        <v>1509</v>
      </c>
      <c r="Q224" s="518" t="s">
        <v>2280</v>
      </c>
      <c r="R224" s="519">
        <v>20</v>
      </c>
      <c r="S224" s="520">
        <v>120000</v>
      </c>
      <c r="T224" s="496">
        <f>+Tabla46[[#This Row],[Cantidad de Insumos]]*Tabla46[[#This Row],[Precio Unitario]]</f>
        <v>2400000</v>
      </c>
      <c r="U224" s="521" t="s">
        <v>735</v>
      </c>
      <c r="V224" s="522" t="s">
        <v>1300</v>
      </c>
      <c r="W224" s="500"/>
    </row>
    <row r="225" spans="2:23" ht="178.5" x14ac:dyDescent="0.2">
      <c r="B225" s="499" t="e">
        <f>IF(Tabla46[[#This Row],[Tipos de Acciones]]="","",CONCATENATE(Tabla46[[#This Row],[POA]],".",Tabla46[[#This Row],[SRS]],".",Tabla46[[#This Row],[AREA]],".",Tabla46[[#This Row],[TIPO]]))</f>
        <v>#REF!</v>
      </c>
      <c r="C225" s="499" t="e">
        <f>IF(Tabla46[[#This Row],[Tipos de Acciones]]="","",'Formulario PPGR1'!#REF!)</f>
        <v>#REF!</v>
      </c>
      <c r="D225" s="499" t="e">
        <f>IF(Tabla46[[#This Row],[Tipos de Acciones]]="","",'Formulario PPGR1'!#REF!)</f>
        <v>#REF!</v>
      </c>
      <c r="E225" s="499" t="e">
        <f>IF(Tabla46[[#This Row],[Tipos de Acciones]]="","",'Formulario PPGR1'!#REF!)</f>
        <v>#REF!</v>
      </c>
      <c r="F225" s="499" t="e">
        <f>IF(Tabla46[[#This Row],[Tipos de Acciones]]="","",'Formulario PPGR1'!#REF!)</f>
        <v>#REF!</v>
      </c>
      <c r="G225" s="514" t="s">
        <v>1310</v>
      </c>
      <c r="H225" s="514" t="s">
        <v>2388</v>
      </c>
      <c r="I225" s="515"/>
      <c r="J225" s="514"/>
      <c r="K225" s="514" t="s">
        <v>2447</v>
      </c>
      <c r="L225" s="514" t="s">
        <v>467</v>
      </c>
      <c r="M225" s="516" t="s">
        <v>2471</v>
      </c>
      <c r="N225" s="516" t="s">
        <v>1509</v>
      </c>
      <c r="O225" s="517" t="s">
        <v>2387</v>
      </c>
      <c r="P225" s="516" t="s">
        <v>1509</v>
      </c>
      <c r="Q225" s="518" t="s">
        <v>2280</v>
      </c>
      <c r="R225" s="519">
        <v>19</v>
      </c>
      <c r="S225" s="520">
        <v>150000</v>
      </c>
      <c r="T225" s="496">
        <f>+Tabla46[[#This Row],[Cantidad de Insumos]]*Tabla46[[#This Row],[Precio Unitario]]</f>
        <v>2850000</v>
      </c>
      <c r="U225" s="521" t="s">
        <v>735</v>
      </c>
      <c r="V225" s="522" t="s">
        <v>1300</v>
      </c>
      <c r="W225" s="500"/>
    </row>
    <row r="226" spans="2:23" ht="178.5" x14ac:dyDescent="0.2">
      <c r="B226" s="499" t="e">
        <f>IF(Tabla46[[#This Row],[Tipos de Acciones]]="","",CONCATENATE(Tabla46[[#This Row],[POA]],".",Tabla46[[#This Row],[SRS]],".",Tabla46[[#This Row],[AREA]],".",Tabla46[[#This Row],[TIPO]]))</f>
        <v>#REF!</v>
      </c>
      <c r="C226" s="499" t="e">
        <f>IF(Tabla46[[#This Row],[Tipos de Acciones]]="","",'Formulario PPGR1'!#REF!)</f>
        <v>#REF!</v>
      </c>
      <c r="D226" s="499" t="e">
        <f>IF(Tabla46[[#This Row],[Tipos de Acciones]]="","",'Formulario PPGR1'!#REF!)</f>
        <v>#REF!</v>
      </c>
      <c r="E226" s="499" t="e">
        <f>IF(Tabla46[[#This Row],[Tipos de Acciones]]="","",'Formulario PPGR1'!#REF!)</f>
        <v>#REF!</v>
      </c>
      <c r="F226" s="499" t="e">
        <f>IF(Tabla46[[#This Row],[Tipos de Acciones]]="","",'Formulario PPGR1'!#REF!)</f>
        <v>#REF!</v>
      </c>
      <c r="G226" s="514" t="s">
        <v>1310</v>
      </c>
      <c r="H226" s="514" t="s">
        <v>2388</v>
      </c>
      <c r="I226" s="515"/>
      <c r="J226" s="514"/>
      <c r="K226" s="514" t="s">
        <v>2448</v>
      </c>
      <c r="L226" s="514" t="s">
        <v>467</v>
      </c>
      <c r="M226" s="516" t="s">
        <v>2471</v>
      </c>
      <c r="N226" s="516" t="s">
        <v>1509</v>
      </c>
      <c r="O226" s="517" t="s">
        <v>2387</v>
      </c>
      <c r="P226" s="516" t="s">
        <v>1509</v>
      </c>
      <c r="Q226" s="518" t="s">
        <v>2280</v>
      </c>
      <c r="R226" s="519">
        <v>16</v>
      </c>
      <c r="S226" s="520">
        <v>120000</v>
      </c>
      <c r="T226" s="496">
        <f>+Tabla46[[#This Row],[Cantidad de Insumos]]*Tabla46[[#This Row],[Precio Unitario]]</f>
        <v>1920000</v>
      </c>
      <c r="U226" s="521" t="s">
        <v>735</v>
      </c>
      <c r="V226" s="522" t="s">
        <v>1300</v>
      </c>
      <c r="W226" s="500"/>
    </row>
    <row r="227" spans="2:23" ht="178.5" x14ac:dyDescent="0.2">
      <c r="B227" s="499" t="e">
        <f>IF(Tabla46[[#This Row],[Tipos de Acciones]]="","",CONCATENATE(Tabla46[[#This Row],[POA]],".",Tabla46[[#This Row],[SRS]],".",Tabla46[[#This Row],[AREA]],".",Tabla46[[#This Row],[TIPO]]))</f>
        <v>#REF!</v>
      </c>
      <c r="C227" s="499" t="e">
        <f>IF(Tabla46[[#This Row],[Tipos de Acciones]]="","",'Formulario PPGR1'!#REF!)</f>
        <v>#REF!</v>
      </c>
      <c r="D227" s="499" t="e">
        <f>IF(Tabla46[[#This Row],[Tipos de Acciones]]="","",'Formulario PPGR1'!#REF!)</f>
        <v>#REF!</v>
      </c>
      <c r="E227" s="499" t="e">
        <f>IF(Tabla46[[#This Row],[Tipos de Acciones]]="","",'Formulario PPGR1'!#REF!)</f>
        <v>#REF!</v>
      </c>
      <c r="F227" s="499" t="e">
        <f>IF(Tabla46[[#This Row],[Tipos de Acciones]]="","",'Formulario PPGR1'!#REF!)</f>
        <v>#REF!</v>
      </c>
      <c r="G227" s="514" t="s">
        <v>1310</v>
      </c>
      <c r="H227" s="514" t="s">
        <v>2333</v>
      </c>
      <c r="I227" s="515"/>
      <c r="J227" s="514"/>
      <c r="K227" s="514" t="s">
        <v>2449</v>
      </c>
      <c r="L227" s="514" t="s">
        <v>467</v>
      </c>
      <c r="M227" s="516" t="s">
        <v>2471</v>
      </c>
      <c r="N227" s="516" t="s">
        <v>1509</v>
      </c>
      <c r="O227" s="517" t="s">
        <v>2387</v>
      </c>
      <c r="P227" s="516" t="s">
        <v>1509</v>
      </c>
      <c r="Q227" s="518" t="s">
        <v>2280</v>
      </c>
      <c r="R227" s="519">
        <v>7</v>
      </c>
      <c r="S227" s="520">
        <v>2800</v>
      </c>
      <c r="T227" s="496">
        <f>+Tabla46[[#This Row],[Cantidad de Insumos]]*Tabla46[[#This Row],[Precio Unitario]]</f>
        <v>19600</v>
      </c>
      <c r="U227" s="521" t="s">
        <v>992</v>
      </c>
      <c r="V227" s="522" t="s">
        <v>1300</v>
      </c>
      <c r="W227" s="500"/>
    </row>
    <row r="228" spans="2:23" ht="178.5" x14ac:dyDescent="0.2">
      <c r="B228" s="499" t="e">
        <f>IF(Tabla46[[#This Row],[Tipos de Acciones]]="","",CONCATENATE(Tabla46[[#This Row],[POA]],".",Tabla46[[#This Row],[SRS]],".",Tabla46[[#This Row],[AREA]],".",Tabla46[[#This Row],[TIPO]]))</f>
        <v>#REF!</v>
      </c>
      <c r="C228" s="499" t="e">
        <f>IF(Tabla46[[#This Row],[Tipos de Acciones]]="","",'Formulario PPGR1'!#REF!)</f>
        <v>#REF!</v>
      </c>
      <c r="D228" s="499" t="e">
        <f>IF(Tabla46[[#This Row],[Tipos de Acciones]]="","",'Formulario PPGR1'!#REF!)</f>
        <v>#REF!</v>
      </c>
      <c r="E228" s="499" t="e">
        <f>IF(Tabla46[[#This Row],[Tipos de Acciones]]="","",'Formulario PPGR1'!#REF!)</f>
        <v>#REF!</v>
      </c>
      <c r="F228" s="499" t="e">
        <f>IF(Tabla46[[#This Row],[Tipos de Acciones]]="","",'Formulario PPGR1'!#REF!)</f>
        <v>#REF!</v>
      </c>
      <c r="G228" s="514" t="s">
        <v>1310</v>
      </c>
      <c r="H228" s="514" t="s">
        <v>2333</v>
      </c>
      <c r="I228" s="515"/>
      <c r="J228" s="514"/>
      <c r="K228" s="514" t="s">
        <v>2450</v>
      </c>
      <c r="L228" s="514" t="s">
        <v>467</v>
      </c>
      <c r="M228" s="516" t="s">
        <v>2471</v>
      </c>
      <c r="N228" s="516" t="s">
        <v>1509</v>
      </c>
      <c r="O228" s="517" t="s">
        <v>2387</v>
      </c>
      <c r="P228" s="516" t="s">
        <v>1509</v>
      </c>
      <c r="Q228" s="518" t="s">
        <v>2280</v>
      </c>
      <c r="R228" s="519">
        <v>6</v>
      </c>
      <c r="S228" s="520">
        <v>2800</v>
      </c>
      <c r="T228" s="496">
        <f>+Tabla46[[#This Row],[Cantidad de Insumos]]*Tabla46[[#This Row],[Precio Unitario]]</f>
        <v>16800</v>
      </c>
      <c r="U228" s="521" t="s">
        <v>992</v>
      </c>
      <c r="V228" s="522" t="s">
        <v>1300</v>
      </c>
      <c r="W228" s="500"/>
    </row>
    <row r="229" spans="2:23" ht="178.5" x14ac:dyDescent="0.2">
      <c r="B229" s="499" t="e">
        <f>IF(Tabla46[[#This Row],[Tipos de Acciones]]="","",CONCATENATE(Tabla46[[#This Row],[POA]],".",Tabla46[[#This Row],[SRS]],".",Tabla46[[#This Row],[AREA]],".",Tabla46[[#This Row],[TIPO]]))</f>
        <v>#REF!</v>
      </c>
      <c r="C229" s="499" t="e">
        <f>IF(Tabla46[[#This Row],[Tipos de Acciones]]="","",'Formulario PPGR1'!#REF!)</f>
        <v>#REF!</v>
      </c>
      <c r="D229" s="499" t="e">
        <f>IF(Tabla46[[#This Row],[Tipos de Acciones]]="","",'Formulario PPGR1'!#REF!)</f>
        <v>#REF!</v>
      </c>
      <c r="E229" s="499" t="e">
        <f>IF(Tabla46[[#This Row],[Tipos de Acciones]]="","",'Formulario PPGR1'!#REF!)</f>
        <v>#REF!</v>
      </c>
      <c r="F229" s="499" t="e">
        <f>IF(Tabla46[[#This Row],[Tipos de Acciones]]="","",'Formulario PPGR1'!#REF!)</f>
        <v>#REF!</v>
      </c>
      <c r="G229" s="514" t="s">
        <v>1310</v>
      </c>
      <c r="H229" s="514" t="s">
        <v>2333</v>
      </c>
      <c r="I229" s="515"/>
      <c r="J229" s="514"/>
      <c r="K229" s="514" t="s">
        <v>2451</v>
      </c>
      <c r="L229" s="514" t="s">
        <v>467</v>
      </c>
      <c r="M229" s="516" t="s">
        <v>2471</v>
      </c>
      <c r="N229" s="516" t="s">
        <v>1509</v>
      </c>
      <c r="O229" s="517" t="s">
        <v>2387</v>
      </c>
      <c r="P229" s="516" t="s">
        <v>1509</v>
      </c>
      <c r="Q229" s="518" t="s">
        <v>2280</v>
      </c>
      <c r="R229" s="519">
        <v>6</v>
      </c>
      <c r="S229" s="520">
        <v>2800</v>
      </c>
      <c r="T229" s="496">
        <f>+Tabla46[[#This Row],[Cantidad de Insumos]]*Tabla46[[#This Row],[Precio Unitario]]</f>
        <v>16800</v>
      </c>
      <c r="U229" s="521" t="s">
        <v>992</v>
      </c>
      <c r="V229" s="522" t="s">
        <v>1300</v>
      </c>
      <c r="W229" s="500"/>
    </row>
    <row r="230" spans="2:23" ht="178.5" x14ac:dyDescent="0.2">
      <c r="B230" s="499" t="e">
        <f>IF(Tabla46[[#This Row],[Tipos de Acciones]]="","",CONCATENATE(Tabla46[[#This Row],[POA]],".",Tabla46[[#This Row],[SRS]],".",Tabla46[[#This Row],[AREA]],".",Tabla46[[#This Row],[TIPO]]))</f>
        <v>#REF!</v>
      </c>
      <c r="C230" s="499" t="e">
        <f>IF(Tabla46[[#This Row],[Tipos de Acciones]]="","",'Formulario PPGR1'!#REF!)</f>
        <v>#REF!</v>
      </c>
      <c r="D230" s="499" t="e">
        <f>IF(Tabla46[[#This Row],[Tipos de Acciones]]="","",'Formulario PPGR1'!#REF!)</f>
        <v>#REF!</v>
      </c>
      <c r="E230" s="499" t="e">
        <f>IF(Tabla46[[#This Row],[Tipos de Acciones]]="","",'Formulario PPGR1'!#REF!)</f>
        <v>#REF!</v>
      </c>
      <c r="F230" s="499" t="e">
        <f>IF(Tabla46[[#This Row],[Tipos de Acciones]]="","",'Formulario PPGR1'!#REF!)</f>
        <v>#REF!</v>
      </c>
      <c r="G230" s="514" t="s">
        <v>1310</v>
      </c>
      <c r="H230" s="514" t="s">
        <v>2392</v>
      </c>
      <c r="I230" s="515"/>
      <c r="J230" s="514"/>
      <c r="K230" s="514" t="s">
        <v>2452</v>
      </c>
      <c r="L230" s="514" t="s">
        <v>467</v>
      </c>
      <c r="M230" s="516" t="s">
        <v>2471</v>
      </c>
      <c r="N230" s="516" t="s">
        <v>1509</v>
      </c>
      <c r="O230" s="517" t="s">
        <v>2387</v>
      </c>
      <c r="P230" s="516" t="s">
        <v>1509</v>
      </c>
      <c r="Q230" s="518" t="s">
        <v>2280</v>
      </c>
      <c r="R230" s="519">
        <v>11</v>
      </c>
      <c r="S230" s="520">
        <v>6500</v>
      </c>
      <c r="T230" s="496">
        <f>+Tabla46[[#This Row],[Cantidad de Insumos]]*Tabla46[[#This Row],[Precio Unitario]]</f>
        <v>71500</v>
      </c>
      <c r="U230" s="521" t="s">
        <v>2394</v>
      </c>
      <c r="V230" s="522" t="s">
        <v>1300</v>
      </c>
      <c r="W230" s="500"/>
    </row>
    <row r="231" spans="2:23" ht="178.5" x14ac:dyDescent="0.2">
      <c r="B231" s="499" t="e">
        <f>IF(Tabla46[[#This Row],[Tipos de Acciones]]="","",CONCATENATE(Tabla46[[#This Row],[POA]],".",Tabla46[[#This Row],[SRS]],".",Tabla46[[#This Row],[AREA]],".",Tabla46[[#This Row],[TIPO]]))</f>
        <v>#REF!</v>
      </c>
      <c r="C231" s="499" t="e">
        <f>IF(Tabla46[[#This Row],[Tipos de Acciones]]="","",'Formulario PPGR1'!#REF!)</f>
        <v>#REF!</v>
      </c>
      <c r="D231" s="499" t="e">
        <f>IF(Tabla46[[#This Row],[Tipos de Acciones]]="","",'Formulario PPGR1'!#REF!)</f>
        <v>#REF!</v>
      </c>
      <c r="E231" s="499" t="e">
        <f>IF(Tabla46[[#This Row],[Tipos de Acciones]]="","",'Formulario PPGR1'!#REF!)</f>
        <v>#REF!</v>
      </c>
      <c r="F231" s="499" t="e">
        <f>IF(Tabla46[[#This Row],[Tipos de Acciones]]="","",'Formulario PPGR1'!#REF!)</f>
        <v>#REF!</v>
      </c>
      <c r="G231" s="514" t="s">
        <v>1310</v>
      </c>
      <c r="H231" s="514" t="s">
        <v>2388</v>
      </c>
      <c r="I231" s="515"/>
      <c r="J231" s="514"/>
      <c r="K231" s="514" t="s">
        <v>2453</v>
      </c>
      <c r="L231" s="514" t="s">
        <v>467</v>
      </c>
      <c r="M231" s="516" t="s">
        <v>2471</v>
      </c>
      <c r="N231" s="516" t="s">
        <v>1509</v>
      </c>
      <c r="O231" s="517" t="s">
        <v>2387</v>
      </c>
      <c r="P231" s="516" t="s">
        <v>1509</v>
      </c>
      <c r="Q231" s="518" t="s">
        <v>2280</v>
      </c>
      <c r="R231" s="519">
        <v>27</v>
      </c>
      <c r="S231" s="520">
        <v>150</v>
      </c>
      <c r="T231" s="496">
        <f>+Tabla46[[#This Row],[Cantidad de Insumos]]*Tabla46[[#This Row],[Precio Unitario]]</f>
        <v>4050</v>
      </c>
      <c r="U231" s="521" t="s">
        <v>735</v>
      </c>
      <c r="V231" s="522" t="s">
        <v>1300</v>
      </c>
      <c r="W231" s="500"/>
    </row>
    <row r="232" spans="2:23" ht="178.5" x14ac:dyDescent="0.2">
      <c r="B232" s="499" t="e">
        <f>IF(Tabla46[[#This Row],[Tipos de Acciones]]="","",CONCATENATE(Tabla46[[#This Row],[POA]],".",Tabla46[[#This Row],[SRS]],".",Tabla46[[#This Row],[AREA]],".",Tabla46[[#This Row],[TIPO]]))</f>
        <v>#REF!</v>
      </c>
      <c r="C232" s="499" t="e">
        <f>IF(Tabla46[[#This Row],[Tipos de Acciones]]="","",'Formulario PPGR1'!#REF!)</f>
        <v>#REF!</v>
      </c>
      <c r="D232" s="499" t="e">
        <f>IF(Tabla46[[#This Row],[Tipos de Acciones]]="","",'Formulario PPGR1'!#REF!)</f>
        <v>#REF!</v>
      </c>
      <c r="E232" s="499" t="e">
        <f>IF(Tabla46[[#This Row],[Tipos de Acciones]]="","",'Formulario PPGR1'!#REF!)</f>
        <v>#REF!</v>
      </c>
      <c r="F232" s="499" t="e">
        <f>IF(Tabla46[[#This Row],[Tipos de Acciones]]="","",'Formulario PPGR1'!#REF!)</f>
        <v>#REF!</v>
      </c>
      <c r="G232" s="514" t="s">
        <v>1310</v>
      </c>
      <c r="H232" s="514" t="s">
        <v>2278</v>
      </c>
      <c r="I232" s="515"/>
      <c r="J232" s="514"/>
      <c r="K232" s="514" t="s">
        <v>2454</v>
      </c>
      <c r="L232" s="514" t="s">
        <v>467</v>
      </c>
      <c r="M232" s="516" t="s">
        <v>2471</v>
      </c>
      <c r="N232" s="516" t="s">
        <v>1509</v>
      </c>
      <c r="O232" s="517" t="s">
        <v>2387</v>
      </c>
      <c r="P232" s="516" t="s">
        <v>1509</v>
      </c>
      <c r="Q232" s="518" t="s">
        <v>2280</v>
      </c>
      <c r="R232" s="519">
        <v>21</v>
      </c>
      <c r="S232" s="520">
        <v>42500</v>
      </c>
      <c r="T232" s="496">
        <f>+Tabla46[[#This Row],[Cantidad de Insumos]]*Tabla46[[#This Row],[Precio Unitario]]</f>
        <v>892500</v>
      </c>
      <c r="U232" s="521" t="s">
        <v>1125</v>
      </c>
      <c r="V232" s="522" t="s">
        <v>1300</v>
      </c>
      <c r="W232" s="500"/>
    </row>
    <row r="233" spans="2:23" ht="178.5" x14ac:dyDescent="0.2">
      <c r="B233" s="499" t="e">
        <f>IF(Tabla46[[#This Row],[Tipos de Acciones]]="","",CONCATENATE(Tabla46[[#This Row],[POA]],".",Tabla46[[#This Row],[SRS]],".",Tabla46[[#This Row],[AREA]],".",Tabla46[[#This Row],[TIPO]]))</f>
        <v>#REF!</v>
      </c>
      <c r="C233" s="499" t="e">
        <f>IF(Tabla46[[#This Row],[Tipos de Acciones]]="","",'Formulario PPGR1'!#REF!)</f>
        <v>#REF!</v>
      </c>
      <c r="D233" s="499" t="e">
        <f>IF(Tabla46[[#This Row],[Tipos de Acciones]]="","",'Formulario PPGR1'!#REF!)</f>
        <v>#REF!</v>
      </c>
      <c r="E233" s="499" t="e">
        <f>IF(Tabla46[[#This Row],[Tipos de Acciones]]="","",'Formulario PPGR1'!#REF!)</f>
        <v>#REF!</v>
      </c>
      <c r="F233" s="499" t="e">
        <f>IF(Tabla46[[#This Row],[Tipos de Acciones]]="","",'Formulario PPGR1'!#REF!)</f>
        <v>#REF!</v>
      </c>
      <c r="G233" s="514" t="s">
        <v>1310</v>
      </c>
      <c r="H233" s="514" t="s">
        <v>2278</v>
      </c>
      <c r="I233" s="515"/>
      <c r="J233" s="514"/>
      <c r="K233" s="514" t="s">
        <v>2455</v>
      </c>
      <c r="L233" s="514" t="s">
        <v>467</v>
      </c>
      <c r="M233" s="516" t="s">
        <v>2471</v>
      </c>
      <c r="N233" s="516" t="s">
        <v>1509</v>
      </c>
      <c r="O233" s="517" t="s">
        <v>2387</v>
      </c>
      <c r="P233" s="516" t="s">
        <v>1509</v>
      </c>
      <c r="Q233" s="518" t="s">
        <v>2280</v>
      </c>
      <c r="R233" s="519">
        <v>23</v>
      </c>
      <c r="S233" s="520">
        <v>35000</v>
      </c>
      <c r="T233" s="496">
        <f>+Tabla46[[#This Row],[Cantidad de Insumos]]*Tabla46[[#This Row],[Precio Unitario]]</f>
        <v>805000</v>
      </c>
      <c r="U233" s="521" t="s">
        <v>1125</v>
      </c>
      <c r="V233" s="522" t="s">
        <v>1300</v>
      </c>
      <c r="W233" s="500"/>
    </row>
    <row r="234" spans="2:23" ht="178.5" x14ac:dyDescent="0.2">
      <c r="B234" s="499" t="e">
        <f>IF(Tabla46[[#This Row],[Tipos de Acciones]]="","",CONCATENATE(Tabla46[[#This Row],[POA]],".",Tabla46[[#This Row],[SRS]],".",Tabla46[[#This Row],[AREA]],".",Tabla46[[#This Row],[TIPO]]))</f>
        <v>#REF!</v>
      </c>
      <c r="C234" s="499" t="e">
        <f>IF(Tabla46[[#This Row],[Tipos de Acciones]]="","",'Formulario PPGR1'!#REF!)</f>
        <v>#REF!</v>
      </c>
      <c r="D234" s="499" t="e">
        <f>IF(Tabla46[[#This Row],[Tipos de Acciones]]="","",'Formulario PPGR1'!#REF!)</f>
        <v>#REF!</v>
      </c>
      <c r="E234" s="499" t="e">
        <f>IF(Tabla46[[#This Row],[Tipos de Acciones]]="","",'Formulario PPGR1'!#REF!)</f>
        <v>#REF!</v>
      </c>
      <c r="F234" s="499" t="e">
        <f>IF(Tabla46[[#This Row],[Tipos de Acciones]]="","",'Formulario PPGR1'!#REF!)</f>
        <v>#REF!</v>
      </c>
      <c r="G234" s="514" t="s">
        <v>1310</v>
      </c>
      <c r="H234" s="514" t="s">
        <v>2388</v>
      </c>
      <c r="I234" s="515"/>
      <c r="J234" s="514"/>
      <c r="K234" s="514" t="s">
        <v>2456</v>
      </c>
      <c r="L234" s="514" t="s">
        <v>467</v>
      </c>
      <c r="M234" s="516" t="s">
        <v>2471</v>
      </c>
      <c r="N234" s="516" t="s">
        <v>1509</v>
      </c>
      <c r="O234" s="517" t="s">
        <v>2387</v>
      </c>
      <c r="P234" s="516" t="s">
        <v>1509</v>
      </c>
      <c r="Q234" s="518" t="s">
        <v>2280</v>
      </c>
      <c r="R234" s="519">
        <v>14</v>
      </c>
      <c r="S234" s="520">
        <v>10000</v>
      </c>
      <c r="T234" s="496">
        <f>+Tabla46[[#This Row],[Cantidad de Insumos]]*Tabla46[[#This Row],[Precio Unitario]]</f>
        <v>140000</v>
      </c>
      <c r="U234" s="521" t="s">
        <v>735</v>
      </c>
      <c r="V234" s="522" t="s">
        <v>1300</v>
      </c>
      <c r="W234" s="500"/>
    </row>
    <row r="235" spans="2:23" ht="178.5" x14ac:dyDescent="0.2">
      <c r="B235" s="499" t="e">
        <f>IF(Tabla46[[#This Row],[Tipos de Acciones]]="","",CONCATENATE(Tabla46[[#This Row],[POA]],".",Tabla46[[#This Row],[SRS]],".",Tabla46[[#This Row],[AREA]],".",Tabla46[[#This Row],[TIPO]]))</f>
        <v>#REF!</v>
      </c>
      <c r="C235" s="499" t="e">
        <f>IF(Tabla46[[#This Row],[Tipos de Acciones]]="","",'Formulario PPGR1'!#REF!)</f>
        <v>#REF!</v>
      </c>
      <c r="D235" s="499" t="e">
        <f>IF(Tabla46[[#This Row],[Tipos de Acciones]]="","",'Formulario PPGR1'!#REF!)</f>
        <v>#REF!</v>
      </c>
      <c r="E235" s="499" t="e">
        <f>IF(Tabla46[[#This Row],[Tipos de Acciones]]="","",'Formulario PPGR1'!#REF!)</f>
        <v>#REF!</v>
      </c>
      <c r="F235" s="499" t="e">
        <f>IF(Tabla46[[#This Row],[Tipos de Acciones]]="","",'Formulario PPGR1'!#REF!)</f>
        <v>#REF!</v>
      </c>
      <c r="G235" s="514" t="s">
        <v>1310</v>
      </c>
      <c r="H235" s="514" t="s">
        <v>2388</v>
      </c>
      <c r="I235" s="515"/>
      <c r="J235" s="514"/>
      <c r="K235" s="514" t="s">
        <v>2457</v>
      </c>
      <c r="L235" s="514" t="s">
        <v>467</v>
      </c>
      <c r="M235" s="516" t="s">
        <v>2471</v>
      </c>
      <c r="N235" s="516" t="s">
        <v>1509</v>
      </c>
      <c r="O235" s="517" t="s">
        <v>2387</v>
      </c>
      <c r="P235" s="516" t="s">
        <v>1509</v>
      </c>
      <c r="Q235" s="518" t="s">
        <v>2280</v>
      </c>
      <c r="R235" s="519">
        <v>31</v>
      </c>
      <c r="S235" s="520">
        <v>3000</v>
      </c>
      <c r="T235" s="496">
        <f>+Tabla46[[#This Row],[Cantidad de Insumos]]*Tabla46[[#This Row],[Precio Unitario]]</f>
        <v>93000</v>
      </c>
      <c r="U235" s="521" t="s">
        <v>735</v>
      </c>
      <c r="V235" s="522" t="s">
        <v>1300</v>
      </c>
      <c r="W235" s="500"/>
    </row>
    <row r="236" spans="2:23" ht="178.5" x14ac:dyDescent="0.2">
      <c r="B236" s="499" t="e">
        <f>IF(Tabla46[[#This Row],[Tipos de Acciones]]="","",CONCATENATE(Tabla46[[#This Row],[POA]],".",Tabla46[[#This Row],[SRS]],".",Tabla46[[#This Row],[AREA]],".",Tabla46[[#This Row],[TIPO]]))</f>
        <v>#REF!</v>
      </c>
      <c r="C236" s="499" t="e">
        <f>IF(Tabla46[[#This Row],[Tipos de Acciones]]="","",'Formulario PPGR1'!#REF!)</f>
        <v>#REF!</v>
      </c>
      <c r="D236" s="499" t="e">
        <f>IF(Tabla46[[#This Row],[Tipos de Acciones]]="","",'Formulario PPGR1'!#REF!)</f>
        <v>#REF!</v>
      </c>
      <c r="E236" s="499" t="e">
        <f>IF(Tabla46[[#This Row],[Tipos de Acciones]]="","",'Formulario PPGR1'!#REF!)</f>
        <v>#REF!</v>
      </c>
      <c r="F236" s="499" t="e">
        <f>IF(Tabla46[[#This Row],[Tipos de Acciones]]="","",'Formulario PPGR1'!#REF!)</f>
        <v>#REF!</v>
      </c>
      <c r="G236" s="514" t="s">
        <v>1310</v>
      </c>
      <c r="H236" s="514" t="s">
        <v>2388</v>
      </c>
      <c r="I236" s="515"/>
      <c r="J236" s="514"/>
      <c r="K236" s="514" t="s">
        <v>2458</v>
      </c>
      <c r="L236" s="514" t="s">
        <v>467</v>
      </c>
      <c r="M236" s="516" t="s">
        <v>2471</v>
      </c>
      <c r="N236" s="516" t="s">
        <v>1509</v>
      </c>
      <c r="O236" s="517" t="s">
        <v>2387</v>
      </c>
      <c r="P236" s="516" t="s">
        <v>1509</v>
      </c>
      <c r="Q236" s="518" t="s">
        <v>2280</v>
      </c>
      <c r="R236" s="519">
        <v>13</v>
      </c>
      <c r="S236" s="520">
        <v>10000</v>
      </c>
      <c r="T236" s="496">
        <f>+Tabla46[[#This Row],[Cantidad de Insumos]]*Tabla46[[#This Row],[Precio Unitario]]</f>
        <v>130000</v>
      </c>
      <c r="U236" s="521" t="s">
        <v>735</v>
      </c>
      <c r="V236" s="522" t="s">
        <v>1300</v>
      </c>
      <c r="W236" s="500"/>
    </row>
    <row r="237" spans="2:23" ht="178.5" x14ac:dyDescent="0.2">
      <c r="B237" s="499" t="e">
        <f>IF(Tabla46[[#This Row],[Tipos de Acciones]]="","",CONCATENATE(Tabla46[[#This Row],[POA]],".",Tabla46[[#This Row],[SRS]],".",Tabla46[[#This Row],[AREA]],".",Tabla46[[#This Row],[TIPO]]))</f>
        <v>#REF!</v>
      </c>
      <c r="C237" s="499" t="e">
        <f>IF(Tabla46[[#This Row],[Tipos de Acciones]]="","",'Formulario PPGR1'!#REF!)</f>
        <v>#REF!</v>
      </c>
      <c r="D237" s="499" t="e">
        <f>IF(Tabla46[[#This Row],[Tipos de Acciones]]="","",'Formulario PPGR1'!#REF!)</f>
        <v>#REF!</v>
      </c>
      <c r="E237" s="499" t="e">
        <f>IF(Tabla46[[#This Row],[Tipos de Acciones]]="","",'Formulario PPGR1'!#REF!)</f>
        <v>#REF!</v>
      </c>
      <c r="F237" s="499" t="e">
        <f>IF(Tabla46[[#This Row],[Tipos de Acciones]]="","",'Formulario PPGR1'!#REF!)</f>
        <v>#REF!</v>
      </c>
      <c r="G237" s="514" t="s">
        <v>1310</v>
      </c>
      <c r="H237" s="514" t="s">
        <v>2388</v>
      </c>
      <c r="I237" s="515"/>
      <c r="J237" s="514"/>
      <c r="K237" s="514" t="s">
        <v>2459</v>
      </c>
      <c r="L237" s="514" t="s">
        <v>467</v>
      </c>
      <c r="M237" s="516" t="s">
        <v>2471</v>
      </c>
      <c r="N237" s="516" t="s">
        <v>1509</v>
      </c>
      <c r="O237" s="517" t="s">
        <v>2387</v>
      </c>
      <c r="P237" s="516" t="s">
        <v>1509</v>
      </c>
      <c r="Q237" s="518" t="s">
        <v>2280</v>
      </c>
      <c r="R237" s="519">
        <v>17</v>
      </c>
      <c r="S237" s="520">
        <v>15000</v>
      </c>
      <c r="T237" s="496">
        <f>+Tabla46[[#This Row],[Cantidad de Insumos]]*Tabla46[[#This Row],[Precio Unitario]]</f>
        <v>255000</v>
      </c>
      <c r="U237" s="521" t="s">
        <v>735</v>
      </c>
      <c r="V237" s="522" t="s">
        <v>1300</v>
      </c>
      <c r="W237" s="500"/>
    </row>
    <row r="238" spans="2:23" ht="178.5" x14ac:dyDescent="0.2">
      <c r="B238" s="499" t="e">
        <f>IF(Tabla46[[#This Row],[Tipos de Acciones]]="","",CONCATENATE(Tabla46[[#This Row],[POA]],".",Tabla46[[#This Row],[SRS]],".",Tabla46[[#This Row],[AREA]],".",Tabla46[[#This Row],[TIPO]]))</f>
        <v>#REF!</v>
      </c>
      <c r="C238" s="499" t="e">
        <f>IF(Tabla46[[#This Row],[Tipos de Acciones]]="","",'Formulario PPGR1'!#REF!)</f>
        <v>#REF!</v>
      </c>
      <c r="D238" s="499" t="e">
        <f>IF(Tabla46[[#This Row],[Tipos de Acciones]]="","",'Formulario PPGR1'!#REF!)</f>
        <v>#REF!</v>
      </c>
      <c r="E238" s="499" t="e">
        <f>IF(Tabla46[[#This Row],[Tipos de Acciones]]="","",'Formulario PPGR1'!#REF!)</f>
        <v>#REF!</v>
      </c>
      <c r="F238" s="499" t="e">
        <f>IF(Tabla46[[#This Row],[Tipos de Acciones]]="","",'Formulario PPGR1'!#REF!)</f>
        <v>#REF!</v>
      </c>
      <c r="G238" s="514" t="s">
        <v>1310</v>
      </c>
      <c r="H238" s="514" t="s">
        <v>2388</v>
      </c>
      <c r="I238" s="515"/>
      <c r="J238" s="514"/>
      <c r="K238" s="514" t="s">
        <v>2460</v>
      </c>
      <c r="L238" s="514" t="s">
        <v>467</v>
      </c>
      <c r="M238" s="516" t="s">
        <v>2471</v>
      </c>
      <c r="N238" s="516" t="s">
        <v>1509</v>
      </c>
      <c r="O238" s="517" t="s">
        <v>2387</v>
      </c>
      <c r="P238" s="516" t="s">
        <v>1509</v>
      </c>
      <c r="Q238" s="518" t="s">
        <v>2280</v>
      </c>
      <c r="R238" s="519">
        <v>24</v>
      </c>
      <c r="S238" s="520">
        <v>8000</v>
      </c>
      <c r="T238" s="496">
        <f>+Tabla46[[#This Row],[Cantidad de Insumos]]*Tabla46[[#This Row],[Precio Unitario]]</f>
        <v>192000</v>
      </c>
      <c r="U238" s="521" t="s">
        <v>735</v>
      </c>
      <c r="V238" s="522" t="s">
        <v>1300</v>
      </c>
      <c r="W238" s="500"/>
    </row>
    <row r="239" spans="2:23" ht="178.5" x14ac:dyDescent="0.2">
      <c r="B239" s="499" t="e">
        <f>IF(Tabla46[[#This Row],[Tipos de Acciones]]="","",CONCATENATE(Tabla46[[#This Row],[POA]],".",Tabla46[[#This Row],[SRS]],".",Tabla46[[#This Row],[AREA]],".",Tabla46[[#This Row],[TIPO]]))</f>
        <v>#REF!</v>
      </c>
      <c r="C239" s="499" t="e">
        <f>IF(Tabla46[[#This Row],[Tipos de Acciones]]="","",'Formulario PPGR1'!#REF!)</f>
        <v>#REF!</v>
      </c>
      <c r="D239" s="499" t="e">
        <f>IF(Tabla46[[#This Row],[Tipos de Acciones]]="","",'Formulario PPGR1'!#REF!)</f>
        <v>#REF!</v>
      </c>
      <c r="E239" s="499" t="e">
        <f>IF(Tabla46[[#This Row],[Tipos de Acciones]]="","",'Formulario PPGR1'!#REF!)</f>
        <v>#REF!</v>
      </c>
      <c r="F239" s="499" t="e">
        <f>IF(Tabla46[[#This Row],[Tipos de Acciones]]="","",'Formulario PPGR1'!#REF!)</f>
        <v>#REF!</v>
      </c>
      <c r="G239" s="514" t="s">
        <v>1310</v>
      </c>
      <c r="H239" s="514" t="s">
        <v>2300</v>
      </c>
      <c r="I239" s="515"/>
      <c r="J239" s="514"/>
      <c r="K239" s="514" t="s">
        <v>2461</v>
      </c>
      <c r="L239" s="514" t="s">
        <v>467</v>
      </c>
      <c r="M239" s="516" t="s">
        <v>2471</v>
      </c>
      <c r="N239" s="516" t="s">
        <v>1509</v>
      </c>
      <c r="O239" s="517" t="s">
        <v>2387</v>
      </c>
      <c r="P239" s="516" t="s">
        <v>1509</v>
      </c>
      <c r="Q239" s="518" t="s">
        <v>2280</v>
      </c>
      <c r="R239" s="519">
        <v>38</v>
      </c>
      <c r="S239" s="520">
        <v>10500</v>
      </c>
      <c r="T239" s="496">
        <f>+Tabla46[[#This Row],[Cantidad de Insumos]]*Tabla46[[#This Row],[Precio Unitario]]</f>
        <v>399000</v>
      </c>
      <c r="U239" s="521" t="s">
        <v>950</v>
      </c>
      <c r="V239" s="522" t="s">
        <v>1300</v>
      </c>
      <c r="W239" s="500"/>
    </row>
    <row r="240" spans="2:23" ht="178.5" x14ac:dyDescent="0.2">
      <c r="B240" s="499" t="e">
        <f>IF(Tabla46[[#This Row],[Tipos de Acciones]]="","",CONCATENATE(Tabla46[[#This Row],[POA]],".",Tabla46[[#This Row],[SRS]],".",Tabla46[[#This Row],[AREA]],".",Tabla46[[#This Row],[TIPO]]))</f>
        <v>#REF!</v>
      </c>
      <c r="C240" s="499" t="e">
        <f>IF(Tabla46[[#This Row],[Tipos de Acciones]]="","",'Formulario PPGR1'!#REF!)</f>
        <v>#REF!</v>
      </c>
      <c r="D240" s="499" t="e">
        <f>IF(Tabla46[[#This Row],[Tipos de Acciones]]="","",'Formulario PPGR1'!#REF!)</f>
        <v>#REF!</v>
      </c>
      <c r="E240" s="499" t="e">
        <f>IF(Tabla46[[#This Row],[Tipos de Acciones]]="","",'Formulario PPGR1'!#REF!)</f>
        <v>#REF!</v>
      </c>
      <c r="F240" s="499" t="e">
        <f>IF(Tabla46[[#This Row],[Tipos de Acciones]]="","",'Formulario PPGR1'!#REF!)</f>
        <v>#REF!</v>
      </c>
      <c r="G240" s="514" t="s">
        <v>1310</v>
      </c>
      <c r="H240" s="514" t="s">
        <v>2388</v>
      </c>
      <c r="I240" s="515"/>
      <c r="J240" s="514"/>
      <c r="K240" s="514" t="s">
        <v>2462</v>
      </c>
      <c r="L240" s="514" t="s">
        <v>467</v>
      </c>
      <c r="M240" s="516" t="s">
        <v>2471</v>
      </c>
      <c r="N240" s="516" t="s">
        <v>1509</v>
      </c>
      <c r="O240" s="517" t="s">
        <v>2387</v>
      </c>
      <c r="P240" s="516" t="s">
        <v>1509</v>
      </c>
      <c r="Q240" s="518" t="s">
        <v>2280</v>
      </c>
      <c r="R240" s="519">
        <v>41</v>
      </c>
      <c r="S240" s="520">
        <v>4000</v>
      </c>
      <c r="T240" s="496">
        <f>+Tabla46[[#This Row],[Cantidad de Insumos]]*Tabla46[[#This Row],[Precio Unitario]]</f>
        <v>164000</v>
      </c>
      <c r="U240" s="521" t="s">
        <v>735</v>
      </c>
      <c r="V240" s="522" t="s">
        <v>1300</v>
      </c>
      <c r="W240" s="500"/>
    </row>
    <row r="241" spans="2:23" ht="178.5" x14ac:dyDescent="0.2">
      <c r="B241" s="499" t="e">
        <f>IF(Tabla46[[#This Row],[Tipos de Acciones]]="","",CONCATENATE(Tabla46[[#This Row],[POA]],".",Tabla46[[#This Row],[SRS]],".",Tabla46[[#This Row],[AREA]],".",Tabla46[[#This Row],[TIPO]]))</f>
        <v>#REF!</v>
      </c>
      <c r="C241" s="499" t="e">
        <f>IF(Tabla46[[#This Row],[Tipos de Acciones]]="","",'Formulario PPGR1'!#REF!)</f>
        <v>#REF!</v>
      </c>
      <c r="D241" s="499" t="e">
        <f>IF(Tabla46[[#This Row],[Tipos de Acciones]]="","",'Formulario PPGR1'!#REF!)</f>
        <v>#REF!</v>
      </c>
      <c r="E241" s="499" t="e">
        <f>IF(Tabla46[[#This Row],[Tipos de Acciones]]="","",'Formulario PPGR1'!#REF!)</f>
        <v>#REF!</v>
      </c>
      <c r="F241" s="499" t="e">
        <f>IF(Tabla46[[#This Row],[Tipos de Acciones]]="","",'Formulario PPGR1'!#REF!)</f>
        <v>#REF!</v>
      </c>
      <c r="G241" s="514" t="s">
        <v>1310</v>
      </c>
      <c r="H241" s="514" t="s">
        <v>2388</v>
      </c>
      <c r="I241" s="515"/>
      <c r="J241" s="514"/>
      <c r="K241" s="514" t="s">
        <v>2463</v>
      </c>
      <c r="L241" s="514" t="s">
        <v>467</v>
      </c>
      <c r="M241" s="516" t="s">
        <v>2471</v>
      </c>
      <c r="N241" s="516" t="s">
        <v>1509</v>
      </c>
      <c r="O241" s="517" t="s">
        <v>2387</v>
      </c>
      <c r="P241" s="516" t="s">
        <v>1509</v>
      </c>
      <c r="Q241" s="518" t="s">
        <v>2280</v>
      </c>
      <c r="R241" s="519">
        <v>25</v>
      </c>
      <c r="S241" s="520">
        <v>4500</v>
      </c>
      <c r="T241" s="496">
        <f>+Tabla46[[#This Row],[Cantidad de Insumos]]*Tabla46[[#This Row],[Precio Unitario]]</f>
        <v>112500</v>
      </c>
      <c r="U241" s="521" t="s">
        <v>735</v>
      </c>
      <c r="V241" s="522" t="s">
        <v>1300</v>
      </c>
      <c r="W241" s="500"/>
    </row>
    <row r="242" spans="2:23" ht="178.5" x14ac:dyDescent="0.2">
      <c r="B242" s="499" t="e">
        <f>IF(Tabla46[[#This Row],[Tipos de Acciones]]="","",CONCATENATE(Tabla46[[#This Row],[POA]],".",Tabla46[[#This Row],[SRS]],".",Tabla46[[#This Row],[AREA]],".",Tabla46[[#This Row],[TIPO]]))</f>
        <v>#REF!</v>
      </c>
      <c r="C242" s="499" t="e">
        <f>IF(Tabla46[[#This Row],[Tipos de Acciones]]="","",'Formulario PPGR1'!#REF!)</f>
        <v>#REF!</v>
      </c>
      <c r="D242" s="499" t="e">
        <f>IF(Tabla46[[#This Row],[Tipos de Acciones]]="","",'Formulario PPGR1'!#REF!)</f>
        <v>#REF!</v>
      </c>
      <c r="E242" s="499" t="e">
        <f>IF(Tabla46[[#This Row],[Tipos de Acciones]]="","",'Formulario PPGR1'!#REF!)</f>
        <v>#REF!</v>
      </c>
      <c r="F242" s="499" t="e">
        <f>IF(Tabla46[[#This Row],[Tipos de Acciones]]="","",'Formulario PPGR1'!#REF!)</f>
        <v>#REF!</v>
      </c>
      <c r="G242" s="514" t="s">
        <v>1310</v>
      </c>
      <c r="H242" s="514" t="s">
        <v>2388</v>
      </c>
      <c r="I242" s="515"/>
      <c r="J242" s="514"/>
      <c r="K242" s="514" t="s">
        <v>2464</v>
      </c>
      <c r="L242" s="514" t="s">
        <v>467</v>
      </c>
      <c r="M242" s="516" t="s">
        <v>2471</v>
      </c>
      <c r="N242" s="516" t="s">
        <v>1509</v>
      </c>
      <c r="O242" s="517" t="s">
        <v>2387</v>
      </c>
      <c r="P242" s="516" t="s">
        <v>1509</v>
      </c>
      <c r="Q242" s="518" t="s">
        <v>2280</v>
      </c>
      <c r="R242" s="519">
        <v>22</v>
      </c>
      <c r="S242" s="520">
        <v>5400</v>
      </c>
      <c r="T242" s="496">
        <f>+Tabla46[[#This Row],[Cantidad de Insumos]]*Tabla46[[#This Row],[Precio Unitario]]</f>
        <v>118800</v>
      </c>
      <c r="U242" s="521" t="s">
        <v>735</v>
      </c>
      <c r="V242" s="522" t="s">
        <v>1300</v>
      </c>
      <c r="W242" s="500"/>
    </row>
    <row r="243" spans="2:23" ht="178.5" x14ac:dyDescent="0.2">
      <c r="B243" s="499" t="e">
        <f>IF(Tabla46[[#This Row],[Tipos de Acciones]]="","",CONCATENATE(Tabla46[[#This Row],[POA]],".",Tabla46[[#This Row],[SRS]],".",Tabla46[[#This Row],[AREA]],".",Tabla46[[#This Row],[TIPO]]))</f>
        <v>#REF!</v>
      </c>
      <c r="C243" s="499" t="e">
        <f>IF(Tabla46[[#This Row],[Tipos de Acciones]]="","",'Formulario PPGR1'!#REF!)</f>
        <v>#REF!</v>
      </c>
      <c r="D243" s="499" t="e">
        <f>IF(Tabla46[[#This Row],[Tipos de Acciones]]="","",'Formulario PPGR1'!#REF!)</f>
        <v>#REF!</v>
      </c>
      <c r="E243" s="499" t="e">
        <f>IF(Tabla46[[#This Row],[Tipos de Acciones]]="","",'Formulario PPGR1'!#REF!)</f>
        <v>#REF!</v>
      </c>
      <c r="F243" s="499" t="e">
        <f>IF(Tabla46[[#This Row],[Tipos de Acciones]]="","",'Formulario PPGR1'!#REF!)</f>
        <v>#REF!</v>
      </c>
      <c r="G243" s="514" t="s">
        <v>1310</v>
      </c>
      <c r="H243" s="514" t="s">
        <v>2388</v>
      </c>
      <c r="I243" s="515"/>
      <c r="J243" s="514"/>
      <c r="K243" s="514" t="s">
        <v>2465</v>
      </c>
      <c r="L243" s="514" t="s">
        <v>467</v>
      </c>
      <c r="M243" s="516" t="s">
        <v>2471</v>
      </c>
      <c r="N243" s="516" t="s">
        <v>1509</v>
      </c>
      <c r="O243" s="517" t="s">
        <v>2387</v>
      </c>
      <c r="P243" s="516" t="s">
        <v>1509</v>
      </c>
      <c r="Q243" s="518" t="s">
        <v>2280</v>
      </c>
      <c r="R243" s="519">
        <v>8</v>
      </c>
      <c r="S243" s="520">
        <v>75000</v>
      </c>
      <c r="T243" s="496">
        <f>+Tabla46[[#This Row],[Cantidad de Insumos]]*Tabla46[[#This Row],[Precio Unitario]]</f>
        <v>600000</v>
      </c>
      <c r="U243" s="521" t="s">
        <v>735</v>
      </c>
      <c r="V243" s="522" t="s">
        <v>1300</v>
      </c>
      <c r="W243" s="500"/>
    </row>
    <row r="244" spans="2:23" ht="178.5" x14ac:dyDescent="0.2">
      <c r="B244" s="499" t="e">
        <f>IF(Tabla46[[#This Row],[Tipos de Acciones]]="","",CONCATENATE(Tabla46[[#This Row],[POA]],".",Tabla46[[#This Row],[SRS]],".",Tabla46[[#This Row],[AREA]],".",Tabla46[[#This Row],[TIPO]]))</f>
        <v>#REF!</v>
      </c>
      <c r="C244" s="499" t="e">
        <f>IF(Tabla46[[#This Row],[Tipos de Acciones]]="","",'Formulario PPGR1'!#REF!)</f>
        <v>#REF!</v>
      </c>
      <c r="D244" s="499" t="e">
        <f>IF(Tabla46[[#This Row],[Tipos de Acciones]]="","",'Formulario PPGR1'!#REF!)</f>
        <v>#REF!</v>
      </c>
      <c r="E244" s="499" t="e">
        <f>IF(Tabla46[[#This Row],[Tipos de Acciones]]="","",'Formulario PPGR1'!#REF!)</f>
        <v>#REF!</v>
      </c>
      <c r="F244" s="499" t="e">
        <f>IF(Tabla46[[#This Row],[Tipos de Acciones]]="","",'Formulario PPGR1'!#REF!)</f>
        <v>#REF!</v>
      </c>
      <c r="G244" s="514" t="s">
        <v>1310</v>
      </c>
      <c r="H244" s="514" t="s">
        <v>2388</v>
      </c>
      <c r="I244" s="515"/>
      <c r="J244" s="514"/>
      <c r="K244" s="514" t="s">
        <v>2466</v>
      </c>
      <c r="L244" s="514" t="s">
        <v>467</v>
      </c>
      <c r="M244" s="516" t="s">
        <v>2471</v>
      </c>
      <c r="N244" s="516" t="s">
        <v>1509</v>
      </c>
      <c r="O244" s="517" t="s">
        <v>2387</v>
      </c>
      <c r="P244" s="516" t="s">
        <v>1509</v>
      </c>
      <c r="Q244" s="518" t="s">
        <v>2280</v>
      </c>
      <c r="R244" s="519">
        <v>39</v>
      </c>
      <c r="S244" s="520">
        <v>1080</v>
      </c>
      <c r="T244" s="496">
        <f>+Tabla46[[#This Row],[Cantidad de Insumos]]*Tabla46[[#This Row],[Precio Unitario]]</f>
        <v>42120</v>
      </c>
      <c r="U244" s="521" t="s">
        <v>735</v>
      </c>
      <c r="V244" s="522" t="s">
        <v>1300</v>
      </c>
      <c r="W244" s="500"/>
    </row>
    <row r="245" spans="2:23" ht="178.5" x14ac:dyDescent="0.2">
      <c r="B245" s="499" t="e">
        <f>IF(Tabla46[[#This Row],[Tipos de Acciones]]="","",CONCATENATE(Tabla46[[#This Row],[POA]],".",Tabla46[[#This Row],[SRS]],".",Tabla46[[#This Row],[AREA]],".",Tabla46[[#This Row],[TIPO]]))</f>
        <v>#REF!</v>
      </c>
      <c r="C245" s="499" t="e">
        <f>IF(Tabla46[[#This Row],[Tipos de Acciones]]="","",'Formulario PPGR1'!#REF!)</f>
        <v>#REF!</v>
      </c>
      <c r="D245" s="499" t="e">
        <f>IF(Tabla46[[#This Row],[Tipos de Acciones]]="","",'Formulario PPGR1'!#REF!)</f>
        <v>#REF!</v>
      </c>
      <c r="E245" s="499" t="e">
        <f>IF(Tabla46[[#This Row],[Tipos de Acciones]]="","",'Formulario PPGR1'!#REF!)</f>
        <v>#REF!</v>
      </c>
      <c r="F245" s="499" t="e">
        <f>IF(Tabla46[[#This Row],[Tipos de Acciones]]="","",'Formulario PPGR1'!#REF!)</f>
        <v>#REF!</v>
      </c>
      <c r="G245" s="514" t="s">
        <v>1310</v>
      </c>
      <c r="H245" s="514" t="s">
        <v>2388</v>
      </c>
      <c r="I245" s="515"/>
      <c r="J245" s="514"/>
      <c r="K245" s="514" t="s">
        <v>2467</v>
      </c>
      <c r="L245" s="514" t="s">
        <v>467</v>
      </c>
      <c r="M245" s="516" t="s">
        <v>2471</v>
      </c>
      <c r="N245" s="516" t="s">
        <v>1509</v>
      </c>
      <c r="O245" s="517" t="s">
        <v>2387</v>
      </c>
      <c r="P245" s="516" t="s">
        <v>1509</v>
      </c>
      <c r="Q245" s="518" t="s">
        <v>2280</v>
      </c>
      <c r="R245" s="519">
        <v>25</v>
      </c>
      <c r="S245" s="520">
        <v>4050</v>
      </c>
      <c r="T245" s="496">
        <f>+Tabla46[[#This Row],[Cantidad de Insumos]]*Tabla46[[#This Row],[Precio Unitario]]</f>
        <v>101250</v>
      </c>
      <c r="U245" s="521" t="s">
        <v>735</v>
      </c>
      <c r="V245" s="522" t="s">
        <v>1300</v>
      </c>
      <c r="W245" s="500"/>
    </row>
    <row r="246" spans="2:23" ht="178.5" x14ac:dyDescent="0.2">
      <c r="B246" s="499" t="e">
        <f>IF(Tabla46[[#This Row],[Tipos de Acciones]]="","",CONCATENATE(Tabla46[[#This Row],[POA]],".",Tabla46[[#This Row],[SRS]],".",Tabla46[[#This Row],[AREA]],".",Tabla46[[#This Row],[TIPO]]))</f>
        <v>#REF!</v>
      </c>
      <c r="C246" s="499" t="e">
        <f>IF(Tabla46[[#This Row],[Tipos de Acciones]]="","",'Formulario PPGR1'!#REF!)</f>
        <v>#REF!</v>
      </c>
      <c r="D246" s="499" t="e">
        <f>IF(Tabla46[[#This Row],[Tipos de Acciones]]="","",'Formulario PPGR1'!#REF!)</f>
        <v>#REF!</v>
      </c>
      <c r="E246" s="499" t="e">
        <f>IF(Tabla46[[#This Row],[Tipos de Acciones]]="","",'Formulario PPGR1'!#REF!)</f>
        <v>#REF!</v>
      </c>
      <c r="F246" s="499" t="e">
        <f>IF(Tabla46[[#This Row],[Tipos de Acciones]]="","",'Formulario PPGR1'!#REF!)</f>
        <v>#REF!</v>
      </c>
      <c r="G246" s="514" t="s">
        <v>1310</v>
      </c>
      <c r="H246" s="514" t="s">
        <v>2392</v>
      </c>
      <c r="I246" s="515"/>
      <c r="J246" s="514"/>
      <c r="K246" s="514" t="s">
        <v>2468</v>
      </c>
      <c r="L246" s="514" t="s">
        <v>467</v>
      </c>
      <c r="M246" s="516" t="s">
        <v>2471</v>
      </c>
      <c r="N246" s="516" t="s">
        <v>1509</v>
      </c>
      <c r="O246" s="517" t="s">
        <v>2387</v>
      </c>
      <c r="P246" s="516" t="s">
        <v>1509</v>
      </c>
      <c r="Q246" s="518" t="s">
        <v>2280</v>
      </c>
      <c r="R246" s="519">
        <v>8</v>
      </c>
      <c r="S246" s="520">
        <v>3000</v>
      </c>
      <c r="T246" s="496">
        <f>+Tabla46[[#This Row],[Cantidad de Insumos]]*Tabla46[[#This Row],[Precio Unitario]]</f>
        <v>24000</v>
      </c>
      <c r="U246" s="521" t="s">
        <v>2394</v>
      </c>
      <c r="V246" s="522" t="s">
        <v>1300</v>
      </c>
      <c r="W246" s="500"/>
    </row>
    <row r="247" spans="2:23" ht="178.5" x14ac:dyDescent="0.2">
      <c r="B247" s="499" t="e">
        <f>IF(Tabla46[[#This Row],[Tipos de Acciones]]="","",CONCATENATE(Tabla46[[#This Row],[POA]],".",Tabla46[[#This Row],[SRS]],".",Tabla46[[#This Row],[AREA]],".",Tabla46[[#This Row],[TIPO]]))</f>
        <v>#REF!</v>
      </c>
      <c r="C247" s="499" t="e">
        <f>IF(Tabla46[[#This Row],[Tipos de Acciones]]="","",'Formulario PPGR1'!#REF!)</f>
        <v>#REF!</v>
      </c>
      <c r="D247" s="499" t="e">
        <f>IF(Tabla46[[#This Row],[Tipos de Acciones]]="","",'Formulario PPGR1'!#REF!)</f>
        <v>#REF!</v>
      </c>
      <c r="E247" s="499" t="e">
        <f>IF(Tabla46[[#This Row],[Tipos de Acciones]]="","",'Formulario PPGR1'!#REF!)</f>
        <v>#REF!</v>
      </c>
      <c r="F247" s="499" t="e">
        <f>IF(Tabla46[[#This Row],[Tipos de Acciones]]="","",'Formulario PPGR1'!#REF!)</f>
        <v>#REF!</v>
      </c>
      <c r="G247" s="514" t="s">
        <v>1310</v>
      </c>
      <c r="H247" s="514" t="s">
        <v>2388</v>
      </c>
      <c r="I247" s="515"/>
      <c r="J247" s="514"/>
      <c r="K247" s="514" t="s">
        <v>2469</v>
      </c>
      <c r="L247" s="514" t="s">
        <v>467</v>
      </c>
      <c r="M247" s="516" t="s">
        <v>2471</v>
      </c>
      <c r="N247" s="516" t="s">
        <v>1509</v>
      </c>
      <c r="O247" s="517" t="s">
        <v>2387</v>
      </c>
      <c r="P247" s="516" t="s">
        <v>1509</v>
      </c>
      <c r="Q247" s="518" t="s">
        <v>2280</v>
      </c>
      <c r="R247" s="519">
        <v>21</v>
      </c>
      <c r="S247" s="520">
        <v>1900</v>
      </c>
      <c r="T247" s="496">
        <f>+Tabla46[[#This Row],[Cantidad de Insumos]]*Tabla46[[#This Row],[Precio Unitario]]</f>
        <v>39900</v>
      </c>
      <c r="U247" s="521" t="s">
        <v>735</v>
      </c>
      <c r="V247" s="522" t="s">
        <v>1300</v>
      </c>
      <c r="W247" s="500"/>
    </row>
    <row r="248" spans="2:23" ht="178.5" x14ac:dyDescent="0.2">
      <c r="B248" s="499" t="e">
        <f>IF(Tabla46[[#This Row],[Tipos de Acciones]]="","",CONCATENATE(Tabla46[[#This Row],[POA]],".",Tabla46[[#This Row],[SRS]],".",Tabla46[[#This Row],[AREA]],".",Tabla46[[#This Row],[TIPO]]))</f>
        <v>#REF!</v>
      </c>
      <c r="C248" s="499" t="e">
        <f>IF(Tabla46[[#This Row],[Tipos de Acciones]]="","",'Formulario PPGR1'!#REF!)</f>
        <v>#REF!</v>
      </c>
      <c r="D248" s="499" t="e">
        <f>IF(Tabla46[[#This Row],[Tipos de Acciones]]="","",'Formulario PPGR1'!#REF!)</f>
        <v>#REF!</v>
      </c>
      <c r="E248" s="499" t="e">
        <f>IF(Tabla46[[#This Row],[Tipos de Acciones]]="","",'Formulario PPGR1'!#REF!)</f>
        <v>#REF!</v>
      </c>
      <c r="F248" s="499" t="e">
        <f>IF(Tabla46[[#This Row],[Tipos de Acciones]]="","",'Formulario PPGR1'!#REF!)</f>
        <v>#REF!</v>
      </c>
      <c r="G248" s="514" t="s">
        <v>1310</v>
      </c>
      <c r="H248" s="514" t="s">
        <v>2388</v>
      </c>
      <c r="I248" s="515"/>
      <c r="J248" s="514"/>
      <c r="K248" s="514" t="s">
        <v>2470</v>
      </c>
      <c r="L248" s="514" t="s">
        <v>467</v>
      </c>
      <c r="M248" s="516" t="s">
        <v>2471</v>
      </c>
      <c r="N248" s="516" t="s">
        <v>1509</v>
      </c>
      <c r="O248" s="517" t="s">
        <v>2387</v>
      </c>
      <c r="P248" s="516" t="s">
        <v>1509</v>
      </c>
      <c r="Q248" s="518" t="s">
        <v>2280</v>
      </c>
      <c r="R248" s="519">
        <v>11</v>
      </c>
      <c r="S248" s="520">
        <v>5000</v>
      </c>
      <c r="T248" s="496">
        <f>+Tabla46[[#This Row],[Cantidad de Insumos]]*Tabla46[[#This Row],[Precio Unitario]]</f>
        <v>55000</v>
      </c>
      <c r="U248" s="521" t="s">
        <v>735</v>
      </c>
      <c r="V248" s="522" t="s">
        <v>1300</v>
      </c>
      <c r="W248" s="500"/>
    </row>
    <row r="249" spans="2:23" ht="178.5" x14ac:dyDescent="0.2">
      <c r="B249" s="499" t="e">
        <f>IF(Tabla46[[#This Row],[Tipos de Acciones]]="","",CONCATENATE(Tabla46[[#This Row],[POA]],".",Tabla46[[#This Row],[SRS]],".",Tabla46[[#This Row],[AREA]],".",Tabla46[[#This Row],[TIPO]]))</f>
        <v>#REF!</v>
      </c>
      <c r="C249" s="499" t="e">
        <f>IF(Tabla46[[#This Row],[Tipos de Acciones]]="","",'Formulario PPGR1'!#REF!)</f>
        <v>#REF!</v>
      </c>
      <c r="D249" s="499" t="e">
        <f>IF(Tabla46[[#This Row],[Tipos de Acciones]]="","",'Formulario PPGR1'!#REF!)</f>
        <v>#REF!</v>
      </c>
      <c r="E249" s="499" t="e">
        <f>IF(Tabla46[[#This Row],[Tipos de Acciones]]="","",'Formulario PPGR1'!#REF!)</f>
        <v>#REF!</v>
      </c>
      <c r="F249" s="499" t="e">
        <f>IF(Tabla46[[#This Row],[Tipos de Acciones]]="","",'Formulario PPGR1'!#REF!)</f>
        <v>#REF!</v>
      </c>
      <c r="G249" s="514" t="s">
        <v>1310</v>
      </c>
      <c r="H249" s="514" t="s">
        <v>2286</v>
      </c>
      <c r="I249" s="515"/>
      <c r="J249" s="514"/>
      <c r="K249" s="514" t="s">
        <v>2472</v>
      </c>
      <c r="L249" s="514" t="s">
        <v>467</v>
      </c>
      <c r="M249" s="516" t="s">
        <v>2471</v>
      </c>
      <c r="N249" s="516" t="s">
        <v>1509</v>
      </c>
      <c r="O249" s="517" t="s">
        <v>2387</v>
      </c>
      <c r="P249" s="516" t="s">
        <v>1509</v>
      </c>
      <c r="Q249" s="518" t="s">
        <v>2280</v>
      </c>
      <c r="R249" s="519">
        <v>9</v>
      </c>
      <c r="S249" s="520">
        <v>49000</v>
      </c>
      <c r="T249" s="496">
        <f>+Tabla46[[#This Row],[Cantidad de Insumos]]*Tabla46[[#This Row],[Precio Unitario]]</f>
        <v>441000</v>
      </c>
      <c r="U249" s="521" t="s">
        <v>1041</v>
      </c>
      <c r="V249" s="522" t="s">
        <v>1300</v>
      </c>
      <c r="W249" s="500"/>
    </row>
    <row r="250" spans="2:23" ht="178.5" x14ac:dyDescent="0.2">
      <c r="B250" s="499" t="e">
        <f>IF(Tabla46[[#This Row],[Tipos de Acciones]]="","",CONCATENATE(Tabla46[[#This Row],[POA]],".",Tabla46[[#This Row],[SRS]],".",Tabla46[[#This Row],[AREA]],".",Tabla46[[#This Row],[TIPO]]))</f>
        <v>#REF!</v>
      </c>
      <c r="C250" s="499" t="e">
        <f>IF(Tabla46[[#This Row],[Tipos de Acciones]]="","",'Formulario PPGR1'!#REF!)</f>
        <v>#REF!</v>
      </c>
      <c r="D250" s="499" t="e">
        <f>IF(Tabla46[[#This Row],[Tipos de Acciones]]="","",'Formulario PPGR1'!#REF!)</f>
        <v>#REF!</v>
      </c>
      <c r="E250" s="499" t="e">
        <f>IF(Tabla46[[#This Row],[Tipos de Acciones]]="","",'Formulario PPGR1'!#REF!)</f>
        <v>#REF!</v>
      </c>
      <c r="F250" s="499" t="e">
        <f>IF(Tabla46[[#This Row],[Tipos de Acciones]]="","",'Formulario PPGR1'!#REF!)</f>
        <v>#REF!</v>
      </c>
      <c r="G250" s="514" t="s">
        <v>1310</v>
      </c>
      <c r="H250" s="514" t="s">
        <v>2388</v>
      </c>
      <c r="I250" s="515"/>
      <c r="J250" s="514"/>
      <c r="K250" s="514" t="s">
        <v>2389</v>
      </c>
      <c r="L250" s="514" t="s">
        <v>467</v>
      </c>
      <c r="M250" s="516" t="s">
        <v>2471</v>
      </c>
      <c r="N250" s="516" t="s">
        <v>1509</v>
      </c>
      <c r="O250" s="517" t="s">
        <v>2387</v>
      </c>
      <c r="P250" s="516" t="s">
        <v>1509</v>
      </c>
      <c r="Q250" s="518" t="s">
        <v>2280</v>
      </c>
      <c r="R250" s="519">
        <v>30</v>
      </c>
      <c r="S250" s="520">
        <v>3000</v>
      </c>
      <c r="T250" s="496">
        <f>+Tabla46[[#This Row],[Cantidad de Insumos]]*Tabla46[[#This Row],[Precio Unitario]]</f>
        <v>90000</v>
      </c>
      <c r="U250" s="521" t="s">
        <v>735</v>
      </c>
      <c r="V250" s="522" t="s">
        <v>1300</v>
      </c>
      <c r="W250" s="500"/>
    </row>
    <row r="251" spans="2:23" ht="178.5" x14ac:dyDescent="0.2">
      <c r="B251" s="499" t="e">
        <f>IF(Tabla46[[#This Row],[Tipos de Acciones]]="","",CONCATENATE(Tabla46[[#This Row],[POA]],".",Tabla46[[#This Row],[SRS]],".",Tabla46[[#This Row],[AREA]],".",Tabla46[[#This Row],[TIPO]]))</f>
        <v>#REF!</v>
      </c>
      <c r="C251" s="499" t="e">
        <f>IF(Tabla46[[#This Row],[Tipos de Acciones]]="","",'Formulario PPGR1'!#REF!)</f>
        <v>#REF!</v>
      </c>
      <c r="D251" s="499" t="e">
        <f>IF(Tabla46[[#This Row],[Tipos de Acciones]]="","",'Formulario PPGR1'!#REF!)</f>
        <v>#REF!</v>
      </c>
      <c r="E251" s="499" t="e">
        <f>IF(Tabla46[[#This Row],[Tipos de Acciones]]="","",'Formulario PPGR1'!#REF!)</f>
        <v>#REF!</v>
      </c>
      <c r="F251" s="499" t="e">
        <f>IF(Tabla46[[#This Row],[Tipos de Acciones]]="","",'Formulario PPGR1'!#REF!)</f>
        <v>#REF!</v>
      </c>
      <c r="G251" s="514" t="s">
        <v>1310</v>
      </c>
      <c r="H251" s="514" t="s">
        <v>2388</v>
      </c>
      <c r="I251" s="515"/>
      <c r="J251" s="514"/>
      <c r="K251" s="514" t="s">
        <v>2390</v>
      </c>
      <c r="L251" s="514" t="s">
        <v>467</v>
      </c>
      <c r="M251" s="516" t="s">
        <v>2471</v>
      </c>
      <c r="N251" s="516" t="s">
        <v>1509</v>
      </c>
      <c r="O251" s="517" t="s">
        <v>2387</v>
      </c>
      <c r="P251" s="516" t="s">
        <v>1509</v>
      </c>
      <c r="Q251" s="518" t="s">
        <v>2280</v>
      </c>
      <c r="R251" s="519">
        <v>24</v>
      </c>
      <c r="S251" s="520">
        <v>15000</v>
      </c>
      <c r="T251" s="496">
        <f>+Tabla46[[#This Row],[Cantidad de Insumos]]*Tabla46[[#This Row],[Precio Unitario]]</f>
        <v>360000</v>
      </c>
      <c r="U251" s="521" t="s">
        <v>735</v>
      </c>
      <c r="V251" s="522" t="s">
        <v>1300</v>
      </c>
      <c r="W251" s="500"/>
    </row>
    <row r="252" spans="2:23" ht="178.5" x14ac:dyDescent="0.2">
      <c r="B252" s="499" t="e">
        <f>IF(Tabla46[[#This Row],[Tipos de Acciones]]="","",CONCATENATE(Tabla46[[#This Row],[POA]],".",Tabla46[[#This Row],[SRS]],".",Tabla46[[#This Row],[AREA]],".",Tabla46[[#This Row],[TIPO]]))</f>
        <v>#REF!</v>
      </c>
      <c r="C252" s="499" t="e">
        <f>IF(Tabla46[[#This Row],[Tipos de Acciones]]="","",'Formulario PPGR1'!#REF!)</f>
        <v>#REF!</v>
      </c>
      <c r="D252" s="499" t="e">
        <f>IF(Tabla46[[#This Row],[Tipos de Acciones]]="","",'Formulario PPGR1'!#REF!)</f>
        <v>#REF!</v>
      </c>
      <c r="E252" s="499" t="e">
        <f>IF(Tabla46[[#This Row],[Tipos de Acciones]]="","",'Formulario PPGR1'!#REF!)</f>
        <v>#REF!</v>
      </c>
      <c r="F252" s="499" t="e">
        <f>IF(Tabla46[[#This Row],[Tipos de Acciones]]="","",'Formulario PPGR1'!#REF!)</f>
        <v>#REF!</v>
      </c>
      <c r="G252" s="514" t="s">
        <v>1310</v>
      </c>
      <c r="H252" s="514" t="s">
        <v>2388</v>
      </c>
      <c r="I252" s="515"/>
      <c r="J252" s="514"/>
      <c r="K252" s="514" t="s">
        <v>2391</v>
      </c>
      <c r="L252" s="514" t="s">
        <v>467</v>
      </c>
      <c r="M252" s="516" t="s">
        <v>2471</v>
      </c>
      <c r="N252" s="516" t="s">
        <v>1509</v>
      </c>
      <c r="O252" s="517" t="s">
        <v>2387</v>
      </c>
      <c r="P252" s="516" t="s">
        <v>1509</v>
      </c>
      <c r="Q252" s="518" t="s">
        <v>2280</v>
      </c>
      <c r="R252" s="519">
        <v>31</v>
      </c>
      <c r="S252" s="520">
        <v>22000</v>
      </c>
      <c r="T252" s="496">
        <f>+Tabla46[[#This Row],[Cantidad de Insumos]]*Tabla46[[#This Row],[Precio Unitario]]</f>
        <v>682000</v>
      </c>
      <c r="U252" s="521" t="s">
        <v>735</v>
      </c>
      <c r="V252" s="522" t="s">
        <v>1300</v>
      </c>
      <c r="W252" s="500"/>
    </row>
    <row r="253" spans="2:23" ht="178.5" x14ac:dyDescent="0.2">
      <c r="B253" s="499" t="e">
        <f>IF(Tabla46[[#This Row],[Tipos de Acciones]]="","",CONCATENATE(Tabla46[[#This Row],[POA]],".",Tabla46[[#This Row],[SRS]],".",Tabla46[[#This Row],[AREA]],".",Tabla46[[#This Row],[TIPO]]))</f>
        <v>#REF!</v>
      </c>
      <c r="C253" s="499" t="e">
        <f>IF(Tabla46[[#This Row],[Tipos de Acciones]]="","",'Formulario PPGR1'!#REF!)</f>
        <v>#REF!</v>
      </c>
      <c r="D253" s="499" t="e">
        <f>IF(Tabla46[[#This Row],[Tipos de Acciones]]="","",'Formulario PPGR1'!#REF!)</f>
        <v>#REF!</v>
      </c>
      <c r="E253" s="499" t="e">
        <f>IF(Tabla46[[#This Row],[Tipos de Acciones]]="","",'Formulario PPGR1'!#REF!)</f>
        <v>#REF!</v>
      </c>
      <c r="F253" s="499" t="e">
        <f>IF(Tabla46[[#This Row],[Tipos de Acciones]]="","",'Formulario PPGR1'!#REF!)</f>
        <v>#REF!</v>
      </c>
      <c r="G253" s="514" t="s">
        <v>1310</v>
      </c>
      <c r="H253" s="514" t="s">
        <v>2392</v>
      </c>
      <c r="I253" s="515"/>
      <c r="J253" s="514"/>
      <c r="K253" s="514" t="s">
        <v>2393</v>
      </c>
      <c r="L253" s="514" t="s">
        <v>467</v>
      </c>
      <c r="M253" s="516" t="s">
        <v>2471</v>
      </c>
      <c r="N253" s="516" t="s">
        <v>1509</v>
      </c>
      <c r="O253" s="517" t="s">
        <v>2387</v>
      </c>
      <c r="P253" s="516" t="s">
        <v>1509</v>
      </c>
      <c r="Q253" s="518" t="s">
        <v>2280</v>
      </c>
      <c r="R253" s="519">
        <v>15</v>
      </c>
      <c r="S253" s="520">
        <v>10000</v>
      </c>
      <c r="T253" s="496">
        <f>+Tabla46[[#This Row],[Cantidad de Insumos]]*Tabla46[[#This Row],[Precio Unitario]]</f>
        <v>150000</v>
      </c>
      <c r="U253" s="521" t="s">
        <v>2394</v>
      </c>
      <c r="V253" s="522" t="s">
        <v>1300</v>
      </c>
      <c r="W253" s="500"/>
    </row>
    <row r="254" spans="2:23" ht="178.5" x14ac:dyDescent="0.2">
      <c r="B254" s="499" t="e">
        <f>IF(Tabla46[[#This Row],[Tipos de Acciones]]="","",CONCATENATE(Tabla46[[#This Row],[POA]],".",Tabla46[[#This Row],[SRS]],".",Tabla46[[#This Row],[AREA]],".",Tabla46[[#This Row],[TIPO]]))</f>
        <v>#REF!</v>
      </c>
      <c r="C254" s="499" t="e">
        <f>IF(Tabla46[[#This Row],[Tipos de Acciones]]="","",'Formulario PPGR1'!#REF!)</f>
        <v>#REF!</v>
      </c>
      <c r="D254" s="499" t="e">
        <f>IF(Tabla46[[#This Row],[Tipos de Acciones]]="","",'Formulario PPGR1'!#REF!)</f>
        <v>#REF!</v>
      </c>
      <c r="E254" s="499" t="e">
        <f>IF(Tabla46[[#This Row],[Tipos de Acciones]]="","",'Formulario PPGR1'!#REF!)</f>
        <v>#REF!</v>
      </c>
      <c r="F254" s="499" t="e">
        <f>IF(Tabla46[[#This Row],[Tipos de Acciones]]="","",'Formulario PPGR1'!#REF!)</f>
        <v>#REF!</v>
      </c>
      <c r="G254" s="514" t="s">
        <v>1310</v>
      </c>
      <c r="H254" s="514" t="s">
        <v>2395</v>
      </c>
      <c r="I254" s="515"/>
      <c r="J254" s="514"/>
      <c r="K254" s="514" t="s">
        <v>2396</v>
      </c>
      <c r="L254" s="514" t="s">
        <v>467</v>
      </c>
      <c r="M254" s="516" t="s">
        <v>2471</v>
      </c>
      <c r="N254" s="516" t="s">
        <v>1509</v>
      </c>
      <c r="O254" s="517" t="s">
        <v>2387</v>
      </c>
      <c r="P254" s="516" t="s">
        <v>1509</v>
      </c>
      <c r="Q254" s="518" t="s">
        <v>2280</v>
      </c>
      <c r="R254" s="519">
        <v>30</v>
      </c>
      <c r="S254" s="520">
        <v>4000</v>
      </c>
      <c r="T254" s="496">
        <f>+Tabla46[[#This Row],[Cantidad de Insumos]]*Tabla46[[#This Row],[Precio Unitario]]</f>
        <v>120000</v>
      </c>
      <c r="U254" s="521" t="s">
        <v>1000</v>
      </c>
      <c r="V254" s="522" t="s">
        <v>1300</v>
      </c>
      <c r="W254" s="500"/>
    </row>
    <row r="255" spans="2:23" ht="178.5" x14ac:dyDescent="0.2">
      <c r="B255" s="499" t="e">
        <f>IF(Tabla46[[#This Row],[Tipos de Acciones]]="","",CONCATENATE(Tabla46[[#This Row],[POA]],".",Tabla46[[#This Row],[SRS]],".",Tabla46[[#This Row],[AREA]],".",Tabla46[[#This Row],[TIPO]]))</f>
        <v>#REF!</v>
      </c>
      <c r="C255" s="499" t="e">
        <f>IF(Tabla46[[#This Row],[Tipos de Acciones]]="","",'Formulario PPGR1'!#REF!)</f>
        <v>#REF!</v>
      </c>
      <c r="D255" s="499" t="e">
        <f>IF(Tabla46[[#This Row],[Tipos de Acciones]]="","",'Formulario PPGR1'!#REF!)</f>
        <v>#REF!</v>
      </c>
      <c r="E255" s="499" t="e">
        <f>IF(Tabla46[[#This Row],[Tipos de Acciones]]="","",'Formulario PPGR1'!#REF!)</f>
        <v>#REF!</v>
      </c>
      <c r="F255" s="499" t="e">
        <f>IF(Tabla46[[#This Row],[Tipos de Acciones]]="","",'Formulario PPGR1'!#REF!)</f>
        <v>#REF!</v>
      </c>
      <c r="G255" s="514" t="s">
        <v>1310</v>
      </c>
      <c r="H255" s="514" t="s">
        <v>2388</v>
      </c>
      <c r="I255" s="515"/>
      <c r="J255" s="514"/>
      <c r="K255" s="514" t="s">
        <v>2397</v>
      </c>
      <c r="L255" s="514" t="s">
        <v>467</v>
      </c>
      <c r="M255" s="516" t="s">
        <v>2471</v>
      </c>
      <c r="N255" s="516" t="s">
        <v>1509</v>
      </c>
      <c r="O255" s="517" t="s">
        <v>2387</v>
      </c>
      <c r="P255" s="516" t="s">
        <v>1509</v>
      </c>
      <c r="Q255" s="518" t="s">
        <v>2280</v>
      </c>
      <c r="R255" s="519">
        <v>25</v>
      </c>
      <c r="S255" s="520">
        <v>7500</v>
      </c>
      <c r="T255" s="496">
        <f>+Tabla46[[#This Row],[Cantidad de Insumos]]*Tabla46[[#This Row],[Precio Unitario]]</f>
        <v>187500</v>
      </c>
      <c r="U255" s="521" t="s">
        <v>735</v>
      </c>
      <c r="V255" s="522" t="s">
        <v>1300</v>
      </c>
      <c r="W255" s="500"/>
    </row>
    <row r="256" spans="2:23" ht="178.5" x14ac:dyDescent="0.2">
      <c r="B256" s="499" t="e">
        <f>IF(Tabla46[[#This Row],[Tipos de Acciones]]="","",CONCATENATE(Tabla46[[#This Row],[POA]],".",Tabla46[[#This Row],[SRS]],".",Tabla46[[#This Row],[AREA]],".",Tabla46[[#This Row],[TIPO]]))</f>
        <v>#REF!</v>
      </c>
      <c r="C256" s="499" t="e">
        <f>IF(Tabla46[[#This Row],[Tipos de Acciones]]="","",'Formulario PPGR1'!#REF!)</f>
        <v>#REF!</v>
      </c>
      <c r="D256" s="499" t="e">
        <f>IF(Tabla46[[#This Row],[Tipos de Acciones]]="","",'Formulario PPGR1'!#REF!)</f>
        <v>#REF!</v>
      </c>
      <c r="E256" s="499" t="e">
        <f>IF(Tabla46[[#This Row],[Tipos de Acciones]]="","",'Formulario PPGR1'!#REF!)</f>
        <v>#REF!</v>
      </c>
      <c r="F256" s="499" t="e">
        <f>IF(Tabla46[[#This Row],[Tipos de Acciones]]="","",'Formulario PPGR1'!#REF!)</f>
        <v>#REF!</v>
      </c>
      <c r="G256" s="514" t="s">
        <v>1310</v>
      </c>
      <c r="H256" s="514" t="s">
        <v>2388</v>
      </c>
      <c r="I256" s="515"/>
      <c r="J256" s="514"/>
      <c r="K256" s="514" t="s">
        <v>2398</v>
      </c>
      <c r="L256" s="514" t="s">
        <v>467</v>
      </c>
      <c r="M256" s="516" t="s">
        <v>2471</v>
      </c>
      <c r="N256" s="516" t="s">
        <v>1509</v>
      </c>
      <c r="O256" s="517" t="s">
        <v>2387</v>
      </c>
      <c r="P256" s="516" t="s">
        <v>1509</v>
      </c>
      <c r="Q256" s="518" t="s">
        <v>2280</v>
      </c>
      <c r="R256" s="519">
        <v>20</v>
      </c>
      <c r="S256" s="520">
        <v>3000</v>
      </c>
      <c r="T256" s="496">
        <f>+Tabla46[[#This Row],[Cantidad de Insumos]]*Tabla46[[#This Row],[Precio Unitario]]</f>
        <v>60000</v>
      </c>
      <c r="U256" s="521" t="s">
        <v>735</v>
      </c>
      <c r="V256" s="522" t="s">
        <v>1300</v>
      </c>
      <c r="W256" s="500"/>
    </row>
    <row r="257" spans="2:23" ht="178.5" x14ac:dyDescent="0.2">
      <c r="B257" s="499" t="e">
        <f>IF(Tabla46[[#This Row],[Tipos de Acciones]]="","",CONCATENATE(Tabla46[[#This Row],[POA]],".",Tabla46[[#This Row],[SRS]],".",Tabla46[[#This Row],[AREA]],".",Tabla46[[#This Row],[TIPO]]))</f>
        <v>#REF!</v>
      </c>
      <c r="C257" s="499" t="e">
        <f>IF(Tabla46[[#This Row],[Tipos de Acciones]]="","",'Formulario PPGR1'!#REF!)</f>
        <v>#REF!</v>
      </c>
      <c r="D257" s="499" t="e">
        <f>IF(Tabla46[[#This Row],[Tipos de Acciones]]="","",'Formulario PPGR1'!#REF!)</f>
        <v>#REF!</v>
      </c>
      <c r="E257" s="499" t="e">
        <f>IF(Tabla46[[#This Row],[Tipos de Acciones]]="","",'Formulario PPGR1'!#REF!)</f>
        <v>#REF!</v>
      </c>
      <c r="F257" s="499" t="e">
        <f>IF(Tabla46[[#This Row],[Tipos de Acciones]]="","",'Formulario PPGR1'!#REF!)</f>
        <v>#REF!</v>
      </c>
      <c r="G257" s="514" t="s">
        <v>1310</v>
      </c>
      <c r="H257" s="514" t="s">
        <v>2388</v>
      </c>
      <c r="I257" s="515"/>
      <c r="J257" s="514"/>
      <c r="K257" s="514" t="s">
        <v>2399</v>
      </c>
      <c r="L257" s="514" t="s">
        <v>467</v>
      </c>
      <c r="M257" s="516" t="s">
        <v>2471</v>
      </c>
      <c r="N257" s="516" t="s">
        <v>1509</v>
      </c>
      <c r="O257" s="517" t="s">
        <v>2387</v>
      </c>
      <c r="P257" s="516" t="s">
        <v>1509</v>
      </c>
      <c r="Q257" s="518" t="s">
        <v>2280</v>
      </c>
      <c r="R257" s="519">
        <v>19</v>
      </c>
      <c r="S257" s="520">
        <v>8000</v>
      </c>
      <c r="T257" s="496">
        <f>+Tabla46[[#This Row],[Cantidad de Insumos]]*Tabla46[[#This Row],[Precio Unitario]]</f>
        <v>152000</v>
      </c>
      <c r="U257" s="521" t="s">
        <v>735</v>
      </c>
      <c r="V257" s="522" t="s">
        <v>1300</v>
      </c>
      <c r="W257" s="500"/>
    </row>
    <row r="258" spans="2:23" ht="178.5" x14ac:dyDescent="0.2">
      <c r="B258" s="499" t="e">
        <f>IF(Tabla46[[#This Row],[Tipos de Acciones]]="","",CONCATENATE(Tabla46[[#This Row],[POA]],".",Tabla46[[#This Row],[SRS]],".",Tabla46[[#This Row],[AREA]],".",Tabla46[[#This Row],[TIPO]]))</f>
        <v>#REF!</v>
      </c>
      <c r="C258" s="499" t="e">
        <f>IF(Tabla46[[#This Row],[Tipos de Acciones]]="","",'Formulario PPGR1'!#REF!)</f>
        <v>#REF!</v>
      </c>
      <c r="D258" s="499" t="e">
        <f>IF(Tabla46[[#This Row],[Tipos de Acciones]]="","",'Formulario PPGR1'!#REF!)</f>
        <v>#REF!</v>
      </c>
      <c r="E258" s="499" t="e">
        <f>IF(Tabla46[[#This Row],[Tipos de Acciones]]="","",'Formulario PPGR1'!#REF!)</f>
        <v>#REF!</v>
      </c>
      <c r="F258" s="499" t="e">
        <f>IF(Tabla46[[#This Row],[Tipos de Acciones]]="","",'Formulario PPGR1'!#REF!)</f>
        <v>#REF!</v>
      </c>
      <c r="G258" s="514" t="s">
        <v>1310</v>
      </c>
      <c r="H258" s="514" t="s">
        <v>2388</v>
      </c>
      <c r="I258" s="515"/>
      <c r="J258" s="514"/>
      <c r="K258" s="514" t="s">
        <v>2400</v>
      </c>
      <c r="L258" s="514" t="s">
        <v>467</v>
      </c>
      <c r="M258" s="516" t="s">
        <v>2471</v>
      </c>
      <c r="N258" s="516" t="s">
        <v>1509</v>
      </c>
      <c r="O258" s="517" t="s">
        <v>2387</v>
      </c>
      <c r="P258" s="516" t="s">
        <v>1509</v>
      </c>
      <c r="Q258" s="518" t="s">
        <v>2280</v>
      </c>
      <c r="R258" s="519">
        <v>19</v>
      </c>
      <c r="S258" s="520">
        <v>17000</v>
      </c>
      <c r="T258" s="496">
        <f>+Tabla46[[#This Row],[Cantidad de Insumos]]*Tabla46[[#This Row],[Precio Unitario]]</f>
        <v>323000</v>
      </c>
      <c r="U258" s="521" t="s">
        <v>735</v>
      </c>
      <c r="V258" s="522" t="s">
        <v>1300</v>
      </c>
      <c r="W258" s="500"/>
    </row>
    <row r="259" spans="2:23" ht="178.5" x14ac:dyDescent="0.2">
      <c r="B259" s="499" t="e">
        <f>IF(Tabla46[[#This Row],[Tipos de Acciones]]="","",CONCATENATE(Tabla46[[#This Row],[POA]],".",Tabla46[[#This Row],[SRS]],".",Tabla46[[#This Row],[AREA]],".",Tabla46[[#This Row],[TIPO]]))</f>
        <v>#REF!</v>
      </c>
      <c r="C259" s="499" t="e">
        <f>IF(Tabla46[[#This Row],[Tipos de Acciones]]="","",'Formulario PPGR1'!#REF!)</f>
        <v>#REF!</v>
      </c>
      <c r="D259" s="499" t="e">
        <f>IF(Tabla46[[#This Row],[Tipos de Acciones]]="","",'Formulario PPGR1'!#REF!)</f>
        <v>#REF!</v>
      </c>
      <c r="E259" s="499" t="e">
        <f>IF(Tabla46[[#This Row],[Tipos de Acciones]]="","",'Formulario PPGR1'!#REF!)</f>
        <v>#REF!</v>
      </c>
      <c r="F259" s="499" t="e">
        <f>IF(Tabla46[[#This Row],[Tipos de Acciones]]="","",'Formulario PPGR1'!#REF!)</f>
        <v>#REF!</v>
      </c>
      <c r="G259" s="514" t="s">
        <v>1310</v>
      </c>
      <c r="H259" s="514" t="s">
        <v>2300</v>
      </c>
      <c r="I259" s="515"/>
      <c r="J259" s="514"/>
      <c r="K259" s="514" t="s">
        <v>2401</v>
      </c>
      <c r="L259" s="514" t="s">
        <v>467</v>
      </c>
      <c r="M259" s="516" t="s">
        <v>2471</v>
      </c>
      <c r="N259" s="516" t="s">
        <v>1509</v>
      </c>
      <c r="O259" s="517" t="s">
        <v>2387</v>
      </c>
      <c r="P259" s="516" t="s">
        <v>1509</v>
      </c>
      <c r="Q259" s="518" t="s">
        <v>2280</v>
      </c>
      <c r="R259" s="519">
        <v>25</v>
      </c>
      <c r="S259" s="520">
        <v>9000</v>
      </c>
      <c r="T259" s="496">
        <f>+Tabla46[[#This Row],[Cantidad de Insumos]]*Tabla46[[#This Row],[Precio Unitario]]</f>
        <v>225000</v>
      </c>
      <c r="U259" s="521" t="s">
        <v>950</v>
      </c>
      <c r="V259" s="522" t="s">
        <v>1300</v>
      </c>
      <c r="W259" s="500"/>
    </row>
    <row r="260" spans="2:23" ht="178.5" x14ac:dyDescent="0.2">
      <c r="B260" s="499" t="e">
        <f>IF(Tabla46[[#This Row],[Tipos de Acciones]]="","",CONCATENATE(Tabla46[[#This Row],[POA]],".",Tabla46[[#This Row],[SRS]],".",Tabla46[[#This Row],[AREA]],".",Tabla46[[#This Row],[TIPO]]))</f>
        <v>#REF!</v>
      </c>
      <c r="C260" s="499" t="e">
        <f>IF(Tabla46[[#This Row],[Tipos de Acciones]]="","",'Formulario PPGR1'!#REF!)</f>
        <v>#REF!</v>
      </c>
      <c r="D260" s="499" t="e">
        <f>IF(Tabla46[[#This Row],[Tipos de Acciones]]="","",'Formulario PPGR1'!#REF!)</f>
        <v>#REF!</v>
      </c>
      <c r="E260" s="499" t="e">
        <f>IF(Tabla46[[#This Row],[Tipos de Acciones]]="","",'Formulario PPGR1'!#REF!)</f>
        <v>#REF!</v>
      </c>
      <c r="F260" s="499" t="e">
        <f>IF(Tabla46[[#This Row],[Tipos de Acciones]]="","",'Formulario PPGR1'!#REF!)</f>
        <v>#REF!</v>
      </c>
      <c r="G260" s="514" t="s">
        <v>1310</v>
      </c>
      <c r="H260" s="514" t="s">
        <v>2388</v>
      </c>
      <c r="I260" s="515"/>
      <c r="J260" s="514"/>
      <c r="K260" s="514" t="s">
        <v>2402</v>
      </c>
      <c r="L260" s="514" t="s">
        <v>467</v>
      </c>
      <c r="M260" s="516" t="s">
        <v>2471</v>
      </c>
      <c r="N260" s="516" t="s">
        <v>1509</v>
      </c>
      <c r="O260" s="517" t="s">
        <v>2387</v>
      </c>
      <c r="P260" s="516" t="s">
        <v>1509</v>
      </c>
      <c r="Q260" s="518" t="s">
        <v>2280</v>
      </c>
      <c r="R260" s="519">
        <v>19</v>
      </c>
      <c r="S260" s="520">
        <v>10240</v>
      </c>
      <c r="T260" s="496">
        <f>+Tabla46[[#This Row],[Cantidad de Insumos]]*Tabla46[[#This Row],[Precio Unitario]]</f>
        <v>194560</v>
      </c>
      <c r="U260" s="521" t="s">
        <v>735</v>
      </c>
      <c r="V260" s="522" t="s">
        <v>1300</v>
      </c>
      <c r="W260" s="500"/>
    </row>
    <row r="261" spans="2:23" ht="178.5" x14ac:dyDescent="0.2">
      <c r="B261" s="499" t="e">
        <f>IF(Tabla46[[#This Row],[Tipos de Acciones]]="","",CONCATENATE(Tabla46[[#This Row],[POA]],".",Tabla46[[#This Row],[SRS]],".",Tabla46[[#This Row],[AREA]],".",Tabla46[[#This Row],[TIPO]]))</f>
        <v>#REF!</v>
      </c>
      <c r="C261" s="499" t="e">
        <f>IF(Tabla46[[#This Row],[Tipos de Acciones]]="","",'Formulario PPGR1'!#REF!)</f>
        <v>#REF!</v>
      </c>
      <c r="D261" s="499" t="e">
        <f>IF(Tabla46[[#This Row],[Tipos de Acciones]]="","",'Formulario PPGR1'!#REF!)</f>
        <v>#REF!</v>
      </c>
      <c r="E261" s="499" t="e">
        <f>IF(Tabla46[[#This Row],[Tipos de Acciones]]="","",'Formulario PPGR1'!#REF!)</f>
        <v>#REF!</v>
      </c>
      <c r="F261" s="499" t="e">
        <f>IF(Tabla46[[#This Row],[Tipos de Acciones]]="","",'Formulario PPGR1'!#REF!)</f>
        <v>#REF!</v>
      </c>
      <c r="G261" s="514" t="s">
        <v>1310</v>
      </c>
      <c r="H261" s="514" t="s">
        <v>2392</v>
      </c>
      <c r="I261" s="515"/>
      <c r="J261" s="514"/>
      <c r="K261" s="514" t="s">
        <v>2403</v>
      </c>
      <c r="L261" s="514" t="s">
        <v>467</v>
      </c>
      <c r="M261" s="516" t="s">
        <v>2471</v>
      </c>
      <c r="N261" s="516" t="s">
        <v>1509</v>
      </c>
      <c r="O261" s="517" t="s">
        <v>2387</v>
      </c>
      <c r="P261" s="516" t="s">
        <v>1509</v>
      </c>
      <c r="Q261" s="518" t="s">
        <v>2280</v>
      </c>
      <c r="R261" s="519">
        <v>18</v>
      </c>
      <c r="S261" s="520">
        <v>10000</v>
      </c>
      <c r="T261" s="496">
        <f>+Tabla46[[#This Row],[Cantidad de Insumos]]*Tabla46[[#This Row],[Precio Unitario]]</f>
        <v>180000</v>
      </c>
      <c r="U261" s="521" t="s">
        <v>2394</v>
      </c>
      <c r="V261" s="522" t="s">
        <v>1300</v>
      </c>
      <c r="W261" s="500"/>
    </row>
    <row r="262" spans="2:23" ht="178.5" x14ac:dyDescent="0.2">
      <c r="B262" s="499" t="e">
        <f>IF(Tabla46[[#This Row],[Tipos de Acciones]]="","",CONCATENATE(Tabla46[[#This Row],[POA]],".",Tabla46[[#This Row],[SRS]],".",Tabla46[[#This Row],[AREA]],".",Tabla46[[#This Row],[TIPO]]))</f>
        <v>#REF!</v>
      </c>
      <c r="C262" s="499" t="e">
        <f>IF(Tabla46[[#This Row],[Tipos de Acciones]]="","",'Formulario PPGR1'!#REF!)</f>
        <v>#REF!</v>
      </c>
      <c r="D262" s="499" t="e">
        <f>IF(Tabla46[[#This Row],[Tipos de Acciones]]="","",'Formulario PPGR1'!#REF!)</f>
        <v>#REF!</v>
      </c>
      <c r="E262" s="499" t="e">
        <f>IF(Tabla46[[#This Row],[Tipos de Acciones]]="","",'Formulario PPGR1'!#REF!)</f>
        <v>#REF!</v>
      </c>
      <c r="F262" s="499" t="e">
        <f>IF(Tabla46[[#This Row],[Tipos de Acciones]]="","",'Formulario PPGR1'!#REF!)</f>
        <v>#REF!</v>
      </c>
      <c r="G262" s="514" t="s">
        <v>1310</v>
      </c>
      <c r="H262" s="514" t="s">
        <v>2388</v>
      </c>
      <c r="I262" s="515"/>
      <c r="J262" s="514"/>
      <c r="K262" s="514" t="s">
        <v>2404</v>
      </c>
      <c r="L262" s="514" t="s">
        <v>467</v>
      </c>
      <c r="M262" s="516" t="s">
        <v>2471</v>
      </c>
      <c r="N262" s="516" t="s">
        <v>1509</v>
      </c>
      <c r="O262" s="517" t="s">
        <v>2387</v>
      </c>
      <c r="P262" s="516" t="s">
        <v>1509</v>
      </c>
      <c r="Q262" s="518" t="s">
        <v>2280</v>
      </c>
      <c r="R262" s="519">
        <v>17</v>
      </c>
      <c r="S262" s="520">
        <v>2940</v>
      </c>
      <c r="T262" s="496">
        <f>+Tabla46[[#This Row],[Cantidad de Insumos]]*Tabla46[[#This Row],[Precio Unitario]]</f>
        <v>49980</v>
      </c>
      <c r="U262" s="521" t="s">
        <v>735</v>
      </c>
      <c r="V262" s="522" t="s">
        <v>1300</v>
      </c>
      <c r="W262" s="500"/>
    </row>
    <row r="263" spans="2:23" ht="178.5" x14ac:dyDescent="0.2">
      <c r="B263" s="499" t="e">
        <f>IF(Tabla46[[#This Row],[Tipos de Acciones]]="","",CONCATENATE(Tabla46[[#This Row],[POA]],".",Tabla46[[#This Row],[SRS]],".",Tabla46[[#This Row],[AREA]],".",Tabla46[[#This Row],[TIPO]]))</f>
        <v>#REF!</v>
      </c>
      <c r="C263" s="499" t="e">
        <f>IF(Tabla46[[#This Row],[Tipos de Acciones]]="","",'Formulario PPGR1'!#REF!)</f>
        <v>#REF!</v>
      </c>
      <c r="D263" s="499" t="e">
        <f>IF(Tabla46[[#This Row],[Tipos de Acciones]]="","",'Formulario PPGR1'!#REF!)</f>
        <v>#REF!</v>
      </c>
      <c r="E263" s="499" t="e">
        <f>IF(Tabla46[[#This Row],[Tipos de Acciones]]="","",'Formulario PPGR1'!#REF!)</f>
        <v>#REF!</v>
      </c>
      <c r="F263" s="499" t="e">
        <f>IF(Tabla46[[#This Row],[Tipos de Acciones]]="","",'Formulario PPGR1'!#REF!)</f>
        <v>#REF!</v>
      </c>
      <c r="G263" s="514" t="s">
        <v>1310</v>
      </c>
      <c r="H263" s="514" t="s">
        <v>2392</v>
      </c>
      <c r="I263" s="515"/>
      <c r="J263" s="514"/>
      <c r="K263" s="514" t="s">
        <v>2405</v>
      </c>
      <c r="L263" s="514" t="s">
        <v>467</v>
      </c>
      <c r="M263" s="516" t="s">
        <v>2471</v>
      </c>
      <c r="N263" s="516" t="s">
        <v>1509</v>
      </c>
      <c r="O263" s="517" t="s">
        <v>2387</v>
      </c>
      <c r="P263" s="516" t="s">
        <v>1509</v>
      </c>
      <c r="Q263" s="518" t="s">
        <v>2280</v>
      </c>
      <c r="R263" s="519">
        <v>7</v>
      </c>
      <c r="S263" s="520">
        <v>25000</v>
      </c>
      <c r="T263" s="496">
        <f>+Tabla46[[#This Row],[Cantidad de Insumos]]*Tabla46[[#This Row],[Precio Unitario]]</f>
        <v>175000</v>
      </c>
      <c r="U263" s="521" t="s">
        <v>2394</v>
      </c>
      <c r="V263" s="522" t="s">
        <v>1300</v>
      </c>
      <c r="W263" s="500"/>
    </row>
    <row r="264" spans="2:23" ht="178.5" x14ac:dyDescent="0.2">
      <c r="B264" s="499" t="e">
        <f>IF(Tabla46[[#This Row],[Tipos de Acciones]]="","",CONCATENATE(Tabla46[[#This Row],[POA]],".",Tabla46[[#This Row],[SRS]],".",Tabla46[[#This Row],[AREA]],".",Tabla46[[#This Row],[TIPO]]))</f>
        <v>#REF!</v>
      </c>
      <c r="C264" s="499" t="e">
        <f>IF(Tabla46[[#This Row],[Tipos de Acciones]]="","",'Formulario PPGR1'!#REF!)</f>
        <v>#REF!</v>
      </c>
      <c r="D264" s="499" t="e">
        <f>IF(Tabla46[[#This Row],[Tipos de Acciones]]="","",'Formulario PPGR1'!#REF!)</f>
        <v>#REF!</v>
      </c>
      <c r="E264" s="499" t="e">
        <f>IF(Tabla46[[#This Row],[Tipos de Acciones]]="","",'Formulario PPGR1'!#REF!)</f>
        <v>#REF!</v>
      </c>
      <c r="F264" s="499" t="e">
        <f>IF(Tabla46[[#This Row],[Tipos de Acciones]]="","",'Formulario PPGR1'!#REF!)</f>
        <v>#REF!</v>
      </c>
      <c r="G264" s="514" t="s">
        <v>1310</v>
      </c>
      <c r="H264" s="514" t="s">
        <v>2392</v>
      </c>
      <c r="I264" s="515"/>
      <c r="J264" s="514"/>
      <c r="K264" s="514" t="s">
        <v>2406</v>
      </c>
      <c r="L264" s="514" t="s">
        <v>467</v>
      </c>
      <c r="M264" s="516" t="s">
        <v>2471</v>
      </c>
      <c r="N264" s="516" t="s">
        <v>1509</v>
      </c>
      <c r="O264" s="517" t="s">
        <v>2387</v>
      </c>
      <c r="P264" s="516" t="s">
        <v>1509</v>
      </c>
      <c r="Q264" s="518" t="s">
        <v>2280</v>
      </c>
      <c r="R264" s="519">
        <v>15</v>
      </c>
      <c r="S264" s="520">
        <v>15000</v>
      </c>
      <c r="T264" s="496">
        <f>+Tabla46[[#This Row],[Cantidad de Insumos]]*Tabla46[[#This Row],[Precio Unitario]]</f>
        <v>225000</v>
      </c>
      <c r="U264" s="521" t="s">
        <v>2394</v>
      </c>
      <c r="V264" s="522" t="s">
        <v>1300</v>
      </c>
      <c r="W264" s="500"/>
    </row>
    <row r="265" spans="2:23" ht="178.5" x14ac:dyDescent="0.2">
      <c r="B265" s="499" t="e">
        <f>IF(Tabla46[[#This Row],[Tipos de Acciones]]="","",CONCATENATE(Tabla46[[#This Row],[POA]],".",Tabla46[[#This Row],[SRS]],".",Tabla46[[#This Row],[AREA]],".",Tabla46[[#This Row],[TIPO]]))</f>
        <v>#REF!</v>
      </c>
      <c r="C265" s="499" t="e">
        <f>IF(Tabla46[[#This Row],[Tipos de Acciones]]="","",'Formulario PPGR1'!#REF!)</f>
        <v>#REF!</v>
      </c>
      <c r="D265" s="499" t="e">
        <f>IF(Tabla46[[#This Row],[Tipos de Acciones]]="","",'Formulario PPGR1'!#REF!)</f>
        <v>#REF!</v>
      </c>
      <c r="E265" s="499" t="e">
        <f>IF(Tabla46[[#This Row],[Tipos de Acciones]]="","",'Formulario PPGR1'!#REF!)</f>
        <v>#REF!</v>
      </c>
      <c r="F265" s="499" t="e">
        <f>IF(Tabla46[[#This Row],[Tipos de Acciones]]="","",'Formulario PPGR1'!#REF!)</f>
        <v>#REF!</v>
      </c>
      <c r="G265" s="514" t="s">
        <v>1310</v>
      </c>
      <c r="H265" s="514" t="s">
        <v>2388</v>
      </c>
      <c r="I265" s="515"/>
      <c r="J265" s="514"/>
      <c r="K265" s="514" t="s">
        <v>2407</v>
      </c>
      <c r="L265" s="514" t="s">
        <v>467</v>
      </c>
      <c r="M265" s="516" t="s">
        <v>2471</v>
      </c>
      <c r="N265" s="516" t="s">
        <v>1509</v>
      </c>
      <c r="O265" s="517" t="s">
        <v>2387</v>
      </c>
      <c r="P265" s="516" t="s">
        <v>1509</v>
      </c>
      <c r="Q265" s="518" t="s">
        <v>2280</v>
      </c>
      <c r="R265" s="519">
        <v>6</v>
      </c>
      <c r="S265" s="520">
        <v>130000</v>
      </c>
      <c r="T265" s="496">
        <f>+Tabla46[[#This Row],[Cantidad de Insumos]]*Tabla46[[#This Row],[Precio Unitario]]</f>
        <v>780000</v>
      </c>
      <c r="U265" s="521" t="s">
        <v>735</v>
      </c>
      <c r="V265" s="522" t="s">
        <v>1300</v>
      </c>
      <c r="W265" s="500"/>
    </row>
    <row r="266" spans="2:23" ht="178.5" x14ac:dyDescent="0.2">
      <c r="B266" s="499" t="e">
        <f>IF(Tabla46[[#This Row],[Tipos de Acciones]]="","",CONCATENATE(Tabla46[[#This Row],[POA]],".",Tabla46[[#This Row],[SRS]],".",Tabla46[[#This Row],[AREA]],".",Tabla46[[#This Row],[TIPO]]))</f>
        <v>#REF!</v>
      </c>
      <c r="C266" s="499" t="e">
        <f>IF(Tabla46[[#This Row],[Tipos de Acciones]]="","",'Formulario PPGR1'!#REF!)</f>
        <v>#REF!</v>
      </c>
      <c r="D266" s="499" t="e">
        <f>IF(Tabla46[[#This Row],[Tipos de Acciones]]="","",'Formulario PPGR1'!#REF!)</f>
        <v>#REF!</v>
      </c>
      <c r="E266" s="499" t="e">
        <f>IF(Tabla46[[#This Row],[Tipos de Acciones]]="","",'Formulario PPGR1'!#REF!)</f>
        <v>#REF!</v>
      </c>
      <c r="F266" s="499" t="e">
        <f>IF(Tabla46[[#This Row],[Tipos de Acciones]]="","",'Formulario PPGR1'!#REF!)</f>
        <v>#REF!</v>
      </c>
      <c r="G266" s="514" t="s">
        <v>1310</v>
      </c>
      <c r="H266" s="514" t="s">
        <v>2388</v>
      </c>
      <c r="I266" s="515"/>
      <c r="J266" s="514"/>
      <c r="K266" s="514" t="s">
        <v>2408</v>
      </c>
      <c r="L266" s="514" t="s">
        <v>467</v>
      </c>
      <c r="M266" s="516" t="s">
        <v>2471</v>
      </c>
      <c r="N266" s="516" t="s">
        <v>1509</v>
      </c>
      <c r="O266" s="517" t="s">
        <v>2387</v>
      </c>
      <c r="P266" s="516" t="s">
        <v>1509</v>
      </c>
      <c r="Q266" s="518" t="s">
        <v>2280</v>
      </c>
      <c r="R266" s="519">
        <v>23</v>
      </c>
      <c r="S266" s="520">
        <v>6000</v>
      </c>
      <c r="T266" s="496">
        <f>+Tabla46[[#This Row],[Cantidad de Insumos]]*Tabla46[[#This Row],[Precio Unitario]]</f>
        <v>138000</v>
      </c>
      <c r="U266" s="521" t="s">
        <v>735</v>
      </c>
      <c r="V266" s="522" t="s">
        <v>1300</v>
      </c>
      <c r="W266" s="500"/>
    </row>
    <row r="267" spans="2:23" ht="178.5" x14ac:dyDescent="0.2">
      <c r="B267" s="499" t="e">
        <f>IF(Tabla46[[#This Row],[Tipos de Acciones]]="","",CONCATENATE(Tabla46[[#This Row],[POA]],".",Tabla46[[#This Row],[SRS]],".",Tabla46[[#This Row],[AREA]],".",Tabla46[[#This Row],[TIPO]]))</f>
        <v>#REF!</v>
      </c>
      <c r="C267" s="499" t="e">
        <f>IF(Tabla46[[#This Row],[Tipos de Acciones]]="","",'Formulario PPGR1'!#REF!)</f>
        <v>#REF!</v>
      </c>
      <c r="D267" s="499" t="e">
        <f>IF(Tabla46[[#This Row],[Tipos de Acciones]]="","",'Formulario PPGR1'!#REF!)</f>
        <v>#REF!</v>
      </c>
      <c r="E267" s="499" t="e">
        <f>IF(Tabla46[[#This Row],[Tipos de Acciones]]="","",'Formulario PPGR1'!#REF!)</f>
        <v>#REF!</v>
      </c>
      <c r="F267" s="499" t="e">
        <f>IF(Tabla46[[#This Row],[Tipos de Acciones]]="","",'Formulario PPGR1'!#REF!)</f>
        <v>#REF!</v>
      </c>
      <c r="G267" s="514" t="s">
        <v>1310</v>
      </c>
      <c r="H267" s="514" t="s">
        <v>2388</v>
      </c>
      <c r="I267" s="515"/>
      <c r="J267" s="514"/>
      <c r="K267" s="514" t="s">
        <v>2409</v>
      </c>
      <c r="L267" s="514" t="s">
        <v>467</v>
      </c>
      <c r="M267" s="516" t="s">
        <v>2471</v>
      </c>
      <c r="N267" s="516" t="s">
        <v>1509</v>
      </c>
      <c r="O267" s="517" t="s">
        <v>2387</v>
      </c>
      <c r="P267" s="516" t="s">
        <v>1509</v>
      </c>
      <c r="Q267" s="518" t="s">
        <v>2280</v>
      </c>
      <c r="R267" s="519">
        <v>30</v>
      </c>
      <c r="S267" s="520">
        <v>1500</v>
      </c>
      <c r="T267" s="496">
        <f>+Tabla46[[#This Row],[Cantidad de Insumos]]*Tabla46[[#This Row],[Precio Unitario]]</f>
        <v>45000</v>
      </c>
      <c r="U267" s="521" t="s">
        <v>735</v>
      </c>
      <c r="V267" s="522" t="s">
        <v>1300</v>
      </c>
      <c r="W267" s="500"/>
    </row>
    <row r="268" spans="2:23" ht="178.5" x14ac:dyDescent="0.2">
      <c r="B268" s="499" t="e">
        <f>IF(Tabla46[[#This Row],[Tipos de Acciones]]="","",CONCATENATE(Tabla46[[#This Row],[POA]],".",Tabla46[[#This Row],[SRS]],".",Tabla46[[#This Row],[AREA]],".",Tabla46[[#This Row],[TIPO]]))</f>
        <v>#REF!</v>
      </c>
      <c r="C268" s="499" t="e">
        <f>IF(Tabla46[[#This Row],[Tipos de Acciones]]="","",'Formulario PPGR1'!#REF!)</f>
        <v>#REF!</v>
      </c>
      <c r="D268" s="499" t="e">
        <f>IF(Tabla46[[#This Row],[Tipos de Acciones]]="","",'Formulario PPGR1'!#REF!)</f>
        <v>#REF!</v>
      </c>
      <c r="E268" s="499" t="e">
        <f>IF(Tabla46[[#This Row],[Tipos de Acciones]]="","",'Formulario PPGR1'!#REF!)</f>
        <v>#REF!</v>
      </c>
      <c r="F268" s="499" t="e">
        <f>IF(Tabla46[[#This Row],[Tipos de Acciones]]="","",'Formulario PPGR1'!#REF!)</f>
        <v>#REF!</v>
      </c>
      <c r="G268" s="514" t="s">
        <v>1310</v>
      </c>
      <c r="H268" s="514" t="s">
        <v>2388</v>
      </c>
      <c r="I268" s="515"/>
      <c r="J268" s="514"/>
      <c r="K268" s="514" t="s">
        <v>2410</v>
      </c>
      <c r="L268" s="514" t="s">
        <v>467</v>
      </c>
      <c r="M268" s="516" t="s">
        <v>2471</v>
      </c>
      <c r="N268" s="516" t="s">
        <v>1509</v>
      </c>
      <c r="O268" s="517" t="s">
        <v>2387</v>
      </c>
      <c r="P268" s="516" t="s">
        <v>1509</v>
      </c>
      <c r="Q268" s="518" t="s">
        <v>2280</v>
      </c>
      <c r="R268" s="519">
        <v>17</v>
      </c>
      <c r="S268" s="520">
        <v>4000</v>
      </c>
      <c r="T268" s="496">
        <f>+Tabla46[[#This Row],[Cantidad de Insumos]]*Tabla46[[#This Row],[Precio Unitario]]</f>
        <v>68000</v>
      </c>
      <c r="U268" s="521" t="s">
        <v>735</v>
      </c>
      <c r="V268" s="522" t="s">
        <v>1300</v>
      </c>
      <c r="W268" s="500"/>
    </row>
    <row r="269" spans="2:23" ht="178.5" x14ac:dyDescent="0.2">
      <c r="B269" s="499" t="e">
        <f>IF(Tabla46[[#This Row],[Tipos de Acciones]]="","",CONCATENATE(Tabla46[[#This Row],[POA]],".",Tabla46[[#This Row],[SRS]],".",Tabla46[[#This Row],[AREA]],".",Tabla46[[#This Row],[TIPO]]))</f>
        <v>#REF!</v>
      </c>
      <c r="C269" s="499" t="e">
        <f>IF(Tabla46[[#This Row],[Tipos de Acciones]]="","",'Formulario PPGR1'!#REF!)</f>
        <v>#REF!</v>
      </c>
      <c r="D269" s="499" t="e">
        <f>IF(Tabla46[[#This Row],[Tipos de Acciones]]="","",'Formulario PPGR1'!#REF!)</f>
        <v>#REF!</v>
      </c>
      <c r="E269" s="499" t="e">
        <f>IF(Tabla46[[#This Row],[Tipos de Acciones]]="","",'Formulario PPGR1'!#REF!)</f>
        <v>#REF!</v>
      </c>
      <c r="F269" s="499" t="e">
        <f>IF(Tabla46[[#This Row],[Tipos de Acciones]]="","",'Formulario PPGR1'!#REF!)</f>
        <v>#REF!</v>
      </c>
      <c r="G269" s="514" t="s">
        <v>1310</v>
      </c>
      <c r="H269" s="514" t="s">
        <v>2300</v>
      </c>
      <c r="I269" s="515"/>
      <c r="J269" s="514"/>
      <c r="K269" s="514" t="s">
        <v>2411</v>
      </c>
      <c r="L269" s="514" t="s">
        <v>467</v>
      </c>
      <c r="M269" s="516" t="s">
        <v>2471</v>
      </c>
      <c r="N269" s="516" t="s">
        <v>1509</v>
      </c>
      <c r="O269" s="517" t="s">
        <v>2387</v>
      </c>
      <c r="P269" s="516" t="s">
        <v>1509</v>
      </c>
      <c r="Q269" s="518" t="s">
        <v>2280</v>
      </c>
      <c r="R269" s="519">
        <v>24</v>
      </c>
      <c r="S269" s="520">
        <v>850</v>
      </c>
      <c r="T269" s="496">
        <f>+Tabla46[[#This Row],[Cantidad de Insumos]]*Tabla46[[#This Row],[Precio Unitario]]</f>
        <v>20400</v>
      </c>
      <c r="U269" s="521" t="s">
        <v>950</v>
      </c>
      <c r="V269" s="522" t="s">
        <v>1300</v>
      </c>
      <c r="W269" s="500"/>
    </row>
    <row r="270" spans="2:23" ht="178.5" x14ac:dyDescent="0.2">
      <c r="B270" s="499" t="e">
        <f>IF(Tabla46[[#This Row],[Tipos de Acciones]]="","",CONCATENATE(Tabla46[[#This Row],[POA]],".",Tabla46[[#This Row],[SRS]],".",Tabla46[[#This Row],[AREA]],".",Tabla46[[#This Row],[TIPO]]))</f>
        <v>#REF!</v>
      </c>
      <c r="C270" s="499" t="e">
        <f>IF(Tabla46[[#This Row],[Tipos de Acciones]]="","",'Formulario PPGR1'!#REF!)</f>
        <v>#REF!</v>
      </c>
      <c r="D270" s="499" t="e">
        <f>IF(Tabla46[[#This Row],[Tipos de Acciones]]="","",'Formulario PPGR1'!#REF!)</f>
        <v>#REF!</v>
      </c>
      <c r="E270" s="499" t="e">
        <f>IF(Tabla46[[#This Row],[Tipos de Acciones]]="","",'Formulario PPGR1'!#REF!)</f>
        <v>#REF!</v>
      </c>
      <c r="F270" s="499" t="e">
        <f>IF(Tabla46[[#This Row],[Tipos de Acciones]]="","",'Formulario PPGR1'!#REF!)</f>
        <v>#REF!</v>
      </c>
      <c r="G270" s="514" t="s">
        <v>1310</v>
      </c>
      <c r="H270" s="514" t="s">
        <v>2388</v>
      </c>
      <c r="I270" s="515"/>
      <c r="J270" s="514"/>
      <c r="K270" s="514" t="s">
        <v>2412</v>
      </c>
      <c r="L270" s="514" t="s">
        <v>467</v>
      </c>
      <c r="M270" s="516" t="s">
        <v>2471</v>
      </c>
      <c r="N270" s="516" t="s">
        <v>1509</v>
      </c>
      <c r="O270" s="517" t="s">
        <v>2387</v>
      </c>
      <c r="P270" s="516" t="s">
        <v>1509</v>
      </c>
      <c r="Q270" s="518" t="s">
        <v>2280</v>
      </c>
      <c r="R270" s="519">
        <v>29</v>
      </c>
      <c r="S270" s="520">
        <v>12000</v>
      </c>
      <c r="T270" s="496">
        <f>+Tabla46[[#This Row],[Cantidad de Insumos]]*Tabla46[[#This Row],[Precio Unitario]]</f>
        <v>348000</v>
      </c>
      <c r="U270" s="521" t="s">
        <v>735</v>
      </c>
      <c r="V270" s="522" t="s">
        <v>1300</v>
      </c>
      <c r="W270" s="500"/>
    </row>
    <row r="271" spans="2:23" ht="178.5" x14ac:dyDescent="0.2">
      <c r="B271" s="499" t="e">
        <f>IF(Tabla46[[#This Row],[Tipos de Acciones]]="","",CONCATENATE(Tabla46[[#This Row],[POA]],".",Tabla46[[#This Row],[SRS]],".",Tabla46[[#This Row],[AREA]],".",Tabla46[[#This Row],[TIPO]]))</f>
        <v>#REF!</v>
      </c>
      <c r="C271" s="499" t="e">
        <f>IF(Tabla46[[#This Row],[Tipos de Acciones]]="","",'Formulario PPGR1'!#REF!)</f>
        <v>#REF!</v>
      </c>
      <c r="D271" s="499" t="e">
        <f>IF(Tabla46[[#This Row],[Tipos de Acciones]]="","",'Formulario PPGR1'!#REF!)</f>
        <v>#REF!</v>
      </c>
      <c r="E271" s="499" t="e">
        <f>IF(Tabla46[[#This Row],[Tipos de Acciones]]="","",'Formulario PPGR1'!#REF!)</f>
        <v>#REF!</v>
      </c>
      <c r="F271" s="499" t="e">
        <f>IF(Tabla46[[#This Row],[Tipos de Acciones]]="","",'Formulario PPGR1'!#REF!)</f>
        <v>#REF!</v>
      </c>
      <c r="G271" s="514" t="s">
        <v>1310</v>
      </c>
      <c r="H271" s="514" t="s">
        <v>2300</v>
      </c>
      <c r="I271" s="515"/>
      <c r="J271" s="514"/>
      <c r="K271" s="514" t="s">
        <v>2413</v>
      </c>
      <c r="L271" s="514" t="s">
        <v>467</v>
      </c>
      <c r="M271" s="516" t="s">
        <v>2471</v>
      </c>
      <c r="N271" s="516" t="s">
        <v>1509</v>
      </c>
      <c r="O271" s="517" t="s">
        <v>2387</v>
      </c>
      <c r="P271" s="516" t="s">
        <v>1509</v>
      </c>
      <c r="Q271" s="518" t="s">
        <v>2280</v>
      </c>
      <c r="R271" s="519">
        <v>26</v>
      </c>
      <c r="S271" s="520">
        <v>2500</v>
      </c>
      <c r="T271" s="496">
        <f>+Tabla46[[#This Row],[Cantidad de Insumos]]*Tabla46[[#This Row],[Precio Unitario]]</f>
        <v>65000</v>
      </c>
      <c r="U271" s="521" t="s">
        <v>950</v>
      </c>
      <c r="V271" s="522" t="s">
        <v>1300</v>
      </c>
      <c r="W271" s="500"/>
    </row>
    <row r="272" spans="2:23" ht="178.5" x14ac:dyDescent="0.2">
      <c r="B272" s="499" t="e">
        <f>IF(Tabla46[[#This Row],[Tipos de Acciones]]="","",CONCATENATE(Tabla46[[#This Row],[POA]],".",Tabla46[[#This Row],[SRS]],".",Tabla46[[#This Row],[AREA]],".",Tabla46[[#This Row],[TIPO]]))</f>
        <v>#REF!</v>
      </c>
      <c r="C272" s="499" t="e">
        <f>IF(Tabla46[[#This Row],[Tipos de Acciones]]="","",'Formulario PPGR1'!#REF!)</f>
        <v>#REF!</v>
      </c>
      <c r="D272" s="499" t="e">
        <f>IF(Tabla46[[#This Row],[Tipos de Acciones]]="","",'Formulario PPGR1'!#REF!)</f>
        <v>#REF!</v>
      </c>
      <c r="E272" s="499" t="e">
        <f>IF(Tabla46[[#This Row],[Tipos de Acciones]]="","",'Formulario PPGR1'!#REF!)</f>
        <v>#REF!</v>
      </c>
      <c r="F272" s="499" t="e">
        <f>IF(Tabla46[[#This Row],[Tipos de Acciones]]="","",'Formulario PPGR1'!#REF!)</f>
        <v>#REF!</v>
      </c>
      <c r="G272" s="514" t="s">
        <v>1310</v>
      </c>
      <c r="H272" s="514" t="s">
        <v>2388</v>
      </c>
      <c r="I272" s="515"/>
      <c r="J272" s="514"/>
      <c r="K272" s="514" t="s">
        <v>2414</v>
      </c>
      <c r="L272" s="514" t="s">
        <v>467</v>
      </c>
      <c r="M272" s="516" t="s">
        <v>2471</v>
      </c>
      <c r="N272" s="516" t="s">
        <v>1509</v>
      </c>
      <c r="O272" s="517" t="s">
        <v>2387</v>
      </c>
      <c r="P272" s="516" t="s">
        <v>1509</v>
      </c>
      <c r="Q272" s="518" t="s">
        <v>2280</v>
      </c>
      <c r="R272" s="519">
        <v>16</v>
      </c>
      <c r="S272" s="520">
        <v>1450</v>
      </c>
      <c r="T272" s="496">
        <f>+Tabla46[[#This Row],[Cantidad de Insumos]]*Tabla46[[#This Row],[Precio Unitario]]</f>
        <v>23200</v>
      </c>
      <c r="U272" s="521" t="s">
        <v>735</v>
      </c>
      <c r="V272" s="522" t="s">
        <v>1300</v>
      </c>
      <c r="W272" s="500"/>
    </row>
    <row r="273" spans="2:23" ht="178.5" x14ac:dyDescent="0.2">
      <c r="B273" s="499" t="e">
        <f>IF(Tabla46[[#This Row],[Tipos de Acciones]]="","",CONCATENATE(Tabla46[[#This Row],[POA]],".",Tabla46[[#This Row],[SRS]],".",Tabla46[[#This Row],[AREA]],".",Tabla46[[#This Row],[TIPO]]))</f>
        <v>#REF!</v>
      </c>
      <c r="C273" s="499" t="e">
        <f>IF(Tabla46[[#This Row],[Tipos de Acciones]]="","",'Formulario PPGR1'!#REF!)</f>
        <v>#REF!</v>
      </c>
      <c r="D273" s="499" t="e">
        <f>IF(Tabla46[[#This Row],[Tipos de Acciones]]="","",'Formulario PPGR1'!#REF!)</f>
        <v>#REF!</v>
      </c>
      <c r="E273" s="499" t="e">
        <f>IF(Tabla46[[#This Row],[Tipos de Acciones]]="","",'Formulario PPGR1'!#REF!)</f>
        <v>#REF!</v>
      </c>
      <c r="F273" s="499" t="e">
        <f>IF(Tabla46[[#This Row],[Tipos de Acciones]]="","",'Formulario PPGR1'!#REF!)</f>
        <v>#REF!</v>
      </c>
      <c r="G273" s="514" t="s">
        <v>1310</v>
      </c>
      <c r="H273" s="514" t="s">
        <v>2388</v>
      </c>
      <c r="I273" s="515"/>
      <c r="J273" s="514"/>
      <c r="K273" s="514" t="s">
        <v>2415</v>
      </c>
      <c r="L273" s="514" t="s">
        <v>467</v>
      </c>
      <c r="M273" s="516" t="s">
        <v>2471</v>
      </c>
      <c r="N273" s="516" t="s">
        <v>1509</v>
      </c>
      <c r="O273" s="517" t="s">
        <v>2387</v>
      </c>
      <c r="P273" s="516" t="s">
        <v>1509</v>
      </c>
      <c r="Q273" s="518" t="s">
        <v>2280</v>
      </c>
      <c r="R273" s="519">
        <v>15</v>
      </c>
      <c r="S273" s="520">
        <v>1440</v>
      </c>
      <c r="T273" s="496">
        <f>+Tabla46[[#This Row],[Cantidad de Insumos]]*Tabla46[[#This Row],[Precio Unitario]]</f>
        <v>21600</v>
      </c>
      <c r="U273" s="521" t="s">
        <v>735</v>
      </c>
      <c r="V273" s="522" t="s">
        <v>1300</v>
      </c>
      <c r="W273" s="500"/>
    </row>
    <row r="274" spans="2:23" ht="178.5" x14ac:dyDescent="0.2">
      <c r="B274" s="499" t="e">
        <f>IF(Tabla46[[#This Row],[Tipos de Acciones]]="","",CONCATENATE(Tabla46[[#This Row],[POA]],".",Tabla46[[#This Row],[SRS]],".",Tabla46[[#This Row],[AREA]],".",Tabla46[[#This Row],[TIPO]]))</f>
        <v>#REF!</v>
      </c>
      <c r="C274" s="499" t="e">
        <f>IF(Tabla46[[#This Row],[Tipos de Acciones]]="","",'Formulario PPGR1'!#REF!)</f>
        <v>#REF!</v>
      </c>
      <c r="D274" s="499" t="e">
        <f>IF(Tabla46[[#This Row],[Tipos de Acciones]]="","",'Formulario PPGR1'!#REF!)</f>
        <v>#REF!</v>
      </c>
      <c r="E274" s="499" t="e">
        <f>IF(Tabla46[[#This Row],[Tipos de Acciones]]="","",'Formulario PPGR1'!#REF!)</f>
        <v>#REF!</v>
      </c>
      <c r="F274" s="499" t="e">
        <f>IF(Tabla46[[#This Row],[Tipos de Acciones]]="","",'Formulario PPGR1'!#REF!)</f>
        <v>#REF!</v>
      </c>
      <c r="G274" s="514" t="s">
        <v>1310</v>
      </c>
      <c r="H274" s="514" t="s">
        <v>2388</v>
      </c>
      <c r="I274" s="515"/>
      <c r="J274" s="514"/>
      <c r="K274" s="514" t="s">
        <v>2416</v>
      </c>
      <c r="L274" s="514" t="s">
        <v>467</v>
      </c>
      <c r="M274" s="516" t="s">
        <v>2471</v>
      </c>
      <c r="N274" s="516" t="s">
        <v>1509</v>
      </c>
      <c r="O274" s="517" t="s">
        <v>2387</v>
      </c>
      <c r="P274" s="516" t="s">
        <v>1509</v>
      </c>
      <c r="Q274" s="518" t="s">
        <v>2280</v>
      </c>
      <c r="R274" s="519">
        <v>30</v>
      </c>
      <c r="S274" s="520">
        <v>21240</v>
      </c>
      <c r="T274" s="496">
        <f>+Tabla46[[#This Row],[Cantidad de Insumos]]*Tabla46[[#This Row],[Precio Unitario]]</f>
        <v>637200</v>
      </c>
      <c r="U274" s="521" t="s">
        <v>735</v>
      </c>
      <c r="V274" s="522" t="s">
        <v>1300</v>
      </c>
      <c r="W274" s="500"/>
    </row>
    <row r="275" spans="2:23" ht="178.5" x14ac:dyDescent="0.2">
      <c r="B275" s="499" t="e">
        <f>IF(Tabla46[[#This Row],[Tipos de Acciones]]="","",CONCATENATE(Tabla46[[#This Row],[POA]],".",Tabla46[[#This Row],[SRS]],".",Tabla46[[#This Row],[AREA]],".",Tabla46[[#This Row],[TIPO]]))</f>
        <v>#REF!</v>
      </c>
      <c r="C275" s="499" t="e">
        <f>IF(Tabla46[[#This Row],[Tipos de Acciones]]="","",'Formulario PPGR1'!#REF!)</f>
        <v>#REF!</v>
      </c>
      <c r="D275" s="499" t="e">
        <f>IF(Tabla46[[#This Row],[Tipos de Acciones]]="","",'Formulario PPGR1'!#REF!)</f>
        <v>#REF!</v>
      </c>
      <c r="E275" s="499" t="e">
        <f>IF(Tabla46[[#This Row],[Tipos de Acciones]]="","",'Formulario PPGR1'!#REF!)</f>
        <v>#REF!</v>
      </c>
      <c r="F275" s="499" t="e">
        <f>IF(Tabla46[[#This Row],[Tipos de Acciones]]="","",'Formulario PPGR1'!#REF!)</f>
        <v>#REF!</v>
      </c>
      <c r="G275" s="514" t="s">
        <v>1310</v>
      </c>
      <c r="H275" s="514" t="s">
        <v>2388</v>
      </c>
      <c r="I275" s="515"/>
      <c r="J275" s="514"/>
      <c r="K275" s="514" t="s">
        <v>2417</v>
      </c>
      <c r="L275" s="514" t="s">
        <v>467</v>
      </c>
      <c r="M275" s="516" t="s">
        <v>2471</v>
      </c>
      <c r="N275" s="516" t="s">
        <v>1509</v>
      </c>
      <c r="O275" s="517" t="s">
        <v>2387</v>
      </c>
      <c r="P275" s="516" t="s">
        <v>1509</v>
      </c>
      <c r="Q275" s="518" t="s">
        <v>2280</v>
      </c>
      <c r="R275" s="519">
        <v>27</v>
      </c>
      <c r="S275" s="520">
        <v>15700</v>
      </c>
      <c r="T275" s="496">
        <f>+Tabla46[[#This Row],[Cantidad de Insumos]]*Tabla46[[#This Row],[Precio Unitario]]</f>
        <v>423900</v>
      </c>
      <c r="U275" s="521" t="s">
        <v>735</v>
      </c>
      <c r="V275" s="522" t="s">
        <v>1300</v>
      </c>
      <c r="W275" s="500"/>
    </row>
    <row r="276" spans="2:23" ht="178.5" x14ac:dyDescent="0.2">
      <c r="B276" s="499" t="e">
        <f>IF(Tabla46[[#This Row],[Tipos de Acciones]]="","",CONCATENATE(Tabla46[[#This Row],[POA]],".",Tabla46[[#This Row],[SRS]],".",Tabla46[[#This Row],[AREA]],".",Tabla46[[#This Row],[TIPO]]))</f>
        <v>#REF!</v>
      </c>
      <c r="C276" s="499" t="e">
        <f>IF(Tabla46[[#This Row],[Tipos de Acciones]]="","",'Formulario PPGR1'!#REF!)</f>
        <v>#REF!</v>
      </c>
      <c r="D276" s="499" t="e">
        <f>IF(Tabla46[[#This Row],[Tipos de Acciones]]="","",'Formulario PPGR1'!#REF!)</f>
        <v>#REF!</v>
      </c>
      <c r="E276" s="499" t="e">
        <f>IF(Tabla46[[#This Row],[Tipos de Acciones]]="","",'Formulario PPGR1'!#REF!)</f>
        <v>#REF!</v>
      </c>
      <c r="F276" s="499" t="e">
        <f>IF(Tabla46[[#This Row],[Tipos de Acciones]]="","",'Formulario PPGR1'!#REF!)</f>
        <v>#REF!</v>
      </c>
      <c r="G276" s="514" t="s">
        <v>1310</v>
      </c>
      <c r="H276" s="514" t="s">
        <v>2388</v>
      </c>
      <c r="I276" s="515"/>
      <c r="J276" s="514"/>
      <c r="K276" s="514" t="s">
        <v>2418</v>
      </c>
      <c r="L276" s="514" t="s">
        <v>467</v>
      </c>
      <c r="M276" s="516" t="s">
        <v>2471</v>
      </c>
      <c r="N276" s="516" t="s">
        <v>1509</v>
      </c>
      <c r="O276" s="517" t="s">
        <v>2387</v>
      </c>
      <c r="P276" s="516" t="s">
        <v>1509</v>
      </c>
      <c r="Q276" s="518" t="s">
        <v>2280</v>
      </c>
      <c r="R276" s="519">
        <v>16</v>
      </c>
      <c r="S276" s="520">
        <v>15820</v>
      </c>
      <c r="T276" s="496">
        <f>+Tabla46[[#This Row],[Cantidad de Insumos]]*Tabla46[[#This Row],[Precio Unitario]]</f>
        <v>253120</v>
      </c>
      <c r="U276" s="521" t="s">
        <v>735</v>
      </c>
      <c r="V276" s="522" t="s">
        <v>1300</v>
      </c>
      <c r="W276" s="500"/>
    </row>
    <row r="277" spans="2:23" ht="178.5" x14ac:dyDescent="0.2">
      <c r="B277" s="499" t="e">
        <f>IF(Tabla46[[#This Row],[Tipos de Acciones]]="","",CONCATENATE(Tabla46[[#This Row],[POA]],".",Tabla46[[#This Row],[SRS]],".",Tabla46[[#This Row],[AREA]],".",Tabla46[[#This Row],[TIPO]]))</f>
        <v>#REF!</v>
      </c>
      <c r="C277" s="499" t="e">
        <f>IF(Tabla46[[#This Row],[Tipos de Acciones]]="","",'Formulario PPGR1'!#REF!)</f>
        <v>#REF!</v>
      </c>
      <c r="D277" s="499" t="e">
        <f>IF(Tabla46[[#This Row],[Tipos de Acciones]]="","",'Formulario PPGR1'!#REF!)</f>
        <v>#REF!</v>
      </c>
      <c r="E277" s="499" t="e">
        <f>IF(Tabla46[[#This Row],[Tipos de Acciones]]="","",'Formulario PPGR1'!#REF!)</f>
        <v>#REF!</v>
      </c>
      <c r="F277" s="499" t="e">
        <f>IF(Tabla46[[#This Row],[Tipos de Acciones]]="","",'Formulario PPGR1'!#REF!)</f>
        <v>#REF!</v>
      </c>
      <c r="G277" s="514" t="s">
        <v>1310</v>
      </c>
      <c r="H277" s="514" t="s">
        <v>2388</v>
      </c>
      <c r="I277" s="515"/>
      <c r="J277" s="514"/>
      <c r="K277" s="514" t="s">
        <v>2419</v>
      </c>
      <c r="L277" s="514" t="s">
        <v>467</v>
      </c>
      <c r="M277" s="516" t="s">
        <v>2471</v>
      </c>
      <c r="N277" s="516" t="s">
        <v>1509</v>
      </c>
      <c r="O277" s="517" t="s">
        <v>2387</v>
      </c>
      <c r="P277" s="516" t="s">
        <v>1509</v>
      </c>
      <c r="Q277" s="518" t="s">
        <v>2280</v>
      </c>
      <c r="R277" s="519">
        <v>26</v>
      </c>
      <c r="S277" s="520">
        <v>50500</v>
      </c>
      <c r="T277" s="496">
        <f>+Tabla46[[#This Row],[Cantidad de Insumos]]*Tabla46[[#This Row],[Precio Unitario]]</f>
        <v>1313000</v>
      </c>
      <c r="U277" s="521" t="s">
        <v>735</v>
      </c>
      <c r="V277" s="522" t="s">
        <v>1300</v>
      </c>
      <c r="W277" s="500"/>
    </row>
    <row r="278" spans="2:23" ht="178.5" x14ac:dyDescent="0.2">
      <c r="B278" s="499" t="e">
        <f>IF(Tabla46[[#This Row],[Tipos de Acciones]]="","",CONCATENATE(Tabla46[[#This Row],[POA]],".",Tabla46[[#This Row],[SRS]],".",Tabla46[[#This Row],[AREA]],".",Tabla46[[#This Row],[TIPO]]))</f>
        <v>#REF!</v>
      </c>
      <c r="C278" s="499" t="e">
        <f>IF(Tabla46[[#This Row],[Tipos de Acciones]]="","",'Formulario PPGR1'!#REF!)</f>
        <v>#REF!</v>
      </c>
      <c r="D278" s="499" t="e">
        <f>IF(Tabla46[[#This Row],[Tipos de Acciones]]="","",'Formulario PPGR1'!#REF!)</f>
        <v>#REF!</v>
      </c>
      <c r="E278" s="499" t="e">
        <f>IF(Tabla46[[#This Row],[Tipos de Acciones]]="","",'Formulario PPGR1'!#REF!)</f>
        <v>#REF!</v>
      </c>
      <c r="F278" s="499" t="e">
        <f>IF(Tabla46[[#This Row],[Tipos de Acciones]]="","",'Formulario PPGR1'!#REF!)</f>
        <v>#REF!</v>
      </c>
      <c r="G278" s="514" t="s">
        <v>1310</v>
      </c>
      <c r="H278" s="514" t="s">
        <v>2300</v>
      </c>
      <c r="I278" s="515"/>
      <c r="J278" s="514"/>
      <c r="K278" s="514" t="s">
        <v>2420</v>
      </c>
      <c r="L278" s="514" t="s">
        <v>467</v>
      </c>
      <c r="M278" s="516" t="s">
        <v>2471</v>
      </c>
      <c r="N278" s="516" t="s">
        <v>1509</v>
      </c>
      <c r="O278" s="517" t="s">
        <v>2387</v>
      </c>
      <c r="P278" s="516" t="s">
        <v>1509</v>
      </c>
      <c r="Q278" s="518" t="s">
        <v>2280</v>
      </c>
      <c r="R278" s="519">
        <v>78</v>
      </c>
      <c r="S278" s="520">
        <v>5200</v>
      </c>
      <c r="T278" s="496">
        <f>+Tabla46[[#This Row],[Cantidad de Insumos]]*Tabla46[[#This Row],[Precio Unitario]]</f>
        <v>405600</v>
      </c>
      <c r="U278" s="521" t="s">
        <v>950</v>
      </c>
      <c r="V278" s="522" t="s">
        <v>1300</v>
      </c>
      <c r="W278" s="500"/>
    </row>
    <row r="279" spans="2:23" ht="178.5" x14ac:dyDescent="0.2">
      <c r="B279" s="499" t="e">
        <f>IF(Tabla46[[#This Row],[Tipos de Acciones]]="","",CONCATENATE(Tabla46[[#This Row],[POA]],".",Tabla46[[#This Row],[SRS]],".",Tabla46[[#This Row],[AREA]],".",Tabla46[[#This Row],[TIPO]]))</f>
        <v>#REF!</v>
      </c>
      <c r="C279" s="499" t="e">
        <f>IF(Tabla46[[#This Row],[Tipos de Acciones]]="","",'Formulario PPGR1'!#REF!)</f>
        <v>#REF!</v>
      </c>
      <c r="D279" s="499" t="e">
        <f>IF(Tabla46[[#This Row],[Tipos de Acciones]]="","",'Formulario PPGR1'!#REF!)</f>
        <v>#REF!</v>
      </c>
      <c r="E279" s="499" t="e">
        <f>IF(Tabla46[[#This Row],[Tipos de Acciones]]="","",'Formulario PPGR1'!#REF!)</f>
        <v>#REF!</v>
      </c>
      <c r="F279" s="499" t="e">
        <f>IF(Tabla46[[#This Row],[Tipos de Acciones]]="","",'Formulario PPGR1'!#REF!)</f>
        <v>#REF!</v>
      </c>
      <c r="G279" s="514" t="s">
        <v>1310</v>
      </c>
      <c r="H279" s="514" t="s">
        <v>2300</v>
      </c>
      <c r="I279" s="515"/>
      <c r="J279" s="514"/>
      <c r="K279" s="514" t="s">
        <v>2421</v>
      </c>
      <c r="L279" s="514" t="s">
        <v>467</v>
      </c>
      <c r="M279" s="516" t="s">
        <v>2471</v>
      </c>
      <c r="N279" s="516" t="s">
        <v>1509</v>
      </c>
      <c r="O279" s="517" t="s">
        <v>2387</v>
      </c>
      <c r="P279" s="516" t="s">
        <v>1509</v>
      </c>
      <c r="Q279" s="518" t="s">
        <v>2280</v>
      </c>
      <c r="R279" s="519">
        <v>46</v>
      </c>
      <c r="S279" s="520">
        <v>9200</v>
      </c>
      <c r="T279" s="496">
        <f>+Tabla46[[#This Row],[Cantidad de Insumos]]*Tabla46[[#This Row],[Precio Unitario]]</f>
        <v>423200</v>
      </c>
      <c r="U279" s="521" t="s">
        <v>950</v>
      </c>
      <c r="V279" s="522" t="s">
        <v>1300</v>
      </c>
      <c r="W279" s="500"/>
    </row>
    <row r="280" spans="2:23" ht="178.5" x14ac:dyDescent="0.2">
      <c r="B280" s="499" t="e">
        <f>IF(Tabla46[[#This Row],[Tipos de Acciones]]="","",CONCATENATE(Tabla46[[#This Row],[POA]],".",Tabla46[[#This Row],[SRS]],".",Tabla46[[#This Row],[AREA]],".",Tabla46[[#This Row],[TIPO]]))</f>
        <v>#REF!</v>
      </c>
      <c r="C280" s="499" t="e">
        <f>IF(Tabla46[[#This Row],[Tipos de Acciones]]="","",'Formulario PPGR1'!#REF!)</f>
        <v>#REF!</v>
      </c>
      <c r="D280" s="499" t="e">
        <f>IF(Tabla46[[#This Row],[Tipos de Acciones]]="","",'Formulario PPGR1'!#REF!)</f>
        <v>#REF!</v>
      </c>
      <c r="E280" s="499" t="e">
        <f>IF(Tabla46[[#This Row],[Tipos de Acciones]]="","",'Formulario PPGR1'!#REF!)</f>
        <v>#REF!</v>
      </c>
      <c r="F280" s="499" t="e">
        <f>IF(Tabla46[[#This Row],[Tipos de Acciones]]="","",'Formulario PPGR1'!#REF!)</f>
        <v>#REF!</v>
      </c>
      <c r="G280" s="514" t="s">
        <v>1310</v>
      </c>
      <c r="H280" s="514" t="s">
        <v>2300</v>
      </c>
      <c r="I280" s="515"/>
      <c r="J280" s="514"/>
      <c r="K280" s="514" t="s">
        <v>2422</v>
      </c>
      <c r="L280" s="514" t="s">
        <v>467</v>
      </c>
      <c r="M280" s="516" t="s">
        <v>2471</v>
      </c>
      <c r="N280" s="516" t="s">
        <v>1509</v>
      </c>
      <c r="O280" s="517" t="s">
        <v>2387</v>
      </c>
      <c r="P280" s="516" t="s">
        <v>1509</v>
      </c>
      <c r="Q280" s="518" t="s">
        <v>2280</v>
      </c>
      <c r="R280" s="519">
        <v>29</v>
      </c>
      <c r="S280" s="520">
        <v>4800</v>
      </c>
      <c r="T280" s="496">
        <f>+Tabla46[[#This Row],[Cantidad de Insumos]]*Tabla46[[#This Row],[Precio Unitario]]</f>
        <v>139200</v>
      </c>
      <c r="U280" s="521" t="s">
        <v>950</v>
      </c>
      <c r="V280" s="522" t="s">
        <v>1300</v>
      </c>
      <c r="W280" s="500"/>
    </row>
    <row r="281" spans="2:23" ht="178.5" x14ac:dyDescent="0.2">
      <c r="B281" s="499" t="e">
        <f>IF(Tabla46[[#This Row],[Tipos de Acciones]]="","",CONCATENATE(Tabla46[[#This Row],[POA]],".",Tabla46[[#This Row],[SRS]],".",Tabla46[[#This Row],[AREA]],".",Tabla46[[#This Row],[TIPO]]))</f>
        <v>#REF!</v>
      </c>
      <c r="C281" s="499" t="e">
        <f>IF(Tabla46[[#This Row],[Tipos de Acciones]]="","",'Formulario PPGR1'!#REF!)</f>
        <v>#REF!</v>
      </c>
      <c r="D281" s="499" t="e">
        <f>IF(Tabla46[[#This Row],[Tipos de Acciones]]="","",'Formulario PPGR1'!#REF!)</f>
        <v>#REF!</v>
      </c>
      <c r="E281" s="499" t="e">
        <f>IF(Tabla46[[#This Row],[Tipos de Acciones]]="","",'Formulario PPGR1'!#REF!)</f>
        <v>#REF!</v>
      </c>
      <c r="F281" s="499" t="e">
        <f>IF(Tabla46[[#This Row],[Tipos de Acciones]]="","",'Formulario PPGR1'!#REF!)</f>
        <v>#REF!</v>
      </c>
      <c r="G281" s="514" t="s">
        <v>1310</v>
      </c>
      <c r="H281" s="514" t="s">
        <v>2388</v>
      </c>
      <c r="I281" s="515"/>
      <c r="J281" s="514"/>
      <c r="K281" s="514" t="s">
        <v>2423</v>
      </c>
      <c r="L281" s="514" t="s">
        <v>467</v>
      </c>
      <c r="M281" s="516" t="s">
        <v>2471</v>
      </c>
      <c r="N281" s="516" t="s">
        <v>1509</v>
      </c>
      <c r="O281" s="517" t="s">
        <v>2387</v>
      </c>
      <c r="P281" s="516" t="s">
        <v>1509</v>
      </c>
      <c r="Q281" s="518" t="s">
        <v>2280</v>
      </c>
      <c r="R281" s="519">
        <v>21</v>
      </c>
      <c r="S281" s="520">
        <v>5000</v>
      </c>
      <c r="T281" s="496">
        <f>+Tabla46[[#This Row],[Cantidad de Insumos]]*Tabla46[[#This Row],[Precio Unitario]]</f>
        <v>105000</v>
      </c>
      <c r="U281" s="521" t="s">
        <v>735</v>
      </c>
      <c r="V281" s="522" t="s">
        <v>1300</v>
      </c>
      <c r="W281" s="500"/>
    </row>
    <row r="282" spans="2:23" ht="178.5" x14ac:dyDescent="0.2">
      <c r="B282" s="499" t="e">
        <f>IF(Tabla46[[#This Row],[Tipos de Acciones]]="","",CONCATENATE(Tabla46[[#This Row],[POA]],".",Tabla46[[#This Row],[SRS]],".",Tabla46[[#This Row],[AREA]],".",Tabla46[[#This Row],[TIPO]]))</f>
        <v>#REF!</v>
      </c>
      <c r="C282" s="499" t="e">
        <f>IF(Tabla46[[#This Row],[Tipos de Acciones]]="","",'Formulario PPGR1'!#REF!)</f>
        <v>#REF!</v>
      </c>
      <c r="D282" s="499" t="e">
        <f>IF(Tabla46[[#This Row],[Tipos de Acciones]]="","",'Formulario PPGR1'!#REF!)</f>
        <v>#REF!</v>
      </c>
      <c r="E282" s="499" t="e">
        <f>IF(Tabla46[[#This Row],[Tipos de Acciones]]="","",'Formulario PPGR1'!#REF!)</f>
        <v>#REF!</v>
      </c>
      <c r="F282" s="499" t="e">
        <f>IF(Tabla46[[#This Row],[Tipos de Acciones]]="","",'Formulario PPGR1'!#REF!)</f>
        <v>#REF!</v>
      </c>
      <c r="G282" s="514" t="s">
        <v>1310</v>
      </c>
      <c r="H282" s="514" t="s">
        <v>2388</v>
      </c>
      <c r="I282" s="515"/>
      <c r="J282" s="514"/>
      <c r="K282" s="514" t="s">
        <v>2424</v>
      </c>
      <c r="L282" s="514" t="s">
        <v>467</v>
      </c>
      <c r="M282" s="516" t="s">
        <v>2471</v>
      </c>
      <c r="N282" s="516" t="s">
        <v>1509</v>
      </c>
      <c r="O282" s="517" t="s">
        <v>2387</v>
      </c>
      <c r="P282" s="516" t="s">
        <v>1509</v>
      </c>
      <c r="Q282" s="518" t="s">
        <v>2280</v>
      </c>
      <c r="R282" s="519">
        <v>14</v>
      </c>
      <c r="S282" s="520">
        <v>15000</v>
      </c>
      <c r="T282" s="496">
        <f>+Tabla46[[#This Row],[Cantidad de Insumos]]*Tabla46[[#This Row],[Precio Unitario]]</f>
        <v>210000</v>
      </c>
      <c r="U282" s="521" t="s">
        <v>735</v>
      </c>
      <c r="V282" s="522" t="s">
        <v>1300</v>
      </c>
      <c r="W282" s="500"/>
    </row>
    <row r="283" spans="2:23" ht="178.5" x14ac:dyDescent="0.2">
      <c r="B283" s="499" t="e">
        <f>IF(Tabla46[[#This Row],[Tipos de Acciones]]="","",CONCATENATE(Tabla46[[#This Row],[POA]],".",Tabla46[[#This Row],[SRS]],".",Tabla46[[#This Row],[AREA]],".",Tabla46[[#This Row],[TIPO]]))</f>
        <v>#REF!</v>
      </c>
      <c r="C283" s="499" t="e">
        <f>IF(Tabla46[[#This Row],[Tipos de Acciones]]="","",'Formulario PPGR1'!#REF!)</f>
        <v>#REF!</v>
      </c>
      <c r="D283" s="499" t="e">
        <f>IF(Tabla46[[#This Row],[Tipos de Acciones]]="","",'Formulario PPGR1'!#REF!)</f>
        <v>#REF!</v>
      </c>
      <c r="E283" s="499" t="e">
        <f>IF(Tabla46[[#This Row],[Tipos de Acciones]]="","",'Formulario PPGR1'!#REF!)</f>
        <v>#REF!</v>
      </c>
      <c r="F283" s="499" t="e">
        <f>IF(Tabla46[[#This Row],[Tipos de Acciones]]="","",'Formulario PPGR1'!#REF!)</f>
        <v>#REF!</v>
      </c>
      <c r="G283" s="514" t="s">
        <v>1310</v>
      </c>
      <c r="H283" s="514" t="s">
        <v>2300</v>
      </c>
      <c r="I283" s="515"/>
      <c r="J283" s="514"/>
      <c r="K283" s="514" t="s">
        <v>2425</v>
      </c>
      <c r="L283" s="514" t="s">
        <v>467</v>
      </c>
      <c r="M283" s="516" t="s">
        <v>2471</v>
      </c>
      <c r="N283" s="516" t="s">
        <v>1509</v>
      </c>
      <c r="O283" s="517" t="s">
        <v>2387</v>
      </c>
      <c r="P283" s="516" t="s">
        <v>1509</v>
      </c>
      <c r="Q283" s="518" t="s">
        <v>2280</v>
      </c>
      <c r="R283" s="519">
        <v>31</v>
      </c>
      <c r="S283" s="520">
        <v>6000</v>
      </c>
      <c r="T283" s="496">
        <f>+Tabla46[[#This Row],[Cantidad de Insumos]]*Tabla46[[#This Row],[Precio Unitario]]</f>
        <v>186000</v>
      </c>
      <c r="U283" s="521" t="s">
        <v>950</v>
      </c>
      <c r="V283" s="522" t="s">
        <v>1300</v>
      </c>
      <c r="W283" s="500"/>
    </row>
    <row r="284" spans="2:23" ht="178.5" x14ac:dyDescent="0.2">
      <c r="B284" s="499" t="e">
        <f>IF(Tabla46[[#This Row],[Tipos de Acciones]]="","",CONCATENATE(Tabla46[[#This Row],[POA]],".",Tabla46[[#This Row],[SRS]],".",Tabla46[[#This Row],[AREA]],".",Tabla46[[#This Row],[TIPO]]))</f>
        <v>#REF!</v>
      </c>
      <c r="C284" s="499" t="e">
        <f>IF(Tabla46[[#This Row],[Tipos de Acciones]]="","",'Formulario PPGR1'!#REF!)</f>
        <v>#REF!</v>
      </c>
      <c r="D284" s="499" t="e">
        <f>IF(Tabla46[[#This Row],[Tipos de Acciones]]="","",'Formulario PPGR1'!#REF!)</f>
        <v>#REF!</v>
      </c>
      <c r="E284" s="499" t="e">
        <f>IF(Tabla46[[#This Row],[Tipos de Acciones]]="","",'Formulario PPGR1'!#REF!)</f>
        <v>#REF!</v>
      </c>
      <c r="F284" s="499" t="e">
        <f>IF(Tabla46[[#This Row],[Tipos de Acciones]]="","",'Formulario PPGR1'!#REF!)</f>
        <v>#REF!</v>
      </c>
      <c r="G284" s="514" t="s">
        <v>1310</v>
      </c>
      <c r="H284" s="514" t="s">
        <v>2286</v>
      </c>
      <c r="I284" s="515"/>
      <c r="J284" s="514"/>
      <c r="K284" s="514" t="s">
        <v>2426</v>
      </c>
      <c r="L284" s="514" t="s">
        <v>467</v>
      </c>
      <c r="M284" s="516" t="s">
        <v>2471</v>
      </c>
      <c r="N284" s="516" t="s">
        <v>1509</v>
      </c>
      <c r="O284" s="517" t="s">
        <v>2387</v>
      </c>
      <c r="P284" s="516" t="s">
        <v>1509</v>
      </c>
      <c r="Q284" s="518" t="s">
        <v>2280</v>
      </c>
      <c r="R284" s="519">
        <v>14</v>
      </c>
      <c r="S284" s="520">
        <v>5000</v>
      </c>
      <c r="T284" s="496">
        <f>+Tabla46[[#This Row],[Cantidad de Insumos]]*Tabla46[[#This Row],[Precio Unitario]]</f>
        <v>70000</v>
      </c>
      <c r="U284" s="521" t="s">
        <v>1041</v>
      </c>
      <c r="V284" s="522" t="s">
        <v>1300</v>
      </c>
      <c r="W284" s="500"/>
    </row>
    <row r="285" spans="2:23" ht="178.5" x14ac:dyDescent="0.2">
      <c r="B285" s="499" t="e">
        <f>IF(Tabla46[[#This Row],[Tipos de Acciones]]="","",CONCATENATE(Tabla46[[#This Row],[POA]],".",Tabla46[[#This Row],[SRS]],".",Tabla46[[#This Row],[AREA]],".",Tabla46[[#This Row],[TIPO]]))</f>
        <v>#REF!</v>
      </c>
      <c r="C285" s="499" t="e">
        <f>IF(Tabla46[[#This Row],[Tipos de Acciones]]="","",'Formulario PPGR1'!#REF!)</f>
        <v>#REF!</v>
      </c>
      <c r="D285" s="499" t="e">
        <f>IF(Tabla46[[#This Row],[Tipos de Acciones]]="","",'Formulario PPGR1'!#REF!)</f>
        <v>#REF!</v>
      </c>
      <c r="E285" s="499" t="e">
        <f>IF(Tabla46[[#This Row],[Tipos de Acciones]]="","",'Formulario PPGR1'!#REF!)</f>
        <v>#REF!</v>
      </c>
      <c r="F285" s="499" t="e">
        <f>IF(Tabla46[[#This Row],[Tipos de Acciones]]="","",'Formulario PPGR1'!#REF!)</f>
        <v>#REF!</v>
      </c>
      <c r="G285" s="514" t="s">
        <v>1310</v>
      </c>
      <c r="H285" s="514" t="s">
        <v>2300</v>
      </c>
      <c r="I285" s="515"/>
      <c r="J285" s="514"/>
      <c r="K285" s="514" t="s">
        <v>2427</v>
      </c>
      <c r="L285" s="514" t="s">
        <v>467</v>
      </c>
      <c r="M285" s="516" t="s">
        <v>2471</v>
      </c>
      <c r="N285" s="516" t="s">
        <v>1509</v>
      </c>
      <c r="O285" s="517" t="s">
        <v>2387</v>
      </c>
      <c r="P285" s="516" t="s">
        <v>1509</v>
      </c>
      <c r="Q285" s="518" t="s">
        <v>2280</v>
      </c>
      <c r="R285" s="519">
        <v>24</v>
      </c>
      <c r="S285" s="520">
        <v>45000</v>
      </c>
      <c r="T285" s="496">
        <f>+Tabla46[[#This Row],[Cantidad de Insumos]]*Tabla46[[#This Row],[Precio Unitario]]</f>
        <v>1080000</v>
      </c>
      <c r="U285" s="521" t="s">
        <v>950</v>
      </c>
      <c r="V285" s="522" t="s">
        <v>1300</v>
      </c>
      <c r="W285" s="500"/>
    </row>
    <row r="286" spans="2:23" ht="178.5" x14ac:dyDescent="0.2">
      <c r="B286" s="499" t="e">
        <f>IF(Tabla46[[#This Row],[Tipos de Acciones]]="","",CONCATENATE(Tabla46[[#This Row],[POA]],".",Tabla46[[#This Row],[SRS]],".",Tabla46[[#This Row],[AREA]],".",Tabla46[[#This Row],[TIPO]]))</f>
        <v>#REF!</v>
      </c>
      <c r="C286" s="499" t="e">
        <f>IF(Tabla46[[#This Row],[Tipos de Acciones]]="","",'Formulario PPGR1'!#REF!)</f>
        <v>#REF!</v>
      </c>
      <c r="D286" s="499" t="e">
        <f>IF(Tabla46[[#This Row],[Tipos de Acciones]]="","",'Formulario PPGR1'!#REF!)</f>
        <v>#REF!</v>
      </c>
      <c r="E286" s="499" t="e">
        <f>IF(Tabla46[[#This Row],[Tipos de Acciones]]="","",'Formulario PPGR1'!#REF!)</f>
        <v>#REF!</v>
      </c>
      <c r="F286" s="499" t="e">
        <f>IF(Tabla46[[#This Row],[Tipos de Acciones]]="","",'Formulario PPGR1'!#REF!)</f>
        <v>#REF!</v>
      </c>
      <c r="G286" s="514" t="s">
        <v>1310</v>
      </c>
      <c r="H286" s="514" t="s">
        <v>2300</v>
      </c>
      <c r="I286" s="515"/>
      <c r="J286" s="514"/>
      <c r="K286" s="514" t="s">
        <v>2428</v>
      </c>
      <c r="L286" s="514" t="s">
        <v>467</v>
      </c>
      <c r="M286" s="516" t="s">
        <v>2471</v>
      </c>
      <c r="N286" s="516" t="s">
        <v>1509</v>
      </c>
      <c r="O286" s="517" t="s">
        <v>2387</v>
      </c>
      <c r="P286" s="516" t="s">
        <v>1509</v>
      </c>
      <c r="Q286" s="518" t="s">
        <v>2280</v>
      </c>
      <c r="R286" s="519">
        <v>15</v>
      </c>
      <c r="S286" s="520">
        <v>45000</v>
      </c>
      <c r="T286" s="496">
        <f>+Tabla46[[#This Row],[Cantidad de Insumos]]*Tabla46[[#This Row],[Precio Unitario]]</f>
        <v>675000</v>
      </c>
      <c r="U286" s="521" t="s">
        <v>950</v>
      </c>
      <c r="V286" s="522" t="s">
        <v>1300</v>
      </c>
      <c r="W286" s="500"/>
    </row>
    <row r="287" spans="2:23" ht="178.5" x14ac:dyDescent="0.2">
      <c r="B287" s="499" t="e">
        <f>IF(Tabla46[[#This Row],[Tipos de Acciones]]="","",CONCATENATE(Tabla46[[#This Row],[POA]],".",Tabla46[[#This Row],[SRS]],".",Tabla46[[#This Row],[AREA]],".",Tabla46[[#This Row],[TIPO]]))</f>
        <v>#REF!</v>
      </c>
      <c r="C287" s="499" t="e">
        <f>IF(Tabla46[[#This Row],[Tipos de Acciones]]="","",'Formulario PPGR1'!#REF!)</f>
        <v>#REF!</v>
      </c>
      <c r="D287" s="499" t="e">
        <f>IF(Tabla46[[#This Row],[Tipos de Acciones]]="","",'Formulario PPGR1'!#REF!)</f>
        <v>#REF!</v>
      </c>
      <c r="E287" s="499" t="e">
        <f>IF(Tabla46[[#This Row],[Tipos de Acciones]]="","",'Formulario PPGR1'!#REF!)</f>
        <v>#REF!</v>
      </c>
      <c r="F287" s="499" t="e">
        <f>IF(Tabla46[[#This Row],[Tipos de Acciones]]="","",'Formulario PPGR1'!#REF!)</f>
        <v>#REF!</v>
      </c>
      <c r="G287" s="514" t="s">
        <v>1310</v>
      </c>
      <c r="H287" s="514" t="s">
        <v>2300</v>
      </c>
      <c r="I287" s="515"/>
      <c r="J287" s="514"/>
      <c r="K287" s="514" t="s">
        <v>2429</v>
      </c>
      <c r="L287" s="514" t="s">
        <v>467</v>
      </c>
      <c r="M287" s="516" t="s">
        <v>2471</v>
      </c>
      <c r="N287" s="516" t="s">
        <v>1509</v>
      </c>
      <c r="O287" s="517" t="s">
        <v>2387</v>
      </c>
      <c r="P287" s="516" t="s">
        <v>1509</v>
      </c>
      <c r="Q287" s="518" t="s">
        <v>2280</v>
      </c>
      <c r="R287" s="519">
        <v>53</v>
      </c>
      <c r="S287" s="520">
        <v>1800</v>
      </c>
      <c r="T287" s="496">
        <f>+Tabla46[[#This Row],[Cantidad de Insumos]]*Tabla46[[#This Row],[Precio Unitario]]</f>
        <v>95400</v>
      </c>
      <c r="U287" s="521" t="s">
        <v>950</v>
      </c>
      <c r="V287" s="522" t="s">
        <v>1300</v>
      </c>
      <c r="W287" s="500"/>
    </row>
    <row r="288" spans="2:23" ht="178.5" x14ac:dyDescent="0.2">
      <c r="B288" s="499" t="e">
        <f>IF(Tabla46[[#This Row],[Tipos de Acciones]]="","",CONCATENATE(Tabla46[[#This Row],[POA]],".",Tabla46[[#This Row],[SRS]],".",Tabla46[[#This Row],[AREA]],".",Tabla46[[#This Row],[TIPO]]))</f>
        <v>#REF!</v>
      </c>
      <c r="C288" s="499" t="e">
        <f>IF(Tabla46[[#This Row],[Tipos de Acciones]]="","",'Formulario PPGR1'!#REF!)</f>
        <v>#REF!</v>
      </c>
      <c r="D288" s="499" t="e">
        <f>IF(Tabla46[[#This Row],[Tipos de Acciones]]="","",'Formulario PPGR1'!#REF!)</f>
        <v>#REF!</v>
      </c>
      <c r="E288" s="499" t="e">
        <f>IF(Tabla46[[#This Row],[Tipos de Acciones]]="","",'Formulario PPGR1'!#REF!)</f>
        <v>#REF!</v>
      </c>
      <c r="F288" s="499" t="e">
        <f>IF(Tabla46[[#This Row],[Tipos de Acciones]]="","",'Formulario PPGR1'!#REF!)</f>
        <v>#REF!</v>
      </c>
      <c r="G288" s="514" t="s">
        <v>1310</v>
      </c>
      <c r="H288" s="514" t="s">
        <v>2392</v>
      </c>
      <c r="I288" s="515"/>
      <c r="J288" s="514"/>
      <c r="K288" s="514" t="s">
        <v>2430</v>
      </c>
      <c r="L288" s="514" t="s">
        <v>467</v>
      </c>
      <c r="M288" s="516" t="s">
        <v>2473</v>
      </c>
      <c r="N288" s="516" t="s">
        <v>1509</v>
      </c>
      <c r="O288" s="517" t="s">
        <v>2387</v>
      </c>
      <c r="P288" s="516" t="s">
        <v>1509</v>
      </c>
      <c r="Q288" s="518" t="s">
        <v>2280</v>
      </c>
      <c r="R288" s="519">
        <v>70</v>
      </c>
      <c r="S288" s="520">
        <v>8000</v>
      </c>
      <c r="T288" s="496">
        <f>+Tabla46[[#This Row],[Cantidad de Insumos]]*Tabla46[[#This Row],[Precio Unitario]]</f>
        <v>560000</v>
      </c>
      <c r="U288" s="521" t="s">
        <v>2394</v>
      </c>
      <c r="V288" s="522" t="s">
        <v>1300</v>
      </c>
      <c r="W288" s="500"/>
    </row>
    <row r="289" spans="2:23" ht="178.5" x14ac:dyDescent="0.2">
      <c r="B289" s="499" t="e">
        <f>IF(Tabla46[[#This Row],[Tipos de Acciones]]="","",CONCATENATE(Tabla46[[#This Row],[POA]],".",Tabla46[[#This Row],[SRS]],".",Tabla46[[#This Row],[AREA]],".",Tabla46[[#This Row],[TIPO]]))</f>
        <v>#REF!</v>
      </c>
      <c r="C289" s="499" t="e">
        <f>IF(Tabla46[[#This Row],[Tipos de Acciones]]="","",'Formulario PPGR1'!#REF!)</f>
        <v>#REF!</v>
      </c>
      <c r="D289" s="499" t="e">
        <f>IF(Tabla46[[#This Row],[Tipos de Acciones]]="","",'Formulario PPGR1'!#REF!)</f>
        <v>#REF!</v>
      </c>
      <c r="E289" s="499" t="e">
        <f>IF(Tabla46[[#This Row],[Tipos de Acciones]]="","",'Formulario PPGR1'!#REF!)</f>
        <v>#REF!</v>
      </c>
      <c r="F289" s="499" t="e">
        <f>IF(Tabla46[[#This Row],[Tipos de Acciones]]="","",'Formulario PPGR1'!#REF!)</f>
        <v>#REF!</v>
      </c>
      <c r="G289" s="514" t="s">
        <v>1310</v>
      </c>
      <c r="H289" s="514" t="s">
        <v>2333</v>
      </c>
      <c r="I289" s="515"/>
      <c r="J289" s="514"/>
      <c r="K289" s="514" t="s">
        <v>2431</v>
      </c>
      <c r="L289" s="514" t="s">
        <v>467</v>
      </c>
      <c r="M289" s="516" t="s">
        <v>2473</v>
      </c>
      <c r="N289" s="516" t="s">
        <v>1509</v>
      </c>
      <c r="O289" s="517" t="s">
        <v>2387</v>
      </c>
      <c r="P289" s="516" t="s">
        <v>1509</v>
      </c>
      <c r="Q289" s="518" t="s">
        <v>2280</v>
      </c>
      <c r="R289" s="519">
        <v>19</v>
      </c>
      <c r="S289" s="520">
        <v>5000</v>
      </c>
      <c r="T289" s="496">
        <f>+Tabla46[[#This Row],[Cantidad de Insumos]]*Tabla46[[#This Row],[Precio Unitario]]</f>
        <v>95000</v>
      </c>
      <c r="U289" s="521" t="s">
        <v>992</v>
      </c>
      <c r="V289" s="522" t="s">
        <v>1300</v>
      </c>
      <c r="W289" s="500"/>
    </row>
    <row r="290" spans="2:23" ht="178.5" x14ac:dyDescent="0.2">
      <c r="B290" s="499" t="e">
        <f>IF(Tabla46[[#This Row],[Tipos de Acciones]]="","",CONCATENATE(Tabla46[[#This Row],[POA]],".",Tabla46[[#This Row],[SRS]],".",Tabla46[[#This Row],[AREA]],".",Tabla46[[#This Row],[TIPO]]))</f>
        <v>#REF!</v>
      </c>
      <c r="C290" s="499" t="e">
        <f>IF(Tabla46[[#This Row],[Tipos de Acciones]]="","",'Formulario PPGR1'!#REF!)</f>
        <v>#REF!</v>
      </c>
      <c r="D290" s="499" t="e">
        <f>IF(Tabla46[[#This Row],[Tipos de Acciones]]="","",'Formulario PPGR1'!#REF!)</f>
        <v>#REF!</v>
      </c>
      <c r="E290" s="499" t="e">
        <f>IF(Tabla46[[#This Row],[Tipos de Acciones]]="","",'Formulario PPGR1'!#REF!)</f>
        <v>#REF!</v>
      </c>
      <c r="F290" s="499" t="e">
        <f>IF(Tabla46[[#This Row],[Tipos de Acciones]]="","",'Formulario PPGR1'!#REF!)</f>
        <v>#REF!</v>
      </c>
      <c r="G290" s="514" t="s">
        <v>1310</v>
      </c>
      <c r="H290" s="514" t="s">
        <v>2392</v>
      </c>
      <c r="I290" s="515"/>
      <c r="J290" s="514"/>
      <c r="K290" s="514" t="s">
        <v>2432</v>
      </c>
      <c r="L290" s="514" t="s">
        <v>467</v>
      </c>
      <c r="M290" s="516" t="s">
        <v>2473</v>
      </c>
      <c r="N290" s="516" t="s">
        <v>1509</v>
      </c>
      <c r="O290" s="517" t="s">
        <v>2387</v>
      </c>
      <c r="P290" s="516" t="s">
        <v>1509</v>
      </c>
      <c r="Q290" s="518" t="s">
        <v>2280</v>
      </c>
      <c r="R290" s="519">
        <v>29</v>
      </c>
      <c r="S290" s="520">
        <v>40000</v>
      </c>
      <c r="T290" s="496">
        <f>+Tabla46[[#This Row],[Cantidad de Insumos]]*Tabla46[[#This Row],[Precio Unitario]]</f>
        <v>1160000</v>
      </c>
      <c r="U290" s="521" t="s">
        <v>2394</v>
      </c>
      <c r="V290" s="522" t="s">
        <v>1300</v>
      </c>
      <c r="W290" s="500"/>
    </row>
    <row r="291" spans="2:23" ht="178.5" x14ac:dyDescent="0.2">
      <c r="B291" s="499" t="e">
        <f>IF(Tabla46[[#This Row],[Tipos de Acciones]]="","",CONCATENATE(Tabla46[[#This Row],[POA]],".",Tabla46[[#This Row],[SRS]],".",Tabla46[[#This Row],[AREA]],".",Tabla46[[#This Row],[TIPO]]))</f>
        <v>#REF!</v>
      </c>
      <c r="C291" s="499" t="e">
        <f>IF(Tabla46[[#This Row],[Tipos de Acciones]]="","",'Formulario PPGR1'!#REF!)</f>
        <v>#REF!</v>
      </c>
      <c r="D291" s="499" t="e">
        <f>IF(Tabla46[[#This Row],[Tipos de Acciones]]="","",'Formulario PPGR1'!#REF!)</f>
        <v>#REF!</v>
      </c>
      <c r="E291" s="499" t="e">
        <f>IF(Tabla46[[#This Row],[Tipos de Acciones]]="","",'Formulario PPGR1'!#REF!)</f>
        <v>#REF!</v>
      </c>
      <c r="F291" s="499" t="e">
        <f>IF(Tabla46[[#This Row],[Tipos de Acciones]]="","",'Formulario PPGR1'!#REF!)</f>
        <v>#REF!</v>
      </c>
      <c r="G291" s="514" t="s">
        <v>1310</v>
      </c>
      <c r="H291" s="514" t="s">
        <v>2300</v>
      </c>
      <c r="I291" s="515"/>
      <c r="J291" s="514"/>
      <c r="K291" s="514" t="s">
        <v>2433</v>
      </c>
      <c r="L291" s="514" t="s">
        <v>467</v>
      </c>
      <c r="M291" s="516" t="s">
        <v>2473</v>
      </c>
      <c r="N291" s="516" t="s">
        <v>1509</v>
      </c>
      <c r="O291" s="517" t="s">
        <v>2387</v>
      </c>
      <c r="P291" s="516" t="s">
        <v>1509</v>
      </c>
      <c r="Q291" s="518" t="s">
        <v>2280</v>
      </c>
      <c r="R291" s="519">
        <v>39</v>
      </c>
      <c r="S291" s="520">
        <v>35000</v>
      </c>
      <c r="T291" s="496">
        <f>+Tabla46[[#This Row],[Cantidad de Insumos]]*Tabla46[[#This Row],[Precio Unitario]]</f>
        <v>1365000</v>
      </c>
      <c r="U291" s="521" t="s">
        <v>950</v>
      </c>
      <c r="V291" s="522" t="s">
        <v>1300</v>
      </c>
      <c r="W291" s="500"/>
    </row>
    <row r="292" spans="2:23" ht="178.5" x14ac:dyDescent="0.2">
      <c r="B292" s="499" t="e">
        <f>IF(Tabla46[[#This Row],[Tipos de Acciones]]="","",CONCATENATE(Tabla46[[#This Row],[POA]],".",Tabla46[[#This Row],[SRS]],".",Tabla46[[#This Row],[AREA]],".",Tabla46[[#This Row],[TIPO]]))</f>
        <v>#REF!</v>
      </c>
      <c r="C292" s="499" t="e">
        <f>IF(Tabla46[[#This Row],[Tipos de Acciones]]="","",'Formulario PPGR1'!#REF!)</f>
        <v>#REF!</v>
      </c>
      <c r="D292" s="499" t="e">
        <f>IF(Tabla46[[#This Row],[Tipos de Acciones]]="","",'Formulario PPGR1'!#REF!)</f>
        <v>#REF!</v>
      </c>
      <c r="E292" s="499" t="e">
        <f>IF(Tabla46[[#This Row],[Tipos de Acciones]]="","",'Formulario PPGR1'!#REF!)</f>
        <v>#REF!</v>
      </c>
      <c r="F292" s="499" t="e">
        <f>IF(Tabla46[[#This Row],[Tipos de Acciones]]="","",'Formulario PPGR1'!#REF!)</f>
        <v>#REF!</v>
      </c>
      <c r="G292" s="514" t="s">
        <v>1310</v>
      </c>
      <c r="H292" s="514" t="s">
        <v>2300</v>
      </c>
      <c r="I292" s="515"/>
      <c r="J292" s="514"/>
      <c r="K292" s="514" t="s">
        <v>2434</v>
      </c>
      <c r="L292" s="514" t="s">
        <v>467</v>
      </c>
      <c r="M292" s="516" t="s">
        <v>2473</v>
      </c>
      <c r="N292" s="516" t="s">
        <v>1509</v>
      </c>
      <c r="O292" s="517" t="s">
        <v>2387</v>
      </c>
      <c r="P292" s="516" t="s">
        <v>1509</v>
      </c>
      <c r="Q292" s="518" t="s">
        <v>2280</v>
      </c>
      <c r="R292" s="519">
        <v>46</v>
      </c>
      <c r="S292" s="520">
        <v>9400</v>
      </c>
      <c r="T292" s="496">
        <f>+Tabla46[[#This Row],[Cantidad de Insumos]]*Tabla46[[#This Row],[Precio Unitario]]</f>
        <v>432400</v>
      </c>
      <c r="U292" s="521" t="s">
        <v>950</v>
      </c>
      <c r="V292" s="522" t="s">
        <v>1300</v>
      </c>
      <c r="W292" s="500"/>
    </row>
    <row r="293" spans="2:23" ht="178.5" x14ac:dyDescent="0.2">
      <c r="B293" s="499" t="e">
        <f>IF(Tabla46[[#This Row],[Tipos de Acciones]]="","",CONCATENATE(Tabla46[[#This Row],[POA]],".",Tabla46[[#This Row],[SRS]],".",Tabla46[[#This Row],[AREA]],".",Tabla46[[#This Row],[TIPO]]))</f>
        <v>#REF!</v>
      </c>
      <c r="C293" s="499" t="e">
        <f>IF(Tabla46[[#This Row],[Tipos de Acciones]]="","",'Formulario PPGR1'!#REF!)</f>
        <v>#REF!</v>
      </c>
      <c r="D293" s="499" t="e">
        <f>IF(Tabla46[[#This Row],[Tipos de Acciones]]="","",'Formulario PPGR1'!#REF!)</f>
        <v>#REF!</v>
      </c>
      <c r="E293" s="499" t="e">
        <f>IF(Tabla46[[#This Row],[Tipos de Acciones]]="","",'Formulario PPGR1'!#REF!)</f>
        <v>#REF!</v>
      </c>
      <c r="F293" s="499" t="e">
        <f>IF(Tabla46[[#This Row],[Tipos de Acciones]]="","",'Formulario PPGR1'!#REF!)</f>
        <v>#REF!</v>
      </c>
      <c r="G293" s="514" t="s">
        <v>1310</v>
      </c>
      <c r="H293" s="514" t="s">
        <v>2388</v>
      </c>
      <c r="I293" s="515"/>
      <c r="J293" s="514"/>
      <c r="K293" s="514" t="s">
        <v>2435</v>
      </c>
      <c r="L293" s="514" t="s">
        <v>467</v>
      </c>
      <c r="M293" s="516" t="s">
        <v>2473</v>
      </c>
      <c r="N293" s="516" t="s">
        <v>1509</v>
      </c>
      <c r="O293" s="517" t="s">
        <v>2387</v>
      </c>
      <c r="P293" s="516" t="s">
        <v>1509</v>
      </c>
      <c r="Q293" s="518" t="s">
        <v>2280</v>
      </c>
      <c r="R293" s="519">
        <v>18</v>
      </c>
      <c r="S293" s="520">
        <v>40000</v>
      </c>
      <c r="T293" s="496">
        <f>+Tabla46[[#This Row],[Cantidad de Insumos]]*Tabla46[[#This Row],[Precio Unitario]]</f>
        <v>720000</v>
      </c>
      <c r="U293" s="521" t="s">
        <v>735</v>
      </c>
      <c r="V293" s="522" t="s">
        <v>1300</v>
      </c>
      <c r="W293" s="500"/>
    </row>
    <row r="294" spans="2:23" ht="178.5" x14ac:dyDescent="0.2">
      <c r="B294" s="499" t="e">
        <f>IF(Tabla46[[#This Row],[Tipos de Acciones]]="","",CONCATENATE(Tabla46[[#This Row],[POA]],".",Tabla46[[#This Row],[SRS]],".",Tabla46[[#This Row],[AREA]],".",Tabla46[[#This Row],[TIPO]]))</f>
        <v>#REF!</v>
      </c>
      <c r="C294" s="499" t="e">
        <f>IF(Tabla46[[#This Row],[Tipos de Acciones]]="","",'Formulario PPGR1'!#REF!)</f>
        <v>#REF!</v>
      </c>
      <c r="D294" s="499" t="e">
        <f>IF(Tabla46[[#This Row],[Tipos de Acciones]]="","",'Formulario PPGR1'!#REF!)</f>
        <v>#REF!</v>
      </c>
      <c r="E294" s="499" t="e">
        <f>IF(Tabla46[[#This Row],[Tipos de Acciones]]="","",'Formulario PPGR1'!#REF!)</f>
        <v>#REF!</v>
      </c>
      <c r="F294" s="499" t="e">
        <f>IF(Tabla46[[#This Row],[Tipos de Acciones]]="","",'Formulario PPGR1'!#REF!)</f>
        <v>#REF!</v>
      </c>
      <c r="G294" s="514" t="s">
        <v>1310</v>
      </c>
      <c r="H294" s="514" t="s">
        <v>2388</v>
      </c>
      <c r="I294" s="515"/>
      <c r="J294" s="514"/>
      <c r="K294" s="514" t="s">
        <v>2436</v>
      </c>
      <c r="L294" s="514" t="s">
        <v>467</v>
      </c>
      <c r="M294" s="516" t="s">
        <v>2473</v>
      </c>
      <c r="N294" s="516" t="s">
        <v>1509</v>
      </c>
      <c r="O294" s="517" t="s">
        <v>2387</v>
      </c>
      <c r="P294" s="516" t="s">
        <v>1509</v>
      </c>
      <c r="Q294" s="518" t="s">
        <v>2280</v>
      </c>
      <c r="R294" s="519">
        <v>31</v>
      </c>
      <c r="S294" s="520">
        <v>35000</v>
      </c>
      <c r="T294" s="496">
        <f>+Tabla46[[#This Row],[Cantidad de Insumos]]*Tabla46[[#This Row],[Precio Unitario]]</f>
        <v>1085000</v>
      </c>
      <c r="U294" s="521" t="s">
        <v>735</v>
      </c>
      <c r="V294" s="522" t="s">
        <v>1300</v>
      </c>
      <c r="W294" s="500"/>
    </row>
    <row r="295" spans="2:23" ht="178.5" x14ac:dyDescent="0.2">
      <c r="B295" s="499" t="e">
        <f>IF(Tabla46[[#This Row],[Tipos de Acciones]]="","",CONCATENATE(Tabla46[[#This Row],[POA]],".",Tabla46[[#This Row],[SRS]],".",Tabla46[[#This Row],[AREA]],".",Tabla46[[#This Row],[TIPO]]))</f>
        <v>#REF!</v>
      </c>
      <c r="C295" s="499" t="e">
        <f>IF(Tabla46[[#This Row],[Tipos de Acciones]]="","",'Formulario PPGR1'!#REF!)</f>
        <v>#REF!</v>
      </c>
      <c r="D295" s="499" t="e">
        <f>IF(Tabla46[[#This Row],[Tipos de Acciones]]="","",'Formulario PPGR1'!#REF!)</f>
        <v>#REF!</v>
      </c>
      <c r="E295" s="499" t="e">
        <f>IF(Tabla46[[#This Row],[Tipos de Acciones]]="","",'Formulario PPGR1'!#REF!)</f>
        <v>#REF!</v>
      </c>
      <c r="F295" s="499" t="e">
        <f>IF(Tabla46[[#This Row],[Tipos de Acciones]]="","",'Formulario PPGR1'!#REF!)</f>
        <v>#REF!</v>
      </c>
      <c r="G295" s="514" t="s">
        <v>1310</v>
      </c>
      <c r="H295" s="514" t="s">
        <v>2388</v>
      </c>
      <c r="I295" s="515"/>
      <c r="J295" s="514"/>
      <c r="K295" s="514" t="s">
        <v>2437</v>
      </c>
      <c r="L295" s="514" t="s">
        <v>467</v>
      </c>
      <c r="M295" s="516" t="s">
        <v>2473</v>
      </c>
      <c r="N295" s="516" t="s">
        <v>1509</v>
      </c>
      <c r="O295" s="517" t="s">
        <v>2387</v>
      </c>
      <c r="P295" s="516" t="s">
        <v>1509</v>
      </c>
      <c r="Q295" s="518" t="s">
        <v>2280</v>
      </c>
      <c r="R295" s="519">
        <v>21</v>
      </c>
      <c r="S295" s="520">
        <v>15000</v>
      </c>
      <c r="T295" s="496">
        <f>+Tabla46[[#This Row],[Cantidad de Insumos]]*Tabla46[[#This Row],[Precio Unitario]]</f>
        <v>315000</v>
      </c>
      <c r="U295" s="521" t="s">
        <v>735</v>
      </c>
      <c r="V295" s="522" t="s">
        <v>1300</v>
      </c>
      <c r="W295" s="500"/>
    </row>
    <row r="296" spans="2:23" ht="178.5" x14ac:dyDescent="0.2">
      <c r="B296" s="499" t="e">
        <f>IF(Tabla46[[#This Row],[Tipos de Acciones]]="","",CONCATENATE(Tabla46[[#This Row],[POA]],".",Tabla46[[#This Row],[SRS]],".",Tabla46[[#This Row],[AREA]],".",Tabla46[[#This Row],[TIPO]]))</f>
        <v>#REF!</v>
      </c>
      <c r="C296" s="499" t="e">
        <f>IF(Tabla46[[#This Row],[Tipos de Acciones]]="","",'Formulario PPGR1'!#REF!)</f>
        <v>#REF!</v>
      </c>
      <c r="D296" s="499" t="e">
        <f>IF(Tabla46[[#This Row],[Tipos de Acciones]]="","",'Formulario PPGR1'!#REF!)</f>
        <v>#REF!</v>
      </c>
      <c r="E296" s="499" t="e">
        <f>IF(Tabla46[[#This Row],[Tipos de Acciones]]="","",'Formulario PPGR1'!#REF!)</f>
        <v>#REF!</v>
      </c>
      <c r="F296" s="499" t="e">
        <f>IF(Tabla46[[#This Row],[Tipos de Acciones]]="","",'Formulario PPGR1'!#REF!)</f>
        <v>#REF!</v>
      </c>
      <c r="G296" s="514" t="s">
        <v>1310</v>
      </c>
      <c r="H296" s="514" t="s">
        <v>2388</v>
      </c>
      <c r="I296" s="515"/>
      <c r="J296" s="514"/>
      <c r="K296" s="514" t="s">
        <v>2438</v>
      </c>
      <c r="L296" s="514" t="s">
        <v>467</v>
      </c>
      <c r="M296" s="516" t="s">
        <v>2473</v>
      </c>
      <c r="N296" s="516" t="s">
        <v>1509</v>
      </c>
      <c r="O296" s="517" t="s">
        <v>2387</v>
      </c>
      <c r="P296" s="516" t="s">
        <v>1509</v>
      </c>
      <c r="Q296" s="518" t="s">
        <v>2280</v>
      </c>
      <c r="R296" s="519">
        <v>26</v>
      </c>
      <c r="S296" s="520">
        <v>23000</v>
      </c>
      <c r="T296" s="496">
        <f>+Tabla46[[#This Row],[Cantidad de Insumos]]*Tabla46[[#This Row],[Precio Unitario]]</f>
        <v>598000</v>
      </c>
      <c r="U296" s="521" t="s">
        <v>735</v>
      </c>
      <c r="V296" s="522" t="s">
        <v>1300</v>
      </c>
      <c r="W296" s="500"/>
    </row>
    <row r="297" spans="2:23" ht="178.5" x14ac:dyDescent="0.2">
      <c r="B297" s="499" t="e">
        <f>IF(Tabla46[[#This Row],[Tipos de Acciones]]="","",CONCATENATE(Tabla46[[#This Row],[POA]],".",Tabla46[[#This Row],[SRS]],".",Tabla46[[#This Row],[AREA]],".",Tabla46[[#This Row],[TIPO]]))</f>
        <v>#REF!</v>
      </c>
      <c r="C297" s="499" t="e">
        <f>IF(Tabla46[[#This Row],[Tipos de Acciones]]="","",'Formulario PPGR1'!#REF!)</f>
        <v>#REF!</v>
      </c>
      <c r="D297" s="499" t="e">
        <f>IF(Tabla46[[#This Row],[Tipos de Acciones]]="","",'Formulario PPGR1'!#REF!)</f>
        <v>#REF!</v>
      </c>
      <c r="E297" s="499" t="e">
        <f>IF(Tabla46[[#This Row],[Tipos de Acciones]]="","",'Formulario PPGR1'!#REF!)</f>
        <v>#REF!</v>
      </c>
      <c r="F297" s="499" t="e">
        <f>IF(Tabla46[[#This Row],[Tipos de Acciones]]="","",'Formulario PPGR1'!#REF!)</f>
        <v>#REF!</v>
      </c>
      <c r="G297" s="514" t="s">
        <v>1310</v>
      </c>
      <c r="H297" s="514" t="s">
        <v>2300</v>
      </c>
      <c r="I297" s="515"/>
      <c r="J297" s="514"/>
      <c r="K297" s="514" t="s">
        <v>2439</v>
      </c>
      <c r="L297" s="514" t="s">
        <v>467</v>
      </c>
      <c r="M297" s="516" t="s">
        <v>2473</v>
      </c>
      <c r="N297" s="516" t="s">
        <v>1509</v>
      </c>
      <c r="O297" s="517" t="s">
        <v>2387</v>
      </c>
      <c r="P297" s="516" t="s">
        <v>1509</v>
      </c>
      <c r="Q297" s="518" t="s">
        <v>2280</v>
      </c>
      <c r="R297" s="519">
        <v>50</v>
      </c>
      <c r="S297" s="520">
        <v>8000</v>
      </c>
      <c r="T297" s="496">
        <f>+Tabla46[[#This Row],[Cantidad de Insumos]]*Tabla46[[#This Row],[Precio Unitario]]</f>
        <v>400000</v>
      </c>
      <c r="U297" s="521" t="s">
        <v>950</v>
      </c>
      <c r="V297" s="522" t="s">
        <v>1300</v>
      </c>
      <c r="W297" s="500"/>
    </row>
    <row r="298" spans="2:23" ht="178.5" x14ac:dyDescent="0.2">
      <c r="B298" s="499" t="e">
        <f>IF(Tabla46[[#This Row],[Tipos de Acciones]]="","",CONCATENATE(Tabla46[[#This Row],[POA]],".",Tabla46[[#This Row],[SRS]],".",Tabla46[[#This Row],[AREA]],".",Tabla46[[#This Row],[TIPO]]))</f>
        <v>#REF!</v>
      </c>
      <c r="C298" s="499" t="e">
        <f>IF(Tabla46[[#This Row],[Tipos de Acciones]]="","",'Formulario PPGR1'!#REF!)</f>
        <v>#REF!</v>
      </c>
      <c r="D298" s="499" t="e">
        <f>IF(Tabla46[[#This Row],[Tipos de Acciones]]="","",'Formulario PPGR1'!#REF!)</f>
        <v>#REF!</v>
      </c>
      <c r="E298" s="499" t="e">
        <f>IF(Tabla46[[#This Row],[Tipos de Acciones]]="","",'Formulario PPGR1'!#REF!)</f>
        <v>#REF!</v>
      </c>
      <c r="F298" s="499" t="e">
        <f>IF(Tabla46[[#This Row],[Tipos de Acciones]]="","",'Formulario PPGR1'!#REF!)</f>
        <v>#REF!</v>
      </c>
      <c r="G298" s="514" t="s">
        <v>1310</v>
      </c>
      <c r="H298" s="514" t="s">
        <v>2300</v>
      </c>
      <c r="I298" s="515"/>
      <c r="J298" s="514"/>
      <c r="K298" s="514" t="s">
        <v>2440</v>
      </c>
      <c r="L298" s="514" t="s">
        <v>467</v>
      </c>
      <c r="M298" s="516" t="s">
        <v>2473</v>
      </c>
      <c r="N298" s="516" t="s">
        <v>1509</v>
      </c>
      <c r="O298" s="517" t="s">
        <v>2387</v>
      </c>
      <c r="P298" s="516" t="s">
        <v>1509</v>
      </c>
      <c r="Q298" s="518" t="s">
        <v>2280</v>
      </c>
      <c r="R298" s="519">
        <v>53</v>
      </c>
      <c r="S298" s="520">
        <v>13570</v>
      </c>
      <c r="T298" s="496">
        <f>+Tabla46[[#This Row],[Cantidad de Insumos]]*Tabla46[[#This Row],[Precio Unitario]]</f>
        <v>719210</v>
      </c>
      <c r="U298" s="521" t="s">
        <v>950</v>
      </c>
      <c r="V298" s="522" t="s">
        <v>1300</v>
      </c>
      <c r="W298" s="500"/>
    </row>
    <row r="299" spans="2:23" ht="178.5" x14ac:dyDescent="0.2">
      <c r="B299" s="499" t="e">
        <f>IF(Tabla46[[#This Row],[Tipos de Acciones]]="","",CONCATENATE(Tabla46[[#This Row],[POA]],".",Tabla46[[#This Row],[SRS]],".",Tabla46[[#This Row],[AREA]],".",Tabla46[[#This Row],[TIPO]]))</f>
        <v>#REF!</v>
      </c>
      <c r="C299" s="499" t="e">
        <f>IF(Tabla46[[#This Row],[Tipos de Acciones]]="","",'Formulario PPGR1'!#REF!)</f>
        <v>#REF!</v>
      </c>
      <c r="D299" s="499" t="e">
        <f>IF(Tabla46[[#This Row],[Tipos de Acciones]]="","",'Formulario PPGR1'!#REF!)</f>
        <v>#REF!</v>
      </c>
      <c r="E299" s="499" t="e">
        <f>IF(Tabla46[[#This Row],[Tipos de Acciones]]="","",'Formulario PPGR1'!#REF!)</f>
        <v>#REF!</v>
      </c>
      <c r="F299" s="499" t="e">
        <f>IF(Tabla46[[#This Row],[Tipos de Acciones]]="","",'Formulario PPGR1'!#REF!)</f>
        <v>#REF!</v>
      </c>
      <c r="G299" s="514" t="s">
        <v>1310</v>
      </c>
      <c r="H299" s="514" t="s">
        <v>2286</v>
      </c>
      <c r="I299" s="515"/>
      <c r="J299" s="514"/>
      <c r="K299" s="514" t="s">
        <v>2441</v>
      </c>
      <c r="L299" s="514" t="s">
        <v>467</v>
      </c>
      <c r="M299" s="516" t="s">
        <v>2473</v>
      </c>
      <c r="N299" s="516" t="s">
        <v>1509</v>
      </c>
      <c r="O299" s="517" t="s">
        <v>2387</v>
      </c>
      <c r="P299" s="516" t="s">
        <v>1509</v>
      </c>
      <c r="Q299" s="518" t="s">
        <v>2280</v>
      </c>
      <c r="R299" s="519">
        <v>52</v>
      </c>
      <c r="S299" s="520">
        <v>6700</v>
      </c>
      <c r="T299" s="496">
        <f>+Tabla46[[#This Row],[Cantidad de Insumos]]*Tabla46[[#This Row],[Precio Unitario]]</f>
        <v>348400</v>
      </c>
      <c r="U299" s="521" t="s">
        <v>1041</v>
      </c>
      <c r="V299" s="522" t="s">
        <v>1300</v>
      </c>
      <c r="W299" s="500"/>
    </row>
    <row r="300" spans="2:23" ht="178.5" x14ac:dyDescent="0.2">
      <c r="B300" s="499" t="e">
        <f>IF(Tabla46[[#This Row],[Tipos de Acciones]]="","",CONCATENATE(Tabla46[[#This Row],[POA]],".",Tabla46[[#This Row],[SRS]],".",Tabla46[[#This Row],[AREA]],".",Tabla46[[#This Row],[TIPO]]))</f>
        <v>#REF!</v>
      </c>
      <c r="C300" s="499" t="e">
        <f>IF(Tabla46[[#This Row],[Tipos de Acciones]]="","",'Formulario PPGR1'!#REF!)</f>
        <v>#REF!</v>
      </c>
      <c r="D300" s="499" t="e">
        <f>IF(Tabla46[[#This Row],[Tipos de Acciones]]="","",'Formulario PPGR1'!#REF!)</f>
        <v>#REF!</v>
      </c>
      <c r="E300" s="499" t="e">
        <f>IF(Tabla46[[#This Row],[Tipos de Acciones]]="","",'Formulario PPGR1'!#REF!)</f>
        <v>#REF!</v>
      </c>
      <c r="F300" s="499" t="e">
        <f>IF(Tabla46[[#This Row],[Tipos de Acciones]]="","",'Formulario PPGR1'!#REF!)</f>
        <v>#REF!</v>
      </c>
      <c r="G300" s="514" t="s">
        <v>1310</v>
      </c>
      <c r="H300" s="514" t="s">
        <v>2392</v>
      </c>
      <c r="I300" s="515"/>
      <c r="J300" s="514"/>
      <c r="K300" s="514" t="s">
        <v>2442</v>
      </c>
      <c r="L300" s="514" t="s">
        <v>467</v>
      </c>
      <c r="M300" s="516" t="s">
        <v>2473</v>
      </c>
      <c r="N300" s="516" t="s">
        <v>1509</v>
      </c>
      <c r="O300" s="517" t="s">
        <v>2387</v>
      </c>
      <c r="P300" s="516" t="s">
        <v>1509</v>
      </c>
      <c r="Q300" s="518" t="s">
        <v>2280</v>
      </c>
      <c r="R300" s="519">
        <v>26</v>
      </c>
      <c r="S300" s="520">
        <v>11000</v>
      </c>
      <c r="T300" s="496">
        <f>+Tabla46[[#This Row],[Cantidad de Insumos]]*Tabla46[[#This Row],[Precio Unitario]]</f>
        <v>286000</v>
      </c>
      <c r="U300" s="521" t="s">
        <v>2394</v>
      </c>
      <c r="V300" s="522" t="s">
        <v>1300</v>
      </c>
      <c r="W300" s="500"/>
    </row>
    <row r="301" spans="2:23" ht="178.5" x14ac:dyDescent="0.2">
      <c r="B301" s="499" t="e">
        <f>IF(Tabla46[[#This Row],[Tipos de Acciones]]="","",CONCATENATE(Tabla46[[#This Row],[POA]],".",Tabla46[[#This Row],[SRS]],".",Tabla46[[#This Row],[AREA]],".",Tabla46[[#This Row],[TIPO]]))</f>
        <v>#REF!</v>
      </c>
      <c r="C301" s="499" t="e">
        <f>IF(Tabla46[[#This Row],[Tipos de Acciones]]="","",'Formulario PPGR1'!#REF!)</f>
        <v>#REF!</v>
      </c>
      <c r="D301" s="499" t="e">
        <f>IF(Tabla46[[#This Row],[Tipos de Acciones]]="","",'Formulario PPGR1'!#REF!)</f>
        <v>#REF!</v>
      </c>
      <c r="E301" s="499" t="e">
        <f>IF(Tabla46[[#This Row],[Tipos de Acciones]]="","",'Formulario PPGR1'!#REF!)</f>
        <v>#REF!</v>
      </c>
      <c r="F301" s="499" t="e">
        <f>IF(Tabla46[[#This Row],[Tipos de Acciones]]="","",'Formulario PPGR1'!#REF!)</f>
        <v>#REF!</v>
      </c>
      <c r="G301" s="514" t="s">
        <v>1310</v>
      </c>
      <c r="H301" s="514" t="s">
        <v>2286</v>
      </c>
      <c r="I301" s="515"/>
      <c r="J301" s="514"/>
      <c r="K301" s="514" t="s">
        <v>2443</v>
      </c>
      <c r="L301" s="514" t="s">
        <v>467</v>
      </c>
      <c r="M301" s="516" t="s">
        <v>2473</v>
      </c>
      <c r="N301" s="516" t="s">
        <v>1509</v>
      </c>
      <c r="O301" s="517" t="s">
        <v>2387</v>
      </c>
      <c r="P301" s="516" t="s">
        <v>1509</v>
      </c>
      <c r="Q301" s="518" t="s">
        <v>2280</v>
      </c>
      <c r="R301" s="519">
        <v>80</v>
      </c>
      <c r="S301" s="520">
        <v>180</v>
      </c>
      <c r="T301" s="496">
        <f>+Tabla46[[#This Row],[Cantidad de Insumos]]*Tabla46[[#This Row],[Precio Unitario]]</f>
        <v>14400</v>
      </c>
      <c r="U301" s="521" t="s">
        <v>1041</v>
      </c>
      <c r="V301" s="522" t="s">
        <v>1300</v>
      </c>
      <c r="W301" s="500"/>
    </row>
    <row r="302" spans="2:23" ht="178.5" x14ac:dyDescent="0.2">
      <c r="B302" s="499" t="e">
        <f>IF(Tabla46[[#This Row],[Tipos de Acciones]]="","",CONCATENATE(Tabla46[[#This Row],[POA]],".",Tabla46[[#This Row],[SRS]],".",Tabla46[[#This Row],[AREA]],".",Tabla46[[#This Row],[TIPO]]))</f>
        <v>#REF!</v>
      </c>
      <c r="C302" s="499" t="e">
        <f>IF(Tabla46[[#This Row],[Tipos de Acciones]]="","",'Formulario PPGR1'!#REF!)</f>
        <v>#REF!</v>
      </c>
      <c r="D302" s="499" t="e">
        <f>IF(Tabla46[[#This Row],[Tipos de Acciones]]="","",'Formulario PPGR1'!#REF!)</f>
        <v>#REF!</v>
      </c>
      <c r="E302" s="499" t="e">
        <f>IF(Tabla46[[#This Row],[Tipos de Acciones]]="","",'Formulario PPGR1'!#REF!)</f>
        <v>#REF!</v>
      </c>
      <c r="F302" s="499" t="e">
        <f>IF(Tabla46[[#This Row],[Tipos de Acciones]]="","",'Formulario PPGR1'!#REF!)</f>
        <v>#REF!</v>
      </c>
      <c r="G302" s="514" t="s">
        <v>1310</v>
      </c>
      <c r="H302" s="514" t="s">
        <v>2388</v>
      </c>
      <c r="I302" s="515"/>
      <c r="J302" s="514"/>
      <c r="K302" s="514" t="s">
        <v>2444</v>
      </c>
      <c r="L302" s="514" t="s">
        <v>467</v>
      </c>
      <c r="M302" s="516" t="s">
        <v>2473</v>
      </c>
      <c r="N302" s="516" t="s">
        <v>1509</v>
      </c>
      <c r="O302" s="517" t="s">
        <v>2387</v>
      </c>
      <c r="P302" s="516" t="s">
        <v>1509</v>
      </c>
      <c r="Q302" s="518" t="s">
        <v>2280</v>
      </c>
      <c r="R302" s="519">
        <v>73</v>
      </c>
      <c r="S302" s="520">
        <v>4000</v>
      </c>
      <c r="T302" s="496">
        <f>+Tabla46[[#This Row],[Cantidad de Insumos]]*Tabla46[[#This Row],[Precio Unitario]]</f>
        <v>292000</v>
      </c>
      <c r="U302" s="521" t="s">
        <v>735</v>
      </c>
      <c r="V302" s="522" t="s">
        <v>1300</v>
      </c>
      <c r="W302" s="500"/>
    </row>
    <row r="303" spans="2:23" ht="178.5" x14ac:dyDescent="0.2">
      <c r="B303" s="499" t="e">
        <f>IF(Tabla46[[#This Row],[Tipos de Acciones]]="","",CONCATENATE(Tabla46[[#This Row],[POA]],".",Tabla46[[#This Row],[SRS]],".",Tabla46[[#This Row],[AREA]],".",Tabla46[[#This Row],[TIPO]]))</f>
        <v>#REF!</v>
      </c>
      <c r="C303" s="499" t="e">
        <f>IF(Tabla46[[#This Row],[Tipos de Acciones]]="","",'Formulario PPGR1'!#REF!)</f>
        <v>#REF!</v>
      </c>
      <c r="D303" s="499" t="e">
        <f>IF(Tabla46[[#This Row],[Tipos de Acciones]]="","",'Formulario PPGR1'!#REF!)</f>
        <v>#REF!</v>
      </c>
      <c r="E303" s="499" t="e">
        <f>IF(Tabla46[[#This Row],[Tipos de Acciones]]="","",'Formulario PPGR1'!#REF!)</f>
        <v>#REF!</v>
      </c>
      <c r="F303" s="499" t="e">
        <f>IF(Tabla46[[#This Row],[Tipos de Acciones]]="","",'Formulario PPGR1'!#REF!)</f>
        <v>#REF!</v>
      </c>
      <c r="G303" s="514" t="s">
        <v>1310</v>
      </c>
      <c r="H303" s="514" t="s">
        <v>2333</v>
      </c>
      <c r="I303" s="515"/>
      <c r="J303" s="514"/>
      <c r="K303" s="514" t="s">
        <v>2445</v>
      </c>
      <c r="L303" s="514" t="s">
        <v>467</v>
      </c>
      <c r="M303" s="516" t="s">
        <v>2473</v>
      </c>
      <c r="N303" s="516" t="s">
        <v>1509</v>
      </c>
      <c r="O303" s="517" t="s">
        <v>2387</v>
      </c>
      <c r="P303" s="516" t="s">
        <v>1509</v>
      </c>
      <c r="Q303" s="518" t="s">
        <v>2280</v>
      </c>
      <c r="R303" s="519">
        <v>29</v>
      </c>
      <c r="S303" s="520">
        <v>3000</v>
      </c>
      <c r="T303" s="496">
        <f>+Tabla46[[#This Row],[Cantidad de Insumos]]*Tabla46[[#This Row],[Precio Unitario]]</f>
        <v>87000</v>
      </c>
      <c r="U303" s="521" t="s">
        <v>992</v>
      </c>
      <c r="V303" s="522" t="s">
        <v>1300</v>
      </c>
      <c r="W303" s="500"/>
    </row>
    <row r="304" spans="2:23" ht="178.5" x14ac:dyDescent="0.2">
      <c r="B304" s="499" t="e">
        <f>IF(Tabla46[[#This Row],[Tipos de Acciones]]="","",CONCATENATE(Tabla46[[#This Row],[POA]],".",Tabla46[[#This Row],[SRS]],".",Tabla46[[#This Row],[AREA]],".",Tabla46[[#This Row],[TIPO]]))</f>
        <v>#REF!</v>
      </c>
      <c r="C304" s="499" t="e">
        <f>IF(Tabla46[[#This Row],[Tipos de Acciones]]="","",'Formulario PPGR1'!#REF!)</f>
        <v>#REF!</v>
      </c>
      <c r="D304" s="499" t="e">
        <f>IF(Tabla46[[#This Row],[Tipos de Acciones]]="","",'Formulario PPGR1'!#REF!)</f>
        <v>#REF!</v>
      </c>
      <c r="E304" s="499" t="e">
        <f>IF(Tabla46[[#This Row],[Tipos de Acciones]]="","",'Formulario PPGR1'!#REF!)</f>
        <v>#REF!</v>
      </c>
      <c r="F304" s="499" t="e">
        <f>IF(Tabla46[[#This Row],[Tipos de Acciones]]="","",'Formulario PPGR1'!#REF!)</f>
        <v>#REF!</v>
      </c>
      <c r="G304" s="514" t="s">
        <v>1310</v>
      </c>
      <c r="H304" s="514" t="s">
        <v>2388</v>
      </c>
      <c r="I304" s="515"/>
      <c r="J304" s="514"/>
      <c r="K304" s="514" t="s">
        <v>2446</v>
      </c>
      <c r="L304" s="514" t="s">
        <v>467</v>
      </c>
      <c r="M304" s="516" t="s">
        <v>2473</v>
      </c>
      <c r="N304" s="516" t="s">
        <v>1509</v>
      </c>
      <c r="O304" s="517" t="s">
        <v>2387</v>
      </c>
      <c r="P304" s="516" t="s">
        <v>1509</v>
      </c>
      <c r="Q304" s="518" t="s">
        <v>2280</v>
      </c>
      <c r="R304" s="519">
        <v>14</v>
      </c>
      <c r="S304" s="520">
        <v>120000</v>
      </c>
      <c r="T304" s="496">
        <f>+Tabla46[[#This Row],[Cantidad de Insumos]]*Tabla46[[#This Row],[Precio Unitario]]</f>
        <v>1680000</v>
      </c>
      <c r="U304" s="521" t="s">
        <v>735</v>
      </c>
      <c r="V304" s="522" t="s">
        <v>1300</v>
      </c>
      <c r="W304" s="500"/>
    </row>
    <row r="305" spans="2:23" ht="178.5" x14ac:dyDescent="0.2">
      <c r="B305" s="499" t="e">
        <f>IF(Tabla46[[#This Row],[Tipos de Acciones]]="","",CONCATENATE(Tabla46[[#This Row],[POA]],".",Tabla46[[#This Row],[SRS]],".",Tabla46[[#This Row],[AREA]],".",Tabla46[[#This Row],[TIPO]]))</f>
        <v>#REF!</v>
      </c>
      <c r="C305" s="499" t="e">
        <f>IF(Tabla46[[#This Row],[Tipos de Acciones]]="","",'Formulario PPGR1'!#REF!)</f>
        <v>#REF!</v>
      </c>
      <c r="D305" s="499" t="e">
        <f>IF(Tabla46[[#This Row],[Tipos de Acciones]]="","",'Formulario PPGR1'!#REF!)</f>
        <v>#REF!</v>
      </c>
      <c r="E305" s="499" t="e">
        <f>IF(Tabla46[[#This Row],[Tipos de Acciones]]="","",'Formulario PPGR1'!#REF!)</f>
        <v>#REF!</v>
      </c>
      <c r="F305" s="499" t="e">
        <f>IF(Tabla46[[#This Row],[Tipos de Acciones]]="","",'Formulario PPGR1'!#REF!)</f>
        <v>#REF!</v>
      </c>
      <c r="G305" s="514" t="s">
        <v>1310</v>
      </c>
      <c r="H305" s="514" t="s">
        <v>2388</v>
      </c>
      <c r="I305" s="515"/>
      <c r="J305" s="514"/>
      <c r="K305" s="514" t="s">
        <v>2447</v>
      </c>
      <c r="L305" s="514" t="s">
        <v>467</v>
      </c>
      <c r="M305" s="516" t="s">
        <v>2473</v>
      </c>
      <c r="N305" s="516" t="s">
        <v>1509</v>
      </c>
      <c r="O305" s="517" t="s">
        <v>2387</v>
      </c>
      <c r="P305" s="516" t="s">
        <v>1509</v>
      </c>
      <c r="Q305" s="518" t="s">
        <v>2280</v>
      </c>
      <c r="R305" s="519">
        <v>21</v>
      </c>
      <c r="S305" s="520">
        <v>150000</v>
      </c>
      <c r="T305" s="496">
        <f>+Tabla46[[#This Row],[Cantidad de Insumos]]*Tabla46[[#This Row],[Precio Unitario]]</f>
        <v>3150000</v>
      </c>
      <c r="U305" s="521" t="s">
        <v>735</v>
      </c>
      <c r="V305" s="522" t="s">
        <v>1300</v>
      </c>
      <c r="W305" s="500"/>
    </row>
    <row r="306" spans="2:23" ht="178.5" x14ac:dyDescent="0.2">
      <c r="B306" s="499" t="e">
        <f>IF(Tabla46[[#This Row],[Tipos de Acciones]]="","",CONCATENATE(Tabla46[[#This Row],[POA]],".",Tabla46[[#This Row],[SRS]],".",Tabla46[[#This Row],[AREA]],".",Tabla46[[#This Row],[TIPO]]))</f>
        <v>#REF!</v>
      </c>
      <c r="C306" s="499" t="e">
        <f>IF(Tabla46[[#This Row],[Tipos de Acciones]]="","",'Formulario PPGR1'!#REF!)</f>
        <v>#REF!</v>
      </c>
      <c r="D306" s="499" t="e">
        <f>IF(Tabla46[[#This Row],[Tipos de Acciones]]="","",'Formulario PPGR1'!#REF!)</f>
        <v>#REF!</v>
      </c>
      <c r="E306" s="499" t="e">
        <f>IF(Tabla46[[#This Row],[Tipos de Acciones]]="","",'Formulario PPGR1'!#REF!)</f>
        <v>#REF!</v>
      </c>
      <c r="F306" s="499" t="e">
        <f>IF(Tabla46[[#This Row],[Tipos de Acciones]]="","",'Formulario PPGR1'!#REF!)</f>
        <v>#REF!</v>
      </c>
      <c r="G306" s="514" t="s">
        <v>1310</v>
      </c>
      <c r="H306" s="514" t="s">
        <v>2388</v>
      </c>
      <c r="I306" s="515"/>
      <c r="J306" s="514"/>
      <c r="K306" s="514" t="s">
        <v>2448</v>
      </c>
      <c r="L306" s="514" t="s">
        <v>467</v>
      </c>
      <c r="M306" s="516" t="s">
        <v>2473</v>
      </c>
      <c r="N306" s="516" t="s">
        <v>1509</v>
      </c>
      <c r="O306" s="517" t="s">
        <v>2387</v>
      </c>
      <c r="P306" s="516" t="s">
        <v>1509</v>
      </c>
      <c r="Q306" s="518" t="s">
        <v>2280</v>
      </c>
      <c r="R306" s="519">
        <v>14</v>
      </c>
      <c r="S306" s="520">
        <v>120000</v>
      </c>
      <c r="T306" s="496">
        <f>+Tabla46[[#This Row],[Cantidad de Insumos]]*Tabla46[[#This Row],[Precio Unitario]]</f>
        <v>1680000</v>
      </c>
      <c r="U306" s="521" t="s">
        <v>735</v>
      </c>
      <c r="V306" s="522" t="s">
        <v>1300</v>
      </c>
      <c r="W306" s="500"/>
    </row>
    <row r="307" spans="2:23" ht="178.5" x14ac:dyDescent="0.2">
      <c r="B307" s="499" t="e">
        <f>IF(Tabla46[[#This Row],[Tipos de Acciones]]="","",CONCATENATE(Tabla46[[#This Row],[POA]],".",Tabla46[[#This Row],[SRS]],".",Tabla46[[#This Row],[AREA]],".",Tabla46[[#This Row],[TIPO]]))</f>
        <v>#REF!</v>
      </c>
      <c r="C307" s="499" t="e">
        <f>IF(Tabla46[[#This Row],[Tipos de Acciones]]="","",'Formulario PPGR1'!#REF!)</f>
        <v>#REF!</v>
      </c>
      <c r="D307" s="499" t="e">
        <f>IF(Tabla46[[#This Row],[Tipos de Acciones]]="","",'Formulario PPGR1'!#REF!)</f>
        <v>#REF!</v>
      </c>
      <c r="E307" s="499" t="e">
        <f>IF(Tabla46[[#This Row],[Tipos de Acciones]]="","",'Formulario PPGR1'!#REF!)</f>
        <v>#REF!</v>
      </c>
      <c r="F307" s="499" t="e">
        <f>IF(Tabla46[[#This Row],[Tipos de Acciones]]="","",'Formulario PPGR1'!#REF!)</f>
        <v>#REF!</v>
      </c>
      <c r="G307" s="514" t="s">
        <v>1310</v>
      </c>
      <c r="H307" s="514" t="s">
        <v>2333</v>
      </c>
      <c r="I307" s="515"/>
      <c r="J307" s="514"/>
      <c r="K307" s="514" t="s">
        <v>2449</v>
      </c>
      <c r="L307" s="514" t="s">
        <v>467</v>
      </c>
      <c r="M307" s="516" t="s">
        <v>2473</v>
      </c>
      <c r="N307" s="516" t="s">
        <v>1509</v>
      </c>
      <c r="O307" s="517" t="s">
        <v>2387</v>
      </c>
      <c r="P307" s="516" t="s">
        <v>1509</v>
      </c>
      <c r="Q307" s="518" t="s">
        <v>2280</v>
      </c>
      <c r="R307" s="519">
        <v>16</v>
      </c>
      <c r="S307" s="520">
        <v>2800</v>
      </c>
      <c r="T307" s="496">
        <f>+Tabla46[[#This Row],[Cantidad de Insumos]]*Tabla46[[#This Row],[Precio Unitario]]</f>
        <v>44800</v>
      </c>
      <c r="U307" s="521" t="s">
        <v>992</v>
      </c>
      <c r="V307" s="522" t="s">
        <v>1300</v>
      </c>
      <c r="W307" s="500"/>
    </row>
    <row r="308" spans="2:23" ht="178.5" x14ac:dyDescent="0.2">
      <c r="B308" s="499" t="e">
        <f>IF(Tabla46[[#This Row],[Tipos de Acciones]]="","",CONCATENATE(Tabla46[[#This Row],[POA]],".",Tabla46[[#This Row],[SRS]],".",Tabla46[[#This Row],[AREA]],".",Tabla46[[#This Row],[TIPO]]))</f>
        <v>#REF!</v>
      </c>
      <c r="C308" s="499" t="e">
        <f>IF(Tabla46[[#This Row],[Tipos de Acciones]]="","",'Formulario PPGR1'!#REF!)</f>
        <v>#REF!</v>
      </c>
      <c r="D308" s="499" t="e">
        <f>IF(Tabla46[[#This Row],[Tipos de Acciones]]="","",'Formulario PPGR1'!#REF!)</f>
        <v>#REF!</v>
      </c>
      <c r="E308" s="499" t="e">
        <f>IF(Tabla46[[#This Row],[Tipos de Acciones]]="","",'Formulario PPGR1'!#REF!)</f>
        <v>#REF!</v>
      </c>
      <c r="F308" s="499" t="e">
        <f>IF(Tabla46[[#This Row],[Tipos de Acciones]]="","",'Formulario PPGR1'!#REF!)</f>
        <v>#REF!</v>
      </c>
      <c r="G308" s="514" t="s">
        <v>1310</v>
      </c>
      <c r="H308" s="514" t="s">
        <v>2333</v>
      </c>
      <c r="I308" s="515"/>
      <c r="J308" s="514"/>
      <c r="K308" s="514" t="s">
        <v>2450</v>
      </c>
      <c r="L308" s="514" t="s">
        <v>467</v>
      </c>
      <c r="M308" s="516" t="s">
        <v>2473</v>
      </c>
      <c r="N308" s="516" t="s">
        <v>1509</v>
      </c>
      <c r="O308" s="517" t="s">
        <v>2387</v>
      </c>
      <c r="P308" s="516" t="s">
        <v>1509</v>
      </c>
      <c r="Q308" s="518" t="s">
        <v>2280</v>
      </c>
      <c r="R308" s="519">
        <v>16</v>
      </c>
      <c r="S308" s="520">
        <v>2800</v>
      </c>
      <c r="T308" s="496">
        <f>+Tabla46[[#This Row],[Cantidad de Insumos]]*Tabla46[[#This Row],[Precio Unitario]]</f>
        <v>44800</v>
      </c>
      <c r="U308" s="521" t="s">
        <v>992</v>
      </c>
      <c r="V308" s="522" t="s">
        <v>1300</v>
      </c>
      <c r="W308" s="500"/>
    </row>
    <row r="309" spans="2:23" ht="178.5" x14ac:dyDescent="0.2">
      <c r="B309" s="499" t="e">
        <f>IF(Tabla46[[#This Row],[Tipos de Acciones]]="","",CONCATENATE(Tabla46[[#This Row],[POA]],".",Tabla46[[#This Row],[SRS]],".",Tabla46[[#This Row],[AREA]],".",Tabla46[[#This Row],[TIPO]]))</f>
        <v>#REF!</v>
      </c>
      <c r="C309" s="499" t="e">
        <f>IF(Tabla46[[#This Row],[Tipos de Acciones]]="","",'Formulario PPGR1'!#REF!)</f>
        <v>#REF!</v>
      </c>
      <c r="D309" s="499" t="e">
        <f>IF(Tabla46[[#This Row],[Tipos de Acciones]]="","",'Formulario PPGR1'!#REF!)</f>
        <v>#REF!</v>
      </c>
      <c r="E309" s="499" t="e">
        <f>IF(Tabla46[[#This Row],[Tipos de Acciones]]="","",'Formulario PPGR1'!#REF!)</f>
        <v>#REF!</v>
      </c>
      <c r="F309" s="499" t="e">
        <f>IF(Tabla46[[#This Row],[Tipos de Acciones]]="","",'Formulario PPGR1'!#REF!)</f>
        <v>#REF!</v>
      </c>
      <c r="G309" s="514" t="s">
        <v>1310</v>
      </c>
      <c r="H309" s="514" t="s">
        <v>2333</v>
      </c>
      <c r="I309" s="515"/>
      <c r="J309" s="514"/>
      <c r="K309" s="514" t="s">
        <v>2451</v>
      </c>
      <c r="L309" s="514" t="s">
        <v>467</v>
      </c>
      <c r="M309" s="516" t="s">
        <v>2473</v>
      </c>
      <c r="N309" s="516" t="s">
        <v>1509</v>
      </c>
      <c r="O309" s="517" t="s">
        <v>2387</v>
      </c>
      <c r="P309" s="516" t="s">
        <v>1509</v>
      </c>
      <c r="Q309" s="518" t="s">
        <v>2280</v>
      </c>
      <c r="R309" s="519">
        <v>18</v>
      </c>
      <c r="S309" s="520">
        <v>2800</v>
      </c>
      <c r="T309" s="496">
        <f>+Tabla46[[#This Row],[Cantidad de Insumos]]*Tabla46[[#This Row],[Precio Unitario]]</f>
        <v>50400</v>
      </c>
      <c r="U309" s="521" t="s">
        <v>992</v>
      </c>
      <c r="V309" s="522" t="s">
        <v>1300</v>
      </c>
      <c r="W309" s="500"/>
    </row>
    <row r="310" spans="2:23" ht="178.5" x14ac:dyDescent="0.2">
      <c r="B310" s="499" t="e">
        <f>IF(Tabla46[[#This Row],[Tipos de Acciones]]="","",CONCATENATE(Tabla46[[#This Row],[POA]],".",Tabla46[[#This Row],[SRS]],".",Tabla46[[#This Row],[AREA]],".",Tabla46[[#This Row],[TIPO]]))</f>
        <v>#REF!</v>
      </c>
      <c r="C310" s="499" t="e">
        <f>IF(Tabla46[[#This Row],[Tipos de Acciones]]="","",'Formulario PPGR1'!#REF!)</f>
        <v>#REF!</v>
      </c>
      <c r="D310" s="499" t="e">
        <f>IF(Tabla46[[#This Row],[Tipos de Acciones]]="","",'Formulario PPGR1'!#REF!)</f>
        <v>#REF!</v>
      </c>
      <c r="E310" s="499" t="e">
        <f>IF(Tabla46[[#This Row],[Tipos de Acciones]]="","",'Formulario PPGR1'!#REF!)</f>
        <v>#REF!</v>
      </c>
      <c r="F310" s="499" t="e">
        <f>IF(Tabla46[[#This Row],[Tipos de Acciones]]="","",'Formulario PPGR1'!#REF!)</f>
        <v>#REF!</v>
      </c>
      <c r="G310" s="514" t="s">
        <v>1310</v>
      </c>
      <c r="H310" s="514" t="s">
        <v>2392</v>
      </c>
      <c r="I310" s="515"/>
      <c r="J310" s="514"/>
      <c r="K310" s="514" t="s">
        <v>2452</v>
      </c>
      <c r="L310" s="514" t="s">
        <v>467</v>
      </c>
      <c r="M310" s="516" t="s">
        <v>2473</v>
      </c>
      <c r="N310" s="516" t="s">
        <v>1509</v>
      </c>
      <c r="O310" s="517" t="s">
        <v>2387</v>
      </c>
      <c r="P310" s="516" t="s">
        <v>1509</v>
      </c>
      <c r="Q310" s="518" t="s">
        <v>2280</v>
      </c>
      <c r="R310" s="519">
        <v>22</v>
      </c>
      <c r="S310" s="520">
        <v>6500</v>
      </c>
      <c r="T310" s="496">
        <f>+Tabla46[[#This Row],[Cantidad de Insumos]]*Tabla46[[#This Row],[Precio Unitario]]</f>
        <v>143000</v>
      </c>
      <c r="U310" s="521" t="s">
        <v>2394</v>
      </c>
      <c r="V310" s="522" t="s">
        <v>1300</v>
      </c>
      <c r="W310" s="500"/>
    </row>
    <row r="311" spans="2:23" ht="178.5" x14ac:dyDescent="0.2">
      <c r="B311" s="499" t="e">
        <f>IF(Tabla46[[#This Row],[Tipos de Acciones]]="","",CONCATENATE(Tabla46[[#This Row],[POA]],".",Tabla46[[#This Row],[SRS]],".",Tabla46[[#This Row],[AREA]],".",Tabla46[[#This Row],[TIPO]]))</f>
        <v>#REF!</v>
      </c>
      <c r="C311" s="499" t="e">
        <f>IF(Tabla46[[#This Row],[Tipos de Acciones]]="","",'Formulario PPGR1'!#REF!)</f>
        <v>#REF!</v>
      </c>
      <c r="D311" s="499" t="e">
        <f>IF(Tabla46[[#This Row],[Tipos de Acciones]]="","",'Formulario PPGR1'!#REF!)</f>
        <v>#REF!</v>
      </c>
      <c r="E311" s="499" t="e">
        <f>IF(Tabla46[[#This Row],[Tipos de Acciones]]="","",'Formulario PPGR1'!#REF!)</f>
        <v>#REF!</v>
      </c>
      <c r="F311" s="499" t="e">
        <f>IF(Tabla46[[#This Row],[Tipos de Acciones]]="","",'Formulario PPGR1'!#REF!)</f>
        <v>#REF!</v>
      </c>
      <c r="G311" s="514" t="s">
        <v>1310</v>
      </c>
      <c r="H311" s="514" t="s">
        <v>2388</v>
      </c>
      <c r="I311" s="515"/>
      <c r="J311" s="514"/>
      <c r="K311" s="514" t="s">
        <v>2453</v>
      </c>
      <c r="L311" s="514" t="s">
        <v>467</v>
      </c>
      <c r="M311" s="516" t="s">
        <v>2473</v>
      </c>
      <c r="N311" s="516" t="s">
        <v>1509</v>
      </c>
      <c r="O311" s="517" t="s">
        <v>2387</v>
      </c>
      <c r="P311" s="516" t="s">
        <v>1509</v>
      </c>
      <c r="Q311" s="518" t="s">
        <v>2280</v>
      </c>
      <c r="R311" s="519">
        <v>75</v>
      </c>
      <c r="S311" s="520">
        <v>150</v>
      </c>
      <c r="T311" s="496">
        <f>+Tabla46[[#This Row],[Cantidad de Insumos]]*Tabla46[[#This Row],[Precio Unitario]]</f>
        <v>11250</v>
      </c>
      <c r="U311" s="521" t="s">
        <v>735</v>
      </c>
      <c r="V311" s="522" t="s">
        <v>1300</v>
      </c>
      <c r="W311" s="500"/>
    </row>
    <row r="312" spans="2:23" ht="178.5" x14ac:dyDescent="0.2">
      <c r="B312" s="499" t="e">
        <f>IF(Tabla46[[#This Row],[Tipos de Acciones]]="","",CONCATENATE(Tabla46[[#This Row],[POA]],".",Tabla46[[#This Row],[SRS]],".",Tabla46[[#This Row],[AREA]],".",Tabla46[[#This Row],[TIPO]]))</f>
        <v>#REF!</v>
      </c>
      <c r="C312" s="499" t="e">
        <f>IF(Tabla46[[#This Row],[Tipos de Acciones]]="","",'Formulario PPGR1'!#REF!)</f>
        <v>#REF!</v>
      </c>
      <c r="D312" s="499" t="e">
        <f>IF(Tabla46[[#This Row],[Tipos de Acciones]]="","",'Formulario PPGR1'!#REF!)</f>
        <v>#REF!</v>
      </c>
      <c r="E312" s="499" t="e">
        <f>IF(Tabla46[[#This Row],[Tipos de Acciones]]="","",'Formulario PPGR1'!#REF!)</f>
        <v>#REF!</v>
      </c>
      <c r="F312" s="499" t="e">
        <f>IF(Tabla46[[#This Row],[Tipos de Acciones]]="","",'Formulario PPGR1'!#REF!)</f>
        <v>#REF!</v>
      </c>
      <c r="G312" s="514" t="s">
        <v>1310</v>
      </c>
      <c r="H312" s="514" t="s">
        <v>2278</v>
      </c>
      <c r="I312" s="515"/>
      <c r="J312" s="514"/>
      <c r="K312" s="514" t="s">
        <v>2454</v>
      </c>
      <c r="L312" s="514" t="s">
        <v>467</v>
      </c>
      <c r="M312" s="516" t="s">
        <v>2473</v>
      </c>
      <c r="N312" s="516" t="s">
        <v>1509</v>
      </c>
      <c r="O312" s="517" t="s">
        <v>2387</v>
      </c>
      <c r="P312" s="516" t="s">
        <v>1509</v>
      </c>
      <c r="Q312" s="518" t="s">
        <v>2280</v>
      </c>
      <c r="R312" s="519">
        <v>43</v>
      </c>
      <c r="S312" s="520">
        <v>42500</v>
      </c>
      <c r="T312" s="496">
        <f>+Tabla46[[#This Row],[Cantidad de Insumos]]*Tabla46[[#This Row],[Precio Unitario]]</f>
        <v>1827500</v>
      </c>
      <c r="U312" s="521" t="s">
        <v>1125</v>
      </c>
      <c r="V312" s="522" t="s">
        <v>1300</v>
      </c>
      <c r="W312" s="500"/>
    </row>
    <row r="313" spans="2:23" ht="178.5" x14ac:dyDescent="0.2">
      <c r="B313" s="499" t="e">
        <f>IF(Tabla46[[#This Row],[Tipos de Acciones]]="","",CONCATENATE(Tabla46[[#This Row],[POA]],".",Tabla46[[#This Row],[SRS]],".",Tabla46[[#This Row],[AREA]],".",Tabla46[[#This Row],[TIPO]]))</f>
        <v>#REF!</v>
      </c>
      <c r="C313" s="499" t="e">
        <f>IF(Tabla46[[#This Row],[Tipos de Acciones]]="","",'Formulario PPGR1'!#REF!)</f>
        <v>#REF!</v>
      </c>
      <c r="D313" s="499" t="e">
        <f>IF(Tabla46[[#This Row],[Tipos de Acciones]]="","",'Formulario PPGR1'!#REF!)</f>
        <v>#REF!</v>
      </c>
      <c r="E313" s="499" t="e">
        <f>IF(Tabla46[[#This Row],[Tipos de Acciones]]="","",'Formulario PPGR1'!#REF!)</f>
        <v>#REF!</v>
      </c>
      <c r="F313" s="499" t="e">
        <f>IF(Tabla46[[#This Row],[Tipos de Acciones]]="","",'Formulario PPGR1'!#REF!)</f>
        <v>#REF!</v>
      </c>
      <c r="G313" s="514" t="s">
        <v>1310</v>
      </c>
      <c r="H313" s="514" t="s">
        <v>2278</v>
      </c>
      <c r="I313" s="515"/>
      <c r="J313" s="514"/>
      <c r="K313" s="514" t="s">
        <v>2455</v>
      </c>
      <c r="L313" s="514" t="s">
        <v>467</v>
      </c>
      <c r="M313" s="516" t="s">
        <v>2473</v>
      </c>
      <c r="N313" s="516" t="s">
        <v>1509</v>
      </c>
      <c r="O313" s="517" t="s">
        <v>2387</v>
      </c>
      <c r="P313" s="516" t="s">
        <v>1509</v>
      </c>
      <c r="Q313" s="518" t="s">
        <v>2280</v>
      </c>
      <c r="R313" s="519">
        <v>47</v>
      </c>
      <c r="S313" s="520">
        <v>35000</v>
      </c>
      <c r="T313" s="496">
        <f>+Tabla46[[#This Row],[Cantidad de Insumos]]*Tabla46[[#This Row],[Precio Unitario]]</f>
        <v>1645000</v>
      </c>
      <c r="U313" s="521" t="s">
        <v>1125</v>
      </c>
      <c r="V313" s="522" t="s">
        <v>1300</v>
      </c>
      <c r="W313" s="500"/>
    </row>
    <row r="314" spans="2:23" ht="178.5" x14ac:dyDescent="0.2">
      <c r="B314" s="499" t="e">
        <f>IF(Tabla46[[#This Row],[Tipos de Acciones]]="","",CONCATENATE(Tabla46[[#This Row],[POA]],".",Tabla46[[#This Row],[SRS]],".",Tabla46[[#This Row],[AREA]],".",Tabla46[[#This Row],[TIPO]]))</f>
        <v>#REF!</v>
      </c>
      <c r="C314" s="499" t="e">
        <f>IF(Tabla46[[#This Row],[Tipos de Acciones]]="","",'Formulario PPGR1'!#REF!)</f>
        <v>#REF!</v>
      </c>
      <c r="D314" s="499" t="e">
        <f>IF(Tabla46[[#This Row],[Tipos de Acciones]]="","",'Formulario PPGR1'!#REF!)</f>
        <v>#REF!</v>
      </c>
      <c r="E314" s="499" t="e">
        <f>IF(Tabla46[[#This Row],[Tipos de Acciones]]="","",'Formulario PPGR1'!#REF!)</f>
        <v>#REF!</v>
      </c>
      <c r="F314" s="499" t="e">
        <f>IF(Tabla46[[#This Row],[Tipos de Acciones]]="","",'Formulario PPGR1'!#REF!)</f>
        <v>#REF!</v>
      </c>
      <c r="G314" s="514" t="s">
        <v>1310</v>
      </c>
      <c r="H314" s="514" t="s">
        <v>2388</v>
      </c>
      <c r="I314" s="515"/>
      <c r="J314" s="514"/>
      <c r="K314" s="514" t="s">
        <v>2456</v>
      </c>
      <c r="L314" s="514" t="s">
        <v>467</v>
      </c>
      <c r="M314" s="516" t="s">
        <v>2473</v>
      </c>
      <c r="N314" s="516" t="s">
        <v>1509</v>
      </c>
      <c r="O314" s="517" t="s">
        <v>2387</v>
      </c>
      <c r="P314" s="516" t="s">
        <v>1509</v>
      </c>
      <c r="Q314" s="518" t="s">
        <v>2280</v>
      </c>
      <c r="R314" s="519">
        <v>29</v>
      </c>
      <c r="S314" s="520">
        <v>10000</v>
      </c>
      <c r="T314" s="496">
        <f>+Tabla46[[#This Row],[Cantidad de Insumos]]*Tabla46[[#This Row],[Precio Unitario]]</f>
        <v>290000</v>
      </c>
      <c r="U314" s="521" t="s">
        <v>735</v>
      </c>
      <c r="V314" s="522" t="s">
        <v>1300</v>
      </c>
      <c r="W314" s="500"/>
    </row>
    <row r="315" spans="2:23" ht="178.5" x14ac:dyDescent="0.2">
      <c r="B315" s="499" t="e">
        <f>IF(Tabla46[[#This Row],[Tipos de Acciones]]="","",CONCATENATE(Tabla46[[#This Row],[POA]],".",Tabla46[[#This Row],[SRS]],".",Tabla46[[#This Row],[AREA]],".",Tabla46[[#This Row],[TIPO]]))</f>
        <v>#REF!</v>
      </c>
      <c r="C315" s="499" t="e">
        <f>IF(Tabla46[[#This Row],[Tipos de Acciones]]="","",'Formulario PPGR1'!#REF!)</f>
        <v>#REF!</v>
      </c>
      <c r="D315" s="499" t="e">
        <f>IF(Tabla46[[#This Row],[Tipos de Acciones]]="","",'Formulario PPGR1'!#REF!)</f>
        <v>#REF!</v>
      </c>
      <c r="E315" s="499" t="e">
        <f>IF(Tabla46[[#This Row],[Tipos de Acciones]]="","",'Formulario PPGR1'!#REF!)</f>
        <v>#REF!</v>
      </c>
      <c r="F315" s="499" t="e">
        <f>IF(Tabla46[[#This Row],[Tipos de Acciones]]="","",'Formulario PPGR1'!#REF!)</f>
        <v>#REF!</v>
      </c>
      <c r="G315" s="514" t="s">
        <v>1310</v>
      </c>
      <c r="H315" s="514" t="s">
        <v>2388</v>
      </c>
      <c r="I315" s="515"/>
      <c r="J315" s="514"/>
      <c r="K315" s="514" t="s">
        <v>2457</v>
      </c>
      <c r="L315" s="514" t="s">
        <v>467</v>
      </c>
      <c r="M315" s="516" t="s">
        <v>2473</v>
      </c>
      <c r="N315" s="516" t="s">
        <v>1509</v>
      </c>
      <c r="O315" s="517" t="s">
        <v>2387</v>
      </c>
      <c r="P315" s="516" t="s">
        <v>1509</v>
      </c>
      <c r="Q315" s="518" t="s">
        <v>2280</v>
      </c>
      <c r="R315" s="519">
        <v>51</v>
      </c>
      <c r="S315" s="520">
        <v>3000</v>
      </c>
      <c r="T315" s="496">
        <f>+Tabla46[[#This Row],[Cantidad de Insumos]]*Tabla46[[#This Row],[Precio Unitario]]</f>
        <v>153000</v>
      </c>
      <c r="U315" s="521" t="s">
        <v>735</v>
      </c>
      <c r="V315" s="522" t="s">
        <v>1300</v>
      </c>
      <c r="W315" s="500"/>
    </row>
    <row r="316" spans="2:23" ht="178.5" x14ac:dyDescent="0.2">
      <c r="B316" s="499" t="e">
        <f>IF(Tabla46[[#This Row],[Tipos de Acciones]]="","",CONCATENATE(Tabla46[[#This Row],[POA]],".",Tabla46[[#This Row],[SRS]],".",Tabla46[[#This Row],[AREA]],".",Tabla46[[#This Row],[TIPO]]))</f>
        <v>#REF!</v>
      </c>
      <c r="C316" s="499" t="e">
        <f>IF(Tabla46[[#This Row],[Tipos de Acciones]]="","",'Formulario PPGR1'!#REF!)</f>
        <v>#REF!</v>
      </c>
      <c r="D316" s="499" t="e">
        <f>IF(Tabla46[[#This Row],[Tipos de Acciones]]="","",'Formulario PPGR1'!#REF!)</f>
        <v>#REF!</v>
      </c>
      <c r="E316" s="499" t="e">
        <f>IF(Tabla46[[#This Row],[Tipos de Acciones]]="","",'Formulario PPGR1'!#REF!)</f>
        <v>#REF!</v>
      </c>
      <c r="F316" s="499" t="e">
        <f>IF(Tabla46[[#This Row],[Tipos de Acciones]]="","",'Formulario PPGR1'!#REF!)</f>
        <v>#REF!</v>
      </c>
      <c r="G316" s="514" t="s">
        <v>1310</v>
      </c>
      <c r="H316" s="514" t="s">
        <v>2388</v>
      </c>
      <c r="I316" s="515"/>
      <c r="J316" s="514"/>
      <c r="K316" s="514" t="s">
        <v>2458</v>
      </c>
      <c r="L316" s="514" t="s">
        <v>467</v>
      </c>
      <c r="M316" s="516" t="s">
        <v>2473</v>
      </c>
      <c r="N316" s="516" t="s">
        <v>1509</v>
      </c>
      <c r="O316" s="517" t="s">
        <v>2387</v>
      </c>
      <c r="P316" s="516" t="s">
        <v>1509</v>
      </c>
      <c r="Q316" s="518" t="s">
        <v>2280</v>
      </c>
      <c r="R316" s="519">
        <v>19</v>
      </c>
      <c r="S316" s="520">
        <v>10000</v>
      </c>
      <c r="T316" s="496">
        <f>+Tabla46[[#This Row],[Cantidad de Insumos]]*Tabla46[[#This Row],[Precio Unitario]]</f>
        <v>190000</v>
      </c>
      <c r="U316" s="521" t="s">
        <v>735</v>
      </c>
      <c r="V316" s="522" t="s">
        <v>1300</v>
      </c>
      <c r="W316" s="500"/>
    </row>
    <row r="317" spans="2:23" ht="178.5" x14ac:dyDescent="0.2">
      <c r="B317" s="499" t="e">
        <f>IF(Tabla46[[#This Row],[Tipos de Acciones]]="","",CONCATENATE(Tabla46[[#This Row],[POA]],".",Tabla46[[#This Row],[SRS]],".",Tabla46[[#This Row],[AREA]],".",Tabla46[[#This Row],[TIPO]]))</f>
        <v>#REF!</v>
      </c>
      <c r="C317" s="499" t="e">
        <f>IF(Tabla46[[#This Row],[Tipos de Acciones]]="","",'Formulario PPGR1'!#REF!)</f>
        <v>#REF!</v>
      </c>
      <c r="D317" s="499" t="e">
        <f>IF(Tabla46[[#This Row],[Tipos de Acciones]]="","",'Formulario PPGR1'!#REF!)</f>
        <v>#REF!</v>
      </c>
      <c r="E317" s="499" t="e">
        <f>IF(Tabla46[[#This Row],[Tipos de Acciones]]="","",'Formulario PPGR1'!#REF!)</f>
        <v>#REF!</v>
      </c>
      <c r="F317" s="499" t="e">
        <f>IF(Tabla46[[#This Row],[Tipos de Acciones]]="","",'Formulario PPGR1'!#REF!)</f>
        <v>#REF!</v>
      </c>
      <c r="G317" s="514" t="s">
        <v>1310</v>
      </c>
      <c r="H317" s="514" t="s">
        <v>2388</v>
      </c>
      <c r="I317" s="515"/>
      <c r="J317" s="514"/>
      <c r="K317" s="514" t="s">
        <v>2459</v>
      </c>
      <c r="L317" s="514" t="s">
        <v>467</v>
      </c>
      <c r="M317" s="516" t="s">
        <v>2473</v>
      </c>
      <c r="N317" s="516" t="s">
        <v>1509</v>
      </c>
      <c r="O317" s="517" t="s">
        <v>2387</v>
      </c>
      <c r="P317" s="516" t="s">
        <v>1509</v>
      </c>
      <c r="Q317" s="518" t="s">
        <v>2280</v>
      </c>
      <c r="R317" s="519">
        <v>30</v>
      </c>
      <c r="S317" s="520">
        <v>15000</v>
      </c>
      <c r="T317" s="496">
        <f>+Tabla46[[#This Row],[Cantidad de Insumos]]*Tabla46[[#This Row],[Precio Unitario]]</f>
        <v>450000</v>
      </c>
      <c r="U317" s="521" t="s">
        <v>735</v>
      </c>
      <c r="V317" s="522" t="s">
        <v>1300</v>
      </c>
      <c r="W317" s="500"/>
    </row>
    <row r="318" spans="2:23" ht="178.5" x14ac:dyDescent="0.2">
      <c r="B318" s="499" t="e">
        <f>IF(Tabla46[[#This Row],[Tipos de Acciones]]="","",CONCATENATE(Tabla46[[#This Row],[POA]],".",Tabla46[[#This Row],[SRS]],".",Tabla46[[#This Row],[AREA]],".",Tabla46[[#This Row],[TIPO]]))</f>
        <v>#REF!</v>
      </c>
      <c r="C318" s="499" t="e">
        <f>IF(Tabla46[[#This Row],[Tipos de Acciones]]="","",'Formulario PPGR1'!#REF!)</f>
        <v>#REF!</v>
      </c>
      <c r="D318" s="499" t="e">
        <f>IF(Tabla46[[#This Row],[Tipos de Acciones]]="","",'Formulario PPGR1'!#REF!)</f>
        <v>#REF!</v>
      </c>
      <c r="E318" s="499" t="e">
        <f>IF(Tabla46[[#This Row],[Tipos de Acciones]]="","",'Formulario PPGR1'!#REF!)</f>
        <v>#REF!</v>
      </c>
      <c r="F318" s="499" t="e">
        <f>IF(Tabla46[[#This Row],[Tipos de Acciones]]="","",'Formulario PPGR1'!#REF!)</f>
        <v>#REF!</v>
      </c>
      <c r="G318" s="514" t="s">
        <v>1310</v>
      </c>
      <c r="H318" s="514" t="s">
        <v>2388</v>
      </c>
      <c r="I318" s="515"/>
      <c r="J318" s="514"/>
      <c r="K318" s="514" t="s">
        <v>2460</v>
      </c>
      <c r="L318" s="514" t="s">
        <v>467</v>
      </c>
      <c r="M318" s="516" t="s">
        <v>2473</v>
      </c>
      <c r="N318" s="516" t="s">
        <v>1509</v>
      </c>
      <c r="O318" s="517" t="s">
        <v>2387</v>
      </c>
      <c r="P318" s="516" t="s">
        <v>1509</v>
      </c>
      <c r="Q318" s="518" t="s">
        <v>2280</v>
      </c>
      <c r="R318" s="519">
        <v>41</v>
      </c>
      <c r="S318" s="520">
        <v>8000</v>
      </c>
      <c r="T318" s="496">
        <f>+Tabla46[[#This Row],[Cantidad de Insumos]]*Tabla46[[#This Row],[Precio Unitario]]</f>
        <v>328000</v>
      </c>
      <c r="U318" s="521" t="s">
        <v>735</v>
      </c>
      <c r="V318" s="522" t="s">
        <v>1300</v>
      </c>
      <c r="W318" s="500"/>
    </row>
    <row r="319" spans="2:23" ht="178.5" x14ac:dyDescent="0.2">
      <c r="B319" s="499" t="e">
        <f>IF(Tabla46[[#This Row],[Tipos de Acciones]]="","",CONCATENATE(Tabla46[[#This Row],[POA]],".",Tabla46[[#This Row],[SRS]],".",Tabla46[[#This Row],[AREA]],".",Tabla46[[#This Row],[TIPO]]))</f>
        <v>#REF!</v>
      </c>
      <c r="C319" s="499" t="e">
        <f>IF(Tabla46[[#This Row],[Tipos de Acciones]]="","",'Formulario PPGR1'!#REF!)</f>
        <v>#REF!</v>
      </c>
      <c r="D319" s="499" t="e">
        <f>IF(Tabla46[[#This Row],[Tipos de Acciones]]="","",'Formulario PPGR1'!#REF!)</f>
        <v>#REF!</v>
      </c>
      <c r="E319" s="499" t="e">
        <f>IF(Tabla46[[#This Row],[Tipos de Acciones]]="","",'Formulario PPGR1'!#REF!)</f>
        <v>#REF!</v>
      </c>
      <c r="F319" s="499" t="e">
        <f>IF(Tabla46[[#This Row],[Tipos de Acciones]]="","",'Formulario PPGR1'!#REF!)</f>
        <v>#REF!</v>
      </c>
      <c r="G319" s="514" t="s">
        <v>1310</v>
      </c>
      <c r="H319" s="514" t="s">
        <v>2300</v>
      </c>
      <c r="I319" s="515"/>
      <c r="J319" s="514"/>
      <c r="K319" s="514" t="s">
        <v>2461</v>
      </c>
      <c r="L319" s="514" t="s">
        <v>467</v>
      </c>
      <c r="M319" s="516" t="s">
        <v>2473</v>
      </c>
      <c r="N319" s="516" t="s">
        <v>1509</v>
      </c>
      <c r="O319" s="517" t="s">
        <v>2387</v>
      </c>
      <c r="P319" s="516" t="s">
        <v>1509</v>
      </c>
      <c r="Q319" s="518" t="s">
        <v>2280</v>
      </c>
      <c r="R319" s="519">
        <v>67</v>
      </c>
      <c r="S319" s="520">
        <v>10500</v>
      </c>
      <c r="T319" s="496">
        <f>+Tabla46[[#This Row],[Cantidad de Insumos]]*Tabla46[[#This Row],[Precio Unitario]]</f>
        <v>703500</v>
      </c>
      <c r="U319" s="521" t="s">
        <v>950</v>
      </c>
      <c r="V319" s="522" t="s">
        <v>1300</v>
      </c>
      <c r="W319" s="500"/>
    </row>
    <row r="320" spans="2:23" ht="178.5" x14ac:dyDescent="0.2">
      <c r="B320" s="499" t="e">
        <f>IF(Tabla46[[#This Row],[Tipos de Acciones]]="","",CONCATENATE(Tabla46[[#This Row],[POA]],".",Tabla46[[#This Row],[SRS]],".",Tabla46[[#This Row],[AREA]],".",Tabla46[[#This Row],[TIPO]]))</f>
        <v>#REF!</v>
      </c>
      <c r="C320" s="499" t="e">
        <f>IF(Tabla46[[#This Row],[Tipos de Acciones]]="","",'Formulario PPGR1'!#REF!)</f>
        <v>#REF!</v>
      </c>
      <c r="D320" s="499" t="e">
        <f>IF(Tabla46[[#This Row],[Tipos de Acciones]]="","",'Formulario PPGR1'!#REF!)</f>
        <v>#REF!</v>
      </c>
      <c r="E320" s="499" t="e">
        <f>IF(Tabla46[[#This Row],[Tipos de Acciones]]="","",'Formulario PPGR1'!#REF!)</f>
        <v>#REF!</v>
      </c>
      <c r="F320" s="499" t="e">
        <f>IF(Tabla46[[#This Row],[Tipos de Acciones]]="","",'Formulario PPGR1'!#REF!)</f>
        <v>#REF!</v>
      </c>
      <c r="G320" s="514" t="s">
        <v>1310</v>
      </c>
      <c r="H320" s="514" t="s">
        <v>2388</v>
      </c>
      <c r="I320" s="515"/>
      <c r="J320" s="514"/>
      <c r="K320" s="514" t="s">
        <v>2462</v>
      </c>
      <c r="L320" s="514" t="s">
        <v>467</v>
      </c>
      <c r="M320" s="516" t="s">
        <v>2473</v>
      </c>
      <c r="N320" s="516" t="s">
        <v>1509</v>
      </c>
      <c r="O320" s="517" t="s">
        <v>2387</v>
      </c>
      <c r="P320" s="516" t="s">
        <v>1509</v>
      </c>
      <c r="Q320" s="518" t="s">
        <v>2280</v>
      </c>
      <c r="R320" s="519">
        <v>68</v>
      </c>
      <c r="S320" s="520">
        <v>4000</v>
      </c>
      <c r="T320" s="496">
        <f>+Tabla46[[#This Row],[Cantidad de Insumos]]*Tabla46[[#This Row],[Precio Unitario]]</f>
        <v>272000</v>
      </c>
      <c r="U320" s="521" t="s">
        <v>735</v>
      </c>
      <c r="V320" s="522" t="s">
        <v>1300</v>
      </c>
      <c r="W320" s="500"/>
    </row>
    <row r="321" spans="2:23" ht="178.5" x14ac:dyDescent="0.2">
      <c r="B321" s="499" t="e">
        <f>IF(Tabla46[[#This Row],[Tipos de Acciones]]="","",CONCATENATE(Tabla46[[#This Row],[POA]],".",Tabla46[[#This Row],[SRS]],".",Tabla46[[#This Row],[AREA]],".",Tabla46[[#This Row],[TIPO]]))</f>
        <v>#REF!</v>
      </c>
      <c r="C321" s="499" t="e">
        <f>IF(Tabla46[[#This Row],[Tipos de Acciones]]="","",'Formulario PPGR1'!#REF!)</f>
        <v>#REF!</v>
      </c>
      <c r="D321" s="499" t="e">
        <f>IF(Tabla46[[#This Row],[Tipos de Acciones]]="","",'Formulario PPGR1'!#REF!)</f>
        <v>#REF!</v>
      </c>
      <c r="E321" s="499" t="e">
        <f>IF(Tabla46[[#This Row],[Tipos de Acciones]]="","",'Formulario PPGR1'!#REF!)</f>
        <v>#REF!</v>
      </c>
      <c r="F321" s="499" t="e">
        <f>IF(Tabla46[[#This Row],[Tipos de Acciones]]="","",'Formulario PPGR1'!#REF!)</f>
        <v>#REF!</v>
      </c>
      <c r="G321" s="514" t="s">
        <v>1310</v>
      </c>
      <c r="H321" s="514" t="s">
        <v>2388</v>
      </c>
      <c r="I321" s="515"/>
      <c r="J321" s="514"/>
      <c r="K321" s="514" t="s">
        <v>2463</v>
      </c>
      <c r="L321" s="514" t="s">
        <v>467</v>
      </c>
      <c r="M321" s="516" t="s">
        <v>2473</v>
      </c>
      <c r="N321" s="516" t="s">
        <v>1509</v>
      </c>
      <c r="O321" s="517" t="s">
        <v>2387</v>
      </c>
      <c r="P321" s="516" t="s">
        <v>1509</v>
      </c>
      <c r="Q321" s="518" t="s">
        <v>2280</v>
      </c>
      <c r="R321" s="519">
        <v>35</v>
      </c>
      <c r="S321" s="520">
        <v>4500</v>
      </c>
      <c r="T321" s="496">
        <f>+Tabla46[[#This Row],[Cantidad de Insumos]]*Tabla46[[#This Row],[Precio Unitario]]</f>
        <v>157500</v>
      </c>
      <c r="U321" s="521" t="s">
        <v>735</v>
      </c>
      <c r="V321" s="522" t="s">
        <v>1300</v>
      </c>
      <c r="W321" s="500"/>
    </row>
    <row r="322" spans="2:23" ht="178.5" x14ac:dyDescent="0.2">
      <c r="B322" s="499" t="e">
        <f>IF(Tabla46[[#This Row],[Tipos de Acciones]]="","",CONCATENATE(Tabla46[[#This Row],[POA]],".",Tabla46[[#This Row],[SRS]],".",Tabla46[[#This Row],[AREA]],".",Tabla46[[#This Row],[TIPO]]))</f>
        <v>#REF!</v>
      </c>
      <c r="C322" s="499" t="e">
        <f>IF(Tabla46[[#This Row],[Tipos de Acciones]]="","",'Formulario PPGR1'!#REF!)</f>
        <v>#REF!</v>
      </c>
      <c r="D322" s="499" t="e">
        <f>IF(Tabla46[[#This Row],[Tipos de Acciones]]="","",'Formulario PPGR1'!#REF!)</f>
        <v>#REF!</v>
      </c>
      <c r="E322" s="499" t="e">
        <f>IF(Tabla46[[#This Row],[Tipos de Acciones]]="","",'Formulario PPGR1'!#REF!)</f>
        <v>#REF!</v>
      </c>
      <c r="F322" s="499" t="e">
        <f>IF(Tabla46[[#This Row],[Tipos de Acciones]]="","",'Formulario PPGR1'!#REF!)</f>
        <v>#REF!</v>
      </c>
      <c r="G322" s="514" t="s">
        <v>1310</v>
      </c>
      <c r="H322" s="514" t="s">
        <v>2388</v>
      </c>
      <c r="I322" s="515"/>
      <c r="J322" s="514"/>
      <c r="K322" s="514" t="s">
        <v>2464</v>
      </c>
      <c r="L322" s="514" t="s">
        <v>467</v>
      </c>
      <c r="M322" s="516" t="s">
        <v>2473</v>
      </c>
      <c r="N322" s="516" t="s">
        <v>1509</v>
      </c>
      <c r="O322" s="517" t="s">
        <v>2387</v>
      </c>
      <c r="P322" s="516" t="s">
        <v>1509</v>
      </c>
      <c r="Q322" s="518" t="s">
        <v>2280</v>
      </c>
      <c r="R322" s="519">
        <v>44</v>
      </c>
      <c r="S322" s="520">
        <v>5400</v>
      </c>
      <c r="T322" s="496">
        <f>+Tabla46[[#This Row],[Cantidad de Insumos]]*Tabla46[[#This Row],[Precio Unitario]]</f>
        <v>237600</v>
      </c>
      <c r="U322" s="521" t="s">
        <v>735</v>
      </c>
      <c r="V322" s="522" t="s">
        <v>1300</v>
      </c>
      <c r="W322" s="500"/>
    </row>
    <row r="323" spans="2:23" ht="178.5" x14ac:dyDescent="0.2">
      <c r="B323" s="499" t="e">
        <f>IF(Tabla46[[#This Row],[Tipos de Acciones]]="","",CONCATENATE(Tabla46[[#This Row],[POA]],".",Tabla46[[#This Row],[SRS]],".",Tabla46[[#This Row],[AREA]],".",Tabla46[[#This Row],[TIPO]]))</f>
        <v>#REF!</v>
      </c>
      <c r="C323" s="499" t="e">
        <f>IF(Tabla46[[#This Row],[Tipos de Acciones]]="","",'Formulario PPGR1'!#REF!)</f>
        <v>#REF!</v>
      </c>
      <c r="D323" s="499" t="e">
        <f>IF(Tabla46[[#This Row],[Tipos de Acciones]]="","",'Formulario PPGR1'!#REF!)</f>
        <v>#REF!</v>
      </c>
      <c r="E323" s="499" t="e">
        <f>IF(Tabla46[[#This Row],[Tipos de Acciones]]="","",'Formulario PPGR1'!#REF!)</f>
        <v>#REF!</v>
      </c>
      <c r="F323" s="499" t="e">
        <f>IF(Tabla46[[#This Row],[Tipos de Acciones]]="","",'Formulario PPGR1'!#REF!)</f>
        <v>#REF!</v>
      </c>
      <c r="G323" s="514" t="s">
        <v>1310</v>
      </c>
      <c r="H323" s="514" t="s">
        <v>2388</v>
      </c>
      <c r="I323" s="515"/>
      <c r="J323" s="514"/>
      <c r="K323" s="514" t="s">
        <v>2465</v>
      </c>
      <c r="L323" s="514" t="s">
        <v>467</v>
      </c>
      <c r="M323" s="516" t="s">
        <v>2473</v>
      </c>
      <c r="N323" s="516" t="s">
        <v>1509</v>
      </c>
      <c r="O323" s="517" t="s">
        <v>2387</v>
      </c>
      <c r="P323" s="516" t="s">
        <v>1509</v>
      </c>
      <c r="Q323" s="518" t="s">
        <v>2280</v>
      </c>
      <c r="R323" s="519">
        <v>16</v>
      </c>
      <c r="S323" s="520">
        <v>75000</v>
      </c>
      <c r="T323" s="496">
        <f>+Tabla46[[#This Row],[Cantidad de Insumos]]*Tabla46[[#This Row],[Precio Unitario]]</f>
        <v>1200000</v>
      </c>
      <c r="U323" s="521" t="s">
        <v>735</v>
      </c>
      <c r="V323" s="522" t="s">
        <v>1300</v>
      </c>
      <c r="W323" s="500"/>
    </row>
    <row r="324" spans="2:23" ht="178.5" x14ac:dyDescent="0.2">
      <c r="B324" s="499" t="e">
        <f>IF(Tabla46[[#This Row],[Tipos de Acciones]]="","",CONCATENATE(Tabla46[[#This Row],[POA]],".",Tabla46[[#This Row],[SRS]],".",Tabla46[[#This Row],[AREA]],".",Tabla46[[#This Row],[TIPO]]))</f>
        <v>#REF!</v>
      </c>
      <c r="C324" s="499" t="e">
        <f>IF(Tabla46[[#This Row],[Tipos de Acciones]]="","",'Formulario PPGR1'!#REF!)</f>
        <v>#REF!</v>
      </c>
      <c r="D324" s="499" t="e">
        <f>IF(Tabla46[[#This Row],[Tipos de Acciones]]="","",'Formulario PPGR1'!#REF!)</f>
        <v>#REF!</v>
      </c>
      <c r="E324" s="499" t="e">
        <f>IF(Tabla46[[#This Row],[Tipos de Acciones]]="","",'Formulario PPGR1'!#REF!)</f>
        <v>#REF!</v>
      </c>
      <c r="F324" s="499" t="e">
        <f>IF(Tabla46[[#This Row],[Tipos de Acciones]]="","",'Formulario PPGR1'!#REF!)</f>
        <v>#REF!</v>
      </c>
      <c r="G324" s="514" t="s">
        <v>1310</v>
      </c>
      <c r="H324" s="514" t="s">
        <v>2388</v>
      </c>
      <c r="I324" s="515"/>
      <c r="J324" s="514"/>
      <c r="K324" s="514" t="s">
        <v>2466</v>
      </c>
      <c r="L324" s="514" t="s">
        <v>467</v>
      </c>
      <c r="M324" s="516" t="s">
        <v>2473</v>
      </c>
      <c r="N324" s="516" t="s">
        <v>1509</v>
      </c>
      <c r="O324" s="517" t="s">
        <v>2387</v>
      </c>
      <c r="P324" s="516" t="s">
        <v>1509</v>
      </c>
      <c r="Q324" s="518" t="s">
        <v>2280</v>
      </c>
      <c r="R324" s="519">
        <v>63</v>
      </c>
      <c r="S324" s="520">
        <v>1080</v>
      </c>
      <c r="T324" s="496">
        <f>+Tabla46[[#This Row],[Cantidad de Insumos]]*Tabla46[[#This Row],[Precio Unitario]]</f>
        <v>68040</v>
      </c>
      <c r="U324" s="521" t="s">
        <v>735</v>
      </c>
      <c r="V324" s="522" t="s">
        <v>1300</v>
      </c>
      <c r="W324" s="500"/>
    </row>
    <row r="325" spans="2:23" ht="178.5" x14ac:dyDescent="0.2">
      <c r="B325" s="499" t="e">
        <f>IF(Tabla46[[#This Row],[Tipos de Acciones]]="","",CONCATENATE(Tabla46[[#This Row],[POA]],".",Tabla46[[#This Row],[SRS]],".",Tabla46[[#This Row],[AREA]],".",Tabla46[[#This Row],[TIPO]]))</f>
        <v>#REF!</v>
      </c>
      <c r="C325" s="499" t="e">
        <f>IF(Tabla46[[#This Row],[Tipos de Acciones]]="","",'Formulario PPGR1'!#REF!)</f>
        <v>#REF!</v>
      </c>
      <c r="D325" s="499" t="e">
        <f>IF(Tabla46[[#This Row],[Tipos de Acciones]]="","",'Formulario PPGR1'!#REF!)</f>
        <v>#REF!</v>
      </c>
      <c r="E325" s="499" t="e">
        <f>IF(Tabla46[[#This Row],[Tipos de Acciones]]="","",'Formulario PPGR1'!#REF!)</f>
        <v>#REF!</v>
      </c>
      <c r="F325" s="499" t="e">
        <f>IF(Tabla46[[#This Row],[Tipos de Acciones]]="","",'Formulario PPGR1'!#REF!)</f>
        <v>#REF!</v>
      </c>
      <c r="G325" s="514" t="s">
        <v>1310</v>
      </c>
      <c r="H325" s="514" t="s">
        <v>2388</v>
      </c>
      <c r="I325" s="515"/>
      <c r="J325" s="514"/>
      <c r="K325" s="514" t="s">
        <v>2467</v>
      </c>
      <c r="L325" s="514" t="s">
        <v>467</v>
      </c>
      <c r="M325" s="516" t="s">
        <v>2473</v>
      </c>
      <c r="N325" s="516" t="s">
        <v>1509</v>
      </c>
      <c r="O325" s="517" t="s">
        <v>2387</v>
      </c>
      <c r="P325" s="516" t="s">
        <v>1509</v>
      </c>
      <c r="Q325" s="518" t="s">
        <v>2280</v>
      </c>
      <c r="R325" s="519">
        <v>27</v>
      </c>
      <c r="S325" s="520">
        <v>4050</v>
      </c>
      <c r="T325" s="496">
        <f>+Tabla46[[#This Row],[Cantidad de Insumos]]*Tabla46[[#This Row],[Precio Unitario]]</f>
        <v>109350</v>
      </c>
      <c r="U325" s="521" t="s">
        <v>735</v>
      </c>
      <c r="V325" s="522" t="s">
        <v>1300</v>
      </c>
      <c r="W325" s="500"/>
    </row>
    <row r="326" spans="2:23" ht="178.5" x14ac:dyDescent="0.2">
      <c r="B326" s="499" t="e">
        <f>IF(Tabla46[[#This Row],[Tipos de Acciones]]="","",CONCATENATE(Tabla46[[#This Row],[POA]],".",Tabla46[[#This Row],[SRS]],".",Tabla46[[#This Row],[AREA]],".",Tabla46[[#This Row],[TIPO]]))</f>
        <v>#REF!</v>
      </c>
      <c r="C326" s="499" t="e">
        <f>IF(Tabla46[[#This Row],[Tipos de Acciones]]="","",'Formulario PPGR1'!#REF!)</f>
        <v>#REF!</v>
      </c>
      <c r="D326" s="499" t="e">
        <f>IF(Tabla46[[#This Row],[Tipos de Acciones]]="","",'Formulario PPGR1'!#REF!)</f>
        <v>#REF!</v>
      </c>
      <c r="E326" s="499" t="e">
        <f>IF(Tabla46[[#This Row],[Tipos de Acciones]]="","",'Formulario PPGR1'!#REF!)</f>
        <v>#REF!</v>
      </c>
      <c r="F326" s="499" t="e">
        <f>IF(Tabla46[[#This Row],[Tipos de Acciones]]="","",'Formulario PPGR1'!#REF!)</f>
        <v>#REF!</v>
      </c>
      <c r="G326" s="514" t="s">
        <v>1310</v>
      </c>
      <c r="H326" s="514" t="s">
        <v>2392</v>
      </c>
      <c r="I326" s="515"/>
      <c r="J326" s="514"/>
      <c r="K326" s="514" t="s">
        <v>2468</v>
      </c>
      <c r="L326" s="514" t="s">
        <v>467</v>
      </c>
      <c r="M326" s="516" t="s">
        <v>2473</v>
      </c>
      <c r="N326" s="516" t="s">
        <v>1509</v>
      </c>
      <c r="O326" s="517" t="s">
        <v>2387</v>
      </c>
      <c r="P326" s="516" t="s">
        <v>1509</v>
      </c>
      <c r="Q326" s="518" t="s">
        <v>2280</v>
      </c>
      <c r="R326" s="519">
        <v>22</v>
      </c>
      <c r="S326" s="520">
        <v>3000</v>
      </c>
      <c r="T326" s="496">
        <f>+Tabla46[[#This Row],[Cantidad de Insumos]]*Tabla46[[#This Row],[Precio Unitario]]</f>
        <v>66000</v>
      </c>
      <c r="U326" s="521" t="s">
        <v>2394</v>
      </c>
      <c r="V326" s="522" t="s">
        <v>1300</v>
      </c>
      <c r="W326" s="500"/>
    </row>
    <row r="327" spans="2:23" ht="178.5" x14ac:dyDescent="0.2">
      <c r="B327" s="499" t="e">
        <f>IF(Tabla46[[#This Row],[Tipos de Acciones]]="","",CONCATENATE(Tabla46[[#This Row],[POA]],".",Tabla46[[#This Row],[SRS]],".",Tabla46[[#This Row],[AREA]],".",Tabla46[[#This Row],[TIPO]]))</f>
        <v>#REF!</v>
      </c>
      <c r="C327" s="499" t="e">
        <f>IF(Tabla46[[#This Row],[Tipos de Acciones]]="","",'Formulario PPGR1'!#REF!)</f>
        <v>#REF!</v>
      </c>
      <c r="D327" s="499" t="e">
        <f>IF(Tabla46[[#This Row],[Tipos de Acciones]]="","",'Formulario PPGR1'!#REF!)</f>
        <v>#REF!</v>
      </c>
      <c r="E327" s="499" t="e">
        <f>IF(Tabla46[[#This Row],[Tipos de Acciones]]="","",'Formulario PPGR1'!#REF!)</f>
        <v>#REF!</v>
      </c>
      <c r="F327" s="499" t="e">
        <f>IF(Tabla46[[#This Row],[Tipos de Acciones]]="","",'Formulario PPGR1'!#REF!)</f>
        <v>#REF!</v>
      </c>
      <c r="G327" s="514" t="s">
        <v>1310</v>
      </c>
      <c r="H327" s="514" t="s">
        <v>2388</v>
      </c>
      <c r="I327" s="515"/>
      <c r="J327" s="514"/>
      <c r="K327" s="514" t="s">
        <v>2469</v>
      </c>
      <c r="L327" s="514" t="s">
        <v>467</v>
      </c>
      <c r="M327" s="516" t="s">
        <v>2473</v>
      </c>
      <c r="N327" s="516" t="s">
        <v>1509</v>
      </c>
      <c r="O327" s="517" t="s">
        <v>2387</v>
      </c>
      <c r="P327" s="516" t="s">
        <v>1509</v>
      </c>
      <c r="Q327" s="518" t="s">
        <v>2280</v>
      </c>
      <c r="R327" s="519">
        <v>45</v>
      </c>
      <c r="S327" s="520">
        <v>1900</v>
      </c>
      <c r="T327" s="496">
        <f>+Tabla46[[#This Row],[Cantidad de Insumos]]*Tabla46[[#This Row],[Precio Unitario]]</f>
        <v>85500</v>
      </c>
      <c r="U327" s="521" t="s">
        <v>735</v>
      </c>
      <c r="V327" s="522" t="s">
        <v>1300</v>
      </c>
      <c r="W327" s="500"/>
    </row>
    <row r="328" spans="2:23" ht="178.5" x14ac:dyDescent="0.2">
      <c r="B328" s="499" t="e">
        <f>IF(Tabla46[[#This Row],[Tipos de Acciones]]="","",CONCATENATE(Tabla46[[#This Row],[POA]],".",Tabla46[[#This Row],[SRS]],".",Tabla46[[#This Row],[AREA]],".",Tabla46[[#This Row],[TIPO]]))</f>
        <v>#REF!</v>
      </c>
      <c r="C328" s="499" t="e">
        <f>IF(Tabla46[[#This Row],[Tipos de Acciones]]="","",'Formulario PPGR1'!#REF!)</f>
        <v>#REF!</v>
      </c>
      <c r="D328" s="499" t="e">
        <f>IF(Tabla46[[#This Row],[Tipos de Acciones]]="","",'Formulario PPGR1'!#REF!)</f>
        <v>#REF!</v>
      </c>
      <c r="E328" s="499" t="e">
        <f>IF(Tabla46[[#This Row],[Tipos de Acciones]]="","",'Formulario PPGR1'!#REF!)</f>
        <v>#REF!</v>
      </c>
      <c r="F328" s="499" t="e">
        <f>IF(Tabla46[[#This Row],[Tipos de Acciones]]="","",'Formulario PPGR1'!#REF!)</f>
        <v>#REF!</v>
      </c>
      <c r="G328" s="514" t="s">
        <v>1310</v>
      </c>
      <c r="H328" s="514" t="s">
        <v>2388</v>
      </c>
      <c r="I328" s="515"/>
      <c r="J328" s="514"/>
      <c r="K328" s="514" t="s">
        <v>2470</v>
      </c>
      <c r="L328" s="514" t="s">
        <v>467</v>
      </c>
      <c r="M328" s="516" t="s">
        <v>2473</v>
      </c>
      <c r="N328" s="516" t="s">
        <v>1509</v>
      </c>
      <c r="O328" s="517" t="s">
        <v>2387</v>
      </c>
      <c r="P328" s="516" t="s">
        <v>1509</v>
      </c>
      <c r="Q328" s="518" t="s">
        <v>2280</v>
      </c>
      <c r="R328" s="519">
        <v>39</v>
      </c>
      <c r="S328" s="520">
        <v>5000</v>
      </c>
      <c r="T328" s="496">
        <f>+Tabla46[[#This Row],[Cantidad de Insumos]]*Tabla46[[#This Row],[Precio Unitario]]</f>
        <v>195000</v>
      </c>
      <c r="U328" s="521" t="s">
        <v>735</v>
      </c>
      <c r="V328" s="522" t="s">
        <v>1300</v>
      </c>
      <c r="W328" s="500"/>
    </row>
    <row r="329" spans="2:23" ht="178.5" x14ac:dyDescent="0.2">
      <c r="B329" s="499" t="e">
        <f>IF(Tabla46[[#This Row],[Tipos de Acciones]]="","",CONCATENATE(Tabla46[[#This Row],[POA]],".",Tabla46[[#This Row],[SRS]],".",Tabla46[[#This Row],[AREA]],".",Tabla46[[#This Row],[TIPO]]))</f>
        <v>#REF!</v>
      </c>
      <c r="C329" s="499" t="e">
        <f>IF(Tabla46[[#This Row],[Tipos de Acciones]]="","",'Formulario PPGR1'!#REF!)</f>
        <v>#REF!</v>
      </c>
      <c r="D329" s="499" t="e">
        <f>IF(Tabla46[[#This Row],[Tipos de Acciones]]="","",'Formulario PPGR1'!#REF!)</f>
        <v>#REF!</v>
      </c>
      <c r="E329" s="499" t="e">
        <f>IF(Tabla46[[#This Row],[Tipos de Acciones]]="","",'Formulario PPGR1'!#REF!)</f>
        <v>#REF!</v>
      </c>
      <c r="F329" s="499" t="e">
        <f>IF(Tabla46[[#This Row],[Tipos de Acciones]]="","",'Formulario PPGR1'!#REF!)</f>
        <v>#REF!</v>
      </c>
      <c r="G329" s="514" t="s">
        <v>1310</v>
      </c>
      <c r="H329" s="514" t="s">
        <v>2286</v>
      </c>
      <c r="I329" s="515"/>
      <c r="J329" s="514"/>
      <c r="K329" s="514" t="s">
        <v>2385</v>
      </c>
      <c r="L329" s="514" t="s">
        <v>467</v>
      </c>
      <c r="M329" s="516" t="s">
        <v>2473</v>
      </c>
      <c r="N329" s="516" t="s">
        <v>1509</v>
      </c>
      <c r="O329" s="517" t="s">
        <v>2387</v>
      </c>
      <c r="P329" s="516" t="s">
        <v>1509</v>
      </c>
      <c r="Q329" s="518" t="s">
        <v>2280</v>
      </c>
      <c r="R329" s="519">
        <v>14</v>
      </c>
      <c r="S329" s="520">
        <v>49000</v>
      </c>
      <c r="T329" s="496">
        <f>+Tabla46[[#This Row],[Cantidad de Insumos]]*Tabla46[[#This Row],[Precio Unitario]]</f>
        <v>686000</v>
      </c>
      <c r="U329" s="521" t="s">
        <v>1041</v>
      </c>
      <c r="V329" s="522" t="s">
        <v>1300</v>
      </c>
      <c r="W329" s="500"/>
    </row>
    <row r="330" spans="2:23" ht="178.5" x14ac:dyDescent="0.2">
      <c r="B330" s="499" t="e">
        <f>IF(Tabla46[[#This Row],[Tipos de Acciones]]="","",CONCATENATE(Tabla46[[#This Row],[POA]],".",Tabla46[[#This Row],[SRS]],".",Tabla46[[#This Row],[AREA]],".",Tabla46[[#This Row],[TIPO]]))</f>
        <v>#REF!</v>
      </c>
      <c r="C330" s="499" t="e">
        <f>IF(Tabla46[[#This Row],[Tipos de Acciones]]="","",'Formulario PPGR1'!#REF!)</f>
        <v>#REF!</v>
      </c>
      <c r="D330" s="499" t="e">
        <f>IF(Tabla46[[#This Row],[Tipos de Acciones]]="","",'Formulario PPGR1'!#REF!)</f>
        <v>#REF!</v>
      </c>
      <c r="E330" s="499" t="e">
        <f>IF(Tabla46[[#This Row],[Tipos de Acciones]]="","",'Formulario PPGR1'!#REF!)</f>
        <v>#REF!</v>
      </c>
      <c r="F330" s="499" t="e">
        <f>IF(Tabla46[[#This Row],[Tipos de Acciones]]="","",'Formulario PPGR1'!#REF!)</f>
        <v>#REF!</v>
      </c>
      <c r="G330" s="514" t="s">
        <v>1310</v>
      </c>
      <c r="H330" s="514" t="s">
        <v>2388</v>
      </c>
      <c r="I330" s="515"/>
      <c r="J330" s="514"/>
      <c r="K330" s="514" t="s">
        <v>2389</v>
      </c>
      <c r="L330" s="514" t="s">
        <v>467</v>
      </c>
      <c r="M330" s="516" t="s">
        <v>2473</v>
      </c>
      <c r="N330" s="516" t="s">
        <v>1509</v>
      </c>
      <c r="O330" s="517" t="s">
        <v>2387</v>
      </c>
      <c r="P330" s="516" t="s">
        <v>1509</v>
      </c>
      <c r="Q330" s="518" t="s">
        <v>2280</v>
      </c>
      <c r="R330" s="519">
        <v>68</v>
      </c>
      <c r="S330" s="520">
        <v>3000</v>
      </c>
      <c r="T330" s="496">
        <f>+Tabla46[[#This Row],[Cantidad de Insumos]]*Tabla46[[#This Row],[Precio Unitario]]</f>
        <v>204000</v>
      </c>
      <c r="U330" s="521" t="s">
        <v>735</v>
      </c>
      <c r="V330" s="522" t="s">
        <v>1300</v>
      </c>
      <c r="W330" s="500"/>
    </row>
    <row r="331" spans="2:23" ht="178.5" x14ac:dyDescent="0.2">
      <c r="B331" s="499" t="e">
        <f>IF(Tabla46[[#This Row],[Tipos de Acciones]]="","",CONCATENATE(Tabla46[[#This Row],[POA]],".",Tabla46[[#This Row],[SRS]],".",Tabla46[[#This Row],[AREA]],".",Tabla46[[#This Row],[TIPO]]))</f>
        <v>#REF!</v>
      </c>
      <c r="C331" s="499" t="e">
        <f>IF(Tabla46[[#This Row],[Tipos de Acciones]]="","",'Formulario PPGR1'!#REF!)</f>
        <v>#REF!</v>
      </c>
      <c r="D331" s="499" t="e">
        <f>IF(Tabla46[[#This Row],[Tipos de Acciones]]="","",'Formulario PPGR1'!#REF!)</f>
        <v>#REF!</v>
      </c>
      <c r="E331" s="499" t="e">
        <f>IF(Tabla46[[#This Row],[Tipos de Acciones]]="","",'Formulario PPGR1'!#REF!)</f>
        <v>#REF!</v>
      </c>
      <c r="F331" s="499" t="e">
        <f>IF(Tabla46[[#This Row],[Tipos de Acciones]]="","",'Formulario PPGR1'!#REF!)</f>
        <v>#REF!</v>
      </c>
      <c r="G331" s="514" t="s">
        <v>1310</v>
      </c>
      <c r="H331" s="514" t="s">
        <v>2388</v>
      </c>
      <c r="I331" s="515"/>
      <c r="J331" s="514"/>
      <c r="K331" s="514" t="s">
        <v>2390</v>
      </c>
      <c r="L331" s="514" t="s">
        <v>467</v>
      </c>
      <c r="M331" s="516" t="s">
        <v>2473</v>
      </c>
      <c r="N331" s="516" t="s">
        <v>1509</v>
      </c>
      <c r="O331" s="517" t="s">
        <v>2387</v>
      </c>
      <c r="P331" s="516" t="s">
        <v>1509</v>
      </c>
      <c r="Q331" s="518" t="s">
        <v>2280</v>
      </c>
      <c r="R331" s="519">
        <v>40</v>
      </c>
      <c r="S331" s="520">
        <v>15000</v>
      </c>
      <c r="T331" s="496">
        <f>+Tabla46[[#This Row],[Cantidad de Insumos]]*Tabla46[[#This Row],[Precio Unitario]]</f>
        <v>600000</v>
      </c>
      <c r="U331" s="521" t="s">
        <v>735</v>
      </c>
      <c r="V331" s="522" t="s">
        <v>1300</v>
      </c>
      <c r="W331" s="500"/>
    </row>
    <row r="332" spans="2:23" ht="178.5" x14ac:dyDescent="0.2">
      <c r="B332" s="499" t="e">
        <f>IF(Tabla46[[#This Row],[Tipos de Acciones]]="","",CONCATENATE(Tabla46[[#This Row],[POA]],".",Tabla46[[#This Row],[SRS]],".",Tabla46[[#This Row],[AREA]],".",Tabla46[[#This Row],[TIPO]]))</f>
        <v>#REF!</v>
      </c>
      <c r="C332" s="499" t="e">
        <f>IF(Tabla46[[#This Row],[Tipos de Acciones]]="","",'Formulario PPGR1'!#REF!)</f>
        <v>#REF!</v>
      </c>
      <c r="D332" s="499" t="e">
        <f>IF(Tabla46[[#This Row],[Tipos de Acciones]]="","",'Formulario PPGR1'!#REF!)</f>
        <v>#REF!</v>
      </c>
      <c r="E332" s="499" t="e">
        <f>IF(Tabla46[[#This Row],[Tipos de Acciones]]="","",'Formulario PPGR1'!#REF!)</f>
        <v>#REF!</v>
      </c>
      <c r="F332" s="499" t="e">
        <f>IF(Tabla46[[#This Row],[Tipos de Acciones]]="","",'Formulario PPGR1'!#REF!)</f>
        <v>#REF!</v>
      </c>
      <c r="G332" s="514" t="s">
        <v>1310</v>
      </c>
      <c r="H332" s="514" t="s">
        <v>2388</v>
      </c>
      <c r="I332" s="515"/>
      <c r="J332" s="514"/>
      <c r="K332" s="514" t="s">
        <v>2391</v>
      </c>
      <c r="L332" s="514" t="s">
        <v>467</v>
      </c>
      <c r="M332" s="516" t="s">
        <v>2473</v>
      </c>
      <c r="N332" s="516" t="s">
        <v>1509</v>
      </c>
      <c r="O332" s="517" t="s">
        <v>2387</v>
      </c>
      <c r="P332" s="516" t="s">
        <v>1509</v>
      </c>
      <c r="Q332" s="518" t="s">
        <v>2280</v>
      </c>
      <c r="R332" s="519">
        <v>27</v>
      </c>
      <c r="S332" s="520">
        <v>22000</v>
      </c>
      <c r="T332" s="496">
        <f>+Tabla46[[#This Row],[Cantidad de Insumos]]*Tabla46[[#This Row],[Precio Unitario]]</f>
        <v>594000</v>
      </c>
      <c r="U332" s="521" t="s">
        <v>735</v>
      </c>
      <c r="V332" s="522" t="s">
        <v>1300</v>
      </c>
      <c r="W332" s="500"/>
    </row>
    <row r="333" spans="2:23" ht="178.5" x14ac:dyDescent="0.2">
      <c r="B333" s="499" t="e">
        <f>IF(Tabla46[[#This Row],[Tipos de Acciones]]="","",CONCATENATE(Tabla46[[#This Row],[POA]],".",Tabla46[[#This Row],[SRS]],".",Tabla46[[#This Row],[AREA]],".",Tabla46[[#This Row],[TIPO]]))</f>
        <v>#REF!</v>
      </c>
      <c r="C333" s="499" t="e">
        <f>IF(Tabla46[[#This Row],[Tipos de Acciones]]="","",'Formulario PPGR1'!#REF!)</f>
        <v>#REF!</v>
      </c>
      <c r="D333" s="499" t="e">
        <f>IF(Tabla46[[#This Row],[Tipos de Acciones]]="","",'Formulario PPGR1'!#REF!)</f>
        <v>#REF!</v>
      </c>
      <c r="E333" s="499" t="e">
        <f>IF(Tabla46[[#This Row],[Tipos de Acciones]]="","",'Formulario PPGR1'!#REF!)</f>
        <v>#REF!</v>
      </c>
      <c r="F333" s="499" t="e">
        <f>IF(Tabla46[[#This Row],[Tipos de Acciones]]="","",'Formulario PPGR1'!#REF!)</f>
        <v>#REF!</v>
      </c>
      <c r="G333" s="514" t="s">
        <v>1310</v>
      </c>
      <c r="H333" s="514" t="s">
        <v>2392</v>
      </c>
      <c r="I333" s="515"/>
      <c r="J333" s="514"/>
      <c r="K333" s="514" t="s">
        <v>2393</v>
      </c>
      <c r="L333" s="514" t="s">
        <v>467</v>
      </c>
      <c r="M333" s="516" t="s">
        <v>2473</v>
      </c>
      <c r="N333" s="516" t="s">
        <v>1509</v>
      </c>
      <c r="O333" s="517" t="s">
        <v>2387</v>
      </c>
      <c r="P333" s="516" t="s">
        <v>1509</v>
      </c>
      <c r="Q333" s="518" t="s">
        <v>2280</v>
      </c>
      <c r="R333" s="519">
        <v>21</v>
      </c>
      <c r="S333" s="520">
        <v>10000</v>
      </c>
      <c r="T333" s="496">
        <f>+Tabla46[[#This Row],[Cantidad de Insumos]]*Tabla46[[#This Row],[Precio Unitario]]</f>
        <v>210000</v>
      </c>
      <c r="U333" s="521" t="s">
        <v>2394</v>
      </c>
      <c r="V333" s="522" t="s">
        <v>1300</v>
      </c>
      <c r="W333" s="500"/>
    </row>
    <row r="334" spans="2:23" ht="178.5" x14ac:dyDescent="0.2">
      <c r="B334" s="499" t="e">
        <f>IF(Tabla46[[#This Row],[Tipos de Acciones]]="","",CONCATENATE(Tabla46[[#This Row],[POA]],".",Tabla46[[#This Row],[SRS]],".",Tabla46[[#This Row],[AREA]],".",Tabla46[[#This Row],[TIPO]]))</f>
        <v>#REF!</v>
      </c>
      <c r="C334" s="499" t="e">
        <f>IF(Tabla46[[#This Row],[Tipos de Acciones]]="","",'Formulario PPGR1'!#REF!)</f>
        <v>#REF!</v>
      </c>
      <c r="D334" s="499" t="e">
        <f>IF(Tabla46[[#This Row],[Tipos de Acciones]]="","",'Formulario PPGR1'!#REF!)</f>
        <v>#REF!</v>
      </c>
      <c r="E334" s="499" t="e">
        <f>IF(Tabla46[[#This Row],[Tipos de Acciones]]="","",'Formulario PPGR1'!#REF!)</f>
        <v>#REF!</v>
      </c>
      <c r="F334" s="499" t="e">
        <f>IF(Tabla46[[#This Row],[Tipos de Acciones]]="","",'Formulario PPGR1'!#REF!)</f>
        <v>#REF!</v>
      </c>
      <c r="G334" s="514" t="s">
        <v>1310</v>
      </c>
      <c r="H334" s="514" t="s">
        <v>2395</v>
      </c>
      <c r="I334" s="515"/>
      <c r="J334" s="514"/>
      <c r="K334" s="514" t="s">
        <v>2396</v>
      </c>
      <c r="L334" s="514" t="s">
        <v>467</v>
      </c>
      <c r="M334" s="516" t="s">
        <v>2473</v>
      </c>
      <c r="N334" s="516" t="s">
        <v>1509</v>
      </c>
      <c r="O334" s="517" t="s">
        <v>2387</v>
      </c>
      <c r="P334" s="516" t="s">
        <v>1509</v>
      </c>
      <c r="Q334" s="518" t="s">
        <v>2280</v>
      </c>
      <c r="R334" s="519">
        <v>24</v>
      </c>
      <c r="S334" s="520">
        <v>4000</v>
      </c>
      <c r="T334" s="496">
        <f>+Tabla46[[#This Row],[Cantidad de Insumos]]*Tabla46[[#This Row],[Precio Unitario]]</f>
        <v>96000</v>
      </c>
      <c r="U334" s="521" t="s">
        <v>1000</v>
      </c>
      <c r="V334" s="522" t="s">
        <v>1300</v>
      </c>
      <c r="W334" s="500"/>
    </row>
    <row r="335" spans="2:23" ht="178.5" x14ac:dyDescent="0.2">
      <c r="B335" s="499" t="e">
        <f>IF(Tabla46[[#This Row],[Tipos de Acciones]]="","",CONCATENATE(Tabla46[[#This Row],[POA]],".",Tabla46[[#This Row],[SRS]],".",Tabla46[[#This Row],[AREA]],".",Tabla46[[#This Row],[TIPO]]))</f>
        <v>#REF!</v>
      </c>
      <c r="C335" s="499" t="e">
        <f>IF(Tabla46[[#This Row],[Tipos de Acciones]]="","",'Formulario PPGR1'!#REF!)</f>
        <v>#REF!</v>
      </c>
      <c r="D335" s="499" t="e">
        <f>IF(Tabla46[[#This Row],[Tipos de Acciones]]="","",'Formulario PPGR1'!#REF!)</f>
        <v>#REF!</v>
      </c>
      <c r="E335" s="499" t="e">
        <f>IF(Tabla46[[#This Row],[Tipos de Acciones]]="","",'Formulario PPGR1'!#REF!)</f>
        <v>#REF!</v>
      </c>
      <c r="F335" s="499" t="e">
        <f>IF(Tabla46[[#This Row],[Tipos de Acciones]]="","",'Formulario PPGR1'!#REF!)</f>
        <v>#REF!</v>
      </c>
      <c r="G335" s="514" t="s">
        <v>1310</v>
      </c>
      <c r="H335" s="514" t="s">
        <v>2388</v>
      </c>
      <c r="I335" s="515"/>
      <c r="J335" s="514"/>
      <c r="K335" s="514" t="s">
        <v>2397</v>
      </c>
      <c r="L335" s="514" t="s">
        <v>467</v>
      </c>
      <c r="M335" s="516" t="s">
        <v>2473</v>
      </c>
      <c r="N335" s="516" t="s">
        <v>1509</v>
      </c>
      <c r="O335" s="517" t="s">
        <v>2387</v>
      </c>
      <c r="P335" s="516" t="s">
        <v>1509</v>
      </c>
      <c r="Q335" s="518" t="s">
        <v>2280</v>
      </c>
      <c r="R335" s="519">
        <v>40</v>
      </c>
      <c r="S335" s="520">
        <v>7500</v>
      </c>
      <c r="T335" s="496">
        <f>+Tabla46[[#This Row],[Cantidad de Insumos]]*Tabla46[[#This Row],[Precio Unitario]]</f>
        <v>300000</v>
      </c>
      <c r="U335" s="521" t="s">
        <v>735</v>
      </c>
      <c r="V335" s="522" t="s">
        <v>1300</v>
      </c>
      <c r="W335" s="500"/>
    </row>
    <row r="336" spans="2:23" ht="178.5" x14ac:dyDescent="0.2">
      <c r="B336" s="499" t="e">
        <f>IF(Tabla46[[#This Row],[Tipos de Acciones]]="","",CONCATENATE(Tabla46[[#This Row],[POA]],".",Tabla46[[#This Row],[SRS]],".",Tabla46[[#This Row],[AREA]],".",Tabla46[[#This Row],[TIPO]]))</f>
        <v>#REF!</v>
      </c>
      <c r="C336" s="499" t="e">
        <f>IF(Tabla46[[#This Row],[Tipos de Acciones]]="","",'Formulario PPGR1'!#REF!)</f>
        <v>#REF!</v>
      </c>
      <c r="D336" s="499" t="e">
        <f>IF(Tabla46[[#This Row],[Tipos de Acciones]]="","",'Formulario PPGR1'!#REF!)</f>
        <v>#REF!</v>
      </c>
      <c r="E336" s="499" t="e">
        <f>IF(Tabla46[[#This Row],[Tipos de Acciones]]="","",'Formulario PPGR1'!#REF!)</f>
        <v>#REF!</v>
      </c>
      <c r="F336" s="499" t="e">
        <f>IF(Tabla46[[#This Row],[Tipos de Acciones]]="","",'Formulario PPGR1'!#REF!)</f>
        <v>#REF!</v>
      </c>
      <c r="G336" s="514" t="s">
        <v>1310</v>
      </c>
      <c r="H336" s="514" t="s">
        <v>2388</v>
      </c>
      <c r="I336" s="515"/>
      <c r="J336" s="514"/>
      <c r="K336" s="514" t="s">
        <v>2398</v>
      </c>
      <c r="L336" s="514" t="s">
        <v>467</v>
      </c>
      <c r="M336" s="516" t="s">
        <v>2473</v>
      </c>
      <c r="N336" s="516" t="s">
        <v>1509</v>
      </c>
      <c r="O336" s="517" t="s">
        <v>2387</v>
      </c>
      <c r="P336" s="516" t="s">
        <v>1509</v>
      </c>
      <c r="Q336" s="518" t="s">
        <v>2280</v>
      </c>
      <c r="R336" s="519">
        <v>29</v>
      </c>
      <c r="S336" s="520">
        <v>3000</v>
      </c>
      <c r="T336" s="496">
        <f>+Tabla46[[#This Row],[Cantidad de Insumos]]*Tabla46[[#This Row],[Precio Unitario]]</f>
        <v>87000</v>
      </c>
      <c r="U336" s="521" t="s">
        <v>735</v>
      </c>
      <c r="V336" s="522" t="s">
        <v>1300</v>
      </c>
      <c r="W336" s="500"/>
    </row>
    <row r="337" spans="2:23" ht="178.5" x14ac:dyDescent="0.2">
      <c r="B337" s="499" t="e">
        <f>IF(Tabla46[[#This Row],[Tipos de Acciones]]="","",CONCATENATE(Tabla46[[#This Row],[POA]],".",Tabla46[[#This Row],[SRS]],".",Tabla46[[#This Row],[AREA]],".",Tabla46[[#This Row],[TIPO]]))</f>
        <v>#REF!</v>
      </c>
      <c r="C337" s="499" t="e">
        <f>IF(Tabla46[[#This Row],[Tipos de Acciones]]="","",'Formulario PPGR1'!#REF!)</f>
        <v>#REF!</v>
      </c>
      <c r="D337" s="499" t="e">
        <f>IF(Tabla46[[#This Row],[Tipos de Acciones]]="","",'Formulario PPGR1'!#REF!)</f>
        <v>#REF!</v>
      </c>
      <c r="E337" s="499" t="e">
        <f>IF(Tabla46[[#This Row],[Tipos de Acciones]]="","",'Formulario PPGR1'!#REF!)</f>
        <v>#REF!</v>
      </c>
      <c r="F337" s="499" t="e">
        <f>IF(Tabla46[[#This Row],[Tipos de Acciones]]="","",'Formulario PPGR1'!#REF!)</f>
        <v>#REF!</v>
      </c>
      <c r="G337" s="514" t="s">
        <v>1310</v>
      </c>
      <c r="H337" s="514" t="s">
        <v>2388</v>
      </c>
      <c r="I337" s="515"/>
      <c r="J337" s="514"/>
      <c r="K337" s="514" t="s">
        <v>2399</v>
      </c>
      <c r="L337" s="514" t="s">
        <v>467</v>
      </c>
      <c r="M337" s="516" t="s">
        <v>2473</v>
      </c>
      <c r="N337" s="516" t="s">
        <v>1509</v>
      </c>
      <c r="O337" s="517" t="s">
        <v>2387</v>
      </c>
      <c r="P337" s="516" t="s">
        <v>1509</v>
      </c>
      <c r="Q337" s="518" t="s">
        <v>2280</v>
      </c>
      <c r="R337" s="519">
        <v>20</v>
      </c>
      <c r="S337" s="520">
        <v>8000</v>
      </c>
      <c r="T337" s="496">
        <f>+Tabla46[[#This Row],[Cantidad de Insumos]]*Tabla46[[#This Row],[Precio Unitario]]</f>
        <v>160000</v>
      </c>
      <c r="U337" s="521" t="s">
        <v>735</v>
      </c>
      <c r="V337" s="522" t="s">
        <v>1300</v>
      </c>
      <c r="W337" s="500"/>
    </row>
    <row r="338" spans="2:23" ht="178.5" x14ac:dyDescent="0.2">
      <c r="B338" s="499" t="e">
        <f>IF(Tabla46[[#This Row],[Tipos de Acciones]]="","",CONCATENATE(Tabla46[[#This Row],[POA]],".",Tabla46[[#This Row],[SRS]],".",Tabla46[[#This Row],[AREA]],".",Tabla46[[#This Row],[TIPO]]))</f>
        <v>#REF!</v>
      </c>
      <c r="C338" s="499" t="e">
        <f>IF(Tabla46[[#This Row],[Tipos de Acciones]]="","",'Formulario PPGR1'!#REF!)</f>
        <v>#REF!</v>
      </c>
      <c r="D338" s="499" t="e">
        <f>IF(Tabla46[[#This Row],[Tipos de Acciones]]="","",'Formulario PPGR1'!#REF!)</f>
        <v>#REF!</v>
      </c>
      <c r="E338" s="499" t="e">
        <f>IF(Tabla46[[#This Row],[Tipos de Acciones]]="","",'Formulario PPGR1'!#REF!)</f>
        <v>#REF!</v>
      </c>
      <c r="F338" s="499" t="e">
        <f>IF(Tabla46[[#This Row],[Tipos de Acciones]]="","",'Formulario PPGR1'!#REF!)</f>
        <v>#REF!</v>
      </c>
      <c r="G338" s="514" t="s">
        <v>1310</v>
      </c>
      <c r="H338" s="514" t="s">
        <v>2388</v>
      </c>
      <c r="I338" s="515"/>
      <c r="J338" s="514"/>
      <c r="K338" s="514" t="s">
        <v>2400</v>
      </c>
      <c r="L338" s="514" t="s">
        <v>467</v>
      </c>
      <c r="M338" s="516" t="s">
        <v>2473</v>
      </c>
      <c r="N338" s="516" t="s">
        <v>1509</v>
      </c>
      <c r="O338" s="517" t="s">
        <v>2387</v>
      </c>
      <c r="P338" s="516" t="s">
        <v>1509</v>
      </c>
      <c r="Q338" s="518" t="s">
        <v>2280</v>
      </c>
      <c r="R338" s="519">
        <v>32</v>
      </c>
      <c r="S338" s="520">
        <v>17000</v>
      </c>
      <c r="T338" s="496">
        <f>+Tabla46[[#This Row],[Cantidad de Insumos]]*Tabla46[[#This Row],[Precio Unitario]]</f>
        <v>544000</v>
      </c>
      <c r="U338" s="521" t="s">
        <v>735</v>
      </c>
      <c r="V338" s="522" t="s">
        <v>1300</v>
      </c>
      <c r="W338" s="500"/>
    </row>
    <row r="339" spans="2:23" ht="178.5" x14ac:dyDescent="0.2">
      <c r="B339" s="499" t="e">
        <f>IF(Tabla46[[#This Row],[Tipos de Acciones]]="","",CONCATENATE(Tabla46[[#This Row],[POA]],".",Tabla46[[#This Row],[SRS]],".",Tabla46[[#This Row],[AREA]],".",Tabla46[[#This Row],[TIPO]]))</f>
        <v>#REF!</v>
      </c>
      <c r="C339" s="499" t="e">
        <f>IF(Tabla46[[#This Row],[Tipos de Acciones]]="","",'Formulario PPGR1'!#REF!)</f>
        <v>#REF!</v>
      </c>
      <c r="D339" s="499" t="e">
        <f>IF(Tabla46[[#This Row],[Tipos de Acciones]]="","",'Formulario PPGR1'!#REF!)</f>
        <v>#REF!</v>
      </c>
      <c r="E339" s="499" t="e">
        <f>IF(Tabla46[[#This Row],[Tipos de Acciones]]="","",'Formulario PPGR1'!#REF!)</f>
        <v>#REF!</v>
      </c>
      <c r="F339" s="499" t="e">
        <f>IF(Tabla46[[#This Row],[Tipos de Acciones]]="","",'Formulario PPGR1'!#REF!)</f>
        <v>#REF!</v>
      </c>
      <c r="G339" s="514" t="s">
        <v>1310</v>
      </c>
      <c r="H339" s="514" t="s">
        <v>2300</v>
      </c>
      <c r="I339" s="515"/>
      <c r="J339" s="514"/>
      <c r="K339" s="514" t="s">
        <v>2401</v>
      </c>
      <c r="L339" s="514" t="s">
        <v>467</v>
      </c>
      <c r="M339" s="516" t="s">
        <v>2473</v>
      </c>
      <c r="N339" s="516" t="s">
        <v>1509</v>
      </c>
      <c r="O339" s="517" t="s">
        <v>2387</v>
      </c>
      <c r="P339" s="516" t="s">
        <v>1509</v>
      </c>
      <c r="Q339" s="518" t="s">
        <v>2280</v>
      </c>
      <c r="R339" s="519">
        <v>31</v>
      </c>
      <c r="S339" s="520">
        <v>9000</v>
      </c>
      <c r="T339" s="496">
        <f>+Tabla46[[#This Row],[Cantidad de Insumos]]*Tabla46[[#This Row],[Precio Unitario]]</f>
        <v>279000</v>
      </c>
      <c r="U339" s="521" t="s">
        <v>950</v>
      </c>
      <c r="V339" s="522" t="s">
        <v>1300</v>
      </c>
      <c r="W339" s="500"/>
    </row>
    <row r="340" spans="2:23" ht="178.5" x14ac:dyDescent="0.2">
      <c r="B340" s="499" t="e">
        <f>IF(Tabla46[[#This Row],[Tipos de Acciones]]="","",CONCATENATE(Tabla46[[#This Row],[POA]],".",Tabla46[[#This Row],[SRS]],".",Tabla46[[#This Row],[AREA]],".",Tabla46[[#This Row],[TIPO]]))</f>
        <v>#REF!</v>
      </c>
      <c r="C340" s="499" t="e">
        <f>IF(Tabla46[[#This Row],[Tipos de Acciones]]="","",'Formulario PPGR1'!#REF!)</f>
        <v>#REF!</v>
      </c>
      <c r="D340" s="499" t="e">
        <f>IF(Tabla46[[#This Row],[Tipos de Acciones]]="","",'Formulario PPGR1'!#REF!)</f>
        <v>#REF!</v>
      </c>
      <c r="E340" s="499" t="e">
        <f>IF(Tabla46[[#This Row],[Tipos de Acciones]]="","",'Formulario PPGR1'!#REF!)</f>
        <v>#REF!</v>
      </c>
      <c r="F340" s="499" t="e">
        <f>IF(Tabla46[[#This Row],[Tipos de Acciones]]="","",'Formulario PPGR1'!#REF!)</f>
        <v>#REF!</v>
      </c>
      <c r="G340" s="514" t="s">
        <v>1310</v>
      </c>
      <c r="H340" s="514" t="s">
        <v>2388</v>
      </c>
      <c r="I340" s="515"/>
      <c r="J340" s="514"/>
      <c r="K340" s="514" t="s">
        <v>2402</v>
      </c>
      <c r="L340" s="514" t="s">
        <v>467</v>
      </c>
      <c r="M340" s="516" t="s">
        <v>2473</v>
      </c>
      <c r="N340" s="516" t="s">
        <v>1509</v>
      </c>
      <c r="O340" s="517" t="s">
        <v>2387</v>
      </c>
      <c r="P340" s="516" t="s">
        <v>1509</v>
      </c>
      <c r="Q340" s="518" t="s">
        <v>2280</v>
      </c>
      <c r="R340" s="519">
        <v>28</v>
      </c>
      <c r="S340" s="520">
        <v>10240</v>
      </c>
      <c r="T340" s="496">
        <f>+Tabla46[[#This Row],[Cantidad de Insumos]]*Tabla46[[#This Row],[Precio Unitario]]</f>
        <v>286720</v>
      </c>
      <c r="U340" s="521" t="s">
        <v>735</v>
      </c>
      <c r="V340" s="522" t="s">
        <v>1300</v>
      </c>
      <c r="W340" s="500"/>
    </row>
    <row r="341" spans="2:23" ht="178.5" x14ac:dyDescent="0.2">
      <c r="B341" s="499" t="e">
        <f>IF(Tabla46[[#This Row],[Tipos de Acciones]]="","",CONCATENATE(Tabla46[[#This Row],[POA]],".",Tabla46[[#This Row],[SRS]],".",Tabla46[[#This Row],[AREA]],".",Tabla46[[#This Row],[TIPO]]))</f>
        <v>#REF!</v>
      </c>
      <c r="C341" s="499" t="e">
        <f>IF(Tabla46[[#This Row],[Tipos de Acciones]]="","",'Formulario PPGR1'!#REF!)</f>
        <v>#REF!</v>
      </c>
      <c r="D341" s="499" t="e">
        <f>IF(Tabla46[[#This Row],[Tipos de Acciones]]="","",'Formulario PPGR1'!#REF!)</f>
        <v>#REF!</v>
      </c>
      <c r="E341" s="499" t="e">
        <f>IF(Tabla46[[#This Row],[Tipos de Acciones]]="","",'Formulario PPGR1'!#REF!)</f>
        <v>#REF!</v>
      </c>
      <c r="F341" s="499" t="e">
        <f>IF(Tabla46[[#This Row],[Tipos de Acciones]]="","",'Formulario PPGR1'!#REF!)</f>
        <v>#REF!</v>
      </c>
      <c r="G341" s="514" t="s">
        <v>1310</v>
      </c>
      <c r="H341" s="514" t="s">
        <v>2392</v>
      </c>
      <c r="I341" s="515"/>
      <c r="J341" s="514"/>
      <c r="K341" s="514" t="s">
        <v>2403</v>
      </c>
      <c r="L341" s="514" t="s">
        <v>467</v>
      </c>
      <c r="M341" s="516" t="s">
        <v>2473</v>
      </c>
      <c r="N341" s="516" t="s">
        <v>1509</v>
      </c>
      <c r="O341" s="517" t="s">
        <v>2387</v>
      </c>
      <c r="P341" s="516" t="s">
        <v>1509</v>
      </c>
      <c r="Q341" s="518" t="s">
        <v>2280</v>
      </c>
      <c r="R341" s="519">
        <v>26</v>
      </c>
      <c r="S341" s="520">
        <v>10000</v>
      </c>
      <c r="T341" s="496">
        <f>+Tabla46[[#This Row],[Cantidad de Insumos]]*Tabla46[[#This Row],[Precio Unitario]]</f>
        <v>260000</v>
      </c>
      <c r="U341" s="521" t="s">
        <v>2394</v>
      </c>
      <c r="V341" s="522" t="s">
        <v>1300</v>
      </c>
      <c r="W341" s="500"/>
    </row>
    <row r="342" spans="2:23" ht="178.5" x14ac:dyDescent="0.2">
      <c r="B342" s="499" t="e">
        <f>IF(Tabla46[[#This Row],[Tipos de Acciones]]="","",CONCATENATE(Tabla46[[#This Row],[POA]],".",Tabla46[[#This Row],[SRS]],".",Tabla46[[#This Row],[AREA]],".",Tabla46[[#This Row],[TIPO]]))</f>
        <v>#REF!</v>
      </c>
      <c r="C342" s="499" t="e">
        <f>IF(Tabla46[[#This Row],[Tipos de Acciones]]="","",'Formulario PPGR1'!#REF!)</f>
        <v>#REF!</v>
      </c>
      <c r="D342" s="499" t="e">
        <f>IF(Tabla46[[#This Row],[Tipos de Acciones]]="","",'Formulario PPGR1'!#REF!)</f>
        <v>#REF!</v>
      </c>
      <c r="E342" s="499" t="e">
        <f>IF(Tabla46[[#This Row],[Tipos de Acciones]]="","",'Formulario PPGR1'!#REF!)</f>
        <v>#REF!</v>
      </c>
      <c r="F342" s="499" t="e">
        <f>IF(Tabla46[[#This Row],[Tipos de Acciones]]="","",'Formulario PPGR1'!#REF!)</f>
        <v>#REF!</v>
      </c>
      <c r="G342" s="514" t="s">
        <v>1310</v>
      </c>
      <c r="H342" s="514" t="s">
        <v>2388</v>
      </c>
      <c r="I342" s="515"/>
      <c r="J342" s="514"/>
      <c r="K342" s="514" t="s">
        <v>2404</v>
      </c>
      <c r="L342" s="514" t="s">
        <v>467</v>
      </c>
      <c r="M342" s="516" t="s">
        <v>2473</v>
      </c>
      <c r="N342" s="516" t="s">
        <v>1509</v>
      </c>
      <c r="O342" s="517" t="s">
        <v>2387</v>
      </c>
      <c r="P342" s="516" t="s">
        <v>1509</v>
      </c>
      <c r="Q342" s="518" t="s">
        <v>2280</v>
      </c>
      <c r="R342" s="519">
        <v>25</v>
      </c>
      <c r="S342" s="520">
        <v>2940</v>
      </c>
      <c r="T342" s="496">
        <f>+Tabla46[[#This Row],[Cantidad de Insumos]]*Tabla46[[#This Row],[Precio Unitario]]</f>
        <v>73500</v>
      </c>
      <c r="U342" s="521" t="s">
        <v>735</v>
      </c>
      <c r="V342" s="522" t="s">
        <v>1300</v>
      </c>
      <c r="W342" s="500"/>
    </row>
    <row r="343" spans="2:23" ht="178.5" x14ac:dyDescent="0.2">
      <c r="B343" s="499" t="e">
        <f>IF(Tabla46[[#This Row],[Tipos de Acciones]]="","",CONCATENATE(Tabla46[[#This Row],[POA]],".",Tabla46[[#This Row],[SRS]],".",Tabla46[[#This Row],[AREA]],".",Tabla46[[#This Row],[TIPO]]))</f>
        <v>#REF!</v>
      </c>
      <c r="C343" s="499" t="e">
        <f>IF(Tabla46[[#This Row],[Tipos de Acciones]]="","",'Formulario PPGR1'!#REF!)</f>
        <v>#REF!</v>
      </c>
      <c r="D343" s="499" t="e">
        <f>IF(Tabla46[[#This Row],[Tipos de Acciones]]="","",'Formulario PPGR1'!#REF!)</f>
        <v>#REF!</v>
      </c>
      <c r="E343" s="499" t="e">
        <f>IF(Tabla46[[#This Row],[Tipos de Acciones]]="","",'Formulario PPGR1'!#REF!)</f>
        <v>#REF!</v>
      </c>
      <c r="F343" s="499" t="e">
        <f>IF(Tabla46[[#This Row],[Tipos de Acciones]]="","",'Formulario PPGR1'!#REF!)</f>
        <v>#REF!</v>
      </c>
      <c r="G343" s="514" t="s">
        <v>1310</v>
      </c>
      <c r="H343" s="514" t="s">
        <v>2392</v>
      </c>
      <c r="I343" s="515"/>
      <c r="J343" s="514"/>
      <c r="K343" s="514" t="s">
        <v>2405</v>
      </c>
      <c r="L343" s="514" t="s">
        <v>467</v>
      </c>
      <c r="M343" s="516" t="s">
        <v>2473</v>
      </c>
      <c r="N343" s="516" t="s">
        <v>1509</v>
      </c>
      <c r="O343" s="517" t="s">
        <v>2387</v>
      </c>
      <c r="P343" s="516" t="s">
        <v>1509</v>
      </c>
      <c r="Q343" s="518" t="s">
        <v>2280</v>
      </c>
      <c r="R343" s="519">
        <v>12</v>
      </c>
      <c r="S343" s="520">
        <v>25000</v>
      </c>
      <c r="T343" s="496">
        <f>+Tabla46[[#This Row],[Cantidad de Insumos]]*Tabla46[[#This Row],[Precio Unitario]]</f>
        <v>300000</v>
      </c>
      <c r="U343" s="521" t="s">
        <v>2394</v>
      </c>
      <c r="V343" s="522" t="s">
        <v>1300</v>
      </c>
      <c r="W343" s="500"/>
    </row>
    <row r="344" spans="2:23" ht="178.5" x14ac:dyDescent="0.2">
      <c r="B344" s="499" t="e">
        <f>IF(Tabla46[[#This Row],[Tipos de Acciones]]="","",CONCATENATE(Tabla46[[#This Row],[POA]],".",Tabla46[[#This Row],[SRS]],".",Tabla46[[#This Row],[AREA]],".",Tabla46[[#This Row],[TIPO]]))</f>
        <v>#REF!</v>
      </c>
      <c r="C344" s="499" t="e">
        <f>IF(Tabla46[[#This Row],[Tipos de Acciones]]="","",'Formulario PPGR1'!#REF!)</f>
        <v>#REF!</v>
      </c>
      <c r="D344" s="499" t="e">
        <f>IF(Tabla46[[#This Row],[Tipos de Acciones]]="","",'Formulario PPGR1'!#REF!)</f>
        <v>#REF!</v>
      </c>
      <c r="E344" s="499" t="e">
        <f>IF(Tabla46[[#This Row],[Tipos de Acciones]]="","",'Formulario PPGR1'!#REF!)</f>
        <v>#REF!</v>
      </c>
      <c r="F344" s="499" t="e">
        <f>IF(Tabla46[[#This Row],[Tipos de Acciones]]="","",'Formulario PPGR1'!#REF!)</f>
        <v>#REF!</v>
      </c>
      <c r="G344" s="514" t="s">
        <v>1310</v>
      </c>
      <c r="H344" s="514" t="s">
        <v>2392</v>
      </c>
      <c r="I344" s="515"/>
      <c r="J344" s="514"/>
      <c r="K344" s="514" t="s">
        <v>2406</v>
      </c>
      <c r="L344" s="514" t="s">
        <v>467</v>
      </c>
      <c r="M344" s="516" t="s">
        <v>2473</v>
      </c>
      <c r="N344" s="516" t="s">
        <v>1509</v>
      </c>
      <c r="O344" s="517" t="s">
        <v>2387</v>
      </c>
      <c r="P344" s="516" t="s">
        <v>1509</v>
      </c>
      <c r="Q344" s="518" t="s">
        <v>2280</v>
      </c>
      <c r="R344" s="519">
        <v>20</v>
      </c>
      <c r="S344" s="520">
        <v>15000</v>
      </c>
      <c r="T344" s="496">
        <f>+Tabla46[[#This Row],[Cantidad de Insumos]]*Tabla46[[#This Row],[Precio Unitario]]</f>
        <v>300000</v>
      </c>
      <c r="U344" s="521" t="s">
        <v>2394</v>
      </c>
      <c r="V344" s="522" t="s">
        <v>1300</v>
      </c>
      <c r="W344" s="500"/>
    </row>
    <row r="345" spans="2:23" ht="178.5" x14ac:dyDescent="0.2">
      <c r="B345" s="499" t="e">
        <f>IF(Tabla46[[#This Row],[Tipos de Acciones]]="","",CONCATENATE(Tabla46[[#This Row],[POA]],".",Tabla46[[#This Row],[SRS]],".",Tabla46[[#This Row],[AREA]],".",Tabla46[[#This Row],[TIPO]]))</f>
        <v>#REF!</v>
      </c>
      <c r="C345" s="499" t="e">
        <f>IF(Tabla46[[#This Row],[Tipos de Acciones]]="","",'Formulario PPGR1'!#REF!)</f>
        <v>#REF!</v>
      </c>
      <c r="D345" s="499" t="e">
        <f>IF(Tabla46[[#This Row],[Tipos de Acciones]]="","",'Formulario PPGR1'!#REF!)</f>
        <v>#REF!</v>
      </c>
      <c r="E345" s="499" t="e">
        <f>IF(Tabla46[[#This Row],[Tipos de Acciones]]="","",'Formulario PPGR1'!#REF!)</f>
        <v>#REF!</v>
      </c>
      <c r="F345" s="499" t="e">
        <f>IF(Tabla46[[#This Row],[Tipos de Acciones]]="","",'Formulario PPGR1'!#REF!)</f>
        <v>#REF!</v>
      </c>
      <c r="G345" s="514" t="s">
        <v>1310</v>
      </c>
      <c r="H345" s="514" t="s">
        <v>2388</v>
      </c>
      <c r="I345" s="515"/>
      <c r="J345" s="514"/>
      <c r="K345" s="514" t="s">
        <v>2407</v>
      </c>
      <c r="L345" s="514" t="s">
        <v>467</v>
      </c>
      <c r="M345" s="516" t="s">
        <v>2473</v>
      </c>
      <c r="N345" s="516" t="s">
        <v>1509</v>
      </c>
      <c r="O345" s="517" t="s">
        <v>2387</v>
      </c>
      <c r="P345" s="516" t="s">
        <v>1509</v>
      </c>
      <c r="Q345" s="518" t="s">
        <v>2280</v>
      </c>
      <c r="R345" s="519">
        <v>10</v>
      </c>
      <c r="S345" s="520">
        <v>130000</v>
      </c>
      <c r="T345" s="496">
        <f>+Tabla46[[#This Row],[Cantidad de Insumos]]*Tabla46[[#This Row],[Precio Unitario]]</f>
        <v>1300000</v>
      </c>
      <c r="U345" s="521" t="s">
        <v>735</v>
      </c>
      <c r="V345" s="522" t="s">
        <v>1300</v>
      </c>
      <c r="W345" s="500"/>
    </row>
    <row r="346" spans="2:23" ht="178.5" x14ac:dyDescent="0.2">
      <c r="B346" s="499" t="e">
        <f>IF(Tabla46[[#This Row],[Tipos de Acciones]]="","",CONCATENATE(Tabla46[[#This Row],[POA]],".",Tabla46[[#This Row],[SRS]],".",Tabla46[[#This Row],[AREA]],".",Tabla46[[#This Row],[TIPO]]))</f>
        <v>#REF!</v>
      </c>
      <c r="C346" s="499" t="e">
        <f>IF(Tabla46[[#This Row],[Tipos de Acciones]]="","",'Formulario PPGR1'!#REF!)</f>
        <v>#REF!</v>
      </c>
      <c r="D346" s="499" t="e">
        <f>IF(Tabla46[[#This Row],[Tipos de Acciones]]="","",'Formulario PPGR1'!#REF!)</f>
        <v>#REF!</v>
      </c>
      <c r="E346" s="499" t="e">
        <f>IF(Tabla46[[#This Row],[Tipos de Acciones]]="","",'Formulario PPGR1'!#REF!)</f>
        <v>#REF!</v>
      </c>
      <c r="F346" s="499" t="e">
        <f>IF(Tabla46[[#This Row],[Tipos de Acciones]]="","",'Formulario PPGR1'!#REF!)</f>
        <v>#REF!</v>
      </c>
      <c r="G346" s="514" t="s">
        <v>1310</v>
      </c>
      <c r="H346" s="514" t="s">
        <v>2388</v>
      </c>
      <c r="I346" s="515"/>
      <c r="J346" s="514"/>
      <c r="K346" s="514" t="s">
        <v>2408</v>
      </c>
      <c r="L346" s="514" t="s">
        <v>467</v>
      </c>
      <c r="M346" s="516" t="s">
        <v>2473</v>
      </c>
      <c r="N346" s="516" t="s">
        <v>1509</v>
      </c>
      <c r="O346" s="517" t="s">
        <v>2387</v>
      </c>
      <c r="P346" s="516" t="s">
        <v>1509</v>
      </c>
      <c r="Q346" s="518" t="s">
        <v>2280</v>
      </c>
      <c r="R346" s="519">
        <v>38</v>
      </c>
      <c r="S346" s="520">
        <v>6000</v>
      </c>
      <c r="T346" s="496">
        <f>+Tabla46[[#This Row],[Cantidad de Insumos]]*Tabla46[[#This Row],[Precio Unitario]]</f>
        <v>228000</v>
      </c>
      <c r="U346" s="521" t="s">
        <v>735</v>
      </c>
      <c r="V346" s="522" t="s">
        <v>1300</v>
      </c>
      <c r="W346" s="500"/>
    </row>
    <row r="347" spans="2:23" ht="178.5" x14ac:dyDescent="0.2">
      <c r="B347" s="499" t="e">
        <f>IF(Tabla46[[#This Row],[Tipos de Acciones]]="","",CONCATENATE(Tabla46[[#This Row],[POA]],".",Tabla46[[#This Row],[SRS]],".",Tabla46[[#This Row],[AREA]],".",Tabla46[[#This Row],[TIPO]]))</f>
        <v>#REF!</v>
      </c>
      <c r="C347" s="499" t="e">
        <f>IF(Tabla46[[#This Row],[Tipos de Acciones]]="","",'Formulario PPGR1'!#REF!)</f>
        <v>#REF!</v>
      </c>
      <c r="D347" s="499" t="e">
        <f>IF(Tabla46[[#This Row],[Tipos de Acciones]]="","",'Formulario PPGR1'!#REF!)</f>
        <v>#REF!</v>
      </c>
      <c r="E347" s="499" t="e">
        <f>IF(Tabla46[[#This Row],[Tipos de Acciones]]="","",'Formulario PPGR1'!#REF!)</f>
        <v>#REF!</v>
      </c>
      <c r="F347" s="499" t="e">
        <f>IF(Tabla46[[#This Row],[Tipos de Acciones]]="","",'Formulario PPGR1'!#REF!)</f>
        <v>#REF!</v>
      </c>
      <c r="G347" s="514" t="s">
        <v>1310</v>
      </c>
      <c r="H347" s="514" t="s">
        <v>2388</v>
      </c>
      <c r="I347" s="515"/>
      <c r="J347" s="514"/>
      <c r="K347" s="514" t="s">
        <v>2409</v>
      </c>
      <c r="L347" s="514" t="s">
        <v>467</v>
      </c>
      <c r="M347" s="516" t="s">
        <v>2473</v>
      </c>
      <c r="N347" s="516" t="s">
        <v>1509</v>
      </c>
      <c r="O347" s="517" t="s">
        <v>2387</v>
      </c>
      <c r="P347" s="516" t="s">
        <v>1509</v>
      </c>
      <c r="Q347" s="518" t="s">
        <v>2280</v>
      </c>
      <c r="R347" s="519">
        <v>33</v>
      </c>
      <c r="S347" s="520">
        <v>1500</v>
      </c>
      <c r="T347" s="496">
        <f>+Tabla46[[#This Row],[Cantidad de Insumos]]*Tabla46[[#This Row],[Precio Unitario]]</f>
        <v>49500</v>
      </c>
      <c r="U347" s="521" t="s">
        <v>735</v>
      </c>
      <c r="V347" s="522" t="s">
        <v>1300</v>
      </c>
      <c r="W347" s="500"/>
    </row>
    <row r="348" spans="2:23" ht="178.5" x14ac:dyDescent="0.2">
      <c r="B348" s="499" t="e">
        <f>IF(Tabla46[[#This Row],[Tipos de Acciones]]="","",CONCATENATE(Tabla46[[#This Row],[POA]],".",Tabla46[[#This Row],[SRS]],".",Tabla46[[#This Row],[AREA]],".",Tabla46[[#This Row],[TIPO]]))</f>
        <v>#REF!</v>
      </c>
      <c r="C348" s="499" t="e">
        <f>IF(Tabla46[[#This Row],[Tipos de Acciones]]="","",'Formulario PPGR1'!#REF!)</f>
        <v>#REF!</v>
      </c>
      <c r="D348" s="499" t="e">
        <f>IF(Tabla46[[#This Row],[Tipos de Acciones]]="","",'Formulario PPGR1'!#REF!)</f>
        <v>#REF!</v>
      </c>
      <c r="E348" s="499" t="e">
        <f>IF(Tabla46[[#This Row],[Tipos de Acciones]]="","",'Formulario PPGR1'!#REF!)</f>
        <v>#REF!</v>
      </c>
      <c r="F348" s="499" t="e">
        <f>IF(Tabla46[[#This Row],[Tipos de Acciones]]="","",'Formulario PPGR1'!#REF!)</f>
        <v>#REF!</v>
      </c>
      <c r="G348" s="514" t="s">
        <v>1310</v>
      </c>
      <c r="H348" s="514" t="s">
        <v>2388</v>
      </c>
      <c r="I348" s="515"/>
      <c r="J348" s="514"/>
      <c r="K348" s="514" t="s">
        <v>2410</v>
      </c>
      <c r="L348" s="514" t="s">
        <v>467</v>
      </c>
      <c r="M348" s="516" t="s">
        <v>2473</v>
      </c>
      <c r="N348" s="516" t="s">
        <v>1509</v>
      </c>
      <c r="O348" s="517" t="s">
        <v>2387</v>
      </c>
      <c r="P348" s="516" t="s">
        <v>1509</v>
      </c>
      <c r="Q348" s="518" t="s">
        <v>2280</v>
      </c>
      <c r="R348" s="519">
        <v>27</v>
      </c>
      <c r="S348" s="520">
        <v>4000</v>
      </c>
      <c r="T348" s="496">
        <f>+Tabla46[[#This Row],[Cantidad de Insumos]]*Tabla46[[#This Row],[Precio Unitario]]</f>
        <v>108000</v>
      </c>
      <c r="U348" s="521" t="s">
        <v>735</v>
      </c>
      <c r="V348" s="522" t="s">
        <v>1300</v>
      </c>
      <c r="W348" s="500"/>
    </row>
    <row r="349" spans="2:23" ht="178.5" x14ac:dyDescent="0.2">
      <c r="B349" s="499" t="e">
        <f>IF(Tabla46[[#This Row],[Tipos de Acciones]]="","",CONCATENATE(Tabla46[[#This Row],[POA]],".",Tabla46[[#This Row],[SRS]],".",Tabla46[[#This Row],[AREA]],".",Tabla46[[#This Row],[TIPO]]))</f>
        <v>#REF!</v>
      </c>
      <c r="C349" s="499" t="e">
        <f>IF(Tabla46[[#This Row],[Tipos de Acciones]]="","",'Formulario PPGR1'!#REF!)</f>
        <v>#REF!</v>
      </c>
      <c r="D349" s="499" t="e">
        <f>IF(Tabla46[[#This Row],[Tipos de Acciones]]="","",'Formulario PPGR1'!#REF!)</f>
        <v>#REF!</v>
      </c>
      <c r="E349" s="499" t="e">
        <f>IF(Tabla46[[#This Row],[Tipos de Acciones]]="","",'Formulario PPGR1'!#REF!)</f>
        <v>#REF!</v>
      </c>
      <c r="F349" s="499" t="e">
        <f>IF(Tabla46[[#This Row],[Tipos de Acciones]]="","",'Formulario PPGR1'!#REF!)</f>
        <v>#REF!</v>
      </c>
      <c r="G349" s="514" t="s">
        <v>1310</v>
      </c>
      <c r="H349" s="514" t="s">
        <v>2300</v>
      </c>
      <c r="I349" s="515"/>
      <c r="J349" s="514"/>
      <c r="K349" s="514" t="s">
        <v>2411</v>
      </c>
      <c r="L349" s="514" t="s">
        <v>467</v>
      </c>
      <c r="M349" s="516" t="s">
        <v>2473</v>
      </c>
      <c r="N349" s="516" t="s">
        <v>1509</v>
      </c>
      <c r="O349" s="517" t="s">
        <v>2387</v>
      </c>
      <c r="P349" s="516" t="s">
        <v>1509</v>
      </c>
      <c r="Q349" s="518" t="s">
        <v>2280</v>
      </c>
      <c r="R349" s="519">
        <v>45</v>
      </c>
      <c r="S349" s="520">
        <v>850</v>
      </c>
      <c r="T349" s="496">
        <f>+Tabla46[[#This Row],[Cantidad de Insumos]]*Tabla46[[#This Row],[Precio Unitario]]</f>
        <v>38250</v>
      </c>
      <c r="U349" s="521" t="s">
        <v>950</v>
      </c>
      <c r="V349" s="522" t="s">
        <v>1300</v>
      </c>
      <c r="W349" s="500"/>
    </row>
    <row r="350" spans="2:23" ht="178.5" x14ac:dyDescent="0.2">
      <c r="B350" s="499" t="e">
        <f>IF(Tabla46[[#This Row],[Tipos de Acciones]]="","",CONCATENATE(Tabla46[[#This Row],[POA]],".",Tabla46[[#This Row],[SRS]],".",Tabla46[[#This Row],[AREA]],".",Tabla46[[#This Row],[TIPO]]))</f>
        <v>#REF!</v>
      </c>
      <c r="C350" s="499" t="e">
        <f>IF(Tabla46[[#This Row],[Tipos de Acciones]]="","",'Formulario PPGR1'!#REF!)</f>
        <v>#REF!</v>
      </c>
      <c r="D350" s="499" t="e">
        <f>IF(Tabla46[[#This Row],[Tipos de Acciones]]="","",'Formulario PPGR1'!#REF!)</f>
        <v>#REF!</v>
      </c>
      <c r="E350" s="499" t="e">
        <f>IF(Tabla46[[#This Row],[Tipos de Acciones]]="","",'Formulario PPGR1'!#REF!)</f>
        <v>#REF!</v>
      </c>
      <c r="F350" s="499" t="e">
        <f>IF(Tabla46[[#This Row],[Tipos de Acciones]]="","",'Formulario PPGR1'!#REF!)</f>
        <v>#REF!</v>
      </c>
      <c r="G350" s="514" t="s">
        <v>1310</v>
      </c>
      <c r="H350" s="514" t="s">
        <v>2388</v>
      </c>
      <c r="I350" s="515"/>
      <c r="J350" s="514"/>
      <c r="K350" s="514" t="s">
        <v>2412</v>
      </c>
      <c r="L350" s="514" t="s">
        <v>467</v>
      </c>
      <c r="M350" s="516" t="s">
        <v>2473</v>
      </c>
      <c r="N350" s="516" t="s">
        <v>1509</v>
      </c>
      <c r="O350" s="517" t="s">
        <v>2387</v>
      </c>
      <c r="P350" s="516" t="s">
        <v>1509</v>
      </c>
      <c r="Q350" s="518" t="s">
        <v>2280</v>
      </c>
      <c r="R350" s="519">
        <v>41</v>
      </c>
      <c r="S350" s="520">
        <v>12000</v>
      </c>
      <c r="T350" s="496">
        <f>+Tabla46[[#This Row],[Cantidad de Insumos]]*Tabla46[[#This Row],[Precio Unitario]]</f>
        <v>492000</v>
      </c>
      <c r="U350" s="521" t="s">
        <v>735</v>
      </c>
      <c r="V350" s="522" t="s">
        <v>1300</v>
      </c>
      <c r="W350" s="500"/>
    </row>
    <row r="351" spans="2:23" ht="178.5" x14ac:dyDescent="0.2">
      <c r="B351" s="499" t="e">
        <f>IF(Tabla46[[#This Row],[Tipos de Acciones]]="","",CONCATENATE(Tabla46[[#This Row],[POA]],".",Tabla46[[#This Row],[SRS]],".",Tabla46[[#This Row],[AREA]],".",Tabla46[[#This Row],[TIPO]]))</f>
        <v>#REF!</v>
      </c>
      <c r="C351" s="499" t="e">
        <f>IF(Tabla46[[#This Row],[Tipos de Acciones]]="","",'Formulario PPGR1'!#REF!)</f>
        <v>#REF!</v>
      </c>
      <c r="D351" s="499" t="e">
        <f>IF(Tabla46[[#This Row],[Tipos de Acciones]]="","",'Formulario PPGR1'!#REF!)</f>
        <v>#REF!</v>
      </c>
      <c r="E351" s="499" t="e">
        <f>IF(Tabla46[[#This Row],[Tipos de Acciones]]="","",'Formulario PPGR1'!#REF!)</f>
        <v>#REF!</v>
      </c>
      <c r="F351" s="499" t="e">
        <f>IF(Tabla46[[#This Row],[Tipos de Acciones]]="","",'Formulario PPGR1'!#REF!)</f>
        <v>#REF!</v>
      </c>
      <c r="G351" s="514" t="s">
        <v>1310</v>
      </c>
      <c r="H351" s="514" t="s">
        <v>2300</v>
      </c>
      <c r="I351" s="515"/>
      <c r="J351" s="514"/>
      <c r="K351" s="514" t="s">
        <v>2413</v>
      </c>
      <c r="L351" s="514" t="s">
        <v>467</v>
      </c>
      <c r="M351" s="516" t="s">
        <v>2473</v>
      </c>
      <c r="N351" s="516" t="s">
        <v>1509</v>
      </c>
      <c r="O351" s="517" t="s">
        <v>2387</v>
      </c>
      <c r="P351" s="516" t="s">
        <v>1509</v>
      </c>
      <c r="Q351" s="518" t="s">
        <v>2280</v>
      </c>
      <c r="R351" s="519">
        <v>31</v>
      </c>
      <c r="S351" s="520">
        <v>2500</v>
      </c>
      <c r="T351" s="496">
        <f>+Tabla46[[#This Row],[Cantidad de Insumos]]*Tabla46[[#This Row],[Precio Unitario]]</f>
        <v>77500</v>
      </c>
      <c r="U351" s="521" t="s">
        <v>950</v>
      </c>
      <c r="V351" s="522" t="s">
        <v>1300</v>
      </c>
      <c r="W351" s="500"/>
    </row>
    <row r="352" spans="2:23" ht="178.5" x14ac:dyDescent="0.2">
      <c r="B352" s="499" t="e">
        <f>IF(Tabla46[[#This Row],[Tipos de Acciones]]="","",CONCATENATE(Tabla46[[#This Row],[POA]],".",Tabla46[[#This Row],[SRS]],".",Tabla46[[#This Row],[AREA]],".",Tabla46[[#This Row],[TIPO]]))</f>
        <v>#REF!</v>
      </c>
      <c r="C352" s="499" t="e">
        <f>IF(Tabla46[[#This Row],[Tipos de Acciones]]="","",'Formulario PPGR1'!#REF!)</f>
        <v>#REF!</v>
      </c>
      <c r="D352" s="499" t="e">
        <f>IF(Tabla46[[#This Row],[Tipos de Acciones]]="","",'Formulario PPGR1'!#REF!)</f>
        <v>#REF!</v>
      </c>
      <c r="E352" s="499" t="e">
        <f>IF(Tabla46[[#This Row],[Tipos de Acciones]]="","",'Formulario PPGR1'!#REF!)</f>
        <v>#REF!</v>
      </c>
      <c r="F352" s="499" t="e">
        <f>IF(Tabla46[[#This Row],[Tipos de Acciones]]="","",'Formulario PPGR1'!#REF!)</f>
        <v>#REF!</v>
      </c>
      <c r="G352" s="514" t="s">
        <v>1310</v>
      </c>
      <c r="H352" s="514" t="s">
        <v>2388</v>
      </c>
      <c r="I352" s="515"/>
      <c r="J352" s="514"/>
      <c r="K352" s="514" t="s">
        <v>2414</v>
      </c>
      <c r="L352" s="514" t="s">
        <v>467</v>
      </c>
      <c r="M352" s="516" t="s">
        <v>2473</v>
      </c>
      <c r="N352" s="516" t="s">
        <v>1509</v>
      </c>
      <c r="O352" s="517" t="s">
        <v>2387</v>
      </c>
      <c r="P352" s="516" t="s">
        <v>1509</v>
      </c>
      <c r="Q352" s="518" t="s">
        <v>2280</v>
      </c>
      <c r="R352" s="519">
        <v>23</v>
      </c>
      <c r="S352" s="520">
        <v>1450</v>
      </c>
      <c r="T352" s="496">
        <f>+Tabla46[[#This Row],[Cantidad de Insumos]]*Tabla46[[#This Row],[Precio Unitario]]</f>
        <v>33350</v>
      </c>
      <c r="U352" s="521" t="s">
        <v>735</v>
      </c>
      <c r="V352" s="522" t="s">
        <v>1300</v>
      </c>
      <c r="W352" s="500"/>
    </row>
    <row r="353" spans="2:23" ht="178.5" x14ac:dyDescent="0.2">
      <c r="B353" s="499" t="e">
        <f>IF(Tabla46[[#This Row],[Tipos de Acciones]]="","",CONCATENATE(Tabla46[[#This Row],[POA]],".",Tabla46[[#This Row],[SRS]],".",Tabla46[[#This Row],[AREA]],".",Tabla46[[#This Row],[TIPO]]))</f>
        <v>#REF!</v>
      </c>
      <c r="C353" s="499" t="e">
        <f>IF(Tabla46[[#This Row],[Tipos de Acciones]]="","",'Formulario PPGR1'!#REF!)</f>
        <v>#REF!</v>
      </c>
      <c r="D353" s="499" t="e">
        <f>IF(Tabla46[[#This Row],[Tipos de Acciones]]="","",'Formulario PPGR1'!#REF!)</f>
        <v>#REF!</v>
      </c>
      <c r="E353" s="499" t="e">
        <f>IF(Tabla46[[#This Row],[Tipos de Acciones]]="","",'Formulario PPGR1'!#REF!)</f>
        <v>#REF!</v>
      </c>
      <c r="F353" s="499" t="e">
        <f>IF(Tabla46[[#This Row],[Tipos de Acciones]]="","",'Formulario PPGR1'!#REF!)</f>
        <v>#REF!</v>
      </c>
      <c r="G353" s="514" t="s">
        <v>1310</v>
      </c>
      <c r="H353" s="514" t="s">
        <v>2388</v>
      </c>
      <c r="I353" s="515"/>
      <c r="J353" s="514"/>
      <c r="K353" s="514" t="s">
        <v>2415</v>
      </c>
      <c r="L353" s="514" t="s">
        <v>467</v>
      </c>
      <c r="M353" s="516" t="s">
        <v>2473</v>
      </c>
      <c r="N353" s="516" t="s">
        <v>1509</v>
      </c>
      <c r="O353" s="517" t="s">
        <v>2387</v>
      </c>
      <c r="P353" s="516" t="s">
        <v>1509</v>
      </c>
      <c r="Q353" s="518" t="s">
        <v>2280</v>
      </c>
      <c r="R353" s="519">
        <v>25</v>
      </c>
      <c r="S353" s="520">
        <v>1440</v>
      </c>
      <c r="T353" s="496">
        <f>+Tabla46[[#This Row],[Cantidad de Insumos]]*Tabla46[[#This Row],[Precio Unitario]]</f>
        <v>36000</v>
      </c>
      <c r="U353" s="521" t="s">
        <v>735</v>
      </c>
      <c r="V353" s="522" t="s">
        <v>1300</v>
      </c>
      <c r="W353" s="500"/>
    </row>
    <row r="354" spans="2:23" ht="178.5" x14ac:dyDescent="0.2">
      <c r="B354" s="499" t="e">
        <f>IF(Tabla46[[#This Row],[Tipos de Acciones]]="","",CONCATENATE(Tabla46[[#This Row],[POA]],".",Tabla46[[#This Row],[SRS]],".",Tabla46[[#This Row],[AREA]],".",Tabla46[[#This Row],[TIPO]]))</f>
        <v>#REF!</v>
      </c>
      <c r="C354" s="499" t="e">
        <f>IF(Tabla46[[#This Row],[Tipos de Acciones]]="","",'Formulario PPGR1'!#REF!)</f>
        <v>#REF!</v>
      </c>
      <c r="D354" s="499" t="e">
        <f>IF(Tabla46[[#This Row],[Tipos de Acciones]]="","",'Formulario PPGR1'!#REF!)</f>
        <v>#REF!</v>
      </c>
      <c r="E354" s="499" t="e">
        <f>IF(Tabla46[[#This Row],[Tipos de Acciones]]="","",'Formulario PPGR1'!#REF!)</f>
        <v>#REF!</v>
      </c>
      <c r="F354" s="499" t="e">
        <f>IF(Tabla46[[#This Row],[Tipos de Acciones]]="","",'Formulario PPGR1'!#REF!)</f>
        <v>#REF!</v>
      </c>
      <c r="G354" s="514" t="s">
        <v>1310</v>
      </c>
      <c r="H354" s="514" t="s">
        <v>2388</v>
      </c>
      <c r="I354" s="515"/>
      <c r="J354" s="514"/>
      <c r="K354" s="514" t="s">
        <v>2416</v>
      </c>
      <c r="L354" s="514" t="s">
        <v>467</v>
      </c>
      <c r="M354" s="516" t="s">
        <v>2473</v>
      </c>
      <c r="N354" s="516" t="s">
        <v>1509</v>
      </c>
      <c r="O354" s="517" t="s">
        <v>2387</v>
      </c>
      <c r="P354" s="516" t="s">
        <v>1509</v>
      </c>
      <c r="Q354" s="518" t="s">
        <v>2280</v>
      </c>
      <c r="R354" s="519">
        <v>29</v>
      </c>
      <c r="S354" s="520">
        <v>21240</v>
      </c>
      <c r="T354" s="496">
        <f>+Tabla46[[#This Row],[Cantidad de Insumos]]*Tabla46[[#This Row],[Precio Unitario]]</f>
        <v>615960</v>
      </c>
      <c r="U354" s="521" t="s">
        <v>735</v>
      </c>
      <c r="V354" s="522" t="s">
        <v>1300</v>
      </c>
      <c r="W354" s="500"/>
    </row>
    <row r="355" spans="2:23" ht="178.5" x14ac:dyDescent="0.2">
      <c r="B355" s="499" t="e">
        <f>IF(Tabla46[[#This Row],[Tipos de Acciones]]="","",CONCATENATE(Tabla46[[#This Row],[POA]],".",Tabla46[[#This Row],[SRS]],".",Tabla46[[#This Row],[AREA]],".",Tabla46[[#This Row],[TIPO]]))</f>
        <v>#REF!</v>
      </c>
      <c r="C355" s="499" t="e">
        <f>IF(Tabla46[[#This Row],[Tipos de Acciones]]="","",'Formulario PPGR1'!#REF!)</f>
        <v>#REF!</v>
      </c>
      <c r="D355" s="499" t="e">
        <f>IF(Tabla46[[#This Row],[Tipos de Acciones]]="","",'Formulario PPGR1'!#REF!)</f>
        <v>#REF!</v>
      </c>
      <c r="E355" s="499" t="e">
        <f>IF(Tabla46[[#This Row],[Tipos de Acciones]]="","",'Formulario PPGR1'!#REF!)</f>
        <v>#REF!</v>
      </c>
      <c r="F355" s="499" t="e">
        <f>IF(Tabla46[[#This Row],[Tipos de Acciones]]="","",'Formulario PPGR1'!#REF!)</f>
        <v>#REF!</v>
      </c>
      <c r="G355" s="514" t="s">
        <v>1310</v>
      </c>
      <c r="H355" s="514" t="s">
        <v>2388</v>
      </c>
      <c r="I355" s="515"/>
      <c r="J355" s="514"/>
      <c r="K355" s="514" t="s">
        <v>2417</v>
      </c>
      <c r="L355" s="514" t="s">
        <v>467</v>
      </c>
      <c r="M355" s="516" t="s">
        <v>2473</v>
      </c>
      <c r="N355" s="516" t="s">
        <v>1509</v>
      </c>
      <c r="O355" s="517" t="s">
        <v>2387</v>
      </c>
      <c r="P355" s="516" t="s">
        <v>1509</v>
      </c>
      <c r="Q355" s="518" t="s">
        <v>2280</v>
      </c>
      <c r="R355" s="519">
        <v>41</v>
      </c>
      <c r="S355" s="520">
        <v>15700</v>
      </c>
      <c r="T355" s="496">
        <f>+Tabla46[[#This Row],[Cantidad de Insumos]]*Tabla46[[#This Row],[Precio Unitario]]</f>
        <v>643700</v>
      </c>
      <c r="U355" s="521" t="s">
        <v>735</v>
      </c>
      <c r="V355" s="522" t="s">
        <v>1300</v>
      </c>
      <c r="W355" s="500"/>
    </row>
    <row r="356" spans="2:23" ht="178.5" x14ac:dyDescent="0.2">
      <c r="B356" s="499" t="e">
        <f>IF(Tabla46[[#This Row],[Tipos de Acciones]]="","",CONCATENATE(Tabla46[[#This Row],[POA]],".",Tabla46[[#This Row],[SRS]],".",Tabla46[[#This Row],[AREA]],".",Tabla46[[#This Row],[TIPO]]))</f>
        <v>#REF!</v>
      </c>
      <c r="C356" s="499" t="e">
        <f>IF(Tabla46[[#This Row],[Tipos de Acciones]]="","",'Formulario PPGR1'!#REF!)</f>
        <v>#REF!</v>
      </c>
      <c r="D356" s="499" t="e">
        <f>IF(Tabla46[[#This Row],[Tipos de Acciones]]="","",'Formulario PPGR1'!#REF!)</f>
        <v>#REF!</v>
      </c>
      <c r="E356" s="499" t="e">
        <f>IF(Tabla46[[#This Row],[Tipos de Acciones]]="","",'Formulario PPGR1'!#REF!)</f>
        <v>#REF!</v>
      </c>
      <c r="F356" s="499" t="e">
        <f>IF(Tabla46[[#This Row],[Tipos de Acciones]]="","",'Formulario PPGR1'!#REF!)</f>
        <v>#REF!</v>
      </c>
      <c r="G356" s="514" t="s">
        <v>1310</v>
      </c>
      <c r="H356" s="514" t="s">
        <v>2388</v>
      </c>
      <c r="I356" s="515"/>
      <c r="J356" s="514"/>
      <c r="K356" s="514" t="s">
        <v>2418</v>
      </c>
      <c r="L356" s="514" t="s">
        <v>467</v>
      </c>
      <c r="M356" s="516" t="s">
        <v>2473</v>
      </c>
      <c r="N356" s="516" t="s">
        <v>1509</v>
      </c>
      <c r="O356" s="517" t="s">
        <v>2387</v>
      </c>
      <c r="P356" s="516" t="s">
        <v>1509</v>
      </c>
      <c r="Q356" s="518" t="s">
        <v>2280</v>
      </c>
      <c r="R356" s="519">
        <v>38</v>
      </c>
      <c r="S356" s="520">
        <v>15820</v>
      </c>
      <c r="T356" s="496">
        <f>+Tabla46[[#This Row],[Cantidad de Insumos]]*Tabla46[[#This Row],[Precio Unitario]]</f>
        <v>601160</v>
      </c>
      <c r="U356" s="521" t="s">
        <v>735</v>
      </c>
      <c r="V356" s="522" t="s">
        <v>1300</v>
      </c>
      <c r="W356" s="500"/>
    </row>
    <row r="357" spans="2:23" ht="178.5" x14ac:dyDescent="0.2">
      <c r="B357" s="499" t="e">
        <f>IF(Tabla46[[#This Row],[Tipos de Acciones]]="","",CONCATENATE(Tabla46[[#This Row],[POA]],".",Tabla46[[#This Row],[SRS]],".",Tabla46[[#This Row],[AREA]],".",Tabla46[[#This Row],[TIPO]]))</f>
        <v>#REF!</v>
      </c>
      <c r="C357" s="499" t="e">
        <f>IF(Tabla46[[#This Row],[Tipos de Acciones]]="","",'Formulario PPGR1'!#REF!)</f>
        <v>#REF!</v>
      </c>
      <c r="D357" s="499" t="e">
        <f>IF(Tabla46[[#This Row],[Tipos de Acciones]]="","",'Formulario PPGR1'!#REF!)</f>
        <v>#REF!</v>
      </c>
      <c r="E357" s="499" t="e">
        <f>IF(Tabla46[[#This Row],[Tipos de Acciones]]="","",'Formulario PPGR1'!#REF!)</f>
        <v>#REF!</v>
      </c>
      <c r="F357" s="499" t="e">
        <f>IF(Tabla46[[#This Row],[Tipos de Acciones]]="","",'Formulario PPGR1'!#REF!)</f>
        <v>#REF!</v>
      </c>
      <c r="G357" s="514" t="s">
        <v>1310</v>
      </c>
      <c r="H357" s="514" t="s">
        <v>2388</v>
      </c>
      <c r="I357" s="515"/>
      <c r="J357" s="514"/>
      <c r="K357" s="514" t="s">
        <v>2419</v>
      </c>
      <c r="L357" s="514" t="s">
        <v>467</v>
      </c>
      <c r="M357" s="516" t="s">
        <v>2473</v>
      </c>
      <c r="N357" s="516" t="s">
        <v>1509</v>
      </c>
      <c r="O357" s="517" t="s">
        <v>2387</v>
      </c>
      <c r="P357" s="516" t="s">
        <v>1509</v>
      </c>
      <c r="Q357" s="518" t="s">
        <v>2280</v>
      </c>
      <c r="R357" s="519">
        <v>38</v>
      </c>
      <c r="S357" s="520">
        <v>50500</v>
      </c>
      <c r="T357" s="496">
        <f>+Tabla46[[#This Row],[Cantidad de Insumos]]*Tabla46[[#This Row],[Precio Unitario]]</f>
        <v>1919000</v>
      </c>
      <c r="U357" s="521" t="s">
        <v>735</v>
      </c>
      <c r="V357" s="522" t="s">
        <v>1300</v>
      </c>
      <c r="W357" s="500"/>
    </row>
    <row r="358" spans="2:23" ht="178.5" x14ac:dyDescent="0.2">
      <c r="B358" s="499" t="e">
        <f>IF(Tabla46[[#This Row],[Tipos de Acciones]]="","",CONCATENATE(Tabla46[[#This Row],[POA]],".",Tabla46[[#This Row],[SRS]],".",Tabla46[[#This Row],[AREA]],".",Tabla46[[#This Row],[TIPO]]))</f>
        <v>#REF!</v>
      </c>
      <c r="C358" s="499" t="e">
        <f>IF(Tabla46[[#This Row],[Tipos de Acciones]]="","",'Formulario PPGR1'!#REF!)</f>
        <v>#REF!</v>
      </c>
      <c r="D358" s="499" t="e">
        <f>IF(Tabla46[[#This Row],[Tipos de Acciones]]="","",'Formulario PPGR1'!#REF!)</f>
        <v>#REF!</v>
      </c>
      <c r="E358" s="499" t="e">
        <f>IF(Tabla46[[#This Row],[Tipos de Acciones]]="","",'Formulario PPGR1'!#REF!)</f>
        <v>#REF!</v>
      </c>
      <c r="F358" s="499" t="e">
        <f>IF(Tabla46[[#This Row],[Tipos de Acciones]]="","",'Formulario PPGR1'!#REF!)</f>
        <v>#REF!</v>
      </c>
      <c r="G358" s="514" t="s">
        <v>1310</v>
      </c>
      <c r="H358" s="514" t="s">
        <v>2300</v>
      </c>
      <c r="I358" s="515"/>
      <c r="J358" s="514"/>
      <c r="K358" s="514" t="s">
        <v>2420</v>
      </c>
      <c r="L358" s="514" t="s">
        <v>467</v>
      </c>
      <c r="M358" s="516" t="s">
        <v>2473</v>
      </c>
      <c r="N358" s="516" t="s">
        <v>1509</v>
      </c>
      <c r="O358" s="517" t="s">
        <v>2387</v>
      </c>
      <c r="P358" s="516" t="s">
        <v>1509</v>
      </c>
      <c r="Q358" s="518" t="s">
        <v>2280</v>
      </c>
      <c r="R358" s="519">
        <v>130</v>
      </c>
      <c r="S358" s="520">
        <v>5200</v>
      </c>
      <c r="T358" s="496">
        <f>+Tabla46[[#This Row],[Cantidad de Insumos]]*Tabla46[[#This Row],[Precio Unitario]]</f>
        <v>676000</v>
      </c>
      <c r="U358" s="521" t="s">
        <v>950</v>
      </c>
      <c r="V358" s="522" t="s">
        <v>1300</v>
      </c>
      <c r="W358" s="500"/>
    </row>
    <row r="359" spans="2:23" ht="178.5" x14ac:dyDescent="0.2">
      <c r="B359" s="499" t="e">
        <f>IF(Tabla46[[#This Row],[Tipos de Acciones]]="","",CONCATENATE(Tabla46[[#This Row],[POA]],".",Tabla46[[#This Row],[SRS]],".",Tabla46[[#This Row],[AREA]],".",Tabla46[[#This Row],[TIPO]]))</f>
        <v>#REF!</v>
      </c>
      <c r="C359" s="499" t="e">
        <f>IF(Tabla46[[#This Row],[Tipos de Acciones]]="","",'Formulario PPGR1'!#REF!)</f>
        <v>#REF!</v>
      </c>
      <c r="D359" s="499" t="e">
        <f>IF(Tabla46[[#This Row],[Tipos de Acciones]]="","",'Formulario PPGR1'!#REF!)</f>
        <v>#REF!</v>
      </c>
      <c r="E359" s="499" t="e">
        <f>IF(Tabla46[[#This Row],[Tipos de Acciones]]="","",'Formulario PPGR1'!#REF!)</f>
        <v>#REF!</v>
      </c>
      <c r="F359" s="499" t="e">
        <f>IF(Tabla46[[#This Row],[Tipos de Acciones]]="","",'Formulario PPGR1'!#REF!)</f>
        <v>#REF!</v>
      </c>
      <c r="G359" s="514" t="s">
        <v>1310</v>
      </c>
      <c r="H359" s="514" t="s">
        <v>2300</v>
      </c>
      <c r="I359" s="515"/>
      <c r="J359" s="514"/>
      <c r="K359" s="514" t="s">
        <v>2421</v>
      </c>
      <c r="L359" s="514" t="s">
        <v>467</v>
      </c>
      <c r="M359" s="516" t="s">
        <v>2473</v>
      </c>
      <c r="N359" s="516" t="s">
        <v>1509</v>
      </c>
      <c r="O359" s="517" t="s">
        <v>2387</v>
      </c>
      <c r="P359" s="516" t="s">
        <v>1509</v>
      </c>
      <c r="Q359" s="518" t="s">
        <v>2280</v>
      </c>
      <c r="R359" s="519">
        <v>51</v>
      </c>
      <c r="S359" s="520">
        <v>9200</v>
      </c>
      <c r="T359" s="496">
        <f>+Tabla46[[#This Row],[Cantidad de Insumos]]*Tabla46[[#This Row],[Precio Unitario]]</f>
        <v>469200</v>
      </c>
      <c r="U359" s="521" t="s">
        <v>950</v>
      </c>
      <c r="V359" s="522" t="s">
        <v>1300</v>
      </c>
      <c r="W359" s="500"/>
    </row>
    <row r="360" spans="2:23" ht="178.5" x14ac:dyDescent="0.2">
      <c r="B360" s="499" t="e">
        <f>IF(Tabla46[[#This Row],[Tipos de Acciones]]="","",CONCATENATE(Tabla46[[#This Row],[POA]],".",Tabla46[[#This Row],[SRS]],".",Tabla46[[#This Row],[AREA]],".",Tabla46[[#This Row],[TIPO]]))</f>
        <v>#REF!</v>
      </c>
      <c r="C360" s="499" t="e">
        <f>IF(Tabla46[[#This Row],[Tipos de Acciones]]="","",'Formulario PPGR1'!#REF!)</f>
        <v>#REF!</v>
      </c>
      <c r="D360" s="499" t="e">
        <f>IF(Tabla46[[#This Row],[Tipos de Acciones]]="","",'Formulario PPGR1'!#REF!)</f>
        <v>#REF!</v>
      </c>
      <c r="E360" s="499" t="e">
        <f>IF(Tabla46[[#This Row],[Tipos de Acciones]]="","",'Formulario PPGR1'!#REF!)</f>
        <v>#REF!</v>
      </c>
      <c r="F360" s="499" t="e">
        <f>IF(Tabla46[[#This Row],[Tipos de Acciones]]="","",'Formulario PPGR1'!#REF!)</f>
        <v>#REF!</v>
      </c>
      <c r="G360" s="514" t="s">
        <v>1310</v>
      </c>
      <c r="H360" s="514" t="s">
        <v>2300</v>
      </c>
      <c r="I360" s="515"/>
      <c r="J360" s="514"/>
      <c r="K360" s="514" t="s">
        <v>2422</v>
      </c>
      <c r="L360" s="514" t="s">
        <v>467</v>
      </c>
      <c r="M360" s="516" t="s">
        <v>2473</v>
      </c>
      <c r="N360" s="516" t="s">
        <v>1509</v>
      </c>
      <c r="O360" s="517" t="s">
        <v>2387</v>
      </c>
      <c r="P360" s="516" t="s">
        <v>1509</v>
      </c>
      <c r="Q360" s="518" t="s">
        <v>2280</v>
      </c>
      <c r="R360" s="519">
        <v>35</v>
      </c>
      <c r="S360" s="520">
        <v>4800</v>
      </c>
      <c r="T360" s="496">
        <f>+Tabla46[[#This Row],[Cantidad de Insumos]]*Tabla46[[#This Row],[Precio Unitario]]</f>
        <v>168000</v>
      </c>
      <c r="U360" s="521" t="s">
        <v>950</v>
      </c>
      <c r="V360" s="522" t="s">
        <v>1300</v>
      </c>
      <c r="W360" s="500"/>
    </row>
    <row r="361" spans="2:23" ht="178.5" x14ac:dyDescent="0.2">
      <c r="B361" s="499" t="e">
        <f>IF(Tabla46[[#This Row],[Tipos de Acciones]]="","",CONCATENATE(Tabla46[[#This Row],[POA]],".",Tabla46[[#This Row],[SRS]],".",Tabla46[[#This Row],[AREA]],".",Tabla46[[#This Row],[TIPO]]))</f>
        <v>#REF!</v>
      </c>
      <c r="C361" s="499" t="e">
        <f>IF(Tabla46[[#This Row],[Tipos de Acciones]]="","",'Formulario PPGR1'!#REF!)</f>
        <v>#REF!</v>
      </c>
      <c r="D361" s="499" t="e">
        <f>IF(Tabla46[[#This Row],[Tipos de Acciones]]="","",'Formulario PPGR1'!#REF!)</f>
        <v>#REF!</v>
      </c>
      <c r="E361" s="499" t="e">
        <f>IF(Tabla46[[#This Row],[Tipos de Acciones]]="","",'Formulario PPGR1'!#REF!)</f>
        <v>#REF!</v>
      </c>
      <c r="F361" s="499" t="e">
        <f>IF(Tabla46[[#This Row],[Tipos de Acciones]]="","",'Formulario PPGR1'!#REF!)</f>
        <v>#REF!</v>
      </c>
      <c r="G361" s="514" t="s">
        <v>1310</v>
      </c>
      <c r="H361" s="514" t="s">
        <v>2388</v>
      </c>
      <c r="I361" s="515"/>
      <c r="J361" s="514"/>
      <c r="K361" s="514" t="s">
        <v>2423</v>
      </c>
      <c r="L361" s="514" t="s">
        <v>467</v>
      </c>
      <c r="M361" s="516" t="s">
        <v>2473</v>
      </c>
      <c r="N361" s="516" t="s">
        <v>1509</v>
      </c>
      <c r="O361" s="517" t="s">
        <v>2387</v>
      </c>
      <c r="P361" s="516" t="s">
        <v>1509</v>
      </c>
      <c r="Q361" s="518" t="s">
        <v>2280</v>
      </c>
      <c r="R361" s="519">
        <v>45</v>
      </c>
      <c r="S361" s="520">
        <v>5000</v>
      </c>
      <c r="T361" s="496">
        <f>+Tabla46[[#This Row],[Cantidad de Insumos]]*Tabla46[[#This Row],[Precio Unitario]]</f>
        <v>225000</v>
      </c>
      <c r="U361" s="521" t="s">
        <v>735</v>
      </c>
      <c r="V361" s="522" t="s">
        <v>1300</v>
      </c>
      <c r="W361" s="500"/>
    </row>
    <row r="362" spans="2:23" ht="178.5" x14ac:dyDescent="0.2">
      <c r="B362" s="499" t="e">
        <f>IF(Tabla46[[#This Row],[Tipos de Acciones]]="","",CONCATENATE(Tabla46[[#This Row],[POA]],".",Tabla46[[#This Row],[SRS]],".",Tabla46[[#This Row],[AREA]],".",Tabla46[[#This Row],[TIPO]]))</f>
        <v>#REF!</v>
      </c>
      <c r="C362" s="499" t="e">
        <f>IF(Tabla46[[#This Row],[Tipos de Acciones]]="","",'Formulario PPGR1'!#REF!)</f>
        <v>#REF!</v>
      </c>
      <c r="D362" s="499" t="e">
        <f>IF(Tabla46[[#This Row],[Tipos de Acciones]]="","",'Formulario PPGR1'!#REF!)</f>
        <v>#REF!</v>
      </c>
      <c r="E362" s="499" t="e">
        <f>IF(Tabla46[[#This Row],[Tipos de Acciones]]="","",'Formulario PPGR1'!#REF!)</f>
        <v>#REF!</v>
      </c>
      <c r="F362" s="499" t="e">
        <f>IF(Tabla46[[#This Row],[Tipos de Acciones]]="","",'Formulario PPGR1'!#REF!)</f>
        <v>#REF!</v>
      </c>
      <c r="G362" s="514" t="s">
        <v>1310</v>
      </c>
      <c r="H362" s="514" t="s">
        <v>2388</v>
      </c>
      <c r="I362" s="515"/>
      <c r="J362" s="514"/>
      <c r="K362" s="514" t="s">
        <v>2424</v>
      </c>
      <c r="L362" s="514" t="s">
        <v>467</v>
      </c>
      <c r="M362" s="516" t="s">
        <v>2473</v>
      </c>
      <c r="N362" s="516" t="s">
        <v>1509</v>
      </c>
      <c r="O362" s="517" t="s">
        <v>2387</v>
      </c>
      <c r="P362" s="516" t="s">
        <v>1509</v>
      </c>
      <c r="Q362" s="518" t="s">
        <v>2280</v>
      </c>
      <c r="R362" s="519">
        <v>23</v>
      </c>
      <c r="S362" s="520">
        <v>15000</v>
      </c>
      <c r="T362" s="496">
        <f>+Tabla46[[#This Row],[Cantidad de Insumos]]*Tabla46[[#This Row],[Precio Unitario]]</f>
        <v>345000</v>
      </c>
      <c r="U362" s="521" t="s">
        <v>735</v>
      </c>
      <c r="V362" s="522" t="s">
        <v>1300</v>
      </c>
      <c r="W362" s="500"/>
    </row>
    <row r="363" spans="2:23" ht="178.5" x14ac:dyDescent="0.2">
      <c r="B363" s="499" t="e">
        <f>IF(Tabla46[[#This Row],[Tipos de Acciones]]="","",CONCATENATE(Tabla46[[#This Row],[POA]],".",Tabla46[[#This Row],[SRS]],".",Tabla46[[#This Row],[AREA]],".",Tabla46[[#This Row],[TIPO]]))</f>
        <v>#REF!</v>
      </c>
      <c r="C363" s="499" t="e">
        <f>IF(Tabla46[[#This Row],[Tipos de Acciones]]="","",'Formulario PPGR1'!#REF!)</f>
        <v>#REF!</v>
      </c>
      <c r="D363" s="499" t="e">
        <f>IF(Tabla46[[#This Row],[Tipos de Acciones]]="","",'Formulario PPGR1'!#REF!)</f>
        <v>#REF!</v>
      </c>
      <c r="E363" s="499" t="e">
        <f>IF(Tabla46[[#This Row],[Tipos de Acciones]]="","",'Formulario PPGR1'!#REF!)</f>
        <v>#REF!</v>
      </c>
      <c r="F363" s="499" t="e">
        <f>IF(Tabla46[[#This Row],[Tipos de Acciones]]="","",'Formulario PPGR1'!#REF!)</f>
        <v>#REF!</v>
      </c>
      <c r="G363" s="514" t="s">
        <v>1310</v>
      </c>
      <c r="H363" s="514" t="s">
        <v>2300</v>
      </c>
      <c r="I363" s="515"/>
      <c r="J363" s="514"/>
      <c r="K363" s="514" t="s">
        <v>2425</v>
      </c>
      <c r="L363" s="514" t="s">
        <v>467</v>
      </c>
      <c r="M363" s="516" t="s">
        <v>2473</v>
      </c>
      <c r="N363" s="516" t="s">
        <v>1509</v>
      </c>
      <c r="O363" s="517" t="s">
        <v>2387</v>
      </c>
      <c r="P363" s="516" t="s">
        <v>1509</v>
      </c>
      <c r="Q363" s="518" t="s">
        <v>2280</v>
      </c>
      <c r="R363" s="519">
        <v>21</v>
      </c>
      <c r="S363" s="520">
        <v>6000</v>
      </c>
      <c r="T363" s="496">
        <f>+Tabla46[[#This Row],[Cantidad de Insumos]]*Tabla46[[#This Row],[Precio Unitario]]</f>
        <v>126000</v>
      </c>
      <c r="U363" s="521" t="s">
        <v>950</v>
      </c>
      <c r="V363" s="522" t="s">
        <v>1300</v>
      </c>
      <c r="W363" s="500"/>
    </row>
    <row r="364" spans="2:23" ht="178.5" x14ac:dyDescent="0.2">
      <c r="B364" s="499" t="e">
        <f>IF(Tabla46[[#This Row],[Tipos de Acciones]]="","",CONCATENATE(Tabla46[[#This Row],[POA]],".",Tabla46[[#This Row],[SRS]],".",Tabla46[[#This Row],[AREA]],".",Tabla46[[#This Row],[TIPO]]))</f>
        <v>#REF!</v>
      </c>
      <c r="C364" s="499" t="e">
        <f>IF(Tabla46[[#This Row],[Tipos de Acciones]]="","",'Formulario PPGR1'!#REF!)</f>
        <v>#REF!</v>
      </c>
      <c r="D364" s="499" t="e">
        <f>IF(Tabla46[[#This Row],[Tipos de Acciones]]="","",'Formulario PPGR1'!#REF!)</f>
        <v>#REF!</v>
      </c>
      <c r="E364" s="499" t="e">
        <f>IF(Tabla46[[#This Row],[Tipos de Acciones]]="","",'Formulario PPGR1'!#REF!)</f>
        <v>#REF!</v>
      </c>
      <c r="F364" s="499" t="e">
        <f>IF(Tabla46[[#This Row],[Tipos de Acciones]]="","",'Formulario PPGR1'!#REF!)</f>
        <v>#REF!</v>
      </c>
      <c r="G364" s="514" t="s">
        <v>1310</v>
      </c>
      <c r="H364" s="514" t="s">
        <v>2286</v>
      </c>
      <c r="I364" s="515"/>
      <c r="J364" s="514"/>
      <c r="K364" s="514" t="s">
        <v>2426</v>
      </c>
      <c r="L364" s="514" t="s">
        <v>467</v>
      </c>
      <c r="M364" s="516" t="s">
        <v>2473</v>
      </c>
      <c r="N364" s="516" t="s">
        <v>1509</v>
      </c>
      <c r="O364" s="517" t="s">
        <v>2387</v>
      </c>
      <c r="P364" s="516" t="s">
        <v>1509</v>
      </c>
      <c r="Q364" s="518" t="s">
        <v>2280</v>
      </c>
      <c r="R364" s="519">
        <v>12</v>
      </c>
      <c r="S364" s="520">
        <v>5000</v>
      </c>
      <c r="T364" s="496">
        <f>+Tabla46[[#This Row],[Cantidad de Insumos]]*Tabla46[[#This Row],[Precio Unitario]]</f>
        <v>60000</v>
      </c>
      <c r="U364" s="521" t="s">
        <v>1041</v>
      </c>
      <c r="V364" s="522" t="s">
        <v>1300</v>
      </c>
      <c r="W364" s="500"/>
    </row>
    <row r="365" spans="2:23" ht="178.5" x14ac:dyDescent="0.2">
      <c r="B365" s="499" t="e">
        <f>IF(Tabla46[[#This Row],[Tipos de Acciones]]="","",CONCATENATE(Tabla46[[#This Row],[POA]],".",Tabla46[[#This Row],[SRS]],".",Tabla46[[#This Row],[AREA]],".",Tabla46[[#This Row],[TIPO]]))</f>
        <v>#REF!</v>
      </c>
      <c r="C365" s="499" t="e">
        <f>IF(Tabla46[[#This Row],[Tipos de Acciones]]="","",'Formulario PPGR1'!#REF!)</f>
        <v>#REF!</v>
      </c>
      <c r="D365" s="499" t="e">
        <f>IF(Tabla46[[#This Row],[Tipos de Acciones]]="","",'Formulario PPGR1'!#REF!)</f>
        <v>#REF!</v>
      </c>
      <c r="E365" s="499" t="e">
        <f>IF(Tabla46[[#This Row],[Tipos de Acciones]]="","",'Formulario PPGR1'!#REF!)</f>
        <v>#REF!</v>
      </c>
      <c r="F365" s="499" t="e">
        <f>IF(Tabla46[[#This Row],[Tipos de Acciones]]="","",'Formulario PPGR1'!#REF!)</f>
        <v>#REF!</v>
      </c>
      <c r="G365" s="514" t="s">
        <v>1310</v>
      </c>
      <c r="H365" s="514" t="s">
        <v>2300</v>
      </c>
      <c r="I365" s="515"/>
      <c r="J365" s="514"/>
      <c r="K365" s="514" t="s">
        <v>2427</v>
      </c>
      <c r="L365" s="514" t="s">
        <v>467</v>
      </c>
      <c r="M365" s="516" t="s">
        <v>2473</v>
      </c>
      <c r="N365" s="516" t="s">
        <v>1509</v>
      </c>
      <c r="O365" s="517" t="s">
        <v>2387</v>
      </c>
      <c r="P365" s="516" t="s">
        <v>1509</v>
      </c>
      <c r="Q365" s="518" t="s">
        <v>2280</v>
      </c>
      <c r="R365" s="519">
        <v>38</v>
      </c>
      <c r="S365" s="520">
        <v>45000</v>
      </c>
      <c r="T365" s="496">
        <f>+Tabla46[[#This Row],[Cantidad de Insumos]]*Tabla46[[#This Row],[Precio Unitario]]</f>
        <v>1710000</v>
      </c>
      <c r="U365" s="521" t="s">
        <v>950</v>
      </c>
      <c r="V365" s="522" t="s">
        <v>1300</v>
      </c>
      <c r="W365" s="500"/>
    </row>
    <row r="366" spans="2:23" ht="178.5" x14ac:dyDescent="0.2">
      <c r="B366" s="499" t="e">
        <f>IF(Tabla46[[#This Row],[Tipos de Acciones]]="","",CONCATENATE(Tabla46[[#This Row],[POA]],".",Tabla46[[#This Row],[SRS]],".",Tabla46[[#This Row],[AREA]],".",Tabla46[[#This Row],[TIPO]]))</f>
        <v>#REF!</v>
      </c>
      <c r="C366" s="499" t="e">
        <f>IF(Tabla46[[#This Row],[Tipos de Acciones]]="","",'Formulario PPGR1'!#REF!)</f>
        <v>#REF!</v>
      </c>
      <c r="D366" s="499" t="e">
        <f>IF(Tabla46[[#This Row],[Tipos de Acciones]]="","",'Formulario PPGR1'!#REF!)</f>
        <v>#REF!</v>
      </c>
      <c r="E366" s="499" t="e">
        <f>IF(Tabla46[[#This Row],[Tipos de Acciones]]="","",'Formulario PPGR1'!#REF!)</f>
        <v>#REF!</v>
      </c>
      <c r="F366" s="499" t="e">
        <f>IF(Tabla46[[#This Row],[Tipos de Acciones]]="","",'Formulario PPGR1'!#REF!)</f>
        <v>#REF!</v>
      </c>
      <c r="G366" s="514" t="s">
        <v>1310</v>
      </c>
      <c r="H366" s="514" t="s">
        <v>2300</v>
      </c>
      <c r="I366" s="515"/>
      <c r="J366" s="514"/>
      <c r="K366" s="514" t="s">
        <v>2428</v>
      </c>
      <c r="L366" s="514" t="s">
        <v>467</v>
      </c>
      <c r="M366" s="516" t="s">
        <v>2473</v>
      </c>
      <c r="N366" s="516" t="s">
        <v>1509</v>
      </c>
      <c r="O366" s="517" t="s">
        <v>2387</v>
      </c>
      <c r="P366" s="516" t="s">
        <v>1509</v>
      </c>
      <c r="Q366" s="518" t="s">
        <v>2280</v>
      </c>
      <c r="R366" s="519">
        <v>29</v>
      </c>
      <c r="S366" s="520">
        <v>45000</v>
      </c>
      <c r="T366" s="496">
        <f>+Tabla46[[#This Row],[Cantidad de Insumos]]*Tabla46[[#This Row],[Precio Unitario]]</f>
        <v>1305000</v>
      </c>
      <c r="U366" s="521" t="s">
        <v>950</v>
      </c>
      <c r="V366" s="522" t="s">
        <v>1300</v>
      </c>
      <c r="W366" s="500"/>
    </row>
    <row r="367" spans="2:23" ht="178.5" x14ac:dyDescent="0.2">
      <c r="B367" s="499" t="e">
        <f>IF(Tabla46[[#This Row],[Tipos de Acciones]]="","",CONCATENATE(Tabla46[[#This Row],[POA]],".",Tabla46[[#This Row],[SRS]],".",Tabla46[[#This Row],[AREA]],".",Tabla46[[#This Row],[TIPO]]))</f>
        <v>#REF!</v>
      </c>
      <c r="C367" s="499" t="e">
        <f>IF(Tabla46[[#This Row],[Tipos de Acciones]]="","",'Formulario PPGR1'!#REF!)</f>
        <v>#REF!</v>
      </c>
      <c r="D367" s="499" t="e">
        <f>IF(Tabla46[[#This Row],[Tipos de Acciones]]="","",'Formulario PPGR1'!#REF!)</f>
        <v>#REF!</v>
      </c>
      <c r="E367" s="499" t="e">
        <f>IF(Tabla46[[#This Row],[Tipos de Acciones]]="","",'Formulario PPGR1'!#REF!)</f>
        <v>#REF!</v>
      </c>
      <c r="F367" s="499" t="e">
        <f>IF(Tabla46[[#This Row],[Tipos de Acciones]]="","",'Formulario PPGR1'!#REF!)</f>
        <v>#REF!</v>
      </c>
      <c r="G367" s="514" t="s">
        <v>1310</v>
      </c>
      <c r="H367" s="514" t="s">
        <v>2300</v>
      </c>
      <c r="I367" s="515"/>
      <c r="J367" s="514"/>
      <c r="K367" s="514" t="s">
        <v>2429</v>
      </c>
      <c r="L367" s="514" t="s">
        <v>467</v>
      </c>
      <c r="M367" s="516" t="s">
        <v>2473</v>
      </c>
      <c r="N367" s="516" t="s">
        <v>1509</v>
      </c>
      <c r="O367" s="517" t="s">
        <v>2387</v>
      </c>
      <c r="P367" s="516" t="s">
        <v>1509</v>
      </c>
      <c r="Q367" s="518" t="s">
        <v>2280</v>
      </c>
      <c r="R367" s="519">
        <v>64</v>
      </c>
      <c r="S367" s="520">
        <v>1800</v>
      </c>
      <c r="T367" s="496">
        <f>+Tabla46[[#This Row],[Cantidad de Insumos]]*Tabla46[[#This Row],[Precio Unitario]]</f>
        <v>115200</v>
      </c>
      <c r="U367" s="521" t="s">
        <v>950</v>
      </c>
      <c r="V367" s="522" t="s">
        <v>1300</v>
      </c>
      <c r="W367" s="500"/>
    </row>
    <row r="368" spans="2:23" ht="178.5" x14ac:dyDescent="0.2">
      <c r="B368" s="499" t="e">
        <f>IF(Tabla46[[#This Row],[Tipos de Acciones]]="","",CONCATENATE(Tabla46[[#This Row],[POA]],".",Tabla46[[#This Row],[SRS]],".",Tabla46[[#This Row],[AREA]],".",Tabla46[[#This Row],[TIPO]]))</f>
        <v>#REF!</v>
      </c>
      <c r="C368" s="499" t="e">
        <f>IF(Tabla46[[#This Row],[Tipos de Acciones]]="","",'Formulario PPGR1'!#REF!)</f>
        <v>#REF!</v>
      </c>
      <c r="D368" s="499" t="e">
        <f>IF(Tabla46[[#This Row],[Tipos de Acciones]]="","",'Formulario PPGR1'!#REF!)</f>
        <v>#REF!</v>
      </c>
      <c r="E368" s="499" t="e">
        <f>IF(Tabla46[[#This Row],[Tipos de Acciones]]="","",'Formulario PPGR1'!#REF!)</f>
        <v>#REF!</v>
      </c>
      <c r="F368" s="499" t="e">
        <f>IF(Tabla46[[#This Row],[Tipos de Acciones]]="","",'Formulario PPGR1'!#REF!)</f>
        <v>#REF!</v>
      </c>
      <c r="G368" s="514" t="s">
        <v>1310</v>
      </c>
      <c r="H368" s="514" t="s">
        <v>2392</v>
      </c>
      <c r="I368" s="515"/>
      <c r="J368" s="514"/>
      <c r="K368" s="514" t="s">
        <v>2430</v>
      </c>
      <c r="L368" s="514" t="s">
        <v>467</v>
      </c>
      <c r="M368" s="516" t="s">
        <v>2474</v>
      </c>
      <c r="N368" s="516" t="s">
        <v>1509</v>
      </c>
      <c r="O368" s="517" t="s">
        <v>2387</v>
      </c>
      <c r="P368" s="516" t="s">
        <v>1509</v>
      </c>
      <c r="Q368" s="518" t="s">
        <v>2280</v>
      </c>
      <c r="R368" s="519">
        <v>67</v>
      </c>
      <c r="S368" s="520">
        <v>8000</v>
      </c>
      <c r="T368" s="496">
        <f>+Tabla46[[#This Row],[Cantidad de Insumos]]*Tabla46[[#This Row],[Precio Unitario]]</f>
        <v>536000</v>
      </c>
      <c r="U368" s="521" t="s">
        <v>2394</v>
      </c>
      <c r="V368" s="522" t="s">
        <v>1300</v>
      </c>
      <c r="W368" s="500"/>
    </row>
    <row r="369" spans="2:23" ht="178.5" x14ac:dyDescent="0.2">
      <c r="B369" s="499" t="e">
        <f>IF(Tabla46[[#This Row],[Tipos de Acciones]]="","",CONCATENATE(Tabla46[[#This Row],[POA]],".",Tabla46[[#This Row],[SRS]],".",Tabla46[[#This Row],[AREA]],".",Tabla46[[#This Row],[TIPO]]))</f>
        <v>#REF!</v>
      </c>
      <c r="C369" s="499" t="e">
        <f>IF(Tabla46[[#This Row],[Tipos de Acciones]]="","",'Formulario PPGR1'!#REF!)</f>
        <v>#REF!</v>
      </c>
      <c r="D369" s="499" t="e">
        <f>IF(Tabla46[[#This Row],[Tipos de Acciones]]="","",'Formulario PPGR1'!#REF!)</f>
        <v>#REF!</v>
      </c>
      <c r="E369" s="499" t="e">
        <f>IF(Tabla46[[#This Row],[Tipos de Acciones]]="","",'Formulario PPGR1'!#REF!)</f>
        <v>#REF!</v>
      </c>
      <c r="F369" s="499" t="e">
        <f>IF(Tabla46[[#This Row],[Tipos de Acciones]]="","",'Formulario PPGR1'!#REF!)</f>
        <v>#REF!</v>
      </c>
      <c r="G369" s="514" t="s">
        <v>1310</v>
      </c>
      <c r="H369" s="514" t="s">
        <v>2333</v>
      </c>
      <c r="I369" s="515"/>
      <c r="J369" s="514"/>
      <c r="K369" s="514" t="s">
        <v>2431</v>
      </c>
      <c r="L369" s="514" t="s">
        <v>467</v>
      </c>
      <c r="M369" s="516" t="s">
        <v>2474</v>
      </c>
      <c r="N369" s="516" t="s">
        <v>1509</v>
      </c>
      <c r="O369" s="517" t="s">
        <v>2387</v>
      </c>
      <c r="P369" s="516" t="s">
        <v>1509</v>
      </c>
      <c r="Q369" s="518" t="s">
        <v>2280</v>
      </c>
      <c r="R369" s="519">
        <v>10</v>
      </c>
      <c r="S369" s="520">
        <v>5000</v>
      </c>
      <c r="T369" s="496">
        <f>+Tabla46[[#This Row],[Cantidad de Insumos]]*Tabla46[[#This Row],[Precio Unitario]]</f>
        <v>50000</v>
      </c>
      <c r="U369" s="521" t="s">
        <v>992</v>
      </c>
      <c r="V369" s="522" t="s">
        <v>1300</v>
      </c>
      <c r="W369" s="500"/>
    </row>
    <row r="370" spans="2:23" ht="178.5" x14ac:dyDescent="0.2">
      <c r="B370" s="499" t="e">
        <f>IF(Tabla46[[#This Row],[Tipos de Acciones]]="","",CONCATENATE(Tabla46[[#This Row],[POA]],".",Tabla46[[#This Row],[SRS]],".",Tabla46[[#This Row],[AREA]],".",Tabla46[[#This Row],[TIPO]]))</f>
        <v>#REF!</v>
      </c>
      <c r="C370" s="499" t="e">
        <f>IF(Tabla46[[#This Row],[Tipos de Acciones]]="","",'Formulario PPGR1'!#REF!)</f>
        <v>#REF!</v>
      </c>
      <c r="D370" s="499" t="e">
        <f>IF(Tabla46[[#This Row],[Tipos de Acciones]]="","",'Formulario PPGR1'!#REF!)</f>
        <v>#REF!</v>
      </c>
      <c r="E370" s="499" t="e">
        <f>IF(Tabla46[[#This Row],[Tipos de Acciones]]="","",'Formulario PPGR1'!#REF!)</f>
        <v>#REF!</v>
      </c>
      <c r="F370" s="499" t="e">
        <f>IF(Tabla46[[#This Row],[Tipos de Acciones]]="","",'Formulario PPGR1'!#REF!)</f>
        <v>#REF!</v>
      </c>
      <c r="G370" s="514" t="s">
        <v>1310</v>
      </c>
      <c r="H370" s="514" t="s">
        <v>2392</v>
      </c>
      <c r="I370" s="515"/>
      <c r="J370" s="514"/>
      <c r="K370" s="514" t="s">
        <v>2432</v>
      </c>
      <c r="L370" s="514" t="s">
        <v>467</v>
      </c>
      <c r="M370" s="516" t="s">
        <v>2474</v>
      </c>
      <c r="N370" s="516" t="s">
        <v>1509</v>
      </c>
      <c r="O370" s="517" t="s">
        <v>2387</v>
      </c>
      <c r="P370" s="516" t="s">
        <v>1509</v>
      </c>
      <c r="Q370" s="518" t="s">
        <v>2280</v>
      </c>
      <c r="R370" s="519">
        <v>2</v>
      </c>
      <c r="S370" s="520">
        <v>40000</v>
      </c>
      <c r="T370" s="496">
        <f>+Tabla46[[#This Row],[Cantidad de Insumos]]*Tabla46[[#This Row],[Precio Unitario]]</f>
        <v>80000</v>
      </c>
      <c r="U370" s="521" t="s">
        <v>2394</v>
      </c>
      <c r="V370" s="522" t="s">
        <v>1300</v>
      </c>
      <c r="W370" s="500"/>
    </row>
    <row r="371" spans="2:23" ht="178.5" x14ac:dyDescent="0.2">
      <c r="B371" s="499" t="e">
        <f>IF(Tabla46[[#This Row],[Tipos de Acciones]]="","",CONCATENATE(Tabla46[[#This Row],[POA]],".",Tabla46[[#This Row],[SRS]],".",Tabla46[[#This Row],[AREA]],".",Tabla46[[#This Row],[TIPO]]))</f>
        <v>#REF!</v>
      </c>
      <c r="C371" s="499" t="e">
        <f>IF(Tabla46[[#This Row],[Tipos de Acciones]]="","",'Formulario PPGR1'!#REF!)</f>
        <v>#REF!</v>
      </c>
      <c r="D371" s="499" t="e">
        <f>IF(Tabla46[[#This Row],[Tipos de Acciones]]="","",'Formulario PPGR1'!#REF!)</f>
        <v>#REF!</v>
      </c>
      <c r="E371" s="499" t="e">
        <f>IF(Tabla46[[#This Row],[Tipos de Acciones]]="","",'Formulario PPGR1'!#REF!)</f>
        <v>#REF!</v>
      </c>
      <c r="F371" s="499" t="e">
        <f>IF(Tabla46[[#This Row],[Tipos de Acciones]]="","",'Formulario PPGR1'!#REF!)</f>
        <v>#REF!</v>
      </c>
      <c r="G371" s="514" t="s">
        <v>1310</v>
      </c>
      <c r="H371" s="514" t="s">
        <v>2300</v>
      </c>
      <c r="I371" s="515"/>
      <c r="J371" s="514"/>
      <c r="K371" s="514" t="s">
        <v>2433</v>
      </c>
      <c r="L371" s="514" t="s">
        <v>467</v>
      </c>
      <c r="M371" s="516" t="s">
        <v>2474</v>
      </c>
      <c r="N371" s="516" t="s">
        <v>1509</v>
      </c>
      <c r="O371" s="517" t="s">
        <v>2387</v>
      </c>
      <c r="P371" s="516" t="s">
        <v>1509</v>
      </c>
      <c r="Q371" s="518" t="s">
        <v>2280</v>
      </c>
      <c r="R371" s="519">
        <v>6</v>
      </c>
      <c r="S371" s="520">
        <v>35000</v>
      </c>
      <c r="T371" s="496">
        <f>+Tabla46[[#This Row],[Cantidad de Insumos]]*Tabla46[[#This Row],[Precio Unitario]]</f>
        <v>210000</v>
      </c>
      <c r="U371" s="521" t="s">
        <v>950</v>
      </c>
      <c r="V371" s="522" t="s">
        <v>1300</v>
      </c>
      <c r="W371" s="500"/>
    </row>
    <row r="372" spans="2:23" ht="178.5" x14ac:dyDescent="0.2">
      <c r="B372" s="499" t="e">
        <f>IF(Tabla46[[#This Row],[Tipos de Acciones]]="","",CONCATENATE(Tabla46[[#This Row],[POA]],".",Tabla46[[#This Row],[SRS]],".",Tabla46[[#This Row],[AREA]],".",Tabla46[[#This Row],[TIPO]]))</f>
        <v>#REF!</v>
      </c>
      <c r="C372" s="499" t="e">
        <f>IF(Tabla46[[#This Row],[Tipos de Acciones]]="","",'Formulario PPGR1'!#REF!)</f>
        <v>#REF!</v>
      </c>
      <c r="D372" s="499" t="e">
        <f>IF(Tabla46[[#This Row],[Tipos de Acciones]]="","",'Formulario PPGR1'!#REF!)</f>
        <v>#REF!</v>
      </c>
      <c r="E372" s="499" t="e">
        <f>IF(Tabla46[[#This Row],[Tipos de Acciones]]="","",'Formulario PPGR1'!#REF!)</f>
        <v>#REF!</v>
      </c>
      <c r="F372" s="499" t="e">
        <f>IF(Tabla46[[#This Row],[Tipos de Acciones]]="","",'Formulario PPGR1'!#REF!)</f>
        <v>#REF!</v>
      </c>
      <c r="G372" s="514" t="s">
        <v>1310</v>
      </c>
      <c r="H372" s="514" t="s">
        <v>2300</v>
      </c>
      <c r="I372" s="515"/>
      <c r="J372" s="514"/>
      <c r="K372" s="514" t="s">
        <v>2434</v>
      </c>
      <c r="L372" s="514" t="s">
        <v>467</v>
      </c>
      <c r="M372" s="516" t="s">
        <v>2474</v>
      </c>
      <c r="N372" s="516" t="s">
        <v>1509</v>
      </c>
      <c r="O372" s="517" t="s">
        <v>2387</v>
      </c>
      <c r="P372" s="516" t="s">
        <v>1509</v>
      </c>
      <c r="Q372" s="518" t="s">
        <v>2280</v>
      </c>
      <c r="R372" s="519">
        <v>61</v>
      </c>
      <c r="S372" s="520">
        <v>9400</v>
      </c>
      <c r="T372" s="496">
        <f>+Tabla46[[#This Row],[Cantidad de Insumos]]*Tabla46[[#This Row],[Precio Unitario]]</f>
        <v>573400</v>
      </c>
      <c r="U372" s="521" t="s">
        <v>950</v>
      </c>
      <c r="V372" s="522" t="s">
        <v>1300</v>
      </c>
      <c r="W372" s="500"/>
    </row>
    <row r="373" spans="2:23" ht="178.5" x14ac:dyDescent="0.2">
      <c r="B373" s="499" t="e">
        <f>IF(Tabla46[[#This Row],[Tipos de Acciones]]="","",CONCATENATE(Tabla46[[#This Row],[POA]],".",Tabla46[[#This Row],[SRS]],".",Tabla46[[#This Row],[AREA]],".",Tabla46[[#This Row],[TIPO]]))</f>
        <v>#REF!</v>
      </c>
      <c r="C373" s="499" t="e">
        <f>IF(Tabla46[[#This Row],[Tipos de Acciones]]="","",'Formulario PPGR1'!#REF!)</f>
        <v>#REF!</v>
      </c>
      <c r="D373" s="499" t="e">
        <f>IF(Tabla46[[#This Row],[Tipos de Acciones]]="","",'Formulario PPGR1'!#REF!)</f>
        <v>#REF!</v>
      </c>
      <c r="E373" s="499" t="e">
        <f>IF(Tabla46[[#This Row],[Tipos de Acciones]]="","",'Formulario PPGR1'!#REF!)</f>
        <v>#REF!</v>
      </c>
      <c r="F373" s="499" t="e">
        <f>IF(Tabla46[[#This Row],[Tipos de Acciones]]="","",'Formulario PPGR1'!#REF!)</f>
        <v>#REF!</v>
      </c>
      <c r="G373" s="514" t="s">
        <v>1310</v>
      </c>
      <c r="H373" s="514" t="s">
        <v>2388</v>
      </c>
      <c r="I373" s="515"/>
      <c r="J373" s="514"/>
      <c r="K373" s="514" t="s">
        <v>2435</v>
      </c>
      <c r="L373" s="514" t="s">
        <v>467</v>
      </c>
      <c r="M373" s="516" t="s">
        <v>2474</v>
      </c>
      <c r="N373" s="516" t="s">
        <v>1509</v>
      </c>
      <c r="O373" s="517" t="s">
        <v>2387</v>
      </c>
      <c r="P373" s="516" t="s">
        <v>1509</v>
      </c>
      <c r="Q373" s="518" t="s">
        <v>2280</v>
      </c>
      <c r="R373" s="519">
        <v>1</v>
      </c>
      <c r="S373" s="520">
        <v>40000</v>
      </c>
      <c r="T373" s="496">
        <f>+Tabla46[[#This Row],[Cantidad de Insumos]]*Tabla46[[#This Row],[Precio Unitario]]</f>
        <v>40000</v>
      </c>
      <c r="U373" s="521" t="s">
        <v>735</v>
      </c>
      <c r="V373" s="522" t="s">
        <v>1300</v>
      </c>
      <c r="W373" s="500"/>
    </row>
    <row r="374" spans="2:23" ht="178.5" x14ac:dyDescent="0.2">
      <c r="B374" s="499" t="e">
        <f>IF(Tabla46[[#This Row],[Tipos de Acciones]]="","",CONCATENATE(Tabla46[[#This Row],[POA]],".",Tabla46[[#This Row],[SRS]],".",Tabla46[[#This Row],[AREA]],".",Tabla46[[#This Row],[TIPO]]))</f>
        <v>#REF!</v>
      </c>
      <c r="C374" s="499" t="e">
        <f>IF(Tabla46[[#This Row],[Tipos de Acciones]]="","",'Formulario PPGR1'!#REF!)</f>
        <v>#REF!</v>
      </c>
      <c r="D374" s="499" t="e">
        <f>IF(Tabla46[[#This Row],[Tipos de Acciones]]="","",'Formulario PPGR1'!#REF!)</f>
        <v>#REF!</v>
      </c>
      <c r="E374" s="499" t="e">
        <f>IF(Tabla46[[#This Row],[Tipos de Acciones]]="","",'Formulario PPGR1'!#REF!)</f>
        <v>#REF!</v>
      </c>
      <c r="F374" s="499" t="e">
        <f>IF(Tabla46[[#This Row],[Tipos de Acciones]]="","",'Formulario PPGR1'!#REF!)</f>
        <v>#REF!</v>
      </c>
      <c r="G374" s="514" t="s">
        <v>1310</v>
      </c>
      <c r="H374" s="514" t="s">
        <v>2388</v>
      </c>
      <c r="I374" s="515"/>
      <c r="J374" s="514"/>
      <c r="K374" s="514" t="s">
        <v>2436</v>
      </c>
      <c r="L374" s="514" t="s">
        <v>467</v>
      </c>
      <c r="M374" s="516" t="s">
        <v>2474</v>
      </c>
      <c r="N374" s="516" t="s">
        <v>1509</v>
      </c>
      <c r="O374" s="517" t="s">
        <v>2387</v>
      </c>
      <c r="P374" s="516" t="s">
        <v>1509</v>
      </c>
      <c r="Q374" s="518" t="s">
        <v>2280</v>
      </c>
      <c r="R374" s="519">
        <v>23</v>
      </c>
      <c r="S374" s="520">
        <v>35000</v>
      </c>
      <c r="T374" s="496">
        <f>+Tabla46[[#This Row],[Cantidad de Insumos]]*Tabla46[[#This Row],[Precio Unitario]]</f>
        <v>805000</v>
      </c>
      <c r="U374" s="521" t="s">
        <v>735</v>
      </c>
      <c r="V374" s="522" t="s">
        <v>1300</v>
      </c>
      <c r="W374" s="500"/>
    </row>
    <row r="375" spans="2:23" ht="178.5" x14ac:dyDescent="0.2">
      <c r="B375" s="499" t="e">
        <f>IF(Tabla46[[#This Row],[Tipos de Acciones]]="","",CONCATENATE(Tabla46[[#This Row],[POA]],".",Tabla46[[#This Row],[SRS]],".",Tabla46[[#This Row],[AREA]],".",Tabla46[[#This Row],[TIPO]]))</f>
        <v>#REF!</v>
      </c>
      <c r="C375" s="499" t="e">
        <f>IF(Tabla46[[#This Row],[Tipos de Acciones]]="","",'Formulario PPGR1'!#REF!)</f>
        <v>#REF!</v>
      </c>
      <c r="D375" s="499" t="e">
        <f>IF(Tabla46[[#This Row],[Tipos de Acciones]]="","",'Formulario PPGR1'!#REF!)</f>
        <v>#REF!</v>
      </c>
      <c r="E375" s="499" t="e">
        <f>IF(Tabla46[[#This Row],[Tipos de Acciones]]="","",'Formulario PPGR1'!#REF!)</f>
        <v>#REF!</v>
      </c>
      <c r="F375" s="499" t="e">
        <f>IF(Tabla46[[#This Row],[Tipos de Acciones]]="","",'Formulario PPGR1'!#REF!)</f>
        <v>#REF!</v>
      </c>
      <c r="G375" s="514" t="s">
        <v>1310</v>
      </c>
      <c r="H375" s="514" t="s">
        <v>2388</v>
      </c>
      <c r="I375" s="515"/>
      <c r="J375" s="514"/>
      <c r="K375" s="514" t="s">
        <v>2437</v>
      </c>
      <c r="L375" s="514" t="s">
        <v>467</v>
      </c>
      <c r="M375" s="516" t="s">
        <v>2474</v>
      </c>
      <c r="N375" s="516" t="s">
        <v>1509</v>
      </c>
      <c r="O375" s="517" t="s">
        <v>2387</v>
      </c>
      <c r="P375" s="516" t="s">
        <v>1509</v>
      </c>
      <c r="Q375" s="518" t="s">
        <v>2280</v>
      </c>
      <c r="R375" s="519">
        <v>5</v>
      </c>
      <c r="S375" s="520">
        <v>15000</v>
      </c>
      <c r="T375" s="496">
        <f>+Tabla46[[#This Row],[Cantidad de Insumos]]*Tabla46[[#This Row],[Precio Unitario]]</f>
        <v>75000</v>
      </c>
      <c r="U375" s="521" t="s">
        <v>735</v>
      </c>
      <c r="V375" s="522" t="s">
        <v>1300</v>
      </c>
      <c r="W375" s="500"/>
    </row>
    <row r="376" spans="2:23" ht="178.5" x14ac:dyDescent="0.2">
      <c r="B376" s="499" t="e">
        <f>IF(Tabla46[[#This Row],[Tipos de Acciones]]="","",CONCATENATE(Tabla46[[#This Row],[POA]],".",Tabla46[[#This Row],[SRS]],".",Tabla46[[#This Row],[AREA]],".",Tabla46[[#This Row],[TIPO]]))</f>
        <v>#REF!</v>
      </c>
      <c r="C376" s="499" t="e">
        <f>IF(Tabla46[[#This Row],[Tipos de Acciones]]="","",'Formulario PPGR1'!#REF!)</f>
        <v>#REF!</v>
      </c>
      <c r="D376" s="499" t="e">
        <f>IF(Tabla46[[#This Row],[Tipos de Acciones]]="","",'Formulario PPGR1'!#REF!)</f>
        <v>#REF!</v>
      </c>
      <c r="E376" s="499" t="e">
        <f>IF(Tabla46[[#This Row],[Tipos de Acciones]]="","",'Formulario PPGR1'!#REF!)</f>
        <v>#REF!</v>
      </c>
      <c r="F376" s="499" t="e">
        <f>IF(Tabla46[[#This Row],[Tipos de Acciones]]="","",'Formulario PPGR1'!#REF!)</f>
        <v>#REF!</v>
      </c>
      <c r="G376" s="514" t="s">
        <v>1310</v>
      </c>
      <c r="H376" s="514" t="s">
        <v>2388</v>
      </c>
      <c r="I376" s="515"/>
      <c r="J376" s="514"/>
      <c r="K376" s="514" t="s">
        <v>2438</v>
      </c>
      <c r="L376" s="514" t="s">
        <v>467</v>
      </c>
      <c r="M376" s="516" t="s">
        <v>2474</v>
      </c>
      <c r="N376" s="516" t="s">
        <v>1509</v>
      </c>
      <c r="O376" s="517" t="s">
        <v>2387</v>
      </c>
      <c r="P376" s="516" t="s">
        <v>1509</v>
      </c>
      <c r="Q376" s="518" t="s">
        <v>2280</v>
      </c>
      <c r="R376" s="519">
        <v>20</v>
      </c>
      <c r="S376" s="520">
        <v>23000</v>
      </c>
      <c r="T376" s="496">
        <f>+Tabla46[[#This Row],[Cantidad de Insumos]]*Tabla46[[#This Row],[Precio Unitario]]</f>
        <v>460000</v>
      </c>
      <c r="U376" s="521" t="s">
        <v>735</v>
      </c>
      <c r="V376" s="522" t="s">
        <v>1300</v>
      </c>
      <c r="W376" s="500"/>
    </row>
    <row r="377" spans="2:23" ht="178.5" x14ac:dyDescent="0.2">
      <c r="B377" s="499" t="e">
        <f>IF(Tabla46[[#This Row],[Tipos de Acciones]]="","",CONCATENATE(Tabla46[[#This Row],[POA]],".",Tabla46[[#This Row],[SRS]],".",Tabla46[[#This Row],[AREA]],".",Tabla46[[#This Row],[TIPO]]))</f>
        <v>#REF!</v>
      </c>
      <c r="C377" s="499" t="e">
        <f>IF(Tabla46[[#This Row],[Tipos de Acciones]]="","",'Formulario PPGR1'!#REF!)</f>
        <v>#REF!</v>
      </c>
      <c r="D377" s="499" t="e">
        <f>IF(Tabla46[[#This Row],[Tipos de Acciones]]="","",'Formulario PPGR1'!#REF!)</f>
        <v>#REF!</v>
      </c>
      <c r="E377" s="499" t="e">
        <f>IF(Tabla46[[#This Row],[Tipos de Acciones]]="","",'Formulario PPGR1'!#REF!)</f>
        <v>#REF!</v>
      </c>
      <c r="F377" s="499" t="e">
        <f>IF(Tabla46[[#This Row],[Tipos de Acciones]]="","",'Formulario PPGR1'!#REF!)</f>
        <v>#REF!</v>
      </c>
      <c r="G377" s="514" t="s">
        <v>1310</v>
      </c>
      <c r="H377" s="514" t="s">
        <v>2300</v>
      </c>
      <c r="I377" s="515"/>
      <c r="J377" s="514"/>
      <c r="K377" s="514" t="s">
        <v>2439</v>
      </c>
      <c r="L377" s="514" t="s">
        <v>467</v>
      </c>
      <c r="M377" s="516" t="s">
        <v>2474</v>
      </c>
      <c r="N377" s="516" t="s">
        <v>1509</v>
      </c>
      <c r="O377" s="517" t="s">
        <v>2387</v>
      </c>
      <c r="P377" s="516" t="s">
        <v>1509</v>
      </c>
      <c r="Q377" s="518" t="s">
        <v>2280</v>
      </c>
      <c r="R377" s="519">
        <v>47</v>
      </c>
      <c r="S377" s="520">
        <v>8000</v>
      </c>
      <c r="T377" s="496">
        <f>+Tabla46[[#This Row],[Cantidad de Insumos]]*Tabla46[[#This Row],[Precio Unitario]]</f>
        <v>376000</v>
      </c>
      <c r="U377" s="521" t="s">
        <v>950</v>
      </c>
      <c r="V377" s="522" t="s">
        <v>1300</v>
      </c>
      <c r="W377" s="500"/>
    </row>
    <row r="378" spans="2:23" ht="178.5" x14ac:dyDescent="0.2">
      <c r="B378" s="499" t="e">
        <f>IF(Tabla46[[#This Row],[Tipos de Acciones]]="","",CONCATENATE(Tabla46[[#This Row],[POA]],".",Tabla46[[#This Row],[SRS]],".",Tabla46[[#This Row],[AREA]],".",Tabla46[[#This Row],[TIPO]]))</f>
        <v>#REF!</v>
      </c>
      <c r="C378" s="499" t="e">
        <f>IF(Tabla46[[#This Row],[Tipos de Acciones]]="","",'Formulario PPGR1'!#REF!)</f>
        <v>#REF!</v>
      </c>
      <c r="D378" s="499" t="e">
        <f>IF(Tabla46[[#This Row],[Tipos de Acciones]]="","",'Formulario PPGR1'!#REF!)</f>
        <v>#REF!</v>
      </c>
      <c r="E378" s="499" t="e">
        <f>IF(Tabla46[[#This Row],[Tipos de Acciones]]="","",'Formulario PPGR1'!#REF!)</f>
        <v>#REF!</v>
      </c>
      <c r="F378" s="499" t="e">
        <f>IF(Tabla46[[#This Row],[Tipos de Acciones]]="","",'Formulario PPGR1'!#REF!)</f>
        <v>#REF!</v>
      </c>
      <c r="G378" s="514" t="s">
        <v>1310</v>
      </c>
      <c r="H378" s="514" t="s">
        <v>2300</v>
      </c>
      <c r="I378" s="515"/>
      <c r="J378" s="514"/>
      <c r="K378" s="514" t="s">
        <v>2440</v>
      </c>
      <c r="L378" s="514" t="s">
        <v>467</v>
      </c>
      <c r="M378" s="516" t="s">
        <v>2474</v>
      </c>
      <c r="N378" s="516" t="s">
        <v>1509</v>
      </c>
      <c r="O378" s="517" t="s">
        <v>2387</v>
      </c>
      <c r="P378" s="516" t="s">
        <v>1509</v>
      </c>
      <c r="Q378" s="518" t="s">
        <v>2280</v>
      </c>
      <c r="R378" s="519">
        <v>56</v>
      </c>
      <c r="S378" s="520">
        <v>13570</v>
      </c>
      <c r="T378" s="496">
        <f>+Tabla46[[#This Row],[Cantidad de Insumos]]*Tabla46[[#This Row],[Precio Unitario]]</f>
        <v>759920</v>
      </c>
      <c r="U378" s="521" t="s">
        <v>950</v>
      </c>
      <c r="V378" s="522" t="s">
        <v>1300</v>
      </c>
      <c r="W378" s="500"/>
    </row>
    <row r="379" spans="2:23" ht="178.5" x14ac:dyDescent="0.2">
      <c r="B379" s="499" t="e">
        <f>IF(Tabla46[[#This Row],[Tipos de Acciones]]="","",CONCATENATE(Tabla46[[#This Row],[POA]],".",Tabla46[[#This Row],[SRS]],".",Tabla46[[#This Row],[AREA]],".",Tabla46[[#This Row],[TIPO]]))</f>
        <v>#REF!</v>
      </c>
      <c r="C379" s="499" t="e">
        <f>IF(Tabla46[[#This Row],[Tipos de Acciones]]="","",'Formulario PPGR1'!#REF!)</f>
        <v>#REF!</v>
      </c>
      <c r="D379" s="499" t="e">
        <f>IF(Tabla46[[#This Row],[Tipos de Acciones]]="","",'Formulario PPGR1'!#REF!)</f>
        <v>#REF!</v>
      </c>
      <c r="E379" s="499" t="e">
        <f>IF(Tabla46[[#This Row],[Tipos de Acciones]]="","",'Formulario PPGR1'!#REF!)</f>
        <v>#REF!</v>
      </c>
      <c r="F379" s="499" t="e">
        <f>IF(Tabla46[[#This Row],[Tipos de Acciones]]="","",'Formulario PPGR1'!#REF!)</f>
        <v>#REF!</v>
      </c>
      <c r="G379" s="514" t="s">
        <v>1310</v>
      </c>
      <c r="H379" s="514" t="s">
        <v>2286</v>
      </c>
      <c r="I379" s="515"/>
      <c r="J379" s="514"/>
      <c r="K379" s="514" t="s">
        <v>2441</v>
      </c>
      <c r="L379" s="514" t="s">
        <v>467</v>
      </c>
      <c r="M379" s="516" t="s">
        <v>2474</v>
      </c>
      <c r="N379" s="516" t="s">
        <v>1509</v>
      </c>
      <c r="O379" s="517" t="s">
        <v>2387</v>
      </c>
      <c r="P379" s="516" t="s">
        <v>1509</v>
      </c>
      <c r="Q379" s="518" t="s">
        <v>2280</v>
      </c>
      <c r="R379" s="519">
        <v>33</v>
      </c>
      <c r="S379" s="520">
        <v>6700</v>
      </c>
      <c r="T379" s="496">
        <f>+Tabla46[[#This Row],[Cantidad de Insumos]]*Tabla46[[#This Row],[Precio Unitario]]</f>
        <v>221100</v>
      </c>
      <c r="U379" s="521" t="s">
        <v>1041</v>
      </c>
      <c r="V379" s="522" t="s">
        <v>1300</v>
      </c>
      <c r="W379" s="500"/>
    </row>
    <row r="380" spans="2:23" ht="178.5" x14ac:dyDescent="0.2">
      <c r="B380" s="499" t="e">
        <f>IF(Tabla46[[#This Row],[Tipos de Acciones]]="","",CONCATENATE(Tabla46[[#This Row],[POA]],".",Tabla46[[#This Row],[SRS]],".",Tabla46[[#This Row],[AREA]],".",Tabla46[[#This Row],[TIPO]]))</f>
        <v>#REF!</v>
      </c>
      <c r="C380" s="499" t="e">
        <f>IF(Tabla46[[#This Row],[Tipos de Acciones]]="","",'Formulario PPGR1'!#REF!)</f>
        <v>#REF!</v>
      </c>
      <c r="D380" s="499" t="e">
        <f>IF(Tabla46[[#This Row],[Tipos de Acciones]]="","",'Formulario PPGR1'!#REF!)</f>
        <v>#REF!</v>
      </c>
      <c r="E380" s="499" t="e">
        <f>IF(Tabla46[[#This Row],[Tipos de Acciones]]="","",'Formulario PPGR1'!#REF!)</f>
        <v>#REF!</v>
      </c>
      <c r="F380" s="499" t="e">
        <f>IF(Tabla46[[#This Row],[Tipos de Acciones]]="","",'Formulario PPGR1'!#REF!)</f>
        <v>#REF!</v>
      </c>
      <c r="G380" s="514" t="s">
        <v>1310</v>
      </c>
      <c r="H380" s="514" t="s">
        <v>2392</v>
      </c>
      <c r="I380" s="515"/>
      <c r="J380" s="514"/>
      <c r="K380" s="514" t="s">
        <v>2442</v>
      </c>
      <c r="L380" s="514" t="s">
        <v>467</v>
      </c>
      <c r="M380" s="516" t="s">
        <v>2474</v>
      </c>
      <c r="N380" s="516" t="s">
        <v>1509</v>
      </c>
      <c r="O380" s="517" t="s">
        <v>2387</v>
      </c>
      <c r="P380" s="516" t="s">
        <v>1509</v>
      </c>
      <c r="Q380" s="518" t="s">
        <v>2280</v>
      </c>
      <c r="R380" s="519">
        <v>9</v>
      </c>
      <c r="S380" s="520">
        <v>11000</v>
      </c>
      <c r="T380" s="496">
        <f>+Tabla46[[#This Row],[Cantidad de Insumos]]*Tabla46[[#This Row],[Precio Unitario]]</f>
        <v>99000</v>
      </c>
      <c r="U380" s="521" t="s">
        <v>2394</v>
      </c>
      <c r="V380" s="522" t="s">
        <v>1300</v>
      </c>
      <c r="W380" s="500"/>
    </row>
    <row r="381" spans="2:23" ht="178.5" x14ac:dyDescent="0.2">
      <c r="B381" s="499" t="e">
        <f>IF(Tabla46[[#This Row],[Tipos de Acciones]]="","",CONCATENATE(Tabla46[[#This Row],[POA]],".",Tabla46[[#This Row],[SRS]],".",Tabla46[[#This Row],[AREA]],".",Tabla46[[#This Row],[TIPO]]))</f>
        <v>#REF!</v>
      </c>
      <c r="C381" s="499" t="e">
        <f>IF(Tabla46[[#This Row],[Tipos de Acciones]]="","",'Formulario PPGR1'!#REF!)</f>
        <v>#REF!</v>
      </c>
      <c r="D381" s="499" t="e">
        <f>IF(Tabla46[[#This Row],[Tipos de Acciones]]="","",'Formulario PPGR1'!#REF!)</f>
        <v>#REF!</v>
      </c>
      <c r="E381" s="499" t="e">
        <f>IF(Tabla46[[#This Row],[Tipos de Acciones]]="","",'Formulario PPGR1'!#REF!)</f>
        <v>#REF!</v>
      </c>
      <c r="F381" s="499" t="e">
        <f>IF(Tabla46[[#This Row],[Tipos de Acciones]]="","",'Formulario PPGR1'!#REF!)</f>
        <v>#REF!</v>
      </c>
      <c r="G381" s="514" t="s">
        <v>1310</v>
      </c>
      <c r="H381" s="514" t="s">
        <v>2286</v>
      </c>
      <c r="I381" s="515"/>
      <c r="J381" s="514"/>
      <c r="K381" s="514" t="s">
        <v>2443</v>
      </c>
      <c r="L381" s="514" t="s">
        <v>467</v>
      </c>
      <c r="M381" s="516" t="s">
        <v>2474</v>
      </c>
      <c r="N381" s="516" t="s">
        <v>1509</v>
      </c>
      <c r="O381" s="517" t="s">
        <v>2387</v>
      </c>
      <c r="P381" s="516" t="s">
        <v>1509</v>
      </c>
      <c r="Q381" s="518" t="s">
        <v>2280</v>
      </c>
      <c r="R381" s="519">
        <v>100</v>
      </c>
      <c r="S381" s="520">
        <v>180</v>
      </c>
      <c r="T381" s="496">
        <f>+Tabla46[[#This Row],[Cantidad de Insumos]]*Tabla46[[#This Row],[Precio Unitario]]</f>
        <v>18000</v>
      </c>
      <c r="U381" s="521" t="s">
        <v>1041</v>
      </c>
      <c r="V381" s="522" t="s">
        <v>1300</v>
      </c>
      <c r="W381" s="500"/>
    </row>
    <row r="382" spans="2:23" ht="178.5" x14ac:dyDescent="0.2">
      <c r="B382" s="499" t="e">
        <f>IF(Tabla46[[#This Row],[Tipos de Acciones]]="","",CONCATENATE(Tabla46[[#This Row],[POA]],".",Tabla46[[#This Row],[SRS]],".",Tabla46[[#This Row],[AREA]],".",Tabla46[[#This Row],[TIPO]]))</f>
        <v>#REF!</v>
      </c>
      <c r="C382" s="499" t="e">
        <f>IF(Tabla46[[#This Row],[Tipos de Acciones]]="","",'Formulario PPGR1'!#REF!)</f>
        <v>#REF!</v>
      </c>
      <c r="D382" s="499" t="e">
        <f>IF(Tabla46[[#This Row],[Tipos de Acciones]]="","",'Formulario PPGR1'!#REF!)</f>
        <v>#REF!</v>
      </c>
      <c r="E382" s="499" t="e">
        <f>IF(Tabla46[[#This Row],[Tipos de Acciones]]="","",'Formulario PPGR1'!#REF!)</f>
        <v>#REF!</v>
      </c>
      <c r="F382" s="499" t="e">
        <f>IF(Tabla46[[#This Row],[Tipos de Acciones]]="","",'Formulario PPGR1'!#REF!)</f>
        <v>#REF!</v>
      </c>
      <c r="G382" s="514" t="s">
        <v>1310</v>
      </c>
      <c r="H382" s="514" t="s">
        <v>2388</v>
      </c>
      <c r="I382" s="515"/>
      <c r="J382" s="514"/>
      <c r="K382" s="514" t="s">
        <v>2444</v>
      </c>
      <c r="L382" s="514" t="s">
        <v>467</v>
      </c>
      <c r="M382" s="516" t="s">
        <v>2474</v>
      </c>
      <c r="N382" s="516" t="s">
        <v>1509</v>
      </c>
      <c r="O382" s="517" t="s">
        <v>2387</v>
      </c>
      <c r="P382" s="516" t="s">
        <v>1509</v>
      </c>
      <c r="Q382" s="518" t="s">
        <v>2280</v>
      </c>
      <c r="R382" s="519">
        <v>30</v>
      </c>
      <c r="S382" s="520">
        <v>4000</v>
      </c>
      <c r="T382" s="496">
        <f>+Tabla46[[#This Row],[Cantidad de Insumos]]*Tabla46[[#This Row],[Precio Unitario]]</f>
        <v>120000</v>
      </c>
      <c r="U382" s="521" t="s">
        <v>735</v>
      </c>
      <c r="V382" s="522" t="s">
        <v>1300</v>
      </c>
      <c r="W382" s="500"/>
    </row>
    <row r="383" spans="2:23" ht="178.5" x14ac:dyDescent="0.2">
      <c r="B383" s="499" t="e">
        <f>IF(Tabla46[[#This Row],[Tipos de Acciones]]="","",CONCATENATE(Tabla46[[#This Row],[POA]],".",Tabla46[[#This Row],[SRS]],".",Tabla46[[#This Row],[AREA]],".",Tabla46[[#This Row],[TIPO]]))</f>
        <v>#REF!</v>
      </c>
      <c r="C383" s="499" t="e">
        <f>IF(Tabla46[[#This Row],[Tipos de Acciones]]="","",'Formulario PPGR1'!#REF!)</f>
        <v>#REF!</v>
      </c>
      <c r="D383" s="499" t="e">
        <f>IF(Tabla46[[#This Row],[Tipos de Acciones]]="","",'Formulario PPGR1'!#REF!)</f>
        <v>#REF!</v>
      </c>
      <c r="E383" s="499" t="e">
        <f>IF(Tabla46[[#This Row],[Tipos de Acciones]]="","",'Formulario PPGR1'!#REF!)</f>
        <v>#REF!</v>
      </c>
      <c r="F383" s="499" t="e">
        <f>IF(Tabla46[[#This Row],[Tipos de Acciones]]="","",'Formulario PPGR1'!#REF!)</f>
        <v>#REF!</v>
      </c>
      <c r="G383" s="514" t="s">
        <v>1310</v>
      </c>
      <c r="H383" s="514" t="s">
        <v>2333</v>
      </c>
      <c r="I383" s="515"/>
      <c r="J383" s="514"/>
      <c r="K383" s="514" t="s">
        <v>2445</v>
      </c>
      <c r="L383" s="514" t="s">
        <v>467</v>
      </c>
      <c r="M383" s="516" t="s">
        <v>2474</v>
      </c>
      <c r="N383" s="516" t="s">
        <v>1509</v>
      </c>
      <c r="O383" s="517" t="s">
        <v>2387</v>
      </c>
      <c r="P383" s="516" t="s">
        <v>1509</v>
      </c>
      <c r="Q383" s="518" t="s">
        <v>2280</v>
      </c>
      <c r="R383" s="519">
        <v>15</v>
      </c>
      <c r="S383" s="520">
        <v>3000</v>
      </c>
      <c r="T383" s="496">
        <f>+Tabla46[[#This Row],[Cantidad de Insumos]]*Tabla46[[#This Row],[Precio Unitario]]</f>
        <v>45000</v>
      </c>
      <c r="U383" s="521" t="s">
        <v>992</v>
      </c>
      <c r="V383" s="522" t="s">
        <v>1300</v>
      </c>
      <c r="W383" s="500"/>
    </row>
    <row r="384" spans="2:23" ht="178.5" x14ac:dyDescent="0.2">
      <c r="B384" s="499" t="e">
        <f>IF(Tabla46[[#This Row],[Tipos de Acciones]]="","",CONCATENATE(Tabla46[[#This Row],[POA]],".",Tabla46[[#This Row],[SRS]],".",Tabla46[[#This Row],[AREA]],".",Tabla46[[#This Row],[TIPO]]))</f>
        <v>#REF!</v>
      </c>
      <c r="C384" s="499" t="e">
        <f>IF(Tabla46[[#This Row],[Tipos de Acciones]]="","",'Formulario PPGR1'!#REF!)</f>
        <v>#REF!</v>
      </c>
      <c r="D384" s="499" t="e">
        <f>IF(Tabla46[[#This Row],[Tipos de Acciones]]="","",'Formulario PPGR1'!#REF!)</f>
        <v>#REF!</v>
      </c>
      <c r="E384" s="499" t="e">
        <f>IF(Tabla46[[#This Row],[Tipos de Acciones]]="","",'Formulario PPGR1'!#REF!)</f>
        <v>#REF!</v>
      </c>
      <c r="F384" s="499" t="e">
        <f>IF(Tabla46[[#This Row],[Tipos de Acciones]]="","",'Formulario PPGR1'!#REF!)</f>
        <v>#REF!</v>
      </c>
      <c r="G384" s="514" t="s">
        <v>1310</v>
      </c>
      <c r="H384" s="514" t="s">
        <v>2388</v>
      </c>
      <c r="I384" s="515"/>
      <c r="J384" s="514"/>
      <c r="K384" s="514" t="s">
        <v>2446</v>
      </c>
      <c r="L384" s="514" t="s">
        <v>467</v>
      </c>
      <c r="M384" s="516" t="s">
        <v>2474</v>
      </c>
      <c r="N384" s="516" t="s">
        <v>1509</v>
      </c>
      <c r="O384" s="517" t="s">
        <v>2387</v>
      </c>
      <c r="P384" s="516" t="s">
        <v>1509</v>
      </c>
      <c r="Q384" s="518" t="s">
        <v>2280</v>
      </c>
      <c r="R384" s="519">
        <v>14</v>
      </c>
      <c r="S384" s="520">
        <v>120000</v>
      </c>
      <c r="T384" s="496">
        <f>+Tabla46[[#This Row],[Cantidad de Insumos]]*Tabla46[[#This Row],[Precio Unitario]]</f>
        <v>1680000</v>
      </c>
      <c r="U384" s="521" t="s">
        <v>735</v>
      </c>
      <c r="V384" s="522" t="s">
        <v>1300</v>
      </c>
      <c r="W384" s="500"/>
    </row>
    <row r="385" spans="2:23" ht="178.5" x14ac:dyDescent="0.2">
      <c r="B385" s="499" t="e">
        <f>IF(Tabla46[[#This Row],[Tipos de Acciones]]="","",CONCATENATE(Tabla46[[#This Row],[POA]],".",Tabla46[[#This Row],[SRS]],".",Tabla46[[#This Row],[AREA]],".",Tabla46[[#This Row],[TIPO]]))</f>
        <v>#REF!</v>
      </c>
      <c r="C385" s="499" t="e">
        <f>IF(Tabla46[[#This Row],[Tipos de Acciones]]="","",'Formulario PPGR1'!#REF!)</f>
        <v>#REF!</v>
      </c>
      <c r="D385" s="499" t="e">
        <f>IF(Tabla46[[#This Row],[Tipos de Acciones]]="","",'Formulario PPGR1'!#REF!)</f>
        <v>#REF!</v>
      </c>
      <c r="E385" s="499" t="e">
        <f>IF(Tabla46[[#This Row],[Tipos de Acciones]]="","",'Formulario PPGR1'!#REF!)</f>
        <v>#REF!</v>
      </c>
      <c r="F385" s="499" t="e">
        <f>IF(Tabla46[[#This Row],[Tipos de Acciones]]="","",'Formulario PPGR1'!#REF!)</f>
        <v>#REF!</v>
      </c>
      <c r="G385" s="514" t="s">
        <v>1310</v>
      </c>
      <c r="H385" s="514" t="s">
        <v>2388</v>
      </c>
      <c r="I385" s="515"/>
      <c r="J385" s="514"/>
      <c r="K385" s="514" t="s">
        <v>2447</v>
      </c>
      <c r="L385" s="514" t="s">
        <v>467</v>
      </c>
      <c r="M385" s="516" t="s">
        <v>2474</v>
      </c>
      <c r="N385" s="516" t="s">
        <v>1509</v>
      </c>
      <c r="O385" s="517" t="s">
        <v>2387</v>
      </c>
      <c r="P385" s="516" t="s">
        <v>1509</v>
      </c>
      <c r="Q385" s="518" t="s">
        <v>2280</v>
      </c>
      <c r="R385" s="519">
        <v>14</v>
      </c>
      <c r="S385" s="520">
        <v>150000</v>
      </c>
      <c r="T385" s="496">
        <f>+Tabla46[[#This Row],[Cantidad de Insumos]]*Tabla46[[#This Row],[Precio Unitario]]</f>
        <v>2100000</v>
      </c>
      <c r="U385" s="521" t="s">
        <v>735</v>
      </c>
      <c r="V385" s="522" t="s">
        <v>1300</v>
      </c>
      <c r="W385" s="500"/>
    </row>
    <row r="386" spans="2:23" ht="178.5" x14ac:dyDescent="0.2">
      <c r="B386" s="499" t="e">
        <f>IF(Tabla46[[#This Row],[Tipos de Acciones]]="","",CONCATENATE(Tabla46[[#This Row],[POA]],".",Tabla46[[#This Row],[SRS]],".",Tabla46[[#This Row],[AREA]],".",Tabla46[[#This Row],[TIPO]]))</f>
        <v>#REF!</v>
      </c>
      <c r="C386" s="499" t="e">
        <f>IF(Tabla46[[#This Row],[Tipos de Acciones]]="","",'Formulario PPGR1'!#REF!)</f>
        <v>#REF!</v>
      </c>
      <c r="D386" s="499" t="e">
        <f>IF(Tabla46[[#This Row],[Tipos de Acciones]]="","",'Formulario PPGR1'!#REF!)</f>
        <v>#REF!</v>
      </c>
      <c r="E386" s="499" t="e">
        <f>IF(Tabla46[[#This Row],[Tipos de Acciones]]="","",'Formulario PPGR1'!#REF!)</f>
        <v>#REF!</v>
      </c>
      <c r="F386" s="499" t="e">
        <f>IF(Tabla46[[#This Row],[Tipos de Acciones]]="","",'Formulario PPGR1'!#REF!)</f>
        <v>#REF!</v>
      </c>
      <c r="G386" s="514" t="s">
        <v>1310</v>
      </c>
      <c r="H386" s="514" t="s">
        <v>2388</v>
      </c>
      <c r="I386" s="515"/>
      <c r="J386" s="514"/>
      <c r="K386" s="514" t="s">
        <v>2448</v>
      </c>
      <c r="L386" s="514" t="s">
        <v>467</v>
      </c>
      <c r="M386" s="516" t="s">
        <v>2474</v>
      </c>
      <c r="N386" s="516" t="s">
        <v>1509</v>
      </c>
      <c r="O386" s="517" t="s">
        <v>2387</v>
      </c>
      <c r="P386" s="516" t="s">
        <v>1509</v>
      </c>
      <c r="Q386" s="518" t="s">
        <v>2280</v>
      </c>
      <c r="R386" s="519">
        <v>19</v>
      </c>
      <c r="S386" s="520">
        <v>120000</v>
      </c>
      <c r="T386" s="496">
        <f>+Tabla46[[#This Row],[Cantidad de Insumos]]*Tabla46[[#This Row],[Precio Unitario]]</f>
        <v>2280000</v>
      </c>
      <c r="U386" s="521" t="s">
        <v>735</v>
      </c>
      <c r="V386" s="522" t="s">
        <v>1300</v>
      </c>
      <c r="W386" s="500"/>
    </row>
    <row r="387" spans="2:23" ht="178.5" x14ac:dyDescent="0.2">
      <c r="B387" s="499" t="e">
        <f>IF(Tabla46[[#This Row],[Tipos de Acciones]]="","",CONCATENATE(Tabla46[[#This Row],[POA]],".",Tabla46[[#This Row],[SRS]],".",Tabla46[[#This Row],[AREA]],".",Tabla46[[#This Row],[TIPO]]))</f>
        <v>#REF!</v>
      </c>
      <c r="C387" s="499" t="e">
        <f>IF(Tabla46[[#This Row],[Tipos de Acciones]]="","",'Formulario PPGR1'!#REF!)</f>
        <v>#REF!</v>
      </c>
      <c r="D387" s="499" t="e">
        <f>IF(Tabla46[[#This Row],[Tipos de Acciones]]="","",'Formulario PPGR1'!#REF!)</f>
        <v>#REF!</v>
      </c>
      <c r="E387" s="499" t="e">
        <f>IF(Tabla46[[#This Row],[Tipos de Acciones]]="","",'Formulario PPGR1'!#REF!)</f>
        <v>#REF!</v>
      </c>
      <c r="F387" s="499" t="e">
        <f>IF(Tabla46[[#This Row],[Tipos de Acciones]]="","",'Formulario PPGR1'!#REF!)</f>
        <v>#REF!</v>
      </c>
      <c r="G387" s="514" t="s">
        <v>1310</v>
      </c>
      <c r="H387" s="514" t="s">
        <v>2333</v>
      </c>
      <c r="I387" s="515"/>
      <c r="J387" s="514"/>
      <c r="K387" s="514" t="s">
        <v>2449</v>
      </c>
      <c r="L387" s="514" t="s">
        <v>467</v>
      </c>
      <c r="M387" s="516" t="s">
        <v>2474</v>
      </c>
      <c r="N387" s="516" t="s">
        <v>1509</v>
      </c>
      <c r="O387" s="517" t="s">
        <v>2387</v>
      </c>
      <c r="P387" s="516" t="s">
        <v>1509</v>
      </c>
      <c r="Q387" s="518" t="s">
        <v>2280</v>
      </c>
      <c r="R387" s="519">
        <v>10</v>
      </c>
      <c r="S387" s="520">
        <v>2800</v>
      </c>
      <c r="T387" s="496">
        <f>+Tabla46[[#This Row],[Cantidad de Insumos]]*Tabla46[[#This Row],[Precio Unitario]]</f>
        <v>28000</v>
      </c>
      <c r="U387" s="521" t="s">
        <v>992</v>
      </c>
      <c r="V387" s="522" t="s">
        <v>1300</v>
      </c>
      <c r="W387" s="500"/>
    </row>
    <row r="388" spans="2:23" ht="178.5" x14ac:dyDescent="0.2">
      <c r="B388" s="499" t="e">
        <f>IF(Tabla46[[#This Row],[Tipos de Acciones]]="","",CONCATENATE(Tabla46[[#This Row],[POA]],".",Tabla46[[#This Row],[SRS]],".",Tabla46[[#This Row],[AREA]],".",Tabla46[[#This Row],[TIPO]]))</f>
        <v>#REF!</v>
      </c>
      <c r="C388" s="499" t="e">
        <f>IF(Tabla46[[#This Row],[Tipos de Acciones]]="","",'Formulario PPGR1'!#REF!)</f>
        <v>#REF!</v>
      </c>
      <c r="D388" s="499" t="e">
        <f>IF(Tabla46[[#This Row],[Tipos de Acciones]]="","",'Formulario PPGR1'!#REF!)</f>
        <v>#REF!</v>
      </c>
      <c r="E388" s="499" t="e">
        <f>IF(Tabla46[[#This Row],[Tipos de Acciones]]="","",'Formulario PPGR1'!#REF!)</f>
        <v>#REF!</v>
      </c>
      <c r="F388" s="499" t="e">
        <f>IF(Tabla46[[#This Row],[Tipos de Acciones]]="","",'Formulario PPGR1'!#REF!)</f>
        <v>#REF!</v>
      </c>
      <c r="G388" s="514" t="s">
        <v>1310</v>
      </c>
      <c r="H388" s="514" t="s">
        <v>2333</v>
      </c>
      <c r="I388" s="515"/>
      <c r="J388" s="514"/>
      <c r="K388" s="514" t="s">
        <v>2450</v>
      </c>
      <c r="L388" s="514" t="s">
        <v>467</v>
      </c>
      <c r="M388" s="516" t="s">
        <v>2474</v>
      </c>
      <c r="N388" s="516" t="s">
        <v>1509</v>
      </c>
      <c r="O388" s="517" t="s">
        <v>2387</v>
      </c>
      <c r="P388" s="516" t="s">
        <v>1509</v>
      </c>
      <c r="Q388" s="518" t="s">
        <v>2280</v>
      </c>
      <c r="R388" s="519">
        <v>6</v>
      </c>
      <c r="S388" s="520">
        <v>2800</v>
      </c>
      <c r="T388" s="496">
        <f>+Tabla46[[#This Row],[Cantidad de Insumos]]*Tabla46[[#This Row],[Precio Unitario]]</f>
        <v>16800</v>
      </c>
      <c r="U388" s="521" t="s">
        <v>992</v>
      </c>
      <c r="V388" s="522" t="s">
        <v>1300</v>
      </c>
      <c r="W388" s="500"/>
    </row>
    <row r="389" spans="2:23" ht="178.5" x14ac:dyDescent="0.2">
      <c r="B389" s="499" t="e">
        <f>IF(Tabla46[[#This Row],[Tipos de Acciones]]="","",CONCATENATE(Tabla46[[#This Row],[POA]],".",Tabla46[[#This Row],[SRS]],".",Tabla46[[#This Row],[AREA]],".",Tabla46[[#This Row],[TIPO]]))</f>
        <v>#REF!</v>
      </c>
      <c r="C389" s="499" t="e">
        <f>IF(Tabla46[[#This Row],[Tipos de Acciones]]="","",'Formulario PPGR1'!#REF!)</f>
        <v>#REF!</v>
      </c>
      <c r="D389" s="499" t="e">
        <f>IF(Tabla46[[#This Row],[Tipos de Acciones]]="","",'Formulario PPGR1'!#REF!)</f>
        <v>#REF!</v>
      </c>
      <c r="E389" s="499" t="e">
        <f>IF(Tabla46[[#This Row],[Tipos de Acciones]]="","",'Formulario PPGR1'!#REF!)</f>
        <v>#REF!</v>
      </c>
      <c r="F389" s="499" t="e">
        <f>IF(Tabla46[[#This Row],[Tipos de Acciones]]="","",'Formulario PPGR1'!#REF!)</f>
        <v>#REF!</v>
      </c>
      <c r="G389" s="514" t="s">
        <v>1310</v>
      </c>
      <c r="H389" s="514" t="s">
        <v>2333</v>
      </c>
      <c r="I389" s="515"/>
      <c r="J389" s="514"/>
      <c r="K389" s="514" t="s">
        <v>2451</v>
      </c>
      <c r="L389" s="514" t="s">
        <v>467</v>
      </c>
      <c r="M389" s="516" t="s">
        <v>2474</v>
      </c>
      <c r="N389" s="516" t="s">
        <v>1509</v>
      </c>
      <c r="O389" s="517" t="s">
        <v>2387</v>
      </c>
      <c r="P389" s="516" t="s">
        <v>1509</v>
      </c>
      <c r="Q389" s="518" t="s">
        <v>2280</v>
      </c>
      <c r="R389" s="519">
        <v>10</v>
      </c>
      <c r="S389" s="520">
        <v>2800</v>
      </c>
      <c r="T389" s="496">
        <f>+Tabla46[[#This Row],[Cantidad de Insumos]]*Tabla46[[#This Row],[Precio Unitario]]</f>
        <v>28000</v>
      </c>
      <c r="U389" s="521" t="s">
        <v>992</v>
      </c>
      <c r="V389" s="522" t="s">
        <v>1300</v>
      </c>
      <c r="W389" s="500"/>
    </row>
    <row r="390" spans="2:23" ht="178.5" x14ac:dyDescent="0.2">
      <c r="B390" s="499" t="e">
        <f>IF(Tabla46[[#This Row],[Tipos de Acciones]]="","",CONCATENATE(Tabla46[[#This Row],[POA]],".",Tabla46[[#This Row],[SRS]],".",Tabla46[[#This Row],[AREA]],".",Tabla46[[#This Row],[TIPO]]))</f>
        <v>#REF!</v>
      </c>
      <c r="C390" s="499" t="e">
        <f>IF(Tabla46[[#This Row],[Tipos de Acciones]]="","",'Formulario PPGR1'!#REF!)</f>
        <v>#REF!</v>
      </c>
      <c r="D390" s="499" t="e">
        <f>IF(Tabla46[[#This Row],[Tipos de Acciones]]="","",'Formulario PPGR1'!#REF!)</f>
        <v>#REF!</v>
      </c>
      <c r="E390" s="499" t="e">
        <f>IF(Tabla46[[#This Row],[Tipos de Acciones]]="","",'Formulario PPGR1'!#REF!)</f>
        <v>#REF!</v>
      </c>
      <c r="F390" s="499" t="e">
        <f>IF(Tabla46[[#This Row],[Tipos de Acciones]]="","",'Formulario PPGR1'!#REF!)</f>
        <v>#REF!</v>
      </c>
      <c r="G390" s="514" t="s">
        <v>1310</v>
      </c>
      <c r="H390" s="514" t="s">
        <v>2392</v>
      </c>
      <c r="I390" s="515"/>
      <c r="J390" s="514"/>
      <c r="K390" s="514" t="s">
        <v>2452</v>
      </c>
      <c r="L390" s="514" t="s">
        <v>467</v>
      </c>
      <c r="M390" s="516" t="s">
        <v>2474</v>
      </c>
      <c r="N390" s="516" t="s">
        <v>1509</v>
      </c>
      <c r="O390" s="517" t="s">
        <v>2387</v>
      </c>
      <c r="P390" s="516" t="s">
        <v>1509</v>
      </c>
      <c r="Q390" s="518" t="s">
        <v>2280</v>
      </c>
      <c r="R390" s="519">
        <v>21</v>
      </c>
      <c r="S390" s="520">
        <v>6500</v>
      </c>
      <c r="T390" s="496">
        <f>+Tabla46[[#This Row],[Cantidad de Insumos]]*Tabla46[[#This Row],[Precio Unitario]]</f>
        <v>136500</v>
      </c>
      <c r="U390" s="521" t="s">
        <v>2394</v>
      </c>
      <c r="V390" s="522" t="s">
        <v>1300</v>
      </c>
      <c r="W390" s="500"/>
    </row>
    <row r="391" spans="2:23" ht="178.5" x14ac:dyDescent="0.2">
      <c r="B391" s="499" t="e">
        <f>IF(Tabla46[[#This Row],[Tipos de Acciones]]="","",CONCATENATE(Tabla46[[#This Row],[POA]],".",Tabla46[[#This Row],[SRS]],".",Tabla46[[#This Row],[AREA]],".",Tabla46[[#This Row],[TIPO]]))</f>
        <v>#REF!</v>
      </c>
      <c r="C391" s="499" t="e">
        <f>IF(Tabla46[[#This Row],[Tipos de Acciones]]="","",'Formulario PPGR1'!#REF!)</f>
        <v>#REF!</v>
      </c>
      <c r="D391" s="499" t="e">
        <f>IF(Tabla46[[#This Row],[Tipos de Acciones]]="","",'Formulario PPGR1'!#REF!)</f>
        <v>#REF!</v>
      </c>
      <c r="E391" s="499" t="e">
        <f>IF(Tabla46[[#This Row],[Tipos de Acciones]]="","",'Formulario PPGR1'!#REF!)</f>
        <v>#REF!</v>
      </c>
      <c r="F391" s="499" t="e">
        <f>IF(Tabla46[[#This Row],[Tipos de Acciones]]="","",'Formulario PPGR1'!#REF!)</f>
        <v>#REF!</v>
      </c>
      <c r="G391" s="514" t="s">
        <v>1310</v>
      </c>
      <c r="H391" s="514" t="s">
        <v>2388</v>
      </c>
      <c r="I391" s="515"/>
      <c r="J391" s="514"/>
      <c r="K391" s="514" t="s">
        <v>2453</v>
      </c>
      <c r="L391" s="514" t="s">
        <v>467</v>
      </c>
      <c r="M391" s="516" t="s">
        <v>2474</v>
      </c>
      <c r="N391" s="516" t="s">
        <v>1509</v>
      </c>
      <c r="O391" s="517" t="s">
        <v>2387</v>
      </c>
      <c r="P391" s="516" t="s">
        <v>1509</v>
      </c>
      <c r="Q391" s="518" t="s">
        <v>2280</v>
      </c>
      <c r="R391" s="519">
        <v>25</v>
      </c>
      <c r="S391" s="520">
        <v>150</v>
      </c>
      <c r="T391" s="496">
        <f>+Tabla46[[#This Row],[Cantidad de Insumos]]*Tabla46[[#This Row],[Precio Unitario]]</f>
        <v>3750</v>
      </c>
      <c r="U391" s="521" t="s">
        <v>735</v>
      </c>
      <c r="V391" s="522" t="s">
        <v>1300</v>
      </c>
      <c r="W391" s="500"/>
    </row>
    <row r="392" spans="2:23" ht="178.5" x14ac:dyDescent="0.2">
      <c r="B392" s="499" t="e">
        <f>IF(Tabla46[[#This Row],[Tipos de Acciones]]="","",CONCATENATE(Tabla46[[#This Row],[POA]],".",Tabla46[[#This Row],[SRS]],".",Tabla46[[#This Row],[AREA]],".",Tabla46[[#This Row],[TIPO]]))</f>
        <v>#REF!</v>
      </c>
      <c r="C392" s="499" t="e">
        <f>IF(Tabla46[[#This Row],[Tipos de Acciones]]="","",'Formulario PPGR1'!#REF!)</f>
        <v>#REF!</v>
      </c>
      <c r="D392" s="499" t="e">
        <f>IF(Tabla46[[#This Row],[Tipos de Acciones]]="","",'Formulario PPGR1'!#REF!)</f>
        <v>#REF!</v>
      </c>
      <c r="E392" s="499" t="e">
        <f>IF(Tabla46[[#This Row],[Tipos de Acciones]]="","",'Formulario PPGR1'!#REF!)</f>
        <v>#REF!</v>
      </c>
      <c r="F392" s="499" t="e">
        <f>IF(Tabla46[[#This Row],[Tipos de Acciones]]="","",'Formulario PPGR1'!#REF!)</f>
        <v>#REF!</v>
      </c>
      <c r="G392" s="514" t="s">
        <v>1310</v>
      </c>
      <c r="H392" s="514" t="s">
        <v>2278</v>
      </c>
      <c r="I392" s="515"/>
      <c r="J392" s="514"/>
      <c r="K392" s="514" t="s">
        <v>2454</v>
      </c>
      <c r="L392" s="514" t="s">
        <v>467</v>
      </c>
      <c r="M392" s="516" t="s">
        <v>2474</v>
      </c>
      <c r="N392" s="516" t="s">
        <v>1509</v>
      </c>
      <c r="O392" s="517" t="s">
        <v>2387</v>
      </c>
      <c r="P392" s="516" t="s">
        <v>1509</v>
      </c>
      <c r="Q392" s="518" t="s">
        <v>2280</v>
      </c>
      <c r="R392" s="519">
        <v>12</v>
      </c>
      <c r="S392" s="520">
        <v>42500</v>
      </c>
      <c r="T392" s="496">
        <f>+Tabla46[[#This Row],[Cantidad de Insumos]]*Tabla46[[#This Row],[Precio Unitario]]</f>
        <v>510000</v>
      </c>
      <c r="U392" s="521" t="s">
        <v>1125</v>
      </c>
      <c r="V392" s="522" t="s">
        <v>1300</v>
      </c>
      <c r="W392" s="500"/>
    </row>
    <row r="393" spans="2:23" ht="178.5" x14ac:dyDescent="0.2">
      <c r="B393" s="499" t="e">
        <f>IF(Tabla46[[#This Row],[Tipos de Acciones]]="","",CONCATENATE(Tabla46[[#This Row],[POA]],".",Tabla46[[#This Row],[SRS]],".",Tabla46[[#This Row],[AREA]],".",Tabla46[[#This Row],[TIPO]]))</f>
        <v>#REF!</v>
      </c>
      <c r="C393" s="499" t="e">
        <f>IF(Tabla46[[#This Row],[Tipos de Acciones]]="","",'Formulario PPGR1'!#REF!)</f>
        <v>#REF!</v>
      </c>
      <c r="D393" s="499" t="e">
        <f>IF(Tabla46[[#This Row],[Tipos de Acciones]]="","",'Formulario PPGR1'!#REF!)</f>
        <v>#REF!</v>
      </c>
      <c r="E393" s="499" t="e">
        <f>IF(Tabla46[[#This Row],[Tipos de Acciones]]="","",'Formulario PPGR1'!#REF!)</f>
        <v>#REF!</v>
      </c>
      <c r="F393" s="499" t="e">
        <f>IF(Tabla46[[#This Row],[Tipos de Acciones]]="","",'Formulario PPGR1'!#REF!)</f>
        <v>#REF!</v>
      </c>
      <c r="G393" s="514" t="s">
        <v>1310</v>
      </c>
      <c r="H393" s="514" t="s">
        <v>2278</v>
      </c>
      <c r="I393" s="515"/>
      <c r="J393" s="514"/>
      <c r="K393" s="514" t="s">
        <v>2455</v>
      </c>
      <c r="L393" s="514" t="s">
        <v>467</v>
      </c>
      <c r="M393" s="516" t="s">
        <v>2474</v>
      </c>
      <c r="N393" s="516" t="s">
        <v>1509</v>
      </c>
      <c r="O393" s="517" t="s">
        <v>2387</v>
      </c>
      <c r="P393" s="516" t="s">
        <v>1509</v>
      </c>
      <c r="Q393" s="518" t="s">
        <v>2280</v>
      </c>
      <c r="R393" s="519">
        <v>25</v>
      </c>
      <c r="S393" s="520">
        <v>35000</v>
      </c>
      <c r="T393" s="496">
        <f>+Tabla46[[#This Row],[Cantidad de Insumos]]*Tabla46[[#This Row],[Precio Unitario]]</f>
        <v>875000</v>
      </c>
      <c r="U393" s="521" t="s">
        <v>1125</v>
      </c>
      <c r="V393" s="522" t="s">
        <v>1300</v>
      </c>
      <c r="W393" s="500"/>
    </row>
    <row r="394" spans="2:23" ht="178.5" x14ac:dyDescent="0.2">
      <c r="B394" s="499" t="e">
        <f>IF(Tabla46[[#This Row],[Tipos de Acciones]]="","",CONCATENATE(Tabla46[[#This Row],[POA]],".",Tabla46[[#This Row],[SRS]],".",Tabla46[[#This Row],[AREA]],".",Tabla46[[#This Row],[TIPO]]))</f>
        <v>#REF!</v>
      </c>
      <c r="C394" s="499" t="e">
        <f>IF(Tabla46[[#This Row],[Tipos de Acciones]]="","",'Formulario PPGR1'!#REF!)</f>
        <v>#REF!</v>
      </c>
      <c r="D394" s="499" t="e">
        <f>IF(Tabla46[[#This Row],[Tipos de Acciones]]="","",'Formulario PPGR1'!#REF!)</f>
        <v>#REF!</v>
      </c>
      <c r="E394" s="499" t="e">
        <f>IF(Tabla46[[#This Row],[Tipos de Acciones]]="","",'Formulario PPGR1'!#REF!)</f>
        <v>#REF!</v>
      </c>
      <c r="F394" s="499" t="e">
        <f>IF(Tabla46[[#This Row],[Tipos de Acciones]]="","",'Formulario PPGR1'!#REF!)</f>
        <v>#REF!</v>
      </c>
      <c r="G394" s="514" t="s">
        <v>1310</v>
      </c>
      <c r="H394" s="514" t="s">
        <v>2388</v>
      </c>
      <c r="I394" s="515"/>
      <c r="J394" s="514"/>
      <c r="K394" s="514" t="s">
        <v>2456</v>
      </c>
      <c r="L394" s="514" t="s">
        <v>467</v>
      </c>
      <c r="M394" s="516" t="s">
        <v>2474</v>
      </c>
      <c r="N394" s="516" t="s">
        <v>1509</v>
      </c>
      <c r="O394" s="517" t="s">
        <v>2387</v>
      </c>
      <c r="P394" s="516" t="s">
        <v>1509</v>
      </c>
      <c r="Q394" s="518" t="s">
        <v>2280</v>
      </c>
      <c r="R394" s="519">
        <v>34</v>
      </c>
      <c r="S394" s="520">
        <v>10000</v>
      </c>
      <c r="T394" s="496">
        <f>+Tabla46[[#This Row],[Cantidad de Insumos]]*Tabla46[[#This Row],[Precio Unitario]]</f>
        <v>340000</v>
      </c>
      <c r="U394" s="521" t="s">
        <v>735</v>
      </c>
      <c r="V394" s="522" t="s">
        <v>1300</v>
      </c>
      <c r="W394" s="500"/>
    </row>
    <row r="395" spans="2:23" ht="178.5" x14ac:dyDescent="0.2">
      <c r="B395" s="499" t="e">
        <f>IF(Tabla46[[#This Row],[Tipos de Acciones]]="","",CONCATENATE(Tabla46[[#This Row],[POA]],".",Tabla46[[#This Row],[SRS]],".",Tabla46[[#This Row],[AREA]],".",Tabla46[[#This Row],[TIPO]]))</f>
        <v>#REF!</v>
      </c>
      <c r="C395" s="499" t="e">
        <f>IF(Tabla46[[#This Row],[Tipos de Acciones]]="","",'Formulario PPGR1'!#REF!)</f>
        <v>#REF!</v>
      </c>
      <c r="D395" s="499" t="e">
        <f>IF(Tabla46[[#This Row],[Tipos de Acciones]]="","",'Formulario PPGR1'!#REF!)</f>
        <v>#REF!</v>
      </c>
      <c r="E395" s="499" t="e">
        <f>IF(Tabla46[[#This Row],[Tipos de Acciones]]="","",'Formulario PPGR1'!#REF!)</f>
        <v>#REF!</v>
      </c>
      <c r="F395" s="499" t="e">
        <f>IF(Tabla46[[#This Row],[Tipos de Acciones]]="","",'Formulario PPGR1'!#REF!)</f>
        <v>#REF!</v>
      </c>
      <c r="G395" s="514" t="s">
        <v>1310</v>
      </c>
      <c r="H395" s="514" t="s">
        <v>2388</v>
      </c>
      <c r="I395" s="515"/>
      <c r="J395" s="514"/>
      <c r="K395" s="514" t="s">
        <v>2457</v>
      </c>
      <c r="L395" s="514" t="s">
        <v>467</v>
      </c>
      <c r="M395" s="516" t="s">
        <v>2474</v>
      </c>
      <c r="N395" s="516" t="s">
        <v>1509</v>
      </c>
      <c r="O395" s="517" t="s">
        <v>2387</v>
      </c>
      <c r="P395" s="516" t="s">
        <v>1509</v>
      </c>
      <c r="Q395" s="518" t="s">
        <v>2280</v>
      </c>
      <c r="R395" s="519">
        <v>1</v>
      </c>
      <c r="S395" s="520">
        <v>3000</v>
      </c>
      <c r="T395" s="496">
        <f>+Tabla46[[#This Row],[Cantidad de Insumos]]*Tabla46[[#This Row],[Precio Unitario]]</f>
        <v>3000</v>
      </c>
      <c r="U395" s="521" t="s">
        <v>735</v>
      </c>
      <c r="V395" s="522" t="s">
        <v>1300</v>
      </c>
      <c r="W395" s="500"/>
    </row>
    <row r="396" spans="2:23" ht="178.5" x14ac:dyDescent="0.2">
      <c r="B396" s="499" t="e">
        <f>IF(Tabla46[[#This Row],[Tipos de Acciones]]="","",CONCATENATE(Tabla46[[#This Row],[POA]],".",Tabla46[[#This Row],[SRS]],".",Tabla46[[#This Row],[AREA]],".",Tabla46[[#This Row],[TIPO]]))</f>
        <v>#REF!</v>
      </c>
      <c r="C396" s="499" t="e">
        <f>IF(Tabla46[[#This Row],[Tipos de Acciones]]="","",'Formulario PPGR1'!#REF!)</f>
        <v>#REF!</v>
      </c>
      <c r="D396" s="499" t="e">
        <f>IF(Tabla46[[#This Row],[Tipos de Acciones]]="","",'Formulario PPGR1'!#REF!)</f>
        <v>#REF!</v>
      </c>
      <c r="E396" s="499" t="e">
        <f>IF(Tabla46[[#This Row],[Tipos de Acciones]]="","",'Formulario PPGR1'!#REF!)</f>
        <v>#REF!</v>
      </c>
      <c r="F396" s="499" t="e">
        <f>IF(Tabla46[[#This Row],[Tipos de Acciones]]="","",'Formulario PPGR1'!#REF!)</f>
        <v>#REF!</v>
      </c>
      <c r="G396" s="514" t="s">
        <v>1310</v>
      </c>
      <c r="H396" s="514" t="s">
        <v>2388</v>
      </c>
      <c r="I396" s="515"/>
      <c r="J396" s="514"/>
      <c r="K396" s="514" t="s">
        <v>2458</v>
      </c>
      <c r="L396" s="514" t="s">
        <v>467</v>
      </c>
      <c r="M396" s="516" t="s">
        <v>2474</v>
      </c>
      <c r="N396" s="516" t="s">
        <v>1509</v>
      </c>
      <c r="O396" s="517" t="s">
        <v>2387</v>
      </c>
      <c r="P396" s="516" t="s">
        <v>1509</v>
      </c>
      <c r="Q396" s="518" t="s">
        <v>2280</v>
      </c>
      <c r="R396" s="519">
        <v>0</v>
      </c>
      <c r="S396" s="520">
        <v>10000</v>
      </c>
      <c r="T396" s="496">
        <f>+Tabla46[[#This Row],[Cantidad de Insumos]]*Tabla46[[#This Row],[Precio Unitario]]</f>
        <v>0</v>
      </c>
      <c r="U396" s="521" t="s">
        <v>735</v>
      </c>
      <c r="V396" s="522" t="s">
        <v>1300</v>
      </c>
      <c r="W396" s="500"/>
    </row>
    <row r="397" spans="2:23" ht="178.5" x14ac:dyDescent="0.2">
      <c r="B397" s="499" t="e">
        <f>IF(Tabla46[[#This Row],[Tipos de Acciones]]="","",CONCATENATE(Tabla46[[#This Row],[POA]],".",Tabla46[[#This Row],[SRS]],".",Tabla46[[#This Row],[AREA]],".",Tabla46[[#This Row],[TIPO]]))</f>
        <v>#REF!</v>
      </c>
      <c r="C397" s="499" t="e">
        <f>IF(Tabla46[[#This Row],[Tipos de Acciones]]="","",'Formulario PPGR1'!#REF!)</f>
        <v>#REF!</v>
      </c>
      <c r="D397" s="499" t="e">
        <f>IF(Tabla46[[#This Row],[Tipos de Acciones]]="","",'Formulario PPGR1'!#REF!)</f>
        <v>#REF!</v>
      </c>
      <c r="E397" s="499" t="e">
        <f>IF(Tabla46[[#This Row],[Tipos de Acciones]]="","",'Formulario PPGR1'!#REF!)</f>
        <v>#REF!</v>
      </c>
      <c r="F397" s="499" t="e">
        <f>IF(Tabla46[[#This Row],[Tipos de Acciones]]="","",'Formulario PPGR1'!#REF!)</f>
        <v>#REF!</v>
      </c>
      <c r="G397" s="514" t="s">
        <v>1310</v>
      </c>
      <c r="H397" s="514" t="s">
        <v>2388</v>
      </c>
      <c r="I397" s="515"/>
      <c r="J397" s="514"/>
      <c r="K397" s="514" t="s">
        <v>2459</v>
      </c>
      <c r="L397" s="514" t="s">
        <v>467</v>
      </c>
      <c r="M397" s="516" t="s">
        <v>2474</v>
      </c>
      <c r="N397" s="516" t="s">
        <v>1509</v>
      </c>
      <c r="O397" s="517" t="s">
        <v>2387</v>
      </c>
      <c r="P397" s="516" t="s">
        <v>1509</v>
      </c>
      <c r="Q397" s="518" t="s">
        <v>2280</v>
      </c>
      <c r="R397" s="519">
        <v>12</v>
      </c>
      <c r="S397" s="520">
        <v>15000</v>
      </c>
      <c r="T397" s="496">
        <f>+Tabla46[[#This Row],[Cantidad de Insumos]]*Tabla46[[#This Row],[Precio Unitario]]</f>
        <v>180000</v>
      </c>
      <c r="U397" s="521" t="s">
        <v>735</v>
      </c>
      <c r="V397" s="522" t="s">
        <v>1300</v>
      </c>
      <c r="W397" s="500"/>
    </row>
    <row r="398" spans="2:23" ht="178.5" x14ac:dyDescent="0.2">
      <c r="B398" s="499" t="e">
        <f>IF(Tabla46[[#This Row],[Tipos de Acciones]]="","",CONCATENATE(Tabla46[[#This Row],[POA]],".",Tabla46[[#This Row],[SRS]],".",Tabla46[[#This Row],[AREA]],".",Tabla46[[#This Row],[TIPO]]))</f>
        <v>#REF!</v>
      </c>
      <c r="C398" s="499" t="e">
        <f>IF(Tabla46[[#This Row],[Tipos de Acciones]]="","",'Formulario PPGR1'!#REF!)</f>
        <v>#REF!</v>
      </c>
      <c r="D398" s="499" t="e">
        <f>IF(Tabla46[[#This Row],[Tipos de Acciones]]="","",'Formulario PPGR1'!#REF!)</f>
        <v>#REF!</v>
      </c>
      <c r="E398" s="499" t="e">
        <f>IF(Tabla46[[#This Row],[Tipos de Acciones]]="","",'Formulario PPGR1'!#REF!)</f>
        <v>#REF!</v>
      </c>
      <c r="F398" s="499" t="e">
        <f>IF(Tabla46[[#This Row],[Tipos de Acciones]]="","",'Formulario PPGR1'!#REF!)</f>
        <v>#REF!</v>
      </c>
      <c r="G398" s="514" t="s">
        <v>1310</v>
      </c>
      <c r="H398" s="514" t="s">
        <v>2388</v>
      </c>
      <c r="I398" s="515"/>
      <c r="J398" s="514"/>
      <c r="K398" s="514" t="s">
        <v>2460</v>
      </c>
      <c r="L398" s="514" t="s">
        <v>467</v>
      </c>
      <c r="M398" s="516" t="s">
        <v>2474</v>
      </c>
      <c r="N398" s="516" t="s">
        <v>1509</v>
      </c>
      <c r="O398" s="517" t="s">
        <v>2387</v>
      </c>
      <c r="P398" s="516" t="s">
        <v>1509</v>
      </c>
      <c r="Q398" s="518" t="s">
        <v>2280</v>
      </c>
      <c r="R398" s="519">
        <v>1</v>
      </c>
      <c r="S398" s="520">
        <v>8000</v>
      </c>
      <c r="T398" s="496">
        <f>+Tabla46[[#This Row],[Cantidad de Insumos]]*Tabla46[[#This Row],[Precio Unitario]]</f>
        <v>8000</v>
      </c>
      <c r="U398" s="521" t="s">
        <v>735</v>
      </c>
      <c r="V398" s="522" t="s">
        <v>1300</v>
      </c>
      <c r="W398" s="500"/>
    </row>
    <row r="399" spans="2:23" ht="178.5" x14ac:dyDescent="0.2">
      <c r="B399" s="499" t="e">
        <f>IF(Tabla46[[#This Row],[Tipos de Acciones]]="","",CONCATENATE(Tabla46[[#This Row],[POA]],".",Tabla46[[#This Row],[SRS]],".",Tabla46[[#This Row],[AREA]],".",Tabla46[[#This Row],[TIPO]]))</f>
        <v>#REF!</v>
      </c>
      <c r="C399" s="499" t="e">
        <f>IF(Tabla46[[#This Row],[Tipos de Acciones]]="","",'Formulario PPGR1'!#REF!)</f>
        <v>#REF!</v>
      </c>
      <c r="D399" s="499" t="e">
        <f>IF(Tabla46[[#This Row],[Tipos de Acciones]]="","",'Formulario PPGR1'!#REF!)</f>
        <v>#REF!</v>
      </c>
      <c r="E399" s="499" t="e">
        <f>IF(Tabla46[[#This Row],[Tipos de Acciones]]="","",'Formulario PPGR1'!#REF!)</f>
        <v>#REF!</v>
      </c>
      <c r="F399" s="499" t="e">
        <f>IF(Tabla46[[#This Row],[Tipos de Acciones]]="","",'Formulario PPGR1'!#REF!)</f>
        <v>#REF!</v>
      </c>
      <c r="G399" s="514" t="s">
        <v>1310</v>
      </c>
      <c r="H399" s="514" t="s">
        <v>2300</v>
      </c>
      <c r="I399" s="515"/>
      <c r="J399" s="514"/>
      <c r="K399" s="514" t="s">
        <v>2461</v>
      </c>
      <c r="L399" s="514" t="s">
        <v>467</v>
      </c>
      <c r="M399" s="516" t="s">
        <v>2474</v>
      </c>
      <c r="N399" s="516" t="s">
        <v>1509</v>
      </c>
      <c r="O399" s="517" t="s">
        <v>2387</v>
      </c>
      <c r="P399" s="516" t="s">
        <v>1509</v>
      </c>
      <c r="Q399" s="518" t="s">
        <v>2280</v>
      </c>
      <c r="R399" s="519">
        <v>17</v>
      </c>
      <c r="S399" s="520">
        <v>10500</v>
      </c>
      <c r="T399" s="496">
        <f>+Tabla46[[#This Row],[Cantidad de Insumos]]*Tabla46[[#This Row],[Precio Unitario]]</f>
        <v>178500</v>
      </c>
      <c r="U399" s="521" t="s">
        <v>950</v>
      </c>
      <c r="V399" s="522" t="s">
        <v>1300</v>
      </c>
      <c r="W399" s="500"/>
    </row>
    <row r="400" spans="2:23" ht="178.5" x14ac:dyDescent="0.2">
      <c r="B400" s="499" t="e">
        <f>IF(Tabla46[[#This Row],[Tipos de Acciones]]="","",CONCATENATE(Tabla46[[#This Row],[POA]],".",Tabla46[[#This Row],[SRS]],".",Tabla46[[#This Row],[AREA]],".",Tabla46[[#This Row],[TIPO]]))</f>
        <v>#REF!</v>
      </c>
      <c r="C400" s="499" t="e">
        <f>IF(Tabla46[[#This Row],[Tipos de Acciones]]="","",'Formulario PPGR1'!#REF!)</f>
        <v>#REF!</v>
      </c>
      <c r="D400" s="499" t="e">
        <f>IF(Tabla46[[#This Row],[Tipos de Acciones]]="","",'Formulario PPGR1'!#REF!)</f>
        <v>#REF!</v>
      </c>
      <c r="E400" s="499" t="e">
        <f>IF(Tabla46[[#This Row],[Tipos de Acciones]]="","",'Formulario PPGR1'!#REF!)</f>
        <v>#REF!</v>
      </c>
      <c r="F400" s="499" t="e">
        <f>IF(Tabla46[[#This Row],[Tipos de Acciones]]="","",'Formulario PPGR1'!#REF!)</f>
        <v>#REF!</v>
      </c>
      <c r="G400" s="514" t="s">
        <v>1310</v>
      </c>
      <c r="H400" s="514" t="s">
        <v>2388</v>
      </c>
      <c r="I400" s="515"/>
      <c r="J400" s="514"/>
      <c r="K400" s="514" t="s">
        <v>2462</v>
      </c>
      <c r="L400" s="514" t="s">
        <v>467</v>
      </c>
      <c r="M400" s="516" t="s">
        <v>2474</v>
      </c>
      <c r="N400" s="516" t="s">
        <v>1509</v>
      </c>
      <c r="O400" s="517" t="s">
        <v>2387</v>
      </c>
      <c r="P400" s="516" t="s">
        <v>1509</v>
      </c>
      <c r="Q400" s="518" t="s">
        <v>2280</v>
      </c>
      <c r="R400" s="519">
        <v>31</v>
      </c>
      <c r="S400" s="520">
        <v>4000</v>
      </c>
      <c r="T400" s="496">
        <f>+Tabla46[[#This Row],[Cantidad de Insumos]]*Tabla46[[#This Row],[Precio Unitario]]</f>
        <v>124000</v>
      </c>
      <c r="U400" s="521" t="s">
        <v>735</v>
      </c>
      <c r="V400" s="522" t="s">
        <v>1300</v>
      </c>
      <c r="W400" s="500"/>
    </row>
    <row r="401" spans="2:23" ht="178.5" x14ac:dyDescent="0.2">
      <c r="B401" s="499" t="e">
        <f>IF(Tabla46[[#This Row],[Tipos de Acciones]]="","",CONCATENATE(Tabla46[[#This Row],[POA]],".",Tabla46[[#This Row],[SRS]],".",Tabla46[[#This Row],[AREA]],".",Tabla46[[#This Row],[TIPO]]))</f>
        <v>#REF!</v>
      </c>
      <c r="C401" s="499" t="e">
        <f>IF(Tabla46[[#This Row],[Tipos de Acciones]]="","",'Formulario PPGR1'!#REF!)</f>
        <v>#REF!</v>
      </c>
      <c r="D401" s="499" t="e">
        <f>IF(Tabla46[[#This Row],[Tipos de Acciones]]="","",'Formulario PPGR1'!#REF!)</f>
        <v>#REF!</v>
      </c>
      <c r="E401" s="499" t="e">
        <f>IF(Tabla46[[#This Row],[Tipos de Acciones]]="","",'Formulario PPGR1'!#REF!)</f>
        <v>#REF!</v>
      </c>
      <c r="F401" s="499" t="e">
        <f>IF(Tabla46[[#This Row],[Tipos de Acciones]]="","",'Formulario PPGR1'!#REF!)</f>
        <v>#REF!</v>
      </c>
      <c r="G401" s="514" t="s">
        <v>1310</v>
      </c>
      <c r="H401" s="514" t="s">
        <v>2388</v>
      </c>
      <c r="I401" s="515"/>
      <c r="J401" s="514"/>
      <c r="K401" s="514" t="s">
        <v>2463</v>
      </c>
      <c r="L401" s="514" t="s">
        <v>467</v>
      </c>
      <c r="M401" s="516" t="s">
        <v>2474</v>
      </c>
      <c r="N401" s="516" t="s">
        <v>1509</v>
      </c>
      <c r="O401" s="517" t="s">
        <v>2387</v>
      </c>
      <c r="P401" s="516" t="s">
        <v>1509</v>
      </c>
      <c r="Q401" s="518" t="s">
        <v>2280</v>
      </c>
      <c r="R401" s="519">
        <v>18</v>
      </c>
      <c r="S401" s="520">
        <v>4500</v>
      </c>
      <c r="T401" s="496">
        <f>+Tabla46[[#This Row],[Cantidad de Insumos]]*Tabla46[[#This Row],[Precio Unitario]]</f>
        <v>81000</v>
      </c>
      <c r="U401" s="521" t="s">
        <v>735</v>
      </c>
      <c r="V401" s="522" t="s">
        <v>1300</v>
      </c>
      <c r="W401" s="500"/>
    </row>
    <row r="402" spans="2:23" ht="178.5" x14ac:dyDescent="0.2">
      <c r="B402" s="499" t="e">
        <f>IF(Tabla46[[#This Row],[Tipos de Acciones]]="","",CONCATENATE(Tabla46[[#This Row],[POA]],".",Tabla46[[#This Row],[SRS]],".",Tabla46[[#This Row],[AREA]],".",Tabla46[[#This Row],[TIPO]]))</f>
        <v>#REF!</v>
      </c>
      <c r="C402" s="499" t="e">
        <f>IF(Tabla46[[#This Row],[Tipos de Acciones]]="","",'Formulario PPGR1'!#REF!)</f>
        <v>#REF!</v>
      </c>
      <c r="D402" s="499" t="e">
        <f>IF(Tabla46[[#This Row],[Tipos de Acciones]]="","",'Formulario PPGR1'!#REF!)</f>
        <v>#REF!</v>
      </c>
      <c r="E402" s="499" t="e">
        <f>IF(Tabla46[[#This Row],[Tipos de Acciones]]="","",'Formulario PPGR1'!#REF!)</f>
        <v>#REF!</v>
      </c>
      <c r="F402" s="499" t="e">
        <f>IF(Tabla46[[#This Row],[Tipos de Acciones]]="","",'Formulario PPGR1'!#REF!)</f>
        <v>#REF!</v>
      </c>
      <c r="G402" s="514" t="s">
        <v>1310</v>
      </c>
      <c r="H402" s="514" t="s">
        <v>2388</v>
      </c>
      <c r="I402" s="515"/>
      <c r="J402" s="514"/>
      <c r="K402" s="514" t="s">
        <v>2464</v>
      </c>
      <c r="L402" s="514" t="s">
        <v>467</v>
      </c>
      <c r="M402" s="516" t="s">
        <v>2474</v>
      </c>
      <c r="N402" s="516" t="s">
        <v>1509</v>
      </c>
      <c r="O402" s="517" t="s">
        <v>2387</v>
      </c>
      <c r="P402" s="516" t="s">
        <v>1509</v>
      </c>
      <c r="Q402" s="518" t="s">
        <v>2280</v>
      </c>
      <c r="R402" s="519">
        <v>2</v>
      </c>
      <c r="S402" s="520">
        <v>5400</v>
      </c>
      <c r="T402" s="496">
        <f>+Tabla46[[#This Row],[Cantidad de Insumos]]*Tabla46[[#This Row],[Precio Unitario]]</f>
        <v>10800</v>
      </c>
      <c r="U402" s="521" t="s">
        <v>735</v>
      </c>
      <c r="V402" s="522" t="s">
        <v>1300</v>
      </c>
      <c r="W402" s="500"/>
    </row>
    <row r="403" spans="2:23" ht="178.5" x14ac:dyDescent="0.2">
      <c r="B403" s="499" t="e">
        <f>IF(Tabla46[[#This Row],[Tipos de Acciones]]="","",CONCATENATE(Tabla46[[#This Row],[POA]],".",Tabla46[[#This Row],[SRS]],".",Tabla46[[#This Row],[AREA]],".",Tabla46[[#This Row],[TIPO]]))</f>
        <v>#REF!</v>
      </c>
      <c r="C403" s="499" t="e">
        <f>IF(Tabla46[[#This Row],[Tipos de Acciones]]="","",'Formulario PPGR1'!#REF!)</f>
        <v>#REF!</v>
      </c>
      <c r="D403" s="499" t="e">
        <f>IF(Tabla46[[#This Row],[Tipos de Acciones]]="","",'Formulario PPGR1'!#REF!)</f>
        <v>#REF!</v>
      </c>
      <c r="E403" s="499" t="e">
        <f>IF(Tabla46[[#This Row],[Tipos de Acciones]]="","",'Formulario PPGR1'!#REF!)</f>
        <v>#REF!</v>
      </c>
      <c r="F403" s="499" t="e">
        <f>IF(Tabla46[[#This Row],[Tipos de Acciones]]="","",'Formulario PPGR1'!#REF!)</f>
        <v>#REF!</v>
      </c>
      <c r="G403" s="514" t="s">
        <v>1310</v>
      </c>
      <c r="H403" s="514" t="s">
        <v>2388</v>
      </c>
      <c r="I403" s="515"/>
      <c r="J403" s="514"/>
      <c r="K403" s="514" t="s">
        <v>2465</v>
      </c>
      <c r="L403" s="514" t="s">
        <v>467</v>
      </c>
      <c r="M403" s="516" t="s">
        <v>2474</v>
      </c>
      <c r="N403" s="516" t="s">
        <v>1509</v>
      </c>
      <c r="O403" s="517" t="s">
        <v>2387</v>
      </c>
      <c r="P403" s="516" t="s">
        <v>1509</v>
      </c>
      <c r="Q403" s="518" t="s">
        <v>2280</v>
      </c>
      <c r="R403" s="519">
        <v>17</v>
      </c>
      <c r="S403" s="520">
        <v>75000</v>
      </c>
      <c r="T403" s="496">
        <f>+Tabla46[[#This Row],[Cantidad de Insumos]]*Tabla46[[#This Row],[Precio Unitario]]</f>
        <v>1275000</v>
      </c>
      <c r="U403" s="521" t="s">
        <v>735</v>
      </c>
      <c r="V403" s="522" t="s">
        <v>1300</v>
      </c>
      <c r="W403" s="500"/>
    </row>
    <row r="404" spans="2:23" ht="178.5" x14ac:dyDescent="0.2">
      <c r="B404" s="499" t="e">
        <f>IF(Tabla46[[#This Row],[Tipos de Acciones]]="","",CONCATENATE(Tabla46[[#This Row],[POA]],".",Tabla46[[#This Row],[SRS]],".",Tabla46[[#This Row],[AREA]],".",Tabla46[[#This Row],[TIPO]]))</f>
        <v>#REF!</v>
      </c>
      <c r="C404" s="499" t="e">
        <f>IF(Tabla46[[#This Row],[Tipos de Acciones]]="","",'Formulario PPGR1'!#REF!)</f>
        <v>#REF!</v>
      </c>
      <c r="D404" s="499" t="e">
        <f>IF(Tabla46[[#This Row],[Tipos de Acciones]]="","",'Formulario PPGR1'!#REF!)</f>
        <v>#REF!</v>
      </c>
      <c r="E404" s="499" t="e">
        <f>IF(Tabla46[[#This Row],[Tipos de Acciones]]="","",'Formulario PPGR1'!#REF!)</f>
        <v>#REF!</v>
      </c>
      <c r="F404" s="499" t="e">
        <f>IF(Tabla46[[#This Row],[Tipos de Acciones]]="","",'Formulario PPGR1'!#REF!)</f>
        <v>#REF!</v>
      </c>
      <c r="G404" s="514" t="s">
        <v>1310</v>
      </c>
      <c r="H404" s="514" t="s">
        <v>2388</v>
      </c>
      <c r="I404" s="515"/>
      <c r="J404" s="514"/>
      <c r="K404" s="514" t="s">
        <v>2466</v>
      </c>
      <c r="L404" s="514" t="s">
        <v>467</v>
      </c>
      <c r="M404" s="516" t="s">
        <v>2474</v>
      </c>
      <c r="N404" s="516" t="s">
        <v>1509</v>
      </c>
      <c r="O404" s="517" t="s">
        <v>2387</v>
      </c>
      <c r="P404" s="516" t="s">
        <v>1509</v>
      </c>
      <c r="Q404" s="518" t="s">
        <v>2280</v>
      </c>
      <c r="R404" s="519">
        <v>30</v>
      </c>
      <c r="S404" s="520">
        <v>1080</v>
      </c>
      <c r="T404" s="496">
        <f>+Tabla46[[#This Row],[Cantidad de Insumos]]*Tabla46[[#This Row],[Precio Unitario]]</f>
        <v>32400</v>
      </c>
      <c r="U404" s="521" t="s">
        <v>735</v>
      </c>
      <c r="V404" s="522" t="s">
        <v>1300</v>
      </c>
      <c r="W404" s="500"/>
    </row>
    <row r="405" spans="2:23" ht="178.5" x14ac:dyDescent="0.2">
      <c r="B405" s="499" t="e">
        <f>IF(Tabla46[[#This Row],[Tipos de Acciones]]="","",CONCATENATE(Tabla46[[#This Row],[POA]],".",Tabla46[[#This Row],[SRS]],".",Tabla46[[#This Row],[AREA]],".",Tabla46[[#This Row],[TIPO]]))</f>
        <v>#REF!</v>
      </c>
      <c r="C405" s="499" t="e">
        <f>IF(Tabla46[[#This Row],[Tipos de Acciones]]="","",'Formulario PPGR1'!#REF!)</f>
        <v>#REF!</v>
      </c>
      <c r="D405" s="499" t="e">
        <f>IF(Tabla46[[#This Row],[Tipos de Acciones]]="","",'Formulario PPGR1'!#REF!)</f>
        <v>#REF!</v>
      </c>
      <c r="E405" s="499" t="e">
        <f>IF(Tabla46[[#This Row],[Tipos de Acciones]]="","",'Formulario PPGR1'!#REF!)</f>
        <v>#REF!</v>
      </c>
      <c r="F405" s="499" t="e">
        <f>IF(Tabla46[[#This Row],[Tipos de Acciones]]="","",'Formulario PPGR1'!#REF!)</f>
        <v>#REF!</v>
      </c>
      <c r="G405" s="514" t="s">
        <v>1310</v>
      </c>
      <c r="H405" s="514" t="s">
        <v>2388</v>
      </c>
      <c r="I405" s="515"/>
      <c r="J405" s="514"/>
      <c r="K405" s="514" t="s">
        <v>2467</v>
      </c>
      <c r="L405" s="514" t="s">
        <v>467</v>
      </c>
      <c r="M405" s="516" t="s">
        <v>2474</v>
      </c>
      <c r="N405" s="516" t="s">
        <v>1509</v>
      </c>
      <c r="O405" s="517" t="s">
        <v>2387</v>
      </c>
      <c r="P405" s="516" t="s">
        <v>1509</v>
      </c>
      <c r="Q405" s="518" t="s">
        <v>2280</v>
      </c>
      <c r="R405" s="519">
        <v>2</v>
      </c>
      <c r="S405" s="520">
        <v>4050</v>
      </c>
      <c r="T405" s="496">
        <f>+Tabla46[[#This Row],[Cantidad de Insumos]]*Tabla46[[#This Row],[Precio Unitario]]</f>
        <v>8100</v>
      </c>
      <c r="U405" s="521" t="s">
        <v>735</v>
      </c>
      <c r="V405" s="522" t="s">
        <v>1300</v>
      </c>
      <c r="W405" s="500"/>
    </row>
    <row r="406" spans="2:23" ht="178.5" x14ac:dyDescent="0.2">
      <c r="B406" s="499" t="e">
        <f>IF(Tabla46[[#This Row],[Tipos de Acciones]]="","",CONCATENATE(Tabla46[[#This Row],[POA]],".",Tabla46[[#This Row],[SRS]],".",Tabla46[[#This Row],[AREA]],".",Tabla46[[#This Row],[TIPO]]))</f>
        <v>#REF!</v>
      </c>
      <c r="C406" s="499" t="e">
        <f>IF(Tabla46[[#This Row],[Tipos de Acciones]]="","",'Formulario PPGR1'!#REF!)</f>
        <v>#REF!</v>
      </c>
      <c r="D406" s="499" t="e">
        <f>IF(Tabla46[[#This Row],[Tipos de Acciones]]="","",'Formulario PPGR1'!#REF!)</f>
        <v>#REF!</v>
      </c>
      <c r="E406" s="499" t="e">
        <f>IF(Tabla46[[#This Row],[Tipos de Acciones]]="","",'Formulario PPGR1'!#REF!)</f>
        <v>#REF!</v>
      </c>
      <c r="F406" s="499" t="e">
        <f>IF(Tabla46[[#This Row],[Tipos de Acciones]]="","",'Formulario PPGR1'!#REF!)</f>
        <v>#REF!</v>
      </c>
      <c r="G406" s="514" t="s">
        <v>1310</v>
      </c>
      <c r="H406" s="514" t="s">
        <v>2392</v>
      </c>
      <c r="I406" s="515"/>
      <c r="J406" s="514"/>
      <c r="K406" s="514" t="s">
        <v>2468</v>
      </c>
      <c r="L406" s="514" t="s">
        <v>467</v>
      </c>
      <c r="M406" s="516" t="s">
        <v>2474</v>
      </c>
      <c r="N406" s="516" t="s">
        <v>1509</v>
      </c>
      <c r="O406" s="517" t="s">
        <v>2387</v>
      </c>
      <c r="P406" s="516" t="s">
        <v>1509</v>
      </c>
      <c r="Q406" s="518" t="s">
        <v>2280</v>
      </c>
      <c r="R406" s="519">
        <v>14</v>
      </c>
      <c r="S406" s="520">
        <v>3000</v>
      </c>
      <c r="T406" s="496">
        <f>+Tabla46[[#This Row],[Cantidad de Insumos]]*Tabla46[[#This Row],[Precio Unitario]]</f>
        <v>42000</v>
      </c>
      <c r="U406" s="521" t="s">
        <v>2394</v>
      </c>
      <c r="V406" s="522" t="s">
        <v>1300</v>
      </c>
      <c r="W406" s="500"/>
    </row>
    <row r="407" spans="2:23" ht="178.5" x14ac:dyDescent="0.2">
      <c r="B407" s="499" t="e">
        <f>IF(Tabla46[[#This Row],[Tipos de Acciones]]="","",CONCATENATE(Tabla46[[#This Row],[POA]],".",Tabla46[[#This Row],[SRS]],".",Tabla46[[#This Row],[AREA]],".",Tabla46[[#This Row],[TIPO]]))</f>
        <v>#REF!</v>
      </c>
      <c r="C407" s="499" t="e">
        <f>IF(Tabla46[[#This Row],[Tipos de Acciones]]="","",'Formulario PPGR1'!#REF!)</f>
        <v>#REF!</v>
      </c>
      <c r="D407" s="499" t="e">
        <f>IF(Tabla46[[#This Row],[Tipos de Acciones]]="","",'Formulario PPGR1'!#REF!)</f>
        <v>#REF!</v>
      </c>
      <c r="E407" s="499" t="e">
        <f>IF(Tabla46[[#This Row],[Tipos de Acciones]]="","",'Formulario PPGR1'!#REF!)</f>
        <v>#REF!</v>
      </c>
      <c r="F407" s="499" t="e">
        <f>IF(Tabla46[[#This Row],[Tipos de Acciones]]="","",'Formulario PPGR1'!#REF!)</f>
        <v>#REF!</v>
      </c>
      <c r="G407" s="514" t="s">
        <v>1310</v>
      </c>
      <c r="H407" s="514" t="s">
        <v>2388</v>
      </c>
      <c r="I407" s="515"/>
      <c r="J407" s="514"/>
      <c r="K407" s="514" t="s">
        <v>2469</v>
      </c>
      <c r="L407" s="514" t="s">
        <v>467</v>
      </c>
      <c r="M407" s="516" t="s">
        <v>2474</v>
      </c>
      <c r="N407" s="516" t="s">
        <v>1509</v>
      </c>
      <c r="O407" s="517" t="s">
        <v>2387</v>
      </c>
      <c r="P407" s="516" t="s">
        <v>1509</v>
      </c>
      <c r="Q407" s="518" t="s">
        <v>2280</v>
      </c>
      <c r="R407" s="519">
        <v>23</v>
      </c>
      <c r="S407" s="520">
        <v>1900</v>
      </c>
      <c r="T407" s="496">
        <f>+Tabla46[[#This Row],[Cantidad de Insumos]]*Tabla46[[#This Row],[Precio Unitario]]</f>
        <v>43700</v>
      </c>
      <c r="U407" s="521" t="s">
        <v>735</v>
      </c>
      <c r="V407" s="522" t="s">
        <v>1300</v>
      </c>
      <c r="W407" s="500"/>
    </row>
    <row r="408" spans="2:23" ht="178.5" x14ac:dyDescent="0.2">
      <c r="B408" s="499" t="e">
        <f>IF(Tabla46[[#This Row],[Tipos de Acciones]]="","",CONCATENATE(Tabla46[[#This Row],[POA]],".",Tabla46[[#This Row],[SRS]],".",Tabla46[[#This Row],[AREA]],".",Tabla46[[#This Row],[TIPO]]))</f>
        <v>#REF!</v>
      </c>
      <c r="C408" s="499" t="e">
        <f>IF(Tabla46[[#This Row],[Tipos de Acciones]]="","",'Formulario PPGR1'!#REF!)</f>
        <v>#REF!</v>
      </c>
      <c r="D408" s="499" t="e">
        <f>IF(Tabla46[[#This Row],[Tipos de Acciones]]="","",'Formulario PPGR1'!#REF!)</f>
        <v>#REF!</v>
      </c>
      <c r="E408" s="499" t="e">
        <f>IF(Tabla46[[#This Row],[Tipos de Acciones]]="","",'Formulario PPGR1'!#REF!)</f>
        <v>#REF!</v>
      </c>
      <c r="F408" s="499" t="e">
        <f>IF(Tabla46[[#This Row],[Tipos de Acciones]]="","",'Formulario PPGR1'!#REF!)</f>
        <v>#REF!</v>
      </c>
      <c r="G408" s="514" t="s">
        <v>1310</v>
      </c>
      <c r="H408" s="514" t="s">
        <v>2388</v>
      </c>
      <c r="I408" s="515"/>
      <c r="J408" s="514"/>
      <c r="K408" s="514" t="s">
        <v>2470</v>
      </c>
      <c r="L408" s="514" t="s">
        <v>467</v>
      </c>
      <c r="M408" s="516" t="s">
        <v>2474</v>
      </c>
      <c r="N408" s="516" t="s">
        <v>1509</v>
      </c>
      <c r="O408" s="517" t="s">
        <v>2387</v>
      </c>
      <c r="P408" s="516" t="s">
        <v>1509</v>
      </c>
      <c r="Q408" s="518" t="s">
        <v>2280</v>
      </c>
      <c r="R408" s="519">
        <v>2</v>
      </c>
      <c r="S408" s="520">
        <v>5000</v>
      </c>
      <c r="T408" s="496">
        <f>+Tabla46[[#This Row],[Cantidad de Insumos]]*Tabla46[[#This Row],[Precio Unitario]]</f>
        <v>10000</v>
      </c>
      <c r="U408" s="521" t="s">
        <v>735</v>
      </c>
      <c r="V408" s="522" t="s">
        <v>1300</v>
      </c>
      <c r="W408" s="500"/>
    </row>
    <row r="409" spans="2:23" ht="178.5" x14ac:dyDescent="0.2">
      <c r="B409" s="499" t="e">
        <f>IF(Tabla46[[#This Row],[Tipos de Acciones]]="","",CONCATENATE(Tabla46[[#This Row],[POA]],".",Tabla46[[#This Row],[SRS]],".",Tabla46[[#This Row],[AREA]],".",Tabla46[[#This Row],[TIPO]]))</f>
        <v>#REF!</v>
      </c>
      <c r="C409" s="499" t="e">
        <f>IF(Tabla46[[#This Row],[Tipos de Acciones]]="","",'Formulario PPGR1'!#REF!)</f>
        <v>#REF!</v>
      </c>
      <c r="D409" s="499" t="e">
        <f>IF(Tabla46[[#This Row],[Tipos de Acciones]]="","",'Formulario PPGR1'!#REF!)</f>
        <v>#REF!</v>
      </c>
      <c r="E409" s="499" t="e">
        <f>IF(Tabla46[[#This Row],[Tipos de Acciones]]="","",'Formulario PPGR1'!#REF!)</f>
        <v>#REF!</v>
      </c>
      <c r="F409" s="499" t="e">
        <f>IF(Tabla46[[#This Row],[Tipos de Acciones]]="","",'Formulario PPGR1'!#REF!)</f>
        <v>#REF!</v>
      </c>
      <c r="G409" s="514" t="s">
        <v>1310</v>
      </c>
      <c r="H409" s="514" t="s">
        <v>2286</v>
      </c>
      <c r="I409" s="515"/>
      <c r="J409" s="514"/>
      <c r="K409" s="514" t="s">
        <v>2385</v>
      </c>
      <c r="L409" s="514" t="s">
        <v>467</v>
      </c>
      <c r="M409" s="516" t="s">
        <v>2474</v>
      </c>
      <c r="N409" s="516" t="s">
        <v>1509</v>
      </c>
      <c r="O409" s="517" t="s">
        <v>2387</v>
      </c>
      <c r="P409" s="516" t="s">
        <v>1509</v>
      </c>
      <c r="Q409" s="518" t="s">
        <v>2280</v>
      </c>
      <c r="R409" s="519">
        <v>14</v>
      </c>
      <c r="S409" s="520">
        <v>49000</v>
      </c>
      <c r="T409" s="496">
        <f>+Tabla46[[#This Row],[Cantidad de Insumos]]*Tabla46[[#This Row],[Precio Unitario]]</f>
        <v>686000</v>
      </c>
      <c r="U409" s="521" t="s">
        <v>1041</v>
      </c>
      <c r="V409" s="522" t="s">
        <v>1300</v>
      </c>
      <c r="W409" s="500"/>
    </row>
    <row r="410" spans="2:23" ht="178.5" x14ac:dyDescent="0.2">
      <c r="B410" s="499" t="e">
        <f>IF(Tabla46[[#This Row],[Tipos de Acciones]]="","",CONCATENATE(Tabla46[[#This Row],[POA]],".",Tabla46[[#This Row],[SRS]],".",Tabla46[[#This Row],[AREA]],".",Tabla46[[#This Row],[TIPO]]))</f>
        <v>#REF!</v>
      </c>
      <c r="C410" s="499" t="e">
        <f>IF(Tabla46[[#This Row],[Tipos de Acciones]]="","",'Formulario PPGR1'!#REF!)</f>
        <v>#REF!</v>
      </c>
      <c r="D410" s="499" t="e">
        <f>IF(Tabla46[[#This Row],[Tipos de Acciones]]="","",'Formulario PPGR1'!#REF!)</f>
        <v>#REF!</v>
      </c>
      <c r="E410" s="499" t="e">
        <f>IF(Tabla46[[#This Row],[Tipos de Acciones]]="","",'Formulario PPGR1'!#REF!)</f>
        <v>#REF!</v>
      </c>
      <c r="F410" s="499" t="e">
        <f>IF(Tabla46[[#This Row],[Tipos de Acciones]]="","",'Formulario PPGR1'!#REF!)</f>
        <v>#REF!</v>
      </c>
      <c r="G410" s="514" t="s">
        <v>1310</v>
      </c>
      <c r="H410" s="514" t="s">
        <v>2388</v>
      </c>
      <c r="I410" s="515"/>
      <c r="J410" s="514"/>
      <c r="K410" s="514" t="s">
        <v>2389</v>
      </c>
      <c r="L410" s="514" t="s">
        <v>467</v>
      </c>
      <c r="M410" s="516" t="s">
        <v>2474</v>
      </c>
      <c r="N410" s="516" t="s">
        <v>1509</v>
      </c>
      <c r="O410" s="517" t="s">
        <v>2387</v>
      </c>
      <c r="P410" s="516" t="s">
        <v>1509</v>
      </c>
      <c r="Q410" s="518" t="s">
        <v>2280</v>
      </c>
      <c r="R410" s="519">
        <v>40</v>
      </c>
      <c r="S410" s="520">
        <v>3000</v>
      </c>
      <c r="T410" s="496">
        <f>+Tabla46[[#This Row],[Cantidad de Insumos]]*Tabla46[[#This Row],[Precio Unitario]]</f>
        <v>120000</v>
      </c>
      <c r="U410" s="521" t="s">
        <v>735</v>
      </c>
      <c r="V410" s="522" t="s">
        <v>1300</v>
      </c>
      <c r="W410" s="500"/>
    </row>
    <row r="411" spans="2:23" ht="178.5" x14ac:dyDescent="0.2">
      <c r="B411" s="499" t="e">
        <f>IF(Tabla46[[#This Row],[Tipos de Acciones]]="","",CONCATENATE(Tabla46[[#This Row],[POA]],".",Tabla46[[#This Row],[SRS]],".",Tabla46[[#This Row],[AREA]],".",Tabla46[[#This Row],[TIPO]]))</f>
        <v>#REF!</v>
      </c>
      <c r="C411" s="499" t="e">
        <f>IF(Tabla46[[#This Row],[Tipos de Acciones]]="","",'Formulario PPGR1'!#REF!)</f>
        <v>#REF!</v>
      </c>
      <c r="D411" s="499" t="e">
        <f>IF(Tabla46[[#This Row],[Tipos de Acciones]]="","",'Formulario PPGR1'!#REF!)</f>
        <v>#REF!</v>
      </c>
      <c r="E411" s="499" t="e">
        <f>IF(Tabla46[[#This Row],[Tipos de Acciones]]="","",'Formulario PPGR1'!#REF!)</f>
        <v>#REF!</v>
      </c>
      <c r="F411" s="499" t="e">
        <f>IF(Tabla46[[#This Row],[Tipos de Acciones]]="","",'Formulario PPGR1'!#REF!)</f>
        <v>#REF!</v>
      </c>
      <c r="G411" s="514" t="s">
        <v>1310</v>
      </c>
      <c r="H411" s="514" t="s">
        <v>2388</v>
      </c>
      <c r="I411" s="515"/>
      <c r="J411" s="514"/>
      <c r="K411" s="514" t="s">
        <v>2390</v>
      </c>
      <c r="L411" s="514" t="s">
        <v>467</v>
      </c>
      <c r="M411" s="516" t="s">
        <v>2474</v>
      </c>
      <c r="N411" s="516" t="s">
        <v>1509</v>
      </c>
      <c r="O411" s="517" t="s">
        <v>2387</v>
      </c>
      <c r="P411" s="516" t="s">
        <v>1509</v>
      </c>
      <c r="Q411" s="518" t="s">
        <v>2280</v>
      </c>
      <c r="R411" s="519">
        <v>9</v>
      </c>
      <c r="S411" s="520">
        <v>15000</v>
      </c>
      <c r="T411" s="496">
        <f>+Tabla46[[#This Row],[Cantidad de Insumos]]*Tabla46[[#This Row],[Precio Unitario]]</f>
        <v>135000</v>
      </c>
      <c r="U411" s="521" t="s">
        <v>735</v>
      </c>
      <c r="V411" s="522" t="s">
        <v>1300</v>
      </c>
      <c r="W411" s="500"/>
    </row>
    <row r="412" spans="2:23" ht="178.5" x14ac:dyDescent="0.2">
      <c r="B412" s="499" t="e">
        <f>IF(Tabla46[[#This Row],[Tipos de Acciones]]="","",CONCATENATE(Tabla46[[#This Row],[POA]],".",Tabla46[[#This Row],[SRS]],".",Tabla46[[#This Row],[AREA]],".",Tabla46[[#This Row],[TIPO]]))</f>
        <v>#REF!</v>
      </c>
      <c r="C412" s="499" t="e">
        <f>IF(Tabla46[[#This Row],[Tipos de Acciones]]="","",'Formulario PPGR1'!#REF!)</f>
        <v>#REF!</v>
      </c>
      <c r="D412" s="499" t="e">
        <f>IF(Tabla46[[#This Row],[Tipos de Acciones]]="","",'Formulario PPGR1'!#REF!)</f>
        <v>#REF!</v>
      </c>
      <c r="E412" s="499" t="e">
        <f>IF(Tabla46[[#This Row],[Tipos de Acciones]]="","",'Formulario PPGR1'!#REF!)</f>
        <v>#REF!</v>
      </c>
      <c r="F412" s="499" t="e">
        <f>IF(Tabla46[[#This Row],[Tipos de Acciones]]="","",'Formulario PPGR1'!#REF!)</f>
        <v>#REF!</v>
      </c>
      <c r="G412" s="514" t="s">
        <v>1310</v>
      </c>
      <c r="H412" s="514" t="s">
        <v>2388</v>
      </c>
      <c r="I412" s="515"/>
      <c r="J412" s="514"/>
      <c r="K412" s="514" t="s">
        <v>2391</v>
      </c>
      <c r="L412" s="514" t="s">
        <v>467</v>
      </c>
      <c r="M412" s="516" t="s">
        <v>2474</v>
      </c>
      <c r="N412" s="516" t="s">
        <v>1509</v>
      </c>
      <c r="O412" s="517" t="s">
        <v>2387</v>
      </c>
      <c r="P412" s="516" t="s">
        <v>1509</v>
      </c>
      <c r="Q412" s="518" t="s">
        <v>2280</v>
      </c>
      <c r="R412" s="519">
        <v>24</v>
      </c>
      <c r="S412" s="520">
        <v>22000</v>
      </c>
      <c r="T412" s="496">
        <f>+Tabla46[[#This Row],[Cantidad de Insumos]]*Tabla46[[#This Row],[Precio Unitario]]</f>
        <v>528000</v>
      </c>
      <c r="U412" s="521" t="s">
        <v>735</v>
      </c>
      <c r="V412" s="522" t="s">
        <v>1300</v>
      </c>
      <c r="W412" s="500"/>
    </row>
    <row r="413" spans="2:23" ht="178.5" x14ac:dyDescent="0.2">
      <c r="B413" s="499" t="e">
        <f>IF(Tabla46[[#This Row],[Tipos de Acciones]]="","",CONCATENATE(Tabla46[[#This Row],[POA]],".",Tabla46[[#This Row],[SRS]],".",Tabla46[[#This Row],[AREA]],".",Tabla46[[#This Row],[TIPO]]))</f>
        <v>#REF!</v>
      </c>
      <c r="C413" s="499" t="e">
        <f>IF(Tabla46[[#This Row],[Tipos de Acciones]]="","",'Formulario PPGR1'!#REF!)</f>
        <v>#REF!</v>
      </c>
      <c r="D413" s="499" t="e">
        <f>IF(Tabla46[[#This Row],[Tipos de Acciones]]="","",'Formulario PPGR1'!#REF!)</f>
        <v>#REF!</v>
      </c>
      <c r="E413" s="499" t="e">
        <f>IF(Tabla46[[#This Row],[Tipos de Acciones]]="","",'Formulario PPGR1'!#REF!)</f>
        <v>#REF!</v>
      </c>
      <c r="F413" s="499" t="e">
        <f>IF(Tabla46[[#This Row],[Tipos de Acciones]]="","",'Formulario PPGR1'!#REF!)</f>
        <v>#REF!</v>
      </c>
      <c r="G413" s="514" t="s">
        <v>1310</v>
      </c>
      <c r="H413" s="514" t="s">
        <v>2392</v>
      </c>
      <c r="I413" s="515"/>
      <c r="J413" s="514"/>
      <c r="K413" s="514" t="s">
        <v>2393</v>
      </c>
      <c r="L413" s="514" t="s">
        <v>467</v>
      </c>
      <c r="M413" s="516" t="s">
        <v>2474</v>
      </c>
      <c r="N413" s="516" t="s">
        <v>1509</v>
      </c>
      <c r="O413" s="517" t="s">
        <v>2387</v>
      </c>
      <c r="P413" s="516" t="s">
        <v>1509</v>
      </c>
      <c r="Q413" s="518" t="s">
        <v>2280</v>
      </c>
      <c r="R413" s="519">
        <v>14</v>
      </c>
      <c r="S413" s="520">
        <v>10000</v>
      </c>
      <c r="T413" s="496">
        <f>+Tabla46[[#This Row],[Cantidad de Insumos]]*Tabla46[[#This Row],[Precio Unitario]]</f>
        <v>140000</v>
      </c>
      <c r="U413" s="521" t="s">
        <v>2394</v>
      </c>
      <c r="V413" s="522" t="s">
        <v>1300</v>
      </c>
      <c r="W413" s="500"/>
    </row>
    <row r="414" spans="2:23" ht="178.5" x14ac:dyDescent="0.2">
      <c r="B414" s="499" t="e">
        <f>IF(Tabla46[[#This Row],[Tipos de Acciones]]="","",CONCATENATE(Tabla46[[#This Row],[POA]],".",Tabla46[[#This Row],[SRS]],".",Tabla46[[#This Row],[AREA]],".",Tabla46[[#This Row],[TIPO]]))</f>
        <v>#REF!</v>
      </c>
      <c r="C414" s="499" t="e">
        <f>IF(Tabla46[[#This Row],[Tipos de Acciones]]="","",'Formulario PPGR1'!#REF!)</f>
        <v>#REF!</v>
      </c>
      <c r="D414" s="499" t="e">
        <f>IF(Tabla46[[#This Row],[Tipos de Acciones]]="","",'Formulario PPGR1'!#REF!)</f>
        <v>#REF!</v>
      </c>
      <c r="E414" s="499" t="e">
        <f>IF(Tabla46[[#This Row],[Tipos de Acciones]]="","",'Formulario PPGR1'!#REF!)</f>
        <v>#REF!</v>
      </c>
      <c r="F414" s="499" t="e">
        <f>IF(Tabla46[[#This Row],[Tipos de Acciones]]="","",'Formulario PPGR1'!#REF!)</f>
        <v>#REF!</v>
      </c>
      <c r="G414" s="514" t="s">
        <v>1310</v>
      </c>
      <c r="H414" s="514" t="s">
        <v>2395</v>
      </c>
      <c r="I414" s="515"/>
      <c r="J414" s="514"/>
      <c r="K414" s="514" t="s">
        <v>2396</v>
      </c>
      <c r="L414" s="514" t="s">
        <v>467</v>
      </c>
      <c r="M414" s="516" t="s">
        <v>2474</v>
      </c>
      <c r="N414" s="516" t="s">
        <v>1509</v>
      </c>
      <c r="O414" s="517" t="s">
        <v>2387</v>
      </c>
      <c r="P414" s="516" t="s">
        <v>1509</v>
      </c>
      <c r="Q414" s="518" t="s">
        <v>2280</v>
      </c>
      <c r="R414" s="519">
        <v>49</v>
      </c>
      <c r="S414" s="520">
        <v>4000</v>
      </c>
      <c r="T414" s="496">
        <f>+Tabla46[[#This Row],[Cantidad de Insumos]]*Tabla46[[#This Row],[Precio Unitario]]</f>
        <v>196000</v>
      </c>
      <c r="U414" s="521" t="s">
        <v>1000</v>
      </c>
      <c r="V414" s="522" t="s">
        <v>1300</v>
      </c>
      <c r="W414" s="500"/>
    </row>
    <row r="415" spans="2:23" ht="178.5" x14ac:dyDescent="0.2">
      <c r="B415" s="499" t="e">
        <f>IF(Tabla46[[#This Row],[Tipos de Acciones]]="","",CONCATENATE(Tabla46[[#This Row],[POA]],".",Tabla46[[#This Row],[SRS]],".",Tabla46[[#This Row],[AREA]],".",Tabla46[[#This Row],[TIPO]]))</f>
        <v>#REF!</v>
      </c>
      <c r="C415" s="499" t="e">
        <f>IF(Tabla46[[#This Row],[Tipos de Acciones]]="","",'Formulario PPGR1'!#REF!)</f>
        <v>#REF!</v>
      </c>
      <c r="D415" s="499" t="e">
        <f>IF(Tabla46[[#This Row],[Tipos de Acciones]]="","",'Formulario PPGR1'!#REF!)</f>
        <v>#REF!</v>
      </c>
      <c r="E415" s="499" t="e">
        <f>IF(Tabla46[[#This Row],[Tipos de Acciones]]="","",'Formulario PPGR1'!#REF!)</f>
        <v>#REF!</v>
      </c>
      <c r="F415" s="499" t="e">
        <f>IF(Tabla46[[#This Row],[Tipos de Acciones]]="","",'Formulario PPGR1'!#REF!)</f>
        <v>#REF!</v>
      </c>
      <c r="G415" s="514" t="s">
        <v>1310</v>
      </c>
      <c r="H415" s="514" t="s">
        <v>2388</v>
      </c>
      <c r="I415" s="515"/>
      <c r="J415" s="514"/>
      <c r="K415" s="514" t="s">
        <v>2397</v>
      </c>
      <c r="L415" s="514" t="s">
        <v>467</v>
      </c>
      <c r="M415" s="516" t="s">
        <v>2474</v>
      </c>
      <c r="N415" s="516" t="s">
        <v>1509</v>
      </c>
      <c r="O415" s="517" t="s">
        <v>2387</v>
      </c>
      <c r="P415" s="516" t="s">
        <v>1509</v>
      </c>
      <c r="Q415" s="518" t="s">
        <v>2280</v>
      </c>
      <c r="R415" s="519">
        <v>42</v>
      </c>
      <c r="S415" s="520">
        <v>7500</v>
      </c>
      <c r="T415" s="496">
        <f>+Tabla46[[#This Row],[Cantidad de Insumos]]*Tabla46[[#This Row],[Precio Unitario]]</f>
        <v>315000</v>
      </c>
      <c r="U415" s="521" t="s">
        <v>735</v>
      </c>
      <c r="V415" s="522" t="s">
        <v>1300</v>
      </c>
      <c r="W415" s="500"/>
    </row>
    <row r="416" spans="2:23" ht="178.5" x14ac:dyDescent="0.2">
      <c r="B416" s="499" t="e">
        <f>IF(Tabla46[[#This Row],[Tipos de Acciones]]="","",CONCATENATE(Tabla46[[#This Row],[POA]],".",Tabla46[[#This Row],[SRS]],".",Tabla46[[#This Row],[AREA]],".",Tabla46[[#This Row],[TIPO]]))</f>
        <v>#REF!</v>
      </c>
      <c r="C416" s="499" t="e">
        <f>IF(Tabla46[[#This Row],[Tipos de Acciones]]="","",'Formulario PPGR1'!#REF!)</f>
        <v>#REF!</v>
      </c>
      <c r="D416" s="499" t="e">
        <f>IF(Tabla46[[#This Row],[Tipos de Acciones]]="","",'Formulario PPGR1'!#REF!)</f>
        <v>#REF!</v>
      </c>
      <c r="E416" s="499" t="e">
        <f>IF(Tabla46[[#This Row],[Tipos de Acciones]]="","",'Formulario PPGR1'!#REF!)</f>
        <v>#REF!</v>
      </c>
      <c r="F416" s="499" t="e">
        <f>IF(Tabla46[[#This Row],[Tipos de Acciones]]="","",'Formulario PPGR1'!#REF!)</f>
        <v>#REF!</v>
      </c>
      <c r="G416" s="514" t="s">
        <v>1310</v>
      </c>
      <c r="H416" s="514" t="s">
        <v>2388</v>
      </c>
      <c r="I416" s="515"/>
      <c r="J416" s="514"/>
      <c r="K416" s="514" t="s">
        <v>2398</v>
      </c>
      <c r="L416" s="514" t="s">
        <v>467</v>
      </c>
      <c r="M416" s="516" t="s">
        <v>2474</v>
      </c>
      <c r="N416" s="516" t="s">
        <v>1509</v>
      </c>
      <c r="O416" s="517" t="s">
        <v>2387</v>
      </c>
      <c r="P416" s="516" t="s">
        <v>1509</v>
      </c>
      <c r="Q416" s="518" t="s">
        <v>2280</v>
      </c>
      <c r="R416" s="519">
        <v>16</v>
      </c>
      <c r="S416" s="520">
        <v>3000</v>
      </c>
      <c r="T416" s="496">
        <f>+Tabla46[[#This Row],[Cantidad de Insumos]]*Tabla46[[#This Row],[Precio Unitario]]</f>
        <v>48000</v>
      </c>
      <c r="U416" s="521" t="s">
        <v>735</v>
      </c>
      <c r="V416" s="522" t="s">
        <v>1300</v>
      </c>
      <c r="W416" s="500"/>
    </row>
    <row r="417" spans="2:23" ht="178.5" x14ac:dyDescent="0.2">
      <c r="B417" s="499" t="e">
        <f>IF(Tabla46[[#This Row],[Tipos de Acciones]]="","",CONCATENATE(Tabla46[[#This Row],[POA]],".",Tabla46[[#This Row],[SRS]],".",Tabla46[[#This Row],[AREA]],".",Tabla46[[#This Row],[TIPO]]))</f>
        <v>#REF!</v>
      </c>
      <c r="C417" s="499" t="e">
        <f>IF(Tabla46[[#This Row],[Tipos de Acciones]]="","",'Formulario PPGR1'!#REF!)</f>
        <v>#REF!</v>
      </c>
      <c r="D417" s="499" t="e">
        <f>IF(Tabla46[[#This Row],[Tipos de Acciones]]="","",'Formulario PPGR1'!#REF!)</f>
        <v>#REF!</v>
      </c>
      <c r="E417" s="499" t="e">
        <f>IF(Tabla46[[#This Row],[Tipos de Acciones]]="","",'Formulario PPGR1'!#REF!)</f>
        <v>#REF!</v>
      </c>
      <c r="F417" s="499" t="e">
        <f>IF(Tabla46[[#This Row],[Tipos de Acciones]]="","",'Formulario PPGR1'!#REF!)</f>
        <v>#REF!</v>
      </c>
      <c r="G417" s="514" t="s">
        <v>1310</v>
      </c>
      <c r="H417" s="514" t="s">
        <v>2388</v>
      </c>
      <c r="I417" s="515"/>
      <c r="J417" s="514"/>
      <c r="K417" s="514" t="s">
        <v>2399</v>
      </c>
      <c r="L417" s="514" t="s">
        <v>467</v>
      </c>
      <c r="M417" s="516" t="s">
        <v>2474</v>
      </c>
      <c r="N417" s="516" t="s">
        <v>1509</v>
      </c>
      <c r="O417" s="517" t="s">
        <v>2387</v>
      </c>
      <c r="P417" s="516" t="s">
        <v>1509</v>
      </c>
      <c r="Q417" s="518" t="s">
        <v>2280</v>
      </c>
      <c r="R417" s="519">
        <v>4</v>
      </c>
      <c r="S417" s="520">
        <v>8000</v>
      </c>
      <c r="T417" s="496">
        <f>+Tabla46[[#This Row],[Cantidad de Insumos]]*Tabla46[[#This Row],[Precio Unitario]]</f>
        <v>32000</v>
      </c>
      <c r="U417" s="521" t="s">
        <v>735</v>
      </c>
      <c r="V417" s="522" t="s">
        <v>1300</v>
      </c>
      <c r="W417" s="500"/>
    </row>
    <row r="418" spans="2:23" ht="178.5" x14ac:dyDescent="0.2">
      <c r="B418" s="499" t="e">
        <f>IF(Tabla46[[#This Row],[Tipos de Acciones]]="","",CONCATENATE(Tabla46[[#This Row],[POA]],".",Tabla46[[#This Row],[SRS]],".",Tabla46[[#This Row],[AREA]],".",Tabla46[[#This Row],[TIPO]]))</f>
        <v>#REF!</v>
      </c>
      <c r="C418" s="499" t="e">
        <f>IF(Tabla46[[#This Row],[Tipos de Acciones]]="","",'Formulario PPGR1'!#REF!)</f>
        <v>#REF!</v>
      </c>
      <c r="D418" s="499" t="e">
        <f>IF(Tabla46[[#This Row],[Tipos de Acciones]]="","",'Formulario PPGR1'!#REF!)</f>
        <v>#REF!</v>
      </c>
      <c r="E418" s="499" t="e">
        <f>IF(Tabla46[[#This Row],[Tipos de Acciones]]="","",'Formulario PPGR1'!#REF!)</f>
        <v>#REF!</v>
      </c>
      <c r="F418" s="499" t="e">
        <f>IF(Tabla46[[#This Row],[Tipos de Acciones]]="","",'Formulario PPGR1'!#REF!)</f>
        <v>#REF!</v>
      </c>
      <c r="G418" s="514" t="s">
        <v>1310</v>
      </c>
      <c r="H418" s="514" t="s">
        <v>2388</v>
      </c>
      <c r="I418" s="515"/>
      <c r="J418" s="514"/>
      <c r="K418" s="514" t="s">
        <v>2400</v>
      </c>
      <c r="L418" s="514" t="s">
        <v>467</v>
      </c>
      <c r="M418" s="516" t="s">
        <v>2474</v>
      </c>
      <c r="N418" s="516" t="s">
        <v>1509</v>
      </c>
      <c r="O418" s="517" t="s">
        <v>2387</v>
      </c>
      <c r="P418" s="516" t="s">
        <v>1509</v>
      </c>
      <c r="Q418" s="518" t="s">
        <v>2280</v>
      </c>
      <c r="R418" s="519">
        <v>17</v>
      </c>
      <c r="S418" s="520">
        <v>17000</v>
      </c>
      <c r="T418" s="496">
        <f>+Tabla46[[#This Row],[Cantidad de Insumos]]*Tabla46[[#This Row],[Precio Unitario]]</f>
        <v>289000</v>
      </c>
      <c r="U418" s="521" t="s">
        <v>735</v>
      </c>
      <c r="V418" s="522" t="s">
        <v>1300</v>
      </c>
      <c r="W418" s="500"/>
    </row>
    <row r="419" spans="2:23" ht="178.5" x14ac:dyDescent="0.2">
      <c r="B419" s="499" t="e">
        <f>IF(Tabla46[[#This Row],[Tipos de Acciones]]="","",CONCATENATE(Tabla46[[#This Row],[POA]],".",Tabla46[[#This Row],[SRS]],".",Tabla46[[#This Row],[AREA]],".",Tabla46[[#This Row],[TIPO]]))</f>
        <v>#REF!</v>
      </c>
      <c r="C419" s="499" t="e">
        <f>IF(Tabla46[[#This Row],[Tipos de Acciones]]="","",'Formulario PPGR1'!#REF!)</f>
        <v>#REF!</v>
      </c>
      <c r="D419" s="499" t="e">
        <f>IF(Tabla46[[#This Row],[Tipos de Acciones]]="","",'Formulario PPGR1'!#REF!)</f>
        <v>#REF!</v>
      </c>
      <c r="E419" s="499" t="e">
        <f>IF(Tabla46[[#This Row],[Tipos de Acciones]]="","",'Formulario PPGR1'!#REF!)</f>
        <v>#REF!</v>
      </c>
      <c r="F419" s="499" t="e">
        <f>IF(Tabla46[[#This Row],[Tipos de Acciones]]="","",'Formulario PPGR1'!#REF!)</f>
        <v>#REF!</v>
      </c>
      <c r="G419" s="514" t="s">
        <v>1310</v>
      </c>
      <c r="H419" s="514" t="s">
        <v>2300</v>
      </c>
      <c r="I419" s="515"/>
      <c r="J419" s="514"/>
      <c r="K419" s="514" t="s">
        <v>2401</v>
      </c>
      <c r="L419" s="514" t="s">
        <v>467</v>
      </c>
      <c r="M419" s="516" t="s">
        <v>2474</v>
      </c>
      <c r="N419" s="516" t="s">
        <v>1509</v>
      </c>
      <c r="O419" s="517" t="s">
        <v>2387</v>
      </c>
      <c r="P419" s="516" t="s">
        <v>1509</v>
      </c>
      <c r="Q419" s="518" t="s">
        <v>2280</v>
      </c>
      <c r="R419" s="519">
        <v>17</v>
      </c>
      <c r="S419" s="520">
        <v>9000</v>
      </c>
      <c r="T419" s="496">
        <f>+Tabla46[[#This Row],[Cantidad de Insumos]]*Tabla46[[#This Row],[Precio Unitario]]</f>
        <v>153000</v>
      </c>
      <c r="U419" s="521" t="s">
        <v>950</v>
      </c>
      <c r="V419" s="522" t="s">
        <v>1300</v>
      </c>
      <c r="W419" s="500"/>
    </row>
    <row r="420" spans="2:23" ht="178.5" x14ac:dyDescent="0.2">
      <c r="B420" s="499" t="e">
        <f>IF(Tabla46[[#This Row],[Tipos de Acciones]]="","",CONCATENATE(Tabla46[[#This Row],[POA]],".",Tabla46[[#This Row],[SRS]],".",Tabla46[[#This Row],[AREA]],".",Tabla46[[#This Row],[TIPO]]))</f>
        <v>#REF!</v>
      </c>
      <c r="C420" s="499" t="e">
        <f>IF(Tabla46[[#This Row],[Tipos de Acciones]]="","",'Formulario PPGR1'!#REF!)</f>
        <v>#REF!</v>
      </c>
      <c r="D420" s="499" t="e">
        <f>IF(Tabla46[[#This Row],[Tipos de Acciones]]="","",'Formulario PPGR1'!#REF!)</f>
        <v>#REF!</v>
      </c>
      <c r="E420" s="499" t="e">
        <f>IF(Tabla46[[#This Row],[Tipos de Acciones]]="","",'Formulario PPGR1'!#REF!)</f>
        <v>#REF!</v>
      </c>
      <c r="F420" s="499" t="e">
        <f>IF(Tabla46[[#This Row],[Tipos de Acciones]]="","",'Formulario PPGR1'!#REF!)</f>
        <v>#REF!</v>
      </c>
      <c r="G420" s="514" t="s">
        <v>1310</v>
      </c>
      <c r="H420" s="514" t="s">
        <v>2388</v>
      </c>
      <c r="I420" s="515"/>
      <c r="J420" s="514"/>
      <c r="K420" s="514" t="s">
        <v>2402</v>
      </c>
      <c r="L420" s="514" t="s">
        <v>467</v>
      </c>
      <c r="M420" s="516" t="s">
        <v>2474</v>
      </c>
      <c r="N420" s="516" t="s">
        <v>1509</v>
      </c>
      <c r="O420" s="517" t="s">
        <v>2387</v>
      </c>
      <c r="P420" s="516" t="s">
        <v>1509</v>
      </c>
      <c r="Q420" s="518" t="s">
        <v>2280</v>
      </c>
      <c r="R420" s="519">
        <v>8</v>
      </c>
      <c r="S420" s="520">
        <v>10240</v>
      </c>
      <c r="T420" s="496">
        <f>+Tabla46[[#This Row],[Cantidad de Insumos]]*Tabla46[[#This Row],[Precio Unitario]]</f>
        <v>81920</v>
      </c>
      <c r="U420" s="521" t="s">
        <v>735</v>
      </c>
      <c r="V420" s="522" t="s">
        <v>1300</v>
      </c>
      <c r="W420" s="500"/>
    </row>
    <row r="421" spans="2:23" ht="178.5" x14ac:dyDescent="0.2">
      <c r="B421" s="499" t="e">
        <f>IF(Tabla46[[#This Row],[Tipos de Acciones]]="","",CONCATENATE(Tabla46[[#This Row],[POA]],".",Tabla46[[#This Row],[SRS]],".",Tabla46[[#This Row],[AREA]],".",Tabla46[[#This Row],[TIPO]]))</f>
        <v>#REF!</v>
      </c>
      <c r="C421" s="499" t="e">
        <f>IF(Tabla46[[#This Row],[Tipos de Acciones]]="","",'Formulario PPGR1'!#REF!)</f>
        <v>#REF!</v>
      </c>
      <c r="D421" s="499" t="e">
        <f>IF(Tabla46[[#This Row],[Tipos de Acciones]]="","",'Formulario PPGR1'!#REF!)</f>
        <v>#REF!</v>
      </c>
      <c r="E421" s="499" t="e">
        <f>IF(Tabla46[[#This Row],[Tipos de Acciones]]="","",'Formulario PPGR1'!#REF!)</f>
        <v>#REF!</v>
      </c>
      <c r="F421" s="499" t="e">
        <f>IF(Tabla46[[#This Row],[Tipos de Acciones]]="","",'Formulario PPGR1'!#REF!)</f>
        <v>#REF!</v>
      </c>
      <c r="G421" s="514" t="s">
        <v>1310</v>
      </c>
      <c r="H421" s="514" t="s">
        <v>2392</v>
      </c>
      <c r="I421" s="515"/>
      <c r="J421" s="514"/>
      <c r="K421" s="514" t="s">
        <v>2403</v>
      </c>
      <c r="L421" s="514" t="s">
        <v>467</v>
      </c>
      <c r="M421" s="516" t="s">
        <v>2474</v>
      </c>
      <c r="N421" s="516" t="s">
        <v>1509</v>
      </c>
      <c r="O421" s="517" t="s">
        <v>2387</v>
      </c>
      <c r="P421" s="516" t="s">
        <v>1509</v>
      </c>
      <c r="Q421" s="518" t="s">
        <v>2280</v>
      </c>
      <c r="R421" s="519">
        <v>14</v>
      </c>
      <c r="S421" s="520">
        <v>10000</v>
      </c>
      <c r="T421" s="496">
        <f>+Tabla46[[#This Row],[Cantidad de Insumos]]*Tabla46[[#This Row],[Precio Unitario]]</f>
        <v>140000</v>
      </c>
      <c r="U421" s="521" t="s">
        <v>2394</v>
      </c>
      <c r="V421" s="522" t="s">
        <v>1300</v>
      </c>
      <c r="W421" s="500"/>
    </row>
    <row r="422" spans="2:23" ht="178.5" x14ac:dyDescent="0.2">
      <c r="B422" s="499" t="e">
        <f>IF(Tabla46[[#This Row],[Tipos de Acciones]]="","",CONCATENATE(Tabla46[[#This Row],[POA]],".",Tabla46[[#This Row],[SRS]],".",Tabla46[[#This Row],[AREA]],".",Tabla46[[#This Row],[TIPO]]))</f>
        <v>#REF!</v>
      </c>
      <c r="C422" s="499" t="e">
        <f>IF(Tabla46[[#This Row],[Tipos de Acciones]]="","",'Formulario PPGR1'!#REF!)</f>
        <v>#REF!</v>
      </c>
      <c r="D422" s="499" t="e">
        <f>IF(Tabla46[[#This Row],[Tipos de Acciones]]="","",'Formulario PPGR1'!#REF!)</f>
        <v>#REF!</v>
      </c>
      <c r="E422" s="499" t="e">
        <f>IF(Tabla46[[#This Row],[Tipos de Acciones]]="","",'Formulario PPGR1'!#REF!)</f>
        <v>#REF!</v>
      </c>
      <c r="F422" s="499" t="e">
        <f>IF(Tabla46[[#This Row],[Tipos de Acciones]]="","",'Formulario PPGR1'!#REF!)</f>
        <v>#REF!</v>
      </c>
      <c r="G422" s="514" t="s">
        <v>1310</v>
      </c>
      <c r="H422" s="514" t="s">
        <v>2388</v>
      </c>
      <c r="I422" s="515"/>
      <c r="J422" s="514"/>
      <c r="K422" s="514" t="s">
        <v>2404</v>
      </c>
      <c r="L422" s="514" t="s">
        <v>467</v>
      </c>
      <c r="M422" s="516" t="s">
        <v>2474</v>
      </c>
      <c r="N422" s="516" t="s">
        <v>1509</v>
      </c>
      <c r="O422" s="517" t="s">
        <v>2387</v>
      </c>
      <c r="P422" s="516" t="s">
        <v>1509</v>
      </c>
      <c r="Q422" s="518" t="s">
        <v>2280</v>
      </c>
      <c r="R422" s="519">
        <v>15</v>
      </c>
      <c r="S422" s="520">
        <v>2940</v>
      </c>
      <c r="T422" s="496">
        <f>+Tabla46[[#This Row],[Cantidad de Insumos]]*Tabla46[[#This Row],[Precio Unitario]]</f>
        <v>44100</v>
      </c>
      <c r="U422" s="521" t="s">
        <v>735</v>
      </c>
      <c r="V422" s="522" t="s">
        <v>1300</v>
      </c>
      <c r="W422" s="500"/>
    </row>
    <row r="423" spans="2:23" ht="178.5" x14ac:dyDescent="0.2">
      <c r="B423" s="499" t="e">
        <f>IF(Tabla46[[#This Row],[Tipos de Acciones]]="","",CONCATENATE(Tabla46[[#This Row],[POA]],".",Tabla46[[#This Row],[SRS]],".",Tabla46[[#This Row],[AREA]],".",Tabla46[[#This Row],[TIPO]]))</f>
        <v>#REF!</v>
      </c>
      <c r="C423" s="499" t="e">
        <f>IF(Tabla46[[#This Row],[Tipos de Acciones]]="","",'Formulario PPGR1'!#REF!)</f>
        <v>#REF!</v>
      </c>
      <c r="D423" s="499" t="e">
        <f>IF(Tabla46[[#This Row],[Tipos de Acciones]]="","",'Formulario PPGR1'!#REF!)</f>
        <v>#REF!</v>
      </c>
      <c r="E423" s="499" t="e">
        <f>IF(Tabla46[[#This Row],[Tipos de Acciones]]="","",'Formulario PPGR1'!#REF!)</f>
        <v>#REF!</v>
      </c>
      <c r="F423" s="499" t="e">
        <f>IF(Tabla46[[#This Row],[Tipos de Acciones]]="","",'Formulario PPGR1'!#REF!)</f>
        <v>#REF!</v>
      </c>
      <c r="G423" s="514" t="s">
        <v>1310</v>
      </c>
      <c r="H423" s="514" t="s">
        <v>2392</v>
      </c>
      <c r="I423" s="515"/>
      <c r="J423" s="514"/>
      <c r="K423" s="514" t="s">
        <v>2405</v>
      </c>
      <c r="L423" s="514" t="s">
        <v>467</v>
      </c>
      <c r="M423" s="516" t="s">
        <v>2474</v>
      </c>
      <c r="N423" s="516" t="s">
        <v>1509</v>
      </c>
      <c r="O423" s="517" t="s">
        <v>2387</v>
      </c>
      <c r="P423" s="516" t="s">
        <v>1509</v>
      </c>
      <c r="Q423" s="518" t="s">
        <v>2280</v>
      </c>
      <c r="R423" s="519">
        <v>8</v>
      </c>
      <c r="S423" s="520">
        <v>25000</v>
      </c>
      <c r="T423" s="496">
        <f>+Tabla46[[#This Row],[Cantidad de Insumos]]*Tabla46[[#This Row],[Precio Unitario]]</f>
        <v>200000</v>
      </c>
      <c r="U423" s="521" t="s">
        <v>2394</v>
      </c>
      <c r="V423" s="522" t="s">
        <v>1300</v>
      </c>
      <c r="W423" s="500"/>
    </row>
    <row r="424" spans="2:23" ht="178.5" x14ac:dyDescent="0.2">
      <c r="B424" s="499" t="e">
        <f>IF(Tabla46[[#This Row],[Tipos de Acciones]]="","",CONCATENATE(Tabla46[[#This Row],[POA]],".",Tabla46[[#This Row],[SRS]],".",Tabla46[[#This Row],[AREA]],".",Tabla46[[#This Row],[TIPO]]))</f>
        <v>#REF!</v>
      </c>
      <c r="C424" s="499" t="e">
        <f>IF(Tabla46[[#This Row],[Tipos de Acciones]]="","",'Formulario PPGR1'!#REF!)</f>
        <v>#REF!</v>
      </c>
      <c r="D424" s="499" t="e">
        <f>IF(Tabla46[[#This Row],[Tipos de Acciones]]="","",'Formulario PPGR1'!#REF!)</f>
        <v>#REF!</v>
      </c>
      <c r="E424" s="499" t="e">
        <f>IF(Tabla46[[#This Row],[Tipos de Acciones]]="","",'Formulario PPGR1'!#REF!)</f>
        <v>#REF!</v>
      </c>
      <c r="F424" s="499" t="e">
        <f>IF(Tabla46[[#This Row],[Tipos de Acciones]]="","",'Formulario PPGR1'!#REF!)</f>
        <v>#REF!</v>
      </c>
      <c r="G424" s="514" t="s">
        <v>1310</v>
      </c>
      <c r="H424" s="514" t="s">
        <v>2392</v>
      </c>
      <c r="I424" s="515"/>
      <c r="J424" s="514"/>
      <c r="K424" s="514" t="s">
        <v>2406</v>
      </c>
      <c r="L424" s="514" t="s">
        <v>467</v>
      </c>
      <c r="M424" s="516" t="s">
        <v>2474</v>
      </c>
      <c r="N424" s="516" t="s">
        <v>1509</v>
      </c>
      <c r="O424" s="517" t="s">
        <v>2387</v>
      </c>
      <c r="P424" s="516" t="s">
        <v>1509</v>
      </c>
      <c r="Q424" s="518" t="s">
        <v>2280</v>
      </c>
      <c r="R424" s="519">
        <v>5</v>
      </c>
      <c r="S424" s="520">
        <v>15000</v>
      </c>
      <c r="T424" s="496">
        <f>+Tabla46[[#This Row],[Cantidad de Insumos]]*Tabla46[[#This Row],[Precio Unitario]]</f>
        <v>75000</v>
      </c>
      <c r="U424" s="521" t="s">
        <v>2394</v>
      </c>
      <c r="V424" s="522" t="s">
        <v>1300</v>
      </c>
      <c r="W424" s="500"/>
    </row>
    <row r="425" spans="2:23" ht="178.5" x14ac:dyDescent="0.2">
      <c r="B425" s="499" t="e">
        <f>IF(Tabla46[[#This Row],[Tipos de Acciones]]="","",CONCATENATE(Tabla46[[#This Row],[POA]],".",Tabla46[[#This Row],[SRS]],".",Tabla46[[#This Row],[AREA]],".",Tabla46[[#This Row],[TIPO]]))</f>
        <v>#REF!</v>
      </c>
      <c r="C425" s="499" t="e">
        <f>IF(Tabla46[[#This Row],[Tipos de Acciones]]="","",'Formulario PPGR1'!#REF!)</f>
        <v>#REF!</v>
      </c>
      <c r="D425" s="499" t="e">
        <f>IF(Tabla46[[#This Row],[Tipos de Acciones]]="","",'Formulario PPGR1'!#REF!)</f>
        <v>#REF!</v>
      </c>
      <c r="E425" s="499" t="e">
        <f>IF(Tabla46[[#This Row],[Tipos de Acciones]]="","",'Formulario PPGR1'!#REF!)</f>
        <v>#REF!</v>
      </c>
      <c r="F425" s="499" t="e">
        <f>IF(Tabla46[[#This Row],[Tipos de Acciones]]="","",'Formulario PPGR1'!#REF!)</f>
        <v>#REF!</v>
      </c>
      <c r="G425" s="514" t="s">
        <v>1310</v>
      </c>
      <c r="H425" s="514" t="s">
        <v>2388</v>
      </c>
      <c r="I425" s="515"/>
      <c r="J425" s="514"/>
      <c r="K425" s="514" t="s">
        <v>2407</v>
      </c>
      <c r="L425" s="514" t="s">
        <v>467</v>
      </c>
      <c r="M425" s="516" t="s">
        <v>2474</v>
      </c>
      <c r="N425" s="516" t="s">
        <v>1509</v>
      </c>
      <c r="O425" s="517" t="s">
        <v>2387</v>
      </c>
      <c r="P425" s="516" t="s">
        <v>1509</v>
      </c>
      <c r="Q425" s="518" t="s">
        <v>2280</v>
      </c>
      <c r="R425" s="519">
        <v>9</v>
      </c>
      <c r="S425" s="520">
        <v>130000</v>
      </c>
      <c r="T425" s="496">
        <f>+Tabla46[[#This Row],[Cantidad de Insumos]]*Tabla46[[#This Row],[Precio Unitario]]</f>
        <v>1170000</v>
      </c>
      <c r="U425" s="521" t="s">
        <v>735</v>
      </c>
      <c r="V425" s="522" t="s">
        <v>1300</v>
      </c>
      <c r="W425" s="500"/>
    </row>
    <row r="426" spans="2:23" ht="178.5" x14ac:dyDescent="0.2">
      <c r="B426" s="499" t="e">
        <f>IF(Tabla46[[#This Row],[Tipos de Acciones]]="","",CONCATENATE(Tabla46[[#This Row],[POA]],".",Tabla46[[#This Row],[SRS]],".",Tabla46[[#This Row],[AREA]],".",Tabla46[[#This Row],[TIPO]]))</f>
        <v>#REF!</v>
      </c>
      <c r="C426" s="499" t="e">
        <f>IF(Tabla46[[#This Row],[Tipos de Acciones]]="","",'Formulario PPGR1'!#REF!)</f>
        <v>#REF!</v>
      </c>
      <c r="D426" s="499" t="e">
        <f>IF(Tabla46[[#This Row],[Tipos de Acciones]]="","",'Formulario PPGR1'!#REF!)</f>
        <v>#REF!</v>
      </c>
      <c r="E426" s="499" t="e">
        <f>IF(Tabla46[[#This Row],[Tipos de Acciones]]="","",'Formulario PPGR1'!#REF!)</f>
        <v>#REF!</v>
      </c>
      <c r="F426" s="499" t="e">
        <f>IF(Tabla46[[#This Row],[Tipos de Acciones]]="","",'Formulario PPGR1'!#REF!)</f>
        <v>#REF!</v>
      </c>
      <c r="G426" s="514" t="s">
        <v>1310</v>
      </c>
      <c r="H426" s="514" t="s">
        <v>2388</v>
      </c>
      <c r="I426" s="515"/>
      <c r="J426" s="514"/>
      <c r="K426" s="514" t="s">
        <v>2408</v>
      </c>
      <c r="L426" s="514" t="s">
        <v>467</v>
      </c>
      <c r="M426" s="516" t="s">
        <v>2474</v>
      </c>
      <c r="N426" s="516" t="s">
        <v>1509</v>
      </c>
      <c r="O426" s="517" t="s">
        <v>2387</v>
      </c>
      <c r="P426" s="516" t="s">
        <v>1509</v>
      </c>
      <c r="Q426" s="518" t="s">
        <v>2280</v>
      </c>
      <c r="R426" s="519">
        <v>15</v>
      </c>
      <c r="S426" s="520">
        <v>6000</v>
      </c>
      <c r="T426" s="496">
        <f>+Tabla46[[#This Row],[Cantidad de Insumos]]*Tabla46[[#This Row],[Precio Unitario]]</f>
        <v>90000</v>
      </c>
      <c r="U426" s="521" t="s">
        <v>735</v>
      </c>
      <c r="V426" s="522" t="s">
        <v>1300</v>
      </c>
      <c r="W426" s="500"/>
    </row>
    <row r="427" spans="2:23" ht="178.5" x14ac:dyDescent="0.2">
      <c r="B427" s="499" t="e">
        <f>IF(Tabla46[[#This Row],[Tipos de Acciones]]="","",CONCATENATE(Tabla46[[#This Row],[POA]],".",Tabla46[[#This Row],[SRS]],".",Tabla46[[#This Row],[AREA]],".",Tabla46[[#This Row],[TIPO]]))</f>
        <v>#REF!</v>
      </c>
      <c r="C427" s="499" t="e">
        <f>IF(Tabla46[[#This Row],[Tipos de Acciones]]="","",'Formulario PPGR1'!#REF!)</f>
        <v>#REF!</v>
      </c>
      <c r="D427" s="499" t="e">
        <f>IF(Tabla46[[#This Row],[Tipos de Acciones]]="","",'Formulario PPGR1'!#REF!)</f>
        <v>#REF!</v>
      </c>
      <c r="E427" s="499" t="e">
        <f>IF(Tabla46[[#This Row],[Tipos de Acciones]]="","",'Formulario PPGR1'!#REF!)</f>
        <v>#REF!</v>
      </c>
      <c r="F427" s="499" t="e">
        <f>IF(Tabla46[[#This Row],[Tipos de Acciones]]="","",'Formulario PPGR1'!#REF!)</f>
        <v>#REF!</v>
      </c>
      <c r="G427" s="514" t="s">
        <v>1310</v>
      </c>
      <c r="H427" s="514" t="s">
        <v>2388</v>
      </c>
      <c r="I427" s="515"/>
      <c r="J427" s="514"/>
      <c r="K427" s="514" t="s">
        <v>2409</v>
      </c>
      <c r="L427" s="514" t="s">
        <v>467</v>
      </c>
      <c r="M427" s="516" t="s">
        <v>2474</v>
      </c>
      <c r="N427" s="516" t="s">
        <v>1509</v>
      </c>
      <c r="O427" s="517" t="s">
        <v>2387</v>
      </c>
      <c r="P427" s="516" t="s">
        <v>1509</v>
      </c>
      <c r="Q427" s="518" t="s">
        <v>2280</v>
      </c>
      <c r="R427" s="519">
        <v>9</v>
      </c>
      <c r="S427" s="520">
        <v>1500</v>
      </c>
      <c r="T427" s="496">
        <f>+Tabla46[[#This Row],[Cantidad de Insumos]]*Tabla46[[#This Row],[Precio Unitario]]</f>
        <v>13500</v>
      </c>
      <c r="U427" s="521" t="s">
        <v>735</v>
      </c>
      <c r="V427" s="522" t="s">
        <v>1300</v>
      </c>
      <c r="W427" s="500"/>
    </row>
    <row r="428" spans="2:23" ht="178.5" x14ac:dyDescent="0.2">
      <c r="B428" s="499" t="e">
        <f>IF(Tabla46[[#This Row],[Tipos de Acciones]]="","",CONCATENATE(Tabla46[[#This Row],[POA]],".",Tabla46[[#This Row],[SRS]],".",Tabla46[[#This Row],[AREA]],".",Tabla46[[#This Row],[TIPO]]))</f>
        <v>#REF!</v>
      </c>
      <c r="C428" s="499" t="e">
        <f>IF(Tabla46[[#This Row],[Tipos de Acciones]]="","",'Formulario PPGR1'!#REF!)</f>
        <v>#REF!</v>
      </c>
      <c r="D428" s="499" t="e">
        <f>IF(Tabla46[[#This Row],[Tipos de Acciones]]="","",'Formulario PPGR1'!#REF!)</f>
        <v>#REF!</v>
      </c>
      <c r="E428" s="499" t="e">
        <f>IF(Tabla46[[#This Row],[Tipos de Acciones]]="","",'Formulario PPGR1'!#REF!)</f>
        <v>#REF!</v>
      </c>
      <c r="F428" s="499" t="e">
        <f>IF(Tabla46[[#This Row],[Tipos de Acciones]]="","",'Formulario PPGR1'!#REF!)</f>
        <v>#REF!</v>
      </c>
      <c r="G428" s="514" t="s">
        <v>1310</v>
      </c>
      <c r="H428" s="514" t="s">
        <v>2388</v>
      </c>
      <c r="I428" s="515"/>
      <c r="J428" s="514"/>
      <c r="K428" s="514" t="s">
        <v>2410</v>
      </c>
      <c r="L428" s="514" t="s">
        <v>467</v>
      </c>
      <c r="M428" s="516" t="s">
        <v>2474</v>
      </c>
      <c r="N428" s="516" t="s">
        <v>1509</v>
      </c>
      <c r="O428" s="517" t="s">
        <v>2387</v>
      </c>
      <c r="P428" s="516" t="s">
        <v>1509</v>
      </c>
      <c r="Q428" s="518" t="s">
        <v>2280</v>
      </c>
      <c r="R428" s="519">
        <v>0</v>
      </c>
      <c r="S428" s="520">
        <v>4000</v>
      </c>
      <c r="T428" s="496">
        <f>+Tabla46[[#This Row],[Cantidad de Insumos]]*Tabla46[[#This Row],[Precio Unitario]]</f>
        <v>0</v>
      </c>
      <c r="U428" s="521" t="s">
        <v>735</v>
      </c>
      <c r="V428" s="522" t="s">
        <v>1300</v>
      </c>
      <c r="W428" s="500"/>
    </row>
    <row r="429" spans="2:23" ht="178.5" x14ac:dyDescent="0.2">
      <c r="B429" s="499" t="e">
        <f>IF(Tabla46[[#This Row],[Tipos de Acciones]]="","",CONCATENATE(Tabla46[[#This Row],[POA]],".",Tabla46[[#This Row],[SRS]],".",Tabla46[[#This Row],[AREA]],".",Tabla46[[#This Row],[TIPO]]))</f>
        <v>#REF!</v>
      </c>
      <c r="C429" s="499" t="e">
        <f>IF(Tabla46[[#This Row],[Tipos de Acciones]]="","",'Formulario PPGR1'!#REF!)</f>
        <v>#REF!</v>
      </c>
      <c r="D429" s="499" t="e">
        <f>IF(Tabla46[[#This Row],[Tipos de Acciones]]="","",'Formulario PPGR1'!#REF!)</f>
        <v>#REF!</v>
      </c>
      <c r="E429" s="499" t="e">
        <f>IF(Tabla46[[#This Row],[Tipos de Acciones]]="","",'Formulario PPGR1'!#REF!)</f>
        <v>#REF!</v>
      </c>
      <c r="F429" s="499" t="e">
        <f>IF(Tabla46[[#This Row],[Tipos de Acciones]]="","",'Formulario PPGR1'!#REF!)</f>
        <v>#REF!</v>
      </c>
      <c r="G429" s="514" t="s">
        <v>1310</v>
      </c>
      <c r="H429" s="514" t="s">
        <v>2300</v>
      </c>
      <c r="I429" s="515"/>
      <c r="J429" s="514"/>
      <c r="K429" s="514" t="s">
        <v>2411</v>
      </c>
      <c r="L429" s="514" t="s">
        <v>467</v>
      </c>
      <c r="M429" s="516" t="s">
        <v>2474</v>
      </c>
      <c r="N429" s="516" t="s">
        <v>1509</v>
      </c>
      <c r="O429" s="517" t="s">
        <v>2387</v>
      </c>
      <c r="P429" s="516" t="s">
        <v>1509</v>
      </c>
      <c r="Q429" s="518" t="s">
        <v>2280</v>
      </c>
      <c r="R429" s="519">
        <v>7</v>
      </c>
      <c r="S429" s="520">
        <v>850</v>
      </c>
      <c r="T429" s="496">
        <f>+Tabla46[[#This Row],[Cantidad de Insumos]]*Tabla46[[#This Row],[Precio Unitario]]</f>
        <v>5950</v>
      </c>
      <c r="U429" s="521" t="s">
        <v>950</v>
      </c>
      <c r="V429" s="522" t="s">
        <v>1300</v>
      </c>
      <c r="W429" s="500"/>
    </row>
    <row r="430" spans="2:23" ht="178.5" x14ac:dyDescent="0.2">
      <c r="B430" s="499" t="e">
        <f>IF(Tabla46[[#This Row],[Tipos de Acciones]]="","",CONCATENATE(Tabla46[[#This Row],[POA]],".",Tabla46[[#This Row],[SRS]],".",Tabla46[[#This Row],[AREA]],".",Tabla46[[#This Row],[TIPO]]))</f>
        <v>#REF!</v>
      </c>
      <c r="C430" s="499" t="e">
        <f>IF(Tabla46[[#This Row],[Tipos de Acciones]]="","",'Formulario PPGR1'!#REF!)</f>
        <v>#REF!</v>
      </c>
      <c r="D430" s="499" t="e">
        <f>IF(Tabla46[[#This Row],[Tipos de Acciones]]="","",'Formulario PPGR1'!#REF!)</f>
        <v>#REF!</v>
      </c>
      <c r="E430" s="499" t="e">
        <f>IF(Tabla46[[#This Row],[Tipos de Acciones]]="","",'Formulario PPGR1'!#REF!)</f>
        <v>#REF!</v>
      </c>
      <c r="F430" s="499" t="e">
        <f>IF(Tabla46[[#This Row],[Tipos de Acciones]]="","",'Formulario PPGR1'!#REF!)</f>
        <v>#REF!</v>
      </c>
      <c r="G430" s="514" t="s">
        <v>1310</v>
      </c>
      <c r="H430" s="514" t="s">
        <v>2388</v>
      </c>
      <c r="I430" s="515"/>
      <c r="J430" s="514"/>
      <c r="K430" s="514" t="s">
        <v>2412</v>
      </c>
      <c r="L430" s="514" t="s">
        <v>467</v>
      </c>
      <c r="M430" s="516" t="s">
        <v>2474</v>
      </c>
      <c r="N430" s="516" t="s">
        <v>1509</v>
      </c>
      <c r="O430" s="517" t="s">
        <v>2387</v>
      </c>
      <c r="P430" s="516" t="s">
        <v>1509</v>
      </c>
      <c r="Q430" s="518" t="s">
        <v>2280</v>
      </c>
      <c r="R430" s="519">
        <v>20</v>
      </c>
      <c r="S430" s="520">
        <v>12000</v>
      </c>
      <c r="T430" s="496">
        <f>+Tabla46[[#This Row],[Cantidad de Insumos]]*Tabla46[[#This Row],[Precio Unitario]]</f>
        <v>240000</v>
      </c>
      <c r="U430" s="521" t="s">
        <v>735</v>
      </c>
      <c r="V430" s="522" t="s">
        <v>1300</v>
      </c>
      <c r="W430" s="500"/>
    </row>
    <row r="431" spans="2:23" ht="178.5" x14ac:dyDescent="0.2">
      <c r="B431" s="499" t="e">
        <f>IF(Tabla46[[#This Row],[Tipos de Acciones]]="","",CONCATENATE(Tabla46[[#This Row],[POA]],".",Tabla46[[#This Row],[SRS]],".",Tabla46[[#This Row],[AREA]],".",Tabla46[[#This Row],[TIPO]]))</f>
        <v>#REF!</v>
      </c>
      <c r="C431" s="499" t="e">
        <f>IF(Tabla46[[#This Row],[Tipos de Acciones]]="","",'Formulario PPGR1'!#REF!)</f>
        <v>#REF!</v>
      </c>
      <c r="D431" s="499" t="e">
        <f>IF(Tabla46[[#This Row],[Tipos de Acciones]]="","",'Formulario PPGR1'!#REF!)</f>
        <v>#REF!</v>
      </c>
      <c r="E431" s="499" t="e">
        <f>IF(Tabla46[[#This Row],[Tipos de Acciones]]="","",'Formulario PPGR1'!#REF!)</f>
        <v>#REF!</v>
      </c>
      <c r="F431" s="499" t="e">
        <f>IF(Tabla46[[#This Row],[Tipos de Acciones]]="","",'Formulario PPGR1'!#REF!)</f>
        <v>#REF!</v>
      </c>
      <c r="G431" s="514" t="s">
        <v>1310</v>
      </c>
      <c r="H431" s="514" t="s">
        <v>2300</v>
      </c>
      <c r="I431" s="515"/>
      <c r="J431" s="514"/>
      <c r="K431" s="514" t="s">
        <v>2413</v>
      </c>
      <c r="L431" s="514" t="s">
        <v>467</v>
      </c>
      <c r="M431" s="516" t="s">
        <v>2474</v>
      </c>
      <c r="N431" s="516" t="s">
        <v>1509</v>
      </c>
      <c r="O431" s="517" t="s">
        <v>2387</v>
      </c>
      <c r="P431" s="516" t="s">
        <v>1509</v>
      </c>
      <c r="Q431" s="518" t="s">
        <v>2280</v>
      </c>
      <c r="R431" s="519">
        <v>15</v>
      </c>
      <c r="S431" s="520">
        <v>2500</v>
      </c>
      <c r="T431" s="496">
        <f>+Tabla46[[#This Row],[Cantidad de Insumos]]*Tabla46[[#This Row],[Precio Unitario]]</f>
        <v>37500</v>
      </c>
      <c r="U431" s="521" t="s">
        <v>950</v>
      </c>
      <c r="V431" s="522" t="s">
        <v>1300</v>
      </c>
      <c r="W431" s="500"/>
    </row>
    <row r="432" spans="2:23" ht="178.5" x14ac:dyDescent="0.2">
      <c r="B432" s="499" t="e">
        <f>IF(Tabla46[[#This Row],[Tipos de Acciones]]="","",CONCATENATE(Tabla46[[#This Row],[POA]],".",Tabla46[[#This Row],[SRS]],".",Tabla46[[#This Row],[AREA]],".",Tabla46[[#This Row],[TIPO]]))</f>
        <v>#REF!</v>
      </c>
      <c r="C432" s="499" t="e">
        <f>IF(Tabla46[[#This Row],[Tipos de Acciones]]="","",'Formulario PPGR1'!#REF!)</f>
        <v>#REF!</v>
      </c>
      <c r="D432" s="499" t="e">
        <f>IF(Tabla46[[#This Row],[Tipos de Acciones]]="","",'Formulario PPGR1'!#REF!)</f>
        <v>#REF!</v>
      </c>
      <c r="E432" s="499" t="e">
        <f>IF(Tabla46[[#This Row],[Tipos de Acciones]]="","",'Formulario PPGR1'!#REF!)</f>
        <v>#REF!</v>
      </c>
      <c r="F432" s="499" t="e">
        <f>IF(Tabla46[[#This Row],[Tipos de Acciones]]="","",'Formulario PPGR1'!#REF!)</f>
        <v>#REF!</v>
      </c>
      <c r="G432" s="514" t="s">
        <v>1310</v>
      </c>
      <c r="H432" s="514" t="s">
        <v>2388</v>
      </c>
      <c r="I432" s="515"/>
      <c r="J432" s="514"/>
      <c r="K432" s="514" t="s">
        <v>2414</v>
      </c>
      <c r="L432" s="514" t="s">
        <v>467</v>
      </c>
      <c r="M432" s="516" t="s">
        <v>2474</v>
      </c>
      <c r="N432" s="516" t="s">
        <v>1509</v>
      </c>
      <c r="O432" s="517" t="s">
        <v>2387</v>
      </c>
      <c r="P432" s="516" t="s">
        <v>1509</v>
      </c>
      <c r="Q432" s="518" t="s">
        <v>2280</v>
      </c>
      <c r="R432" s="519">
        <v>4</v>
      </c>
      <c r="S432" s="520">
        <v>1450</v>
      </c>
      <c r="T432" s="496">
        <f>+Tabla46[[#This Row],[Cantidad de Insumos]]*Tabla46[[#This Row],[Precio Unitario]]</f>
        <v>5800</v>
      </c>
      <c r="U432" s="521" t="s">
        <v>735</v>
      </c>
      <c r="V432" s="522" t="s">
        <v>1300</v>
      </c>
      <c r="W432" s="500"/>
    </row>
    <row r="433" spans="2:23" ht="178.5" x14ac:dyDescent="0.2">
      <c r="B433" s="499" t="e">
        <f>IF(Tabla46[[#This Row],[Tipos de Acciones]]="","",CONCATENATE(Tabla46[[#This Row],[POA]],".",Tabla46[[#This Row],[SRS]],".",Tabla46[[#This Row],[AREA]],".",Tabla46[[#This Row],[TIPO]]))</f>
        <v>#REF!</v>
      </c>
      <c r="C433" s="499" t="e">
        <f>IF(Tabla46[[#This Row],[Tipos de Acciones]]="","",'Formulario PPGR1'!#REF!)</f>
        <v>#REF!</v>
      </c>
      <c r="D433" s="499" t="e">
        <f>IF(Tabla46[[#This Row],[Tipos de Acciones]]="","",'Formulario PPGR1'!#REF!)</f>
        <v>#REF!</v>
      </c>
      <c r="E433" s="499" t="e">
        <f>IF(Tabla46[[#This Row],[Tipos de Acciones]]="","",'Formulario PPGR1'!#REF!)</f>
        <v>#REF!</v>
      </c>
      <c r="F433" s="499" t="e">
        <f>IF(Tabla46[[#This Row],[Tipos de Acciones]]="","",'Formulario PPGR1'!#REF!)</f>
        <v>#REF!</v>
      </c>
      <c r="G433" s="514" t="s">
        <v>1310</v>
      </c>
      <c r="H433" s="514" t="s">
        <v>2388</v>
      </c>
      <c r="I433" s="515"/>
      <c r="J433" s="514"/>
      <c r="K433" s="514" t="s">
        <v>2415</v>
      </c>
      <c r="L433" s="514" t="s">
        <v>467</v>
      </c>
      <c r="M433" s="516" t="s">
        <v>2474</v>
      </c>
      <c r="N433" s="516" t="s">
        <v>1509</v>
      </c>
      <c r="O433" s="517" t="s">
        <v>2387</v>
      </c>
      <c r="P433" s="516" t="s">
        <v>1509</v>
      </c>
      <c r="Q433" s="518" t="s">
        <v>2280</v>
      </c>
      <c r="R433" s="519">
        <v>12</v>
      </c>
      <c r="S433" s="520">
        <v>1440</v>
      </c>
      <c r="T433" s="496">
        <f>+Tabla46[[#This Row],[Cantidad de Insumos]]*Tabla46[[#This Row],[Precio Unitario]]</f>
        <v>17280</v>
      </c>
      <c r="U433" s="521" t="s">
        <v>735</v>
      </c>
      <c r="V433" s="522" t="s">
        <v>1300</v>
      </c>
      <c r="W433" s="500"/>
    </row>
    <row r="434" spans="2:23" ht="178.5" x14ac:dyDescent="0.2">
      <c r="B434" s="499" t="e">
        <f>IF(Tabla46[[#This Row],[Tipos de Acciones]]="","",CONCATENATE(Tabla46[[#This Row],[POA]],".",Tabla46[[#This Row],[SRS]],".",Tabla46[[#This Row],[AREA]],".",Tabla46[[#This Row],[TIPO]]))</f>
        <v>#REF!</v>
      </c>
      <c r="C434" s="499" t="e">
        <f>IF(Tabla46[[#This Row],[Tipos de Acciones]]="","",'Formulario PPGR1'!#REF!)</f>
        <v>#REF!</v>
      </c>
      <c r="D434" s="499" t="e">
        <f>IF(Tabla46[[#This Row],[Tipos de Acciones]]="","",'Formulario PPGR1'!#REF!)</f>
        <v>#REF!</v>
      </c>
      <c r="E434" s="499" t="e">
        <f>IF(Tabla46[[#This Row],[Tipos de Acciones]]="","",'Formulario PPGR1'!#REF!)</f>
        <v>#REF!</v>
      </c>
      <c r="F434" s="499" t="e">
        <f>IF(Tabla46[[#This Row],[Tipos de Acciones]]="","",'Formulario PPGR1'!#REF!)</f>
        <v>#REF!</v>
      </c>
      <c r="G434" s="514" t="s">
        <v>1310</v>
      </c>
      <c r="H434" s="514" t="s">
        <v>2388</v>
      </c>
      <c r="I434" s="515"/>
      <c r="J434" s="514"/>
      <c r="K434" s="514" t="s">
        <v>2416</v>
      </c>
      <c r="L434" s="514" t="s">
        <v>467</v>
      </c>
      <c r="M434" s="516" t="s">
        <v>2474</v>
      </c>
      <c r="N434" s="516" t="s">
        <v>1509</v>
      </c>
      <c r="O434" s="517" t="s">
        <v>2387</v>
      </c>
      <c r="P434" s="516" t="s">
        <v>1509</v>
      </c>
      <c r="Q434" s="518" t="s">
        <v>2280</v>
      </c>
      <c r="R434" s="519">
        <v>8</v>
      </c>
      <c r="S434" s="520">
        <v>21240</v>
      </c>
      <c r="T434" s="496">
        <f>+Tabla46[[#This Row],[Cantidad de Insumos]]*Tabla46[[#This Row],[Precio Unitario]]</f>
        <v>169920</v>
      </c>
      <c r="U434" s="521" t="s">
        <v>735</v>
      </c>
      <c r="V434" s="522" t="s">
        <v>1300</v>
      </c>
      <c r="W434" s="500"/>
    </row>
    <row r="435" spans="2:23" ht="178.5" x14ac:dyDescent="0.2">
      <c r="B435" s="499" t="e">
        <f>IF(Tabla46[[#This Row],[Tipos de Acciones]]="","",CONCATENATE(Tabla46[[#This Row],[POA]],".",Tabla46[[#This Row],[SRS]],".",Tabla46[[#This Row],[AREA]],".",Tabla46[[#This Row],[TIPO]]))</f>
        <v>#REF!</v>
      </c>
      <c r="C435" s="499" t="e">
        <f>IF(Tabla46[[#This Row],[Tipos de Acciones]]="","",'Formulario PPGR1'!#REF!)</f>
        <v>#REF!</v>
      </c>
      <c r="D435" s="499" t="e">
        <f>IF(Tabla46[[#This Row],[Tipos de Acciones]]="","",'Formulario PPGR1'!#REF!)</f>
        <v>#REF!</v>
      </c>
      <c r="E435" s="499" t="e">
        <f>IF(Tabla46[[#This Row],[Tipos de Acciones]]="","",'Formulario PPGR1'!#REF!)</f>
        <v>#REF!</v>
      </c>
      <c r="F435" s="499" t="e">
        <f>IF(Tabla46[[#This Row],[Tipos de Acciones]]="","",'Formulario PPGR1'!#REF!)</f>
        <v>#REF!</v>
      </c>
      <c r="G435" s="514" t="s">
        <v>1310</v>
      </c>
      <c r="H435" s="514" t="s">
        <v>2388</v>
      </c>
      <c r="I435" s="515"/>
      <c r="J435" s="514"/>
      <c r="K435" s="514" t="s">
        <v>2417</v>
      </c>
      <c r="L435" s="514" t="s">
        <v>467</v>
      </c>
      <c r="M435" s="516" t="s">
        <v>2474</v>
      </c>
      <c r="N435" s="516" t="s">
        <v>1509</v>
      </c>
      <c r="O435" s="517" t="s">
        <v>2387</v>
      </c>
      <c r="P435" s="516" t="s">
        <v>1509</v>
      </c>
      <c r="Q435" s="518" t="s">
        <v>2280</v>
      </c>
      <c r="R435" s="519">
        <v>15</v>
      </c>
      <c r="S435" s="520">
        <v>15700</v>
      </c>
      <c r="T435" s="496">
        <f>+Tabla46[[#This Row],[Cantidad de Insumos]]*Tabla46[[#This Row],[Precio Unitario]]</f>
        <v>235500</v>
      </c>
      <c r="U435" s="521" t="s">
        <v>735</v>
      </c>
      <c r="V435" s="522" t="s">
        <v>1300</v>
      </c>
      <c r="W435" s="500"/>
    </row>
    <row r="436" spans="2:23" ht="178.5" x14ac:dyDescent="0.2">
      <c r="B436" s="499" t="e">
        <f>IF(Tabla46[[#This Row],[Tipos de Acciones]]="","",CONCATENATE(Tabla46[[#This Row],[POA]],".",Tabla46[[#This Row],[SRS]],".",Tabla46[[#This Row],[AREA]],".",Tabla46[[#This Row],[TIPO]]))</f>
        <v>#REF!</v>
      </c>
      <c r="C436" s="499" t="e">
        <f>IF(Tabla46[[#This Row],[Tipos de Acciones]]="","",'Formulario PPGR1'!#REF!)</f>
        <v>#REF!</v>
      </c>
      <c r="D436" s="499" t="e">
        <f>IF(Tabla46[[#This Row],[Tipos de Acciones]]="","",'Formulario PPGR1'!#REF!)</f>
        <v>#REF!</v>
      </c>
      <c r="E436" s="499" t="e">
        <f>IF(Tabla46[[#This Row],[Tipos de Acciones]]="","",'Formulario PPGR1'!#REF!)</f>
        <v>#REF!</v>
      </c>
      <c r="F436" s="499" t="e">
        <f>IF(Tabla46[[#This Row],[Tipos de Acciones]]="","",'Formulario PPGR1'!#REF!)</f>
        <v>#REF!</v>
      </c>
      <c r="G436" s="514" t="s">
        <v>1310</v>
      </c>
      <c r="H436" s="514" t="s">
        <v>2388</v>
      </c>
      <c r="I436" s="515"/>
      <c r="J436" s="514"/>
      <c r="K436" s="514" t="s">
        <v>2418</v>
      </c>
      <c r="L436" s="514" t="s">
        <v>467</v>
      </c>
      <c r="M436" s="516" t="s">
        <v>2474</v>
      </c>
      <c r="N436" s="516" t="s">
        <v>1509</v>
      </c>
      <c r="O436" s="517" t="s">
        <v>2387</v>
      </c>
      <c r="P436" s="516" t="s">
        <v>1509</v>
      </c>
      <c r="Q436" s="518" t="s">
        <v>2280</v>
      </c>
      <c r="R436" s="519">
        <v>0</v>
      </c>
      <c r="S436" s="520">
        <v>15820</v>
      </c>
      <c r="T436" s="496">
        <f>+Tabla46[[#This Row],[Cantidad de Insumos]]*Tabla46[[#This Row],[Precio Unitario]]</f>
        <v>0</v>
      </c>
      <c r="U436" s="521" t="s">
        <v>735</v>
      </c>
      <c r="V436" s="522" t="s">
        <v>1300</v>
      </c>
      <c r="W436" s="500"/>
    </row>
    <row r="437" spans="2:23" ht="178.5" x14ac:dyDescent="0.2">
      <c r="B437" s="499" t="e">
        <f>IF(Tabla46[[#This Row],[Tipos de Acciones]]="","",CONCATENATE(Tabla46[[#This Row],[POA]],".",Tabla46[[#This Row],[SRS]],".",Tabla46[[#This Row],[AREA]],".",Tabla46[[#This Row],[TIPO]]))</f>
        <v>#REF!</v>
      </c>
      <c r="C437" s="499" t="e">
        <f>IF(Tabla46[[#This Row],[Tipos de Acciones]]="","",'Formulario PPGR1'!#REF!)</f>
        <v>#REF!</v>
      </c>
      <c r="D437" s="499" t="e">
        <f>IF(Tabla46[[#This Row],[Tipos de Acciones]]="","",'Formulario PPGR1'!#REF!)</f>
        <v>#REF!</v>
      </c>
      <c r="E437" s="499" t="e">
        <f>IF(Tabla46[[#This Row],[Tipos de Acciones]]="","",'Formulario PPGR1'!#REF!)</f>
        <v>#REF!</v>
      </c>
      <c r="F437" s="499" t="e">
        <f>IF(Tabla46[[#This Row],[Tipos de Acciones]]="","",'Formulario PPGR1'!#REF!)</f>
        <v>#REF!</v>
      </c>
      <c r="G437" s="514" t="s">
        <v>1310</v>
      </c>
      <c r="H437" s="514" t="s">
        <v>2388</v>
      </c>
      <c r="I437" s="515"/>
      <c r="J437" s="514"/>
      <c r="K437" s="514" t="s">
        <v>2419</v>
      </c>
      <c r="L437" s="514" t="s">
        <v>467</v>
      </c>
      <c r="M437" s="516" t="s">
        <v>2474</v>
      </c>
      <c r="N437" s="516" t="s">
        <v>1509</v>
      </c>
      <c r="O437" s="517" t="s">
        <v>2387</v>
      </c>
      <c r="P437" s="516" t="s">
        <v>1509</v>
      </c>
      <c r="Q437" s="518" t="s">
        <v>2280</v>
      </c>
      <c r="R437" s="519">
        <v>8</v>
      </c>
      <c r="S437" s="520">
        <v>50500</v>
      </c>
      <c r="T437" s="496">
        <f>+Tabla46[[#This Row],[Cantidad de Insumos]]*Tabla46[[#This Row],[Precio Unitario]]</f>
        <v>404000</v>
      </c>
      <c r="U437" s="521" t="s">
        <v>735</v>
      </c>
      <c r="V437" s="522" t="s">
        <v>1300</v>
      </c>
      <c r="W437" s="500"/>
    </row>
    <row r="438" spans="2:23" ht="178.5" x14ac:dyDescent="0.2">
      <c r="B438" s="499" t="e">
        <f>IF(Tabla46[[#This Row],[Tipos de Acciones]]="","",CONCATENATE(Tabla46[[#This Row],[POA]],".",Tabla46[[#This Row],[SRS]],".",Tabla46[[#This Row],[AREA]],".",Tabla46[[#This Row],[TIPO]]))</f>
        <v>#REF!</v>
      </c>
      <c r="C438" s="499" t="e">
        <f>IF(Tabla46[[#This Row],[Tipos de Acciones]]="","",'Formulario PPGR1'!#REF!)</f>
        <v>#REF!</v>
      </c>
      <c r="D438" s="499" t="e">
        <f>IF(Tabla46[[#This Row],[Tipos de Acciones]]="","",'Formulario PPGR1'!#REF!)</f>
        <v>#REF!</v>
      </c>
      <c r="E438" s="499" t="e">
        <f>IF(Tabla46[[#This Row],[Tipos de Acciones]]="","",'Formulario PPGR1'!#REF!)</f>
        <v>#REF!</v>
      </c>
      <c r="F438" s="499" t="e">
        <f>IF(Tabla46[[#This Row],[Tipos de Acciones]]="","",'Formulario PPGR1'!#REF!)</f>
        <v>#REF!</v>
      </c>
      <c r="G438" s="514" t="s">
        <v>1310</v>
      </c>
      <c r="H438" s="514" t="s">
        <v>2300</v>
      </c>
      <c r="I438" s="515"/>
      <c r="J438" s="514"/>
      <c r="K438" s="514" t="s">
        <v>2420</v>
      </c>
      <c r="L438" s="514" t="s">
        <v>467</v>
      </c>
      <c r="M438" s="516" t="s">
        <v>2474</v>
      </c>
      <c r="N438" s="516" t="s">
        <v>1509</v>
      </c>
      <c r="O438" s="517" t="s">
        <v>2387</v>
      </c>
      <c r="P438" s="516" t="s">
        <v>1509</v>
      </c>
      <c r="Q438" s="518" t="s">
        <v>2280</v>
      </c>
      <c r="R438" s="519">
        <v>63</v>
      </c>
      <c r="S438" s="520">
        <v>5200</v>
      </c>
      <c r="T438" s="496">
        <f>+Tabla46[[#This Row],[Cantidad de Insumos]]*Tabla46[[#This Row],[Precio Unitario]]</f>
        <v>327600</v>
      </c>
      <c r="U438" s="521" t="s">
        <v>950</v>
      </c>
      <c r="V438" s="522" t="s">
        <v>1300</v>
      </c>
      <c r="W438" s="500"/>
    </row>
    <row r="439" spans="2:23" ht="178.5" x14ac:dyDescent="0.2">
      <c r="B439" s="499" t="e">
        <f>IF(Tabla46[[#This Row],[Tipos de Acciones]]="","",CONCATENATE(Tabla46[[#This Row],[POA]],".",Tabla46[[#This Row],[SRS]],".",Tabla46[[#This Row],[AREA]],".",Tabla46[[#This Row],[TIPO]]))</f>
        <v>#REF!</v>
      </c>
      <c r="C439" s="499" t="e">
        <f>IF(Tabla46[[#This Row],[Tipos de Acciones]]="","",'Formulario PPGR1'!#REF!)</f>
        <v>#REF!</v>
      </c>
      <c r="D439" s="499" t="e">
        <f>IF(Tabla46[[#This Row],[Tipos de Acciones]]="","",'Formulario PPGR1'!#REF!)</f>
        <v>#REF!</v>
      </c>
      <c r="E439" s="499" t="e">
        <f>IF(Tabla46[[#This Row],[Tipos de Acciones]]="","",'Formulario PPGR1'!#REF!)</f>
        <v>#REF!</v>
      </c>
      <c r="F439" s="499" t="e">
        <f>IF(Tabla46[[#This Row],[Tipos de Acciones]]="","",'Formulario PPGR1'!#REF!)</f>
        <v>#REF!</v>
      </c>
      <c r="G439" s="514" t="s">
        <v>1310</v>
      </c>
      <c r="H439" s="514" t="s">
        <v>2300</v>
      </c>
      <c r="I439" s="515"/>
      <c r="J439" s="514"/>
      <c r="K439" s="514" t="s">
        <v>2421</v>
      </c>
      <c r="L439" s="514" t="s">
        <v>467</v>
      </c>
      <c r="M439" s="516" t="s">
        <v>2474</v>
      </c>
      <c r="N439" s="516" t="s">
        <v>1509</v>
      </c>
      <c r="O439" s="517" t="s">
        <v>2387</v>
      </c>
      <c r="P439" s="516" t="s">
        <v>1509</v>
      </c>
      <c r="Q439" s="518" t="s">
        <v>2280</v>
      </c>
      <c r="R439" s="519">
        <v>43</v>
      </c>
      <c r="S439" s="520">
        <v>9200</v>
      </c>
      <c r="T439" s="496">
        <f>+Tabla46[[#This Row],[Cantidad de Insumos]]*Tabla46[[#This Row],[Precio Unitario]]</f>
        <v>395600</v>
      </c>
      <c r="U439" s="521" t="s">
        <v>950</v>
      </c>
      <c r="V439" s="522" t="s">
        <v>1300</v>
      </c>
      <c r="W439" s="500"/>
    </row>
    <row r="440" spans="2:23" ht="178.5" x14ac:dyDescent="0.2">
      <c r="B440" s="499" t="e">
        <f>IF(Tabla46[[#This Row],[Tipos de Acciones]]="","",CONCATENATE(Tabla46[[#This Row],[POA]],".",Tabla46[[#This Row],[SRS]],".",Tabla46[[#This Row],[AREA]],".",Tabla46[[#This Row],[TIPO]]))</f>
        <v>#REF!</v>
      </c>
      <c r="C440" s="499" t="e">
        <f>IF(Tabla46[[#This Row],[Tipos de Acciones]]="","",'Formulario PPGR1'!#REF!)</f>
        <v>#REF!</v>
      </c>
      <c r="D440" s="499" t="e">
        <f>IF(Tabla46[[#This Row],[Tipos de Acciones]]="","",'Formulario PPGR1'!#REF!)</f>
        <v>#REF!</v>
      </c>
      <c r="E440" s="499" t="e">
        <f>IF(Tabla46[[#This Row],[Tipos de Acciones]]="","",'Formulario PPGR1'!#REF!)</f>
        <v>#REF!</v>
      </c>
      <c r="F440" s="499" t="e">
        <f>IF(Tabla46[[#This Row],[Tipos de Acciones]]="","",'Formulario PPGR1'!#REF!)</f>
        <v>#REF!</v>
      </c>
      <c r="G440" s="514" t="s">
        <v>1310</v>
      </c>
      <c r="H440" s="514" t="s">
        <v>2300</v>
      </c>
      <c r="I440" s="515"/>
      <c r="J440" s="514"/>
      <c r="K440" s="514" t="s">
        <v>2422</v>
      </c>
      <c r="L440" s="514" t="s">
        <v>467</v>
      </c>
      <c r="M440" s="516" t="s">
        <v>2474</v>
      </c>
      <c r="N440" s="516" t="s">
        <v>1509</v>
      </c>
      <c r="O440" s="517" t="s">
        <v>2387</v>
      </c>
      <c r="P440" s="516" t="s">
        <v>1509</v>
      </c>
      <c r="Q440" s="518" t="s">
        <v>2280</v>
      </c>
      <c r="R440" s="519">
        <v>9</v>
      </c>
      <c r="S440" s="520">
        <v>4800</v>
      </c>
      <c r="T440" s="496">
        <f>+Tabla46[[#This Row],[Cantidad de Insumos]]*Tabla46[[#This Row],[Precio Unitario]]</f>
        <v>43200</v>
      </c>
      <c r="U440" s="521" t="s">
        <v>950</v>
      </c>
      <c r="V440" s="522" t="s">
        <v>1300</v>
      </c>
      <c r="W440" s="500"/>
    </row>
    <row r="441" spans="2:23" ht="178.5" x14ac:dyDescent="0.2">
      <c r="B441" s="499" t="e">
        <f>IF(Tabla46[[#This Row],[Tipos de Acciones]]="","",CONCATENATE(Tabla46[[#This Row],[POA]],".",Tabla46[[#This Row],[SRS]],".",Tabla46[[#This Row],[AREA]],".",Tabla46[[#This Row],[TIPO]]))</f>
        <v>#REF!</v>
      </c>
      <c r="C441" s="499" t="e">
        <f>IF(Tabla46[[#This Row],[Tipos de Acciones]]="","",'Formulario PPGR1'!#REF!)</f>
        <v>#REF!</v>
      </c>
      <c r="D441" s="499" t="e">
        <f>IF(Tabla46[[#This Row],[Tipos de Acciones]]="","",'Formulario PPGR1'!#REF!)</f>
        <v>#REF!</v>
      </c>
      <c r="E441" s="499" t="e">
        <f>IF(Tabla46[[#This Row],[Tipos de Acciones]]="","",'Formulario PPGR1'!#REF!)</f>
        <v>#REF!</v>
      </c>
      <c r="F441" s="499" t="e">
        <f>IF(Tabla46[[#This Row],[Tipos de Acciones]]="","",'Formulario PPGR1'!#REF!)</f>
        <v>#REF!</v>
      </c>
      <c r="G441" s="514" t="s">
        <v>1310</v>
      </c>
      <c r="H441" s="514" t="s">
        <v>2388</v>
      </c>
      <c r="I441" s="515"/>
      <c r="J441" s="514"/>
      <c r="K441" s="514" t="s">
        <v>2423</v>
      </c>
      <c r="L441" s="514" t="s">
        <v>467</v>
      </c>
      <c r="M441" s="516" t="s">
        <v>2474</v>
      </c>
      <c r="N441" s="516" t="s">
        <v>1509</v>
      </c>
      <c r="O441" s="517" t="s">
        <v>2387</v>
      </c>
      <c r="P441" s="516" t="s">
        <v>1509</v>
      </c>
      <c r="Q441" s="518" t="s">
        <v>2280</v>
      </c>
      <c r="R441" s="519">
        <v>18</v>
      </c>
      <c r="S441" s="520">
        <v>5000</v>
      </c>
      <c r="T441" s="496">
        <f>+Tabla46[[#This Row],[Cantidad de Insumos]]*Tabla46[[#This Row],[Precio Unitario]]</f>
        <v>90000</v>
      </c>
      <c r="U441" s="521" t="s">
        <v>735</v>
      </c>
      <c r="V441" s="522" t="s">
        <v>1300</v>
      </c>
      <c r="W441" s="500"/>
    </row>
    <row r="442" spans="2:23" ht="178.5" x14ac:dyDescent="0.2">
      <c r="B442" s="499" t="e">
        <f>IF(Tabla46[[#This Row],[Tipos de Acciones]]="","",CONCATENATE(Tabla46[[#This Row],[POA]],".",Tabla46[[#This Row],[SRS]],".",Tabla46[[#This Row],[AREA]],".",Tabla46[[#This Row],[TIPO]]))</f>
        <v>#REF!</v>
      </c>
      <c r="C442" s="499" t="e">
        <f>IF(Tabla46[[#This Row],[Tipos de Acciones]]="","",'Formulario PPGR1'!#REF!)</f>
        <v>#REF!</v>
      </c>
      <c r="D442" s="499" t="e">
        <f>IF(Tabla46[[#This Row],[Tipos de Acciones]]="","",'Formulario PPGR1'!#REF!)</f>
        <v>#REF!</v>
      </c>
      <c r="E442" s="499" t="e">
        <f>IF(Tabla46[[#This Row],[Tipos de Acciones]]="","",'Formulario PPGR1'!#REF!)</f>
        <v>#REF!</v>
      </c>
      <c r="F442" s="499" t="e">
        <f>IF(Tabla46[[#This Row],[Tipos de Acciones]]="","",'Formulario PPGR1'!#REF!)</f>
        <v>#REF!</v>
      </c>
      <c r="G442" s="514" t="s">
        <v>1310</v>
      </c>
      <c r="H442" s="514" t="s">
        <v>2388</v>
      </c>
      <c r="I442" s="515"/>
      <c r="J442" s="514"/>
      <c r="K442" s="514" t="s">
        <v>2424</v>
      </c>
      <c r="L442" s="514" t="s">
        <v>467</v>
      </c>
      <c r="M442" s="516" t="s">
        <v>2474</v>
      </c>
      <c r="N442" s="516" t="s">
        <v>1509</v>
      </c>
      <c r="O442" s="517" t="s">
        <v>2387</v>
      </c>
      <c r="P442" s="516" t="s">
        <v>1509</v>
      </c>
      <c r="Q442" s="518" t="s">
        <v>2280</v>
      </c>
      <c r="R442" s="519">
        <v>9</v>
      </c>
      <c r="S442" s="520">
        <v>15000</v>
      </c>
      <c r="T442" s="496">
        <f>+Tabla46[[#This Row],[Cantidad de Insumos]]*Tabla46[[#This Row],[Precio Unitario]]</f>
        <v>135000</v>
      </c>
      <c r="U442" s="521" t="s">
        <v>735</v>
      </c>
      <c r="V442" s="522" t="s">
        <v>1300</v>
      </c>
      <c r="W442" s="500"/>
    </row>
    <row r="443" spans="2:23" ht="178.5" x14ac:dyDescent="0.2">
      <c r="B443" s="499" t="e">
        <f>IF(Tabla46[[#This Row],[Tipos de Acciones]]="","",CONCATENATE(Tabla46[[#This Row],[POA]],".",Tabla46[[#This Row],[SRS]],".",Tabla46[[#This Row],[AREA]],".",Tabla46[[#This Row],[TIPO]]))</f>
        <v>#REF!</v>
      </c>
      <c r="C443" s="499" t="e">
        <f>IF(Tabla46[[#This Row],[Tipos de Acciones]]="","",'Formulario PPGR1'!#REF!)</f>
        <v>#REF!</v>
      </c>
      <c r="D443" s="499" t="e">
        <f>IF(Tabla46[[#This Row],[Tipos de Acciones]]="","",'Formulario PPGR1'!#REF!)</f>
        <v>#REF!</v>
      </c>
      <c r="E443" s="499" t="e">
        <f>IF(Tabla46[[#This Row],[Tipos de Acciones]]="","",'Formulario PPGR1'!#REF!)</f>
        <v>#REF!</v>
      </c>
      <c r="F443" s="499" t="e">
        <f>IF(Tabla46[[#This Row],[Tipos de Acciones]]="","",'Formulario PPGR1'!#REF!)</f>
        <v>#REF!</v>
      </c>
      <c r="G443" s="514" t="s">
        <v>1310</v>
      </c>
      <c r="H443" s="514" t="s">
        <v>2300</v>
      </c>
      <c r="I443" s="515"/>
      <c r="J443" s="514"/>
      <c r="K443" s="514" t="s">
        <v>2425</v>
      </c>
      <c r="L443" s="514" t="s">
        <v>467</v>
      </c>
      <c r="M443" s="516" t="s">
        <v>2474</v>
      </c>
      <c r="N443" s="516" t="s">
        <v>1509</v>
      </c>
      <c r="O443" s="517" t="s">
        <v>2387</v>
      </c>
      <c r="P443" s="516" t="s">
        <v>1509</v>
      </c>
      <c r="Q443" s="518" t="s">
        <v>2280</v>
      </c>
      <c r="R443" s="519">
        <v>1</v>
      </c>
      <c r="S443" s="520">
        <v>6000</v>
      </c>
      <c r="T443" s="496">
        <f>+Tabla46[[#This Row],[Cantidad de Insumos]]*Tabla46[[#This Row],[Precio Unitario]]</f>
        <v>6000</v>
      </c>
      <c r="U443" s="521" t="s">
        <v>950</v>
      </c>
      <c r="V443" s="522" t="s">
        <v>1300</v>
      </c>
      <c r="W443" s="500"/>
    </row>
    <row r="444" spans="2:23" ht="178.5" x14ac:dyDescent="0.2">
      <c r="B444" s="499" t="e">
        <f>IF(Tabla46[[#This Row],[Tipos de Acciones]]="","",CONCATENATE(Tabla46[[#This Row],[POA]],".",Tabla46[[#This Row],[SRS]],".",Tabla46[[#This Row],[AREA]],".",Tabla46[[#This Row],[TIPO]]))</f>
        <v>#REF!</v>
      </c>
      <c r="C444" s="499" t="e">
        <f>IF(Tabla46[[#This Row],[Tipos de Acciones]]="","",'Formulario PPGR1'!#REF!)</f>
        <v>#REF!</v>
      </c>
      <c r="D444" s="499" t="e">
        <f>IF(Tabla46[[#This Row],[Tipos de Acciones]]="","",'Formulario PPGR1'!#REF!)</f>
        <v>#REF!</v>
      </c>
      <c r="E444" s="499" t="e">
        <f>IF(Tabla46[[#This Row],[Tipos de Acciones]]="","",'Formulario PPGR1'!#REF!)</f>
        <v>#REF!</v>
      </c>
      <c r="F444" s="499" t="e">
        <f>IF(Tabla46[[#This Row],[Tipos de Acciones]]="","",'Formulario PPGR1'!#REF!)</f>
        <v>#REF!</v>
      </c>
      <c r="G444" s="514" t="s">
        <v>1310</v>
      </c>
      <c r="H444" s="514" t="s">
        <v>2286</v>
      </c>
      <c r="I444" s="515"/>
      <c r="J444" s="514"/>
      <c r="K444" s="514" t="s">
        <v>2426</v>
      </c>
      <c r="L444" s="514" t="s">
        <v>467</v>
      </c>
      <c r="M444" s="516" t="s">
        <v>2474</v>
      </c>
      <c r="N444" s="516" t="s">
        <v>1509</v>
      </c>
      <c r="O444" s="517" t="s">
        <v>2387</v>
      </c>
      <c r="P444" s="516" t="s">
        <v>1509</v>
      </c>
      <c r="Q444" s="518" t="s">
        <v>2280</v>
      </c>
      <c r="R444" s="519">
        <v>0</v>
      </c>
      <c r="S444" s="520">
        <v>5000</v>
      </c>
      <c r="T444" s="496">
        <f>+Tabla46[[#This Row],[Cantidad de Insumos]]*Tabla46[[#This Row],[Precio Unitario]]</f>
        <v>0</v>
      </c>
      <c r="U444" s="521" t="s">
        <v>1041</v>
      </c>
      <c r="V444" s="522" t="s">
        <v>1300</v>
      </c>
      <c r="W444" s="500"/>
    </row>
    <row r="445" spans="2:23" ht="178.5" x14ac:dyDescent="0.2">
      <c r="B445" s="499" t="e">
        <f>IF(Tabla46[[#This Row],[Tipos de Acciones]]="","",CONCATENATE(Tabla46[[#This Row],[POA]],".",Tabla46[[#This Row],[SRS]],".",Tabla46[[#This Row],[AREA]],".",Tabla46[[#This Row],[TIPO]]))</f>
        <v>#REF!</v>
      </c>
      <c r="C445" s="499" t="e">
        <f>IF(Tabla46[[#This Row],[Tipos de Acciones]]="","",'Formulario PPGR1'!#REF!)</f>
        <v>#REF!</v>
      </c>
      <c r="D445" s="499" t="e">
        <f>IF(Tabla46[[#This Row],[Tipos de Acciones]]="","",'Formulario PPGR1'!#REF!)</f>
        <v>#REF!</v>
      </c>
      <c r="E445" s="499" t="e">
        <f>IF(Tabla46[[#This Row],[Tipos de Acciones]]="","",'Formulario PPGR1'!#REF!)</f>
        <v>#REF!</v>
      </c>
      <c r="F445" s="499" t="e">
        <f>IF(Tabla46[[#This Row],[Tipos de Acciones]]="","",'Formulario PPGR1'!#REF!)</f>
        <v>#REF!</v>
      </c>
      <c r="G445" s="514" t="s">
        <v>1310</v>
      </c>
      <c r="H445" s="514" t="s">
        <v>2300</v>
      </c>
      <c r="I445" s="515"/>
      <c r="J445" s="514"/>
      <c r="K445" s="514" t="s">
        <v>2427</v>
      </c>
      <c r="L445" s="514" t="s">
        <v>467</v>
      </c>
      <c r="M445" s="516" t="s">
        <v>2474</v>
      </c>
      <c r="N445" s="516" t="s">
        <v>1509</v>
      </c>
      <c r="O445" s="517" t="s">
        <v>2387</v>
      </c>
      <c r="P445" s="516" t="s">
        <v>1509</v>
      </c>
      <c r="Q445" s="518" t="s">
        <v>2280</v>
      </c>
      <c r="R445" s="519">
        <v>12</v>
      </c>
      <c r="S445" s="520">
        <v>45000</v>
      </c>
      <c r="T445" s="496">
        <f>+Tabla46[[#This Row],[Cantidad de Insumos]]*Tabla46[[#This Row],[Precio Unitario]]</f>
        <v>540000</v>
      </c>
      <c r="U445" s="521" t="s">
        <v>950</v>
      </c>
      <c r="V445" s="522" t="s">
        <v>1300</v>
      </c>
      <c r="W445" s="500"/>
    </row>
    <row r="446" spans="2:23" ht="178.5" x14ac:dyDescent="0.2">
      <c r="B446" s="499" t="e">
        <f>IF(Tabla46[[#This Row],[Tipos de Acciones]]="","",CONCATENATE(Tabla46[[#This Row],[POA]],".",Tabla46[[#This Row],[SRS]],".",Tabla46[[#This Row],[AREA]],".",Tabla46[[#This Row],[TIPO]]))</f>
        <v>#REF!</v>
      </c>
      <c r="C446" s="499" t="e">
        <f>IF(Tabla46[[#This Row],[Tipos de Acciones]]="","",'Formulario PPGR1'!#REF!)</f>
        <v>#REF!</v>
      </c>
      <c r="D446" s="499" t="e">
        <f>IF(Tabla46[[#This Row],[Tipos de Acciones]]="","",'Formulario PPGR1'!#REF!)</f>
        <v>#REF!</v>
      </c>
      <c r="E446" s="499" t="e">
        <f>IF(Tabla46[[#This Row],[Tipos de Acciones]]="","",'Formulario PPGR1'!#REF!)</f>
        <v>#REF!</v>
      </c>
      <c r="F446" s="499" t="e">
        <f>IF(Tabla46[[#This Row],[Tipos de Acciones]]="","",'Formulario PPGR1'!#REF!)</f>
        <v>#REF!</v>
      </c>
      <c r="G446" s="514" t="s">
        <v>1310</v>
      </c>
      <c r="H446" s="514" t="s">
        <v>2300</v>
      </c>
      <c r="I446" s="515"/>
      <c r="J446" s="514"/>
      <c r="K446" s="514" t="s">
        <v>2428</v>
      </c>
      <c r="L446" s="514" t="s">
        <v>467</v>
      </c>
      <c r="M446" s="516" t="s">
        <v>2474</v>
      </c>
      <c r="N446" s="516" t="s">
        <v>1509</v>
      </c>
      <c r="O446" s="517" t="s">
        <v>2387</v>
      </c>
      <c r="P446" s="516" t="s">
        <v>1509</v>
      </c>
      <c r="Q446" s="518" t="s">
        <v>2280</v>
      </c>
      <c r="R446" s="519">
        <v>10</v>
      </c>
      <c r="S446" s="520">
        <v>45000</v>
      </c>
      <c r="T446" s="496">
        <f>+Tabla46[[#This Row],[Cantidad de Insumos]]*Tabla46[[#This Row],[Precio Unitario]]</f>
        <v>450000</v>
      </c>
      <c r="U446" s="521" t="s">
        <v>950</v>
      </c>
      <c r="V446" s="522" t="s">
        <v>1300</v>
      </c>
      <c r="W446" s="500"/>
    </row>
    <row r="447" spans="2:23" ht="178.5" x14ac:dyDescent="0.2">
      <c r="B447" s="499" t="e">
        <f>IF(Tabla46[[#This Row],[Tipos de Acciones]]="","",CONCATENATE(Tabla46[[#This Row],[POA]],".",Tabla46[[#This Row],[SRS]],".",Tabla46[[#This Row],[AREA]],".",Tabla46[[#This Row],[TIPO]]))</f>
        <v>#REF!</v>
      </c>
      <c r="C447" s="499" t="e">
        <f>IF(Tabla46[[#This Row],[Tipos de Acciones]]="","",'Formulario PPGR1'!#REF!)</f>
        <v>#REF!</v>
      </c>
      <c r="D447" s="499" t="e">
        <f>IF(Tabla46[[#This Row],[Tipos de Acciones]]="","",'Formulario PPGR1'!#REF!)</f>
        <v>#REF!</v>
      </c>
      <c r="E447" s="499" t="e">
        <f>IF(Tabla46[[#This Row],[Tipos de Acciones]]="","",'Formulario PPGR1'!#REF!)</f>
        <v>#REF!</v>
      </c>
      <c r="F447" s="499" t="e">
        <f>IF(Tabla46[[#This Row],[Tipos de Acciones]]="","",'Formulario PPGR1'!#REF!)</f>
        <v>#REF!</v>
      </c>
      <c r="G447" s="514" t="s">
        <v>1310</v>
      </c>
      <c r="H447" s="514" t="s">
        <v>2300</v>
      </c>
      <c r="I447" s="515"/>
      <c r="J447" s="514"/>
      <c r="K447" s="514" t="s">
        <v>2429</v>
      </c>
      <c r="L447" s="514" t="s">
        <v>467</v>
      </c>
      <c r="M447" s="516" t="s">
        <v>2474</v>
      </c>
      <c r="N447" s="516" t="s">
        <v>1509</v>
      </c>
      <c r="O447" s="517" t="s">
        <v>2387</v>
      </c>
      <c r="P447" s="516" t="s">
        <v>1509</v>
      </c>
      <c r="Q447" s="518" t="s">
        <v>2280</v>
      </c>
      <c r="R447" s="519">
        <v>26</v>
      </c>
      <c r="S447" s="520">
        <v>1800</v>
      </c>
      <c r="T447" s="496">
        <f>+Tabla46[[#This Row],[Cantidad de Insumos]]*Tabla46[[#This Row],[Precio Unitario]]</f>
        <v>46800</v>
      </c>
      <c r="U447" s="521" t="s">
        <v>950</v>
      </c>
      <c r="V447" s="522" t="s">
        <v>1300</v>
      </c>
      <c r="W447" s="500"/>
    </row>
    <row r="448" spans="2:23" ht="178.5" x14ac:dyDescent="0.2">
      <c r="B448" s="499" t="e">
        <f>IF(Tabla46[[#This Row],[Tipos de Acciones]]="","",CONCATENATE(Tabla46[[#This Row],[POA]],".",Tabla46[[#This Row],[SRS]],".",Tabla46[[#This Row],[AREA]],".",Tabla46[[#This Row],[TIPO]]))</f>
        <v>#REF!</v>
      </c>
      <c r="C448" s="499" t="e">
        <f>IF(Tabla46[[#This Row],[Tipos de Acciones]]="","",'Formulario PPGR1'!#REF!)</f>
        <v>#REF!</v>
      </c>
      <c r="D448" s="499" t="e">
        <f>IF(Tabla46[[#This Row],[Tipos de Acciones]]="","",'Formulario PPGR1'!#REF!)</f>
        <v>#REF!</v>
      </c>
      <c r="E448" s="499" t="e">
        <f>IF(Tabla46[[#This Row],[Tipos de Acciones]]="","",'Formulario PPGR1'!#REF!)</f>
        <v>#REF!</v>
      </c>
      <c r="F448" s="499" t="e">
        <f>IF(Tabla46[[#This Row],[Tipos de Acciones]]="","",'Formulario PPGR1'!#REF!)</f>
        <v>#REF!</v>
      </c>
      <c r="G448" s="514" t="s">
        <v>1310</v>
      </c>
      <c r="H448" s="514" t="s">
        <v>2392</v>
      </c>
      <c r="I448" s="515"/>
      <c r="J448" s="514"/>
      <c r="K448" s="514" t="s">
        <v>2430</v>
      </c>
      <c r="L448" s="514" t="s">
        <v>467</v>
      </c>
      <c r="M448" s="516" t="s">
        <v>2386</v>
      </c>
      <c r="N448" s="516" t="s">
        <v>1509</v>
      </c>
      <c r="O448" s="517" t="s">
        <v>2387</v>
      </c>
      <c r="P448" s="516" t="s">
        <v>1509</v>
      </c>
      <c r="Q448" s="518" t="s">
        <v>2280</v>
      </c>
      <c r="R448" s="519">
        <v>40</v>
      </c>
      <c r="S448" s="520">
        <v>8000</v>
      </c>
      <c r="T448" s="496">
        <f>+Tabla46[[#This Row],[Cantidad de Insumos]]*Tabla46[[#This Row],[Precio Unitario]]</f>
        <v>320000</v>
      </c>
      <c r="U448" s="521" t="s">
        <v>2394</v>
      </c>
      <c r="V448" s="522" t="s">
        <v>1300</v>
      </c>
      <c r="W448" s="500"/>
    </row>
    <row r="449" spans="2:23" ht="178.5" x14ac:dyDescent="0.2">
      <c r="B449" s="499" t="e">
        <f>IF(Tabla46[[#This Row],[Tipos de Acciones]]="","",CONCATENATE(Tabla46[[#This Row],[POA]],".",Tabla46[[#This Row],[SRS]],".",Tabla46[[#This Row],[AREA]],".",Tabla46[[#This Row],[TIPO]]))</f>
        <v>#REF!</v>
      </c>
      <c r="C449" s="499" t="e">
        <f>IF(Tabla46[[#This Row],[Tipos de Acciones]]="","",'Formulario PPGR1'!#REF!)</f>
        <v>#REF!</v>
      </c>
      <c r="D449" s="499" t="e">
        <f>IF(Tabla46[[#This Row],[Tipos de Acciones]]="","",'Formulario PPGR1'!#REF!)</f>
        <v>#REF!</v>
      </c>
      <c r="E449" s="499" t="e">
        <f>IF(Tabla46[[#This Row],[Tipos de Acciones]]="","",'Formulario PPGR1'!#REF!)</f>
        <v>#REF!</v>
      </c>
      <c r="F449" s="499" t="e">
        <f>IF(Tabla46[[#This Row],[Tipos de Acciones]]="","",'Formulario PPGR1'!#REF!)</f>
        <v>#REF!</v>
      </c>
      <c r="G449" s="514" t="s">
        <v>1310</v>
      </c>
      <c r="H449" s="514" t="s">
        <v>2333</v>
      </c>
      <c r="I449" s="515"/>
      <c r="J449" s="514"/>
      <c r="K449" s="514" t="s">
        <v>2431</v>
      </c>
      <c r="L449" s="514" t="s">
        <v>467</v>
      </c>
      <c r="M449" s="516" t="s">
        <v>2386</v>
      </c>
      <c r="N449" s="516" t="s">
        <v>1509</v>
      </c>
      <c r="O449" s="517" t="s">
        <v>2387</v>
      </c>
      <c r="P449" s="516" t="s">
        <v>1509</v>
      </c>
      <c r="Q449" s="518" t="s">
        <v>2280</v>
      </c>
      <c r="R449" s="519">
        <v>7</v>
      </c>
      <c r="S449" s="520">
        <v>5000</v>
      </c>
      <c r="T449" s="496">
        <f>+Tabla46[[#This Row],[Cantidad de Insumos]]*Tabla46[[#This Row],[Precio Unitario]]</f>
        <v>35000</v>
      </c>
      <c r="U449" s="521" t="s">
        <v>992</v>
      </c>
      <c r="V449" s="522" t="s">
        <v>1300</v>
      </c>
      <c r="W449" s="500"/>
    </row>
    <row r="450" spans="2:23" ht="178.5" x14ac:dyDescent="0.2">
      <c r="B450" s="499" t="e">
        <f>IF(Tabla46[[#This Row],[Tipos de Acciones]]="","",CONCATENATE(Tabla46[[#This Row],[POA]],".",Tabla46[[#This Row],[SRS]],".",Tabla46[[#This Row],[AREA]],".",Tabla46[[#This Row],[TIPO]]))</f>
        <v>#REF!</v>
      </c>
      <c r="C450" s="499" t="e">
        <f>IF(Tabla46[[#This Row],[Tipos de Acciones]]="","",'Formulario PPGR1'!#REF!)</f>
        <v>#REF!</v>
      </c>
      <c r="D450" s="499" t="e">
        <f>IF(Tabla46[[#This Row],[Tipos de Acciones]]="","",'Formulario PPGR1'!#REF!)</f>
        <v>#REF!</v>
      </c>
      <c r="E450" s="499" t="e">
        <f>IF(Tabla46[[#This Row],[Tipos de Acciones]]="","",'Formulario PPGR1'!#REF!)</f>
        <v>#REF!</v>
      </c>
      <c r="F450" s="499" t="e">
        <f>IF(Tabla46[[#This Row],[Tipos de Acciones]]="","",'Formulario PPGR1'!#REF!)</f>
        <v>#REF!</v>
      </c>
      <c r="G450" s="514" t="s">
        <v>1310</v>
      </c>
      <c r="H450" s="514" t="s">
        <v>2392</v>
      </c>
      <c r="I450" s="515"/>
      <c r="J450" s="514"/>
      <c r="K450" s="514" t="s">
        <v>2432</v>
      </c>
      <c r="L450" s="514" t="s">
        <v>467</v>
      </c>
      <c r="M450" s="516" t="s">
        <v>2386</v>
      </c>
      <c r="N450" s="516" t="s">
        <v>1509</v>
      </c>
      <c r="O450" s="517" t="s">
        <v>2387</v>
      </c>
      <c r="P450" s="516" t="s">
        <v>1509</v>
      </c>
      <c r="Q450" s="518" t="s">
        <v>2280</v>
      </c>
      <c r="R450" s="519">
        <v>2</v>
      </c>
      <c r="S450" s="520">
        <v>40000</v>
      </c>
      <c r="T450" s="496">
        <f>+Tabla46[[#This Row],[Cantidad de Insumos]]*Tabla46[[#This Row],[Precio Unitario]]</f>
        <v>80000</v>
      </c>
      <c r="U450" s="521" t="s">
        <v>2394</v>
      </c>
      <c r="V450" s="522" t="s">
        <v>1300</v>
      </c>
      <c r="W450" s="500"/>
    </row>
    <row r="451" spans="2:23" ht="178.5" x14ac:dyDescent="0.2">
      <c r="B451" s="499" t="e">
        <f>IF(Tabla46[[#This Row],[Tipos de Acciones]]="","",CONCATENATE(Tabla46[[#This Row],[POA]],".",Tabla46[[#This Row],[SRS]],".",Tabla46[[#This Row],[AREA]],".",Tabla46[[#This Row],[TIPO]]))</f>
        <v>#REF!</v>
      </c>
      <c r="C451" s="499" t="e">
        <f>IF(Tabla46[[#This Row],[Tipos de Acciones]]="","",'Formulario PPGR1'!#REF!)</f>
        <v>#REF!</v>
      </c>
      <c r="D451" s="499" t="e">
        <f>IF(Tabla46[[#This Row],[Tipos de Acciones]]="","",'Formulario PPGR1'!#REF!)</f>
        <v>#REF!</v>
      </c>
      <c r="E451" s="499" t="e">
        <f>IF(Tabla46[[#This Row],[Tipos de Acciones]]="","",'Formulario PPGR1'!#REF!)</f>
        <v>#REF!</v>
      </c>
      <c r="F451" s="499" t="e">
        <f>IF(Tabla46[[#This Row],[Tipos de Acciones]]="","",'Formulario PPGR1'!#REF!)</f>
        <v>#REF!</v>
      </c>
      <c r="G451" s="514" t="s">
        <v>1310</v>
      </c>
      <c r="H451" s="514" t="s">
        <v>2300</v>
      </c>
      <c r="I451" s="515"/>
      <c r="J451" s="514"/>
      <c r="K451" s="514" t="s">
        <v>2433</v>
      </c>
      <c r="L451" s="514" t="s">
        <v>467</v>
      </c>
      <c r="M451" s="516" t="s">
        <v>2386</v>
      </c>
      <c r="N451" s="516" t="s">
        <v>1509</v>
      </c>
      <c r="O451" s="517" t="s">
        <v>2387</v>
      </c>
      <c r="P451" s="516" t="s">
        <v>1509</v>
      </c>
      <c r="Q451" s="518" t="s">
        <v>2280</v>
      </c>
      <c r="R451" s="519">
        <v>10</v>
      </c>
      <c r="S451" s="520">
        <v>35000</v>
      </c>
      <c r="T451" s="496">
        <f>+Tabla46[[#This Row],[Cantidad de Insumos]]*Tabla46[[#This Row],[Precio Unitario]]</f>
        <v>350000</v>
      </c>
      <c r="U451" s="521" t="s">
        <v>950</v>
      </c>
      <c r="V451" s="522" t="s">
        <v>1300</v>
      </c>
      <c r="W451" s="500"/>
    </row>
    <row r="452" spans="2:23" ht="178.5" x14ac:dyDescent="0.2">
      <c r="B452" s="499" t="e">
        <f>IF(Tabla46[[#This Row],[Tipos de Acciones]]="","",CONCATENATE(Tabla46[[#This Row],[POA]],".",Tabla46[[#This Row],[SRS]],".",Tabla46[[#This Row],[AREA]],".",Tabla46[[#This Row],[TIPO]]))</f>
        <v>#REF!</v>
      </c>
      <c r="C452" s="499" t="e">
        <f>IF(Tabla46[[#This Row],[Tipos de Acciones]]="","",'Formulario PPGR1'!#REF!)</f>
        <v>#REF!</v>
      </c>
      <c r="D452" s="499" t="e">
        <f>IF(Tabla46[[#This Row],[Tipos de Acciones]]="","",'Formulario PPGR1'!#REF!)</f>
        <v>#REF!</v>
      </c>
      <c r="E452" s="499" t="e">
        <f>IF(Tabla46[[#This Row],[Tipos de Acciones]]="","",'Formulario PPGR1'!#REF!)</f>
        <v>#REF!</v>
      </c>
      <c r="F452" s="499" t="e">
        <f>IF(Tabla46[[#This Row],[Tipos de Acciones]]="","",'Formulario PPGR1'!#REF!)</f>
        <v>#REF!</v>
      </c>
      <c r="G452" s="514" t="s">
        <v>1310</v>
      </c>
      <c r="H452" s="514" t="s">
        <v>2300</v>
      </c>
      <c r="I452" s="515"/>
      <c r="J452" s="514"/>
      <c r="K452" s="514" t="s">
        <v>2434</v>
      </c>
      <c r="L452" s="514" t="s">
        <v>467</v>
      </c>
      <c r="M452" s="516" t="s">
        <v>2386</v>
      </c>
      <c r="N452" s="516" t="s">
        <v>1509</v>
      </c>
      <c r="O452" s="517" t="s">
        <v>2387</v>
      </c>
      <c r="P452" s="516" t="s">
        <v>1509</v>
      </c>
      <c r="Q452" s="518" t="s">
        <v>2280</v>
      </c>
      <c r="R452" s="519">
        <v>2</v>
      </c>
      <c r="S452" s="520">
        <v>9400</v>
      </c>
      <c r="T452" s="496">
        <f>+Tabla46[[#This Row],[Cantidad de Insumos]]*Tabla46[[#This Row],[Precio Unitario]]</f>
        <v>18800</v>
      </c>
      <c r="U452" s="521" t="s">
        <v>950</v>
      </c>
      <c r="V452" s="522" t="s">
        <v>1300</v>
      </c>
      <c r="W452" s="500"/>
    </row>
    <row r="453" spans="2:23" ht="178.5" x14ac:dyDescent="0.2">
      <c r="B453" s="499" t="e">
        <f>IF(Tabla46[[#This Row],[Tipos de Acciones]]="","",CONCATENATE(Tabla46[[#This Row],[POA]],".",Tabla46[[#This Row],[SRS]],".",Tabla46[[#This Row],[AREA]],".",Tabla46[[#This Row],[TIPO]]))</f>
        <v>#REF!</v>
      </c>
      <c r="C453" s="499" t="e">
        <f>IF(Tabla46[[#This Row],[Tipos de Acciones]]="","",'Formulario PPGR1'!#REF!)</f>
        <v>#REF!</v>
      </c>
      <c r="D453" s="499" t="e">
        <f>IF(Tabla46[[#This Row],[Tipos de Acciones]]="","",'Formulario PPGR1'!#REF!)</f>
        <v>#REF!</v>
      </c>
      <c r="E453" s="499" t="e">
        <f>IF(Tabla46[[#This Row],[Tipos de Acciones]]="","",'Formulario PPGR1'!#REF!)</f>
        <v>#REF!</v>
      </c>
      <c r="F453" s="499" t="e">
        <f>IF(Tabla46[[#This Row],[Tipos de Acciones]]="","",'Formulario PPGR1'!#REF!)</f>
        <v>#REF!</v>
      </c>
      <c r="G453" s="514" t="s">
        <v>1310</v>
      </c>
      <c r="H453" s="514" t="s">
        <v>2388</v>
      </c>
      <c r="I453" s="515"/>
      <c r="J453" s="514"/>
      <c r="K453" s="514" t="s">
        <v>2435</v>
      </c>
      <c r="L453" s="514" t="s">
        <v>467</v>
      </c>
      <c r="M453" s="516" t="s">
        <v>2386</v>
      </c>
      <c r="N453" s="516" t="s">
        <v>1509</v>
      </c>
      <c r="O453" s="517" t="s">
        <v>2387</v>
      </c>
      <c r="P453" s="516" t="s">
        <v>1509</v>
      </c>
      <c r="Q453" s="518" t="s">
        <v>2280</v>
      </c>
      <c r="R453" s="519">
        <v>0</v>
      </c>
      <c r="S453" s="520">
        <v>40000</v>
      </c>
      <c r="T453" s="496">
        <f>+Tabla46[[#This Row],[Cantidad de Insumos]]*Tabla46[[#This Row],[Precio Unitario]]</f>
        <v>0</v>
      </c>
      <c r="U453" s="521" t="s">
        <v>735</v>
      </c>
      <c r="V453" s="522" t="s">
        <v>1300</v>
      </c>
      <c r="W453" s="500"/>
    </row>
    <row r="454" spans="2:23" ht="178.5" x14ac:dyDescent="0.2">
      <c r="B454" s="499" t="e">
        <f>IF(Tabla46[[#This Row],[Tipos de Acciones]]="","",CONCATENATE(Tabla46[[#This Row],[POA]],".",Tabla46[[#This Row],[SRS]],".",Tabla46[[#This Row],[AREA]],".",Tabla46[[#This Row],[TIPO]]))</f>
        <v>#REF!</v>
      </c>
      <c r="C454" s="499" t="e">
        <f>IF(Tabla46[[#This Row],[Tipos de Acciones]]="","",'Formulario PPGR1'!#REF!)</f>
        <v>#REF!</v>
      </c>
      <c r="D454" s="499" t="e">
        <f>IF(Tabla46[[#This Row],[Tipos de Acciones]]="","",'Formulario PPGR1'!#REF!)</f>
        <v>#REF!</v>
      </c>
      <c r="E454" s="499" t="e">
        <f>IF(Tabla46[[#This Row],[Tipos de Acciones]]="","",'Formulario PPGR1'!#REF!)</f>
        <v>#REF!</v>
      </c>
      <c r="F454" s="499" t="e">
        <f>IF(Tabla46[[#This Row],[Tipos de Acciones]]="","",'Formulario PPGR1'!#REF!)</f>
        <v>#REF!</v>
      </c>
      <c r="G454" s="514" t="s">
        <v>1310</v>
      </c>
      <c r="H454" s="514" t="s">
        <v>2388</v>
      </c>
      <c r="I454" s="515"/>
      <c r="J454" s="514"/>
      <c r="K454" s="514" t="s">
        <v>2436</v>
      </c>
      <c r="L454" s="514" t="s">
        <v>467</v>
      </c>
      <c r="M454" s="516" t="s">
        <v>2386</v>
      </c>
      <c r="N454" s="516" t="s">
        <v>1509</v>
      </c>
      <c r="O454" s="517" t="s">
        <v>2387</v>
      </c>
      <c r="P454" s="516" t="s">
        <v>1509</v>
      </c>
      <c r="Q454" s="518" t="s">
        <v>2280</v>
      </c>
      <c r="R454" s="519">
        <v>7</v>
      </c>
      <c r="S454" s="520">
        <v>35000</v>
      </c>
      <c r="T454" s="496">
        <f>+Tabla46[[#This Row],[Cantidad de Insumos]]*Tabla46[[#This Row],[Precio Unitario]]</f>
        <v>245000</v>
      </c>
      <c r="U454" s="521" t="s">
        <v>735</v>
      </c>
      <c r="V454" s="522" t="s">
        <v>1300</v>
      </c>
      <c r="W454" s="500"/>
    </row>
    <row r="455" spans="2:23" ht="178.5" x14ac:dyDescent="0.2">
      <c r="B455" s="499" t="e">
        <f>IF(Tabla46[[#This Row],[Tipos de Acciones]]="","",CONCATENATE(Tabla46[[#This Row],[POA]],".",Tabla46[[#This Row],[SRS]],".",Tabla46[[#This Row],[AREA]],".",Tabla46[[#This Row],[TIPO]]))</f>
        <v>#REF!</v>
      </c>
      <c r="C455" s="499" t="e">
        <f>IF(Tabla46[[#This Row],[Tipos de Acciones]]="","",'Formulario PPGR1'!#REF!)</f>
        <v>#REF!</v>
      </c>
      <c r="D455" s="499" t="e">
        <f>IF(Tabla46[[#This Row],[Tipos de Acciones]]="","",'Formulario PPGR1'!#REF!)</f>
        <v>#REF!</v>
      </c>
      <c r="E455" s="499" t="e">
        <f>IF(Tabla46[[#This Row],[Tipos de Acciones]]="","",'Formulario PPGR1'!#REF!)</f>
        <v>#REF!</v>
      </c>
      <c r="F455" s="499" t="e">
        <f>IF(Tabla46[[#This Row],[Tipos de Acciones]]="","",'Formulario PPGR1'!#REF!)</f>
        <v>#REF!</v>
      </c>
      <c r="G455" s="514" t="s">
        <v>1310</v>
      </c>
      <c r="H455" s="514" t="s">
        <v>2388</v>
      </c>
      <c r="I455" s="515"/>
      <c r="J455" s="514"/>
      <c r="K455" s="514" t="s">
        <v>2437</v>
      </c>
      <c r="L455" s="514" t="s">
        <v>467</v>
      </c>
      <c r="M455" s="516" t="s">
        <v>2386</v>
      </c>
      <c r="N455" s="516" t="s">
        <v>1509</v>
      </c>
      <c r="O455" s="517" t="s">
        <v>2387</v>
      </c>
      <c r="P455" s="516" t="s">
        <v>1509</v>
      </c>
      <c r="Q455" s="518" t="s">
        <v>2280</v>
      </c>
      <c r="R455" s="519">
        <v>0</v>
      </c>
      <c r="S455" s="520">
        <v>15000</v>
      </c>
      <c r="T455" s="496">
        <f>+Tabla46[[#This Row],[Cantidad de Insumos]]*Tabla46[[#This Row],[Precio Unitario]]</f>
        <v>0</v>
      </c>
      <c r="U455" s="521" t="s">
        <v>735</v>
      </c>
      <c r="V455" s="522" t="s">
        <v>1300</v>
      </c>
      <c r="W455" s="500"/>
    </row>
    <row r="456" spans="2:23" ht="178.5" x14ac:dyDescent="0.2">
      <c r="B456" s="499" t="e">
        <f>IF(Tabla46[[#This Row],[Tipos de Acciones]]="","",CONCATENATE(Tabla46[[#This Row],[POA]],".",Tabla46[[#This Row],[SRS]],".",Tabla46[[#This Row],[AREA]],".",Tabla46[[#This Row],[TIPO]]))</f>
        <v>#REF!</v>
      </c>
      <c r="C456" s="499" t="e">
        <f>IF(Tabla46[[#This Row],[Tipos de Acciones]]="","",'Formulario PPGR1'!#REF!)</f>
        <v>#REF!</v>
      </c>
      <c r="D456" s="499" t="e">
        <f>IF(Tabla46[[#This Row],[Tipos de Acciones]]="","",'Formulario PPGR1'!#REF!)</f>
        <v>#REF!</v>
      </c>
      <c r="E456" s="499" t="e">
        <f>IF(Tabla46[[#This Row],[Tipos de Acciones]]="","",'Formulario PPGR1'!#REF!)</f>
        <v>#REF!</v>
      </c>
      <c r="F456" s="499" t="e">
        <f>IF(Tabla46[[#This Row],[Tipos de Acciones]]="","",'Formulario PPGR1'!#REF!)</f>
        <v>#REF!</v>
      </c>
      <c r="G456" s="514" t="s">
        <v>1310</v>
      </c>
      <c r="H456" s="514" t="s">
        <v>2388</v>
      </c>
      <c r="I456" s="515"/>
      <c r="J456" s="514"/>
      <c r="K456" s="514" t="s">
        <v>2438</v>
      </c>
      <c r="L456" s="514" t="s">
        <v>467</v>
      </c>
      <c r="M456" s="516" t="s">
        <v>2386</v>
      </c>
      <c r="N456" s="516" t="s">
        <v>1509</v>
      </c>
      <c r="O456" s="517" t="s">
        <v>2387</v>
      </c>
      <c r="P456" s="516" t="s">
        <v>1509</v>
      </c>
      <c r="Q456" s="518" t="s">
        <v>2280</v>
      </c>
      <c r="R456" s="519">
        <v>8</v>
      </c>
      <c r="S456" s="520">
        <v>23000</v>
      </c>
      <c r="T456" s="496">
        <f>+Tabla46[[#This Row],[Cantidad de Insumos]]*Tabla46[[#This Row],[Precio Unitario]]</f>
        <v>184000</v>
      </c>
      <c r="U456" s="521" t="s">
        <v>735</v>
      </c>
      <c r="V456" s="522" t="s">
        <v>1300</v>
      </c>
      <c r="W456" s="500"/>
    </row>
    <row r="457" spans="2:23" ht="178.5" x14ac:dyDescent="0.2">
      <c r="B457" s="499" t="e">
        <f>IF(Tabla46[[#This Row],[Tipos de Acciones]]="","",CONCATENATE(Tabla46[[#This Row],[POA]],".",Tabla46[[#This Row],[SRS]],".",Tabla46[[#This Row],[AREA]],".",Tabla46[[#This Row],[TIPO]]))</f>
        <v>#REF!</v>
      </c>
      <c r="C457" s="499" t="e">
        <f>IF(Tabla46[[#This Row],[Tipos de Acciones]]="","",'Formulario PPGR1'!#REF!)</f>
        <v>#REF!</v>
      </c>
      <c r="D457" s="499" t="e">
        <f>IF(Tabla46[[#This Row],[Tipos de Acciones]]="","",'Formulario PPGR1'!#REF!)</f>
        <v>#REF!</v>
      </c>
      <c r="E457" s="499" t="e">
        <f>IF(Tabla46[[#This Row],[Tipos de Acciones]]="","",'Formulario PPGR1'!#REF!)</f>
        <v>#REF!</v>
      </c>
      <c r="F457" s="499" t="e">
        <f>IF(Tabla46[[#This Row],[Tipos de Acciones]]="","",'Formulario PPGR1'!#REF!)</f>
        <v>#REF!</v>
      </c>
      <c r="G457" s="514" t="s">
        <v>1310</v>
      </c>
      <c r="H457" s="514" t="s">
        <v>2300</v>
      </c>
      <c r="I457" s="515"/>
      <c r="J457" s="514"/>
      <c r="K457" s="514" t="s">
        <v>2439</v>
      </c>
      <c r="L457" s="514" t="s">
        <v>467</v>
      </c>
      <c r="M457" s="516" t="s">
        <v>2386</v>
      </c>
      <c r="N457" s="516" t="s">
        <v>1509</v>
      </c>
      <c r="O457" s="517" t="s">
        <v>2387</v>
      </c>
      <c r="P457" s="516" t="s">
        <v>1509</v>
      </c>
      <c r="Q457" s="518" t="s">
        <v>2280</v>
      </c>
      <c r="R457" s="519">
        <v>6</v>
      </c>
      <c r="S457" s="520">
        <v>8000</v>
      </c>
      <c r="T457" s="496">
        <f>+Tabla46[[#This Row],[Cantidad de Insumos]]*Tabla46[[#This Row],[Precio Unitario]]</f>
        <v>48000</v>
      </c>
      <c r="U457" s="521" t="s">
        <v>950</v>
      </c>
      <c r="V457" s="522" t="s">
        <v>1300</v>
      </c>
      <c r="W457" s="500"/>
    </row>
    <row r="458" spans="2:23" ht="178.5" x14ac:dyDescent="0.2">
      <c r="B458" s="499" t="e">
        <f>IF(Tabla46[[#This Row],[Tipos de Acciones]]="","",CONCATENATE(Tabla46[[#This Row],[POA]],".",Tabla46[[#This Row],[SRS]],".",Tabla46[[#This Row],[AREA]],".",Tabla46[[#This Row],[TIPO]]))</f>
        <v>#REF!</v>
      </c>
      <c r="C458" s="499" t="e">
        <f>IF(Tabla46[[#This Row],[Tipos de Acciones]]="","",'Formulario PPGR1'!#REF!)</f>
        <v>#REF!</v>
      </c>
      <c r="D458" s="499" t="e">
        <f>IF(Tabla46[[#This Row],[Tipos de Acciones]]="","",'Formulario PPGR1'!#REF!)</f>
        <v>#REF!</v>
      </c>
      <c r="E458" s="499" t="e">
        <f>IF(Tabla46[[#This Row],[Tipos de Acciones]]="","",'Formulario PPGR1'!#REF!)</f>
        <v>#REF!</v>
      </c>
      <c r="F458" s="499" t="e">
        <f>IF(Tabla46[[#This Row],[Tipos de Acciones]]="","",'Formulario PPGR1'!#REF!)</f>
        <v>#REF!</v>
      </c>
      <c r="G458" s="514" t="s">
        <v>1310</v>
      </c>
      <c r="H458" s="514" t="s">
        <v>2300</v>
      </c>
      <c r="I458" s="515"/>
      <c r="J458" s="514"/>
      <c r="K458" s="514" t="s">
        <v>2440</v>
      </c>
      <c r="L458" s="514" t="s">
        <v>467</v>
      </c>
      <c r="M458" s="516" t="s">
        <v>2386</v>
      </c>
      <c r="N458" s="516" t="s">
        <v>1509</v>
      </c>
      <c r="O458" s="517" t="s">
        <v>2387</v>
      </c>
      <c r="P458" s="516" t="s">
        <v>1509</v>
      </c>
      <c r="Q458" s="518" t="s">
        <v>2280</v>
      </c>
      <c r="R458" s="519">
        <v>25</v>
      </c>
      <c r="S458" s="520">
        <v>13570</v>
      </c>
      <c r="T458" s="496">
        <f>+Tabla46[[#This Row],[Cantidad de Insumos]]*Tabla46[[#This Row],[Precio Unitario]]</f>
        <v>339250</v>
      </c>
      <c r="U458" s="521" t="s">
        <v>950</v>
      </c>
      <c r="V458" s="522" t="s">
        <v>1300</v>
      </c>
      <c r="W458" s="500"/>
    </row>
    <row r="459" spans="2:23" ht="178.5" x14ac:dyDescent="0.2">
      <c r="B459" s="499" t="e">
        <f>IF(Tabla46[[#This Row],[Tipos de Acciones]]="","",CONCATENATE(Tabla46[[#This Row],[POA]],".",Tabla46[[#This Row],[SRS]],".",Tabla46[[#This Row],[AREA]],".",Tabla46[[#This Row],[TIPO]]))</f>
        <v>#REF!</v>
      </c>
      <c r="C459" s="499" t="e">
        <f>IF(Tabla46[[#This Row],[Tipos de Acciones]]="","",'Formulario PPGR1'!#REF!)</f>
        <v>#REF!</v>
      </c>
      <c r="D459" s="499" t="e">
        <f>IF(Tabla46[[#This Row],[Tipos de Acciones]]="","",'Formulario PPGR1'!#REF!)</f>
        <v>#REF!</v>
      </c>
      <c r="E459" s="499" t="e">
        <f>IF(Tabla46[[#This Row],[Tipos de Acciones]]="","",'Formulario PPGR1'!#REF!)</f>
        <v>#REF!</v>
      </c>
      <c r="F459" s="499" t="e">
        <f>IF(Tabla46[[#This Row],[Tipos de Acciones]]="","",'Formulario PPGR1'!#REF!)</f>
        <v>#REF!</v>
      </c>
      <c r="G459" s="514" t="s">
        <v>1310</v>
      </c>
      <c r="H459" s="514" t="s">
        <v>2286</v>
      </c>
      <c r="I459" s="515"/>
      <c r="J459" s="514"/>
      <c r="K459" s="514" t="s">
        <v>2441</v>
      </c>
      <c r="L459" s="514" t="s">
        <v>467</v>
      </c>
      <c r="M459" s="516" t="s">
        <v>2386</v>
      </c>
      <c r="N459" s="516" t="s">
        <v>1509</v>
      </c>
      <c r="O459" s="517" t="s">
        <v>2387</v>
      </c>
      <c r="P459" s="516" t="s">
        <v>1509</v>
      </c>
      <c r="Q459" s="518" t="s">
        <v>2280</v>
      </c>
      <c r="R459" s="519">
        <v>28</v>
      </c>
      <c r="S459" s="520">
        <v>6700</v>
      </c>
      <c r="T459" s="496">
        <f>+Tabla46[[#This Row],[Cantidad de Insumos]]*Tabla46[[#This Row],[Precio Unitario]]</f>
        <v>187600</v>
      </c>
      <c r="U459" s="521" t="s">
        <v>1041</v>
      </c>
      <c r="V459" s="522" t="s">
        <v>1300</v>
      </c>
      <c r="W459" s="500"/>
    </row>
    <row r="460" spans="2:23" ht="178.5" x14ac:dyDescent="0.2">
      <c r="B460" s="499" t="e">
        <f>IF(Tabla46[[#This Row],[Tipos de Acciones]]="","",CONCATENATE(Tabla46[[#This Row],[POA]],".",Tabla46[[#This Row],[SRS]],".",Tabla46[[#This Row],[AREA]],".",Tabla46[[#This Row],[TIPO]]))</f>
        <v>#REF!</v>
      </c>
      <c r="C460" s="499" t="e">
        <f>IF(Tabla46[[#This Row],[Tipos de Acciones]]="","",'Formulario PPGR1'!#REF!)</f>
        <v>#REF!</v>
      </c>
      <c r="D460" s="499" t="e">
        <f>IF(Tabla46[[#This Row],[Tipos de Acciones]]="","",'Formulario PPGR1'!#REF!)</f>
        <v>#REF!</v>
      </c>
      <c r="E460" s="499" t="e">
        <f>IF(Tabla46[[#This Row],[Tipos de Acciones]]="","",'Formulario PPGR1'!#REF!)</f>
        <v>#REF!</v>
      </c>
      <c r="F460" s="499" t="e">
        <f>IF(Tabla46[[#This Row],[Tipos de Acciones]]="","",'Formulario PPGR1'!#REF!)</f>
        <v>#REF!</v>
      </c>
      <c r="G460" s="514" t="s">
        <v>1310</v>
      </c>
      <c r="H460" s="514" t="s">
        <v>2392</v>
      </c>
      <c r="I460" s="515"/>
      <c r="J460" s="514"/>
      <c r="K460" s="514" t="s">
        <v>2442</v>
      </c>
      <c r="L460" s="514" t="s">
        <v>467</v>
      </c>
      <c r="M460" s="516" t="s">
        <v>2386</v>
      </c>
      <c r="N460" s="516" t="s">
        <v>1509</v>
      </c>
      <c r="O460" s="517" t="s">
        <v>2387</v>
      </c>
      <c r="P460" s="516" t="s">
        <v>1509</v>
      </c>
      <c r="Q460" s="518" t="s">
        <v>2280</v>
      </c>
      <c r="R460" s="519">
        <v>12</v>
      </c>
      <c r="S460" s="520">
        <v>11000</v>
      </c>
      <c r="T460" s="496">
        <f>+Tabla46[[#This Row],[Cantidad de Insumos]]*Tabla46[[#This Row],[Precio Unitario]]</f>
        <v>132000</v>
      </c>
      <c r="U460" s="521" t="s">
        <v>2394</v>
      </c>
      <c r="V460" s="522" t="s">
        <v>1300</v>
      </c>
      <c r="W460" s="500"/>
    </row>
    <row r="461" spans="2:23" ht="178.5" x14ac:dyDescent="0.2">
      <c r="B461" s="499" t="e">
        <f>IF(Tabla46[[#This Row],[Tipos de Acciones]]="","",CONCATENATE(Tabla46[[#This Row],[POA]],".",Tabla46[[#This Row],[SRS]],".",Tabla46[[#This Row],[AREA]],".",Tabla46[[#This Row],[TIPO]]))</f>
        <v>#REF!</v>
      </c>
      <c r="C461" s="499" t="e">
        <f>IF(Tabla46[[#This Row],[Tipos de Acciones]]="","",'Formulario PPGR1'!#REF!)</f>
        <v>#REF!</v>
      </c>
      <c r="D461" s="499" t="e">
        <f>IF(Tabla46[[#This Row],[Tipos de Acciones]]="","",'Formulario PPGR1'!#REF!)</f>
        <v>#REF!</v>
      </c>
      <c r="E461" s="499" t="e">
        <f>IF(Tabla46[[#This Row],[Tipos de Acciones]]="","",'Formulario PPGR1'!#REF!)</f>
        <v>#REF!</v>
      </c>
      <c r="F461" s="499" t="e">
        <f>IF(Tabla46[[#This Row],[Tipos de Acciones]]="","",'Formulario PPGR1'!#REF!)</f>
        <v>#REF!</v>
      </c>
      <c r="G461" s="514" t="s">
        <v>1310</v>
      </c>
      <c r="H461" s="514" t="s">
        <v>2286</v>
      </c>
      <c r="I461" s="515"/>
      <c r="J461" s="514"/>
      <c r="K461" s="514" t="s">
        <v>2443</v>
      </c>
      <c r="L461" s="514" t="s">
        <v>467</v>
      </c>
      <c r="M461" s="516" t="s">
        <v>2386</v>
      </c>
      <c r="N461" s="516" t="s">
        <v>1509</v>
      </c>
      <c r="O461" s="517" t="s">
        <v>2387</v>
      </c>
      <c r="P461" s="516" t="s">
        <v>1509</v>
      </c>
      <c r="Q461" s="518" t="s">
        <v>2280</v>
      </c>
      <c r="R461" s="519">
        <v>50</v>
      </c>
      <c r="S461" s="520">
        <v>180</v>
      </c>
      <c r="T461" s="496">
        <f>+Tabla46[[#This Row],[Cantidad de Insumos]]*Tabla46[[#This Row],[Precio Unitario]]</f>
        <v>9000</v>
      </c>
      <c r="U461" s="521" t="s">
        <v>1041</v>
      </c>
      <c r="V461" s="522" t="s">
        <v>1300</v>
      </c>
      <c r="W461" s="500"/>
    </row>
    <row r="462" spans="2:23" ht="178.5" x14ac:dyDescent="0.2">
      <c r="B462" s="499" t="e">
        <f>IF(Tabla46[[#This Row],[Tipos de Acciones]]="","",CONCATENATE(Tabla46[[#This Row],[POA]],".",Tabla46[[#This Row],[SRS]],".",Tabla46[[#This Row],[AREA]],".",Tabla46[[#This Row],[TIPO]]))</f>
        <v>#REF!</v>
      </c>
      <c r="C462" s="499" t="e">
        <f>IF(Tabla46[[#This Row],[Tipos de Acciones]]="","",'Formulario PPGR1'!#REF!)</f>
        <v>#REF!</v>
      </c>
      <c r="D462" s="499" t="e">
        <f>IF(Tabla46[[#This Row],[Tipos de Acciones]]="","",'Formulario PPGR1'!#REF!)</f>
        <v>#REF!</v>
      </c>
      <c r="E462" s="499" t="e">
        <f>IF(Tabla46[[#This Row],[Tipos de Acciones]]="","",'Formulario PPGR1'!#REF!)</f>
        <v>#REF!</v>
      </c>
      <c r="F462" s="499" t="e">
        <f>IF(Tabla46[[#This Row],[Tipos de Acciones]]="","",'Formulario PPGR1'!#REF!)</f>
        <v>#REF!</v>
      </c>
      <c r="G462" s="514" t="s">
        <v>1310</v>
      </c>
      <c r="H462" s="514" t="s">
        <v>2388</v>
      </c>
      <c r="I462" s="515"/>
      <c r="J462" s="514"/>
      <c r="K462" s="514" t="s">
        <v>2444</v>
      </c>
      <c r="L462" s="514" t="s">
        <v>467</v>
      </c>
      <c r="M462" s="516" t="s">
        <v>2386</v>
      </c>
      <c r="N462" s="516" t="s">
        <v>1509</v>
      </c>
      <c r="O462" s="517" t="s">
        <v>2387</v>
      </c>
      <c r="P462" s="516" t="s">
        <v>1509</v>
      </c>
      <c r="Q462" s="518" t="s">
        <v>2280</v>
      </c>
      <c r="R462" s="519">
        <v>9</v>
      </c>
      <c r="S462" s="520">
        <v>4000</v>
      </c>
      <c r="T462" s="496">
        <f>+Tabla46[[#This Row],[Cantidad de Insumos]]*Tabla46[[#This Row],[Precio Unitario]]</f>
        <v>36000</v>
      </c>
      <c r="U462" s="521" t="s">
        <v>735</v>
      </c>
      <c r="V462" s="522" t="s">
        <v>1300</v>
      </c>
      <c r="W462" s="500"/>
    </row>
    <row r="463" spans="2:23" ht="178.5" x14ac:dyDescent="0.2">
      <c r="B463" s="499" t="e">
        <f>IF(Tabla46[[#This Row],[Tipos de Acciones]]="","",CONCATENATE(Tabla46[[#This Row],[POA]],".",Tabla46[[#This Row],[SRS]],".",Tabla46[[#This Row],[AREA]],".",Tabla46[[#This Row],[TIPO]]))</f>
        <v>#REF!</v>
      </c>
      <c r="C463" s="499" t="e">
        <f>IF(Tabla46[[#This Row],[Tipos de Acciones]]="","",'Formulario PPGR1'!#REF!)</f>
        <v>#REF!</v>
      </c>
      <c r="D463" s="499" t="e">
        <f>IF(Tabla46[[#This Row],[Tipos de Acciones]]="","",'Formulario PPGR1'!#REF!)</f>
        <v>#REF!</v>
      </c>
      <c r="E463" s="499" t="e">
        <f>IF(Tabla46[[#This Row],[Tipos de Acciones]]="","",'Formulario PPGR1'!#REF!)</f>
        <v>#REF!</v>
      </c>
      <c r="F463" s="499" t="e">
        <f>IF(Tabla46[[#This Row],[Tipos de Acciones]]="","",'Formulario PPGR1'!#REF!)</f>
        <v>#REF!</v>
      </c>
      <c r="G463" s="514" t="s">
        <v>1310</v>
      </c>
      <c r="H463" s="514" t="s">
        <v>2333</v>
      </c>
      <c r="I463" s="515"/>
      <c r="J463" s="514"/>
      <c r="K463" s="514" t="s">
        <v>2445</v>
      </c>
      <c r="L463" s="514" t="s">
        <v>467</v>
      </c>
      <c r="M463" s="516" t="s">
        <v>2386</v>
      </c>
      <c r="N463" s="516" t="s">
        <v>1509</v>
      </c>
      <c r="O463" s="517" t="s">
        <v>2387</v>
      </c>
      <c r="P463" s="516" t="s">
        <v>1509</v>
      </c>
      <c r="Q463" s="518" t="s">
        <v>2280</v>
      </c>
      <c r="R463" s="519">
        <v>7</v>
      </c>
      <c r="S463" s="520">
        <v>3000</v>
      </c>
      <c r="T463" s="496">
        <f>+Tabla46[[#This Row],[Cantidad de Insumos]]*Tabla46[[#This Row],[Precio Unitario]]</f>
        <v>21000</v>
      </c>
      <c r="U463" s="521" t="s">
        <v>992</v>
      </c>
      <c r="V463" s="522" t="s">
        <v>1300</v>
      </c>
      <c r="W463" s="500"/>
    </row>
    <row r="464" spans="2:23" ht="178.5" x14ac:dyDescent="0.2">
      <c r="B464" s="499" t="e">
        <f>IF(Tabla46[[#This Row],[Tipos de Acciones]]="","",CONCATENATE(Tabla46[[#This Row],[POA]],".",Tabla46[[#This Row],[SRS]],".",Tabla46[[#This Row],[AREA]],".",Tabla46[[#This Row],[TIPO]]))</f>
        <v>#REF!</v>
      </c>
      <c r="C464" s="499" t="e">
        <f>IF(Tabla46[[#This Row],[Tipos de Acciones]]="","",'Formulario PPGR1'!#REF!)</f>
        <v>#REF!</v>
      </c>
      <c r="D464" s="499" t="e">
        <f>IF(Tabla46[[#This Row],[Tipos de Acciones]]="","",'Formulario PPGR1'!#REF!)</f>
        <v>#REF!</v>
      </c>
      <c r="E464" s="499" t="e">
        <f>IF(Tabla46[[#This Row],[Tipos de Acciones]]="","",'Formulario PPGR1'!#REF!)</f>
        <v>#REF!</v>
      </c>
      <c r="F464" s="499" t="e">
        <f>IF(Tabla46[[#This Row],[Tipos de Acciones]]="","",'Formulario PPGR1'!#REF!)</f>
        <v>#REF!</v>
      </c>
      <c r="G464" s="514" t="s">
        <v>1310</v>
      </c>
      <c r="H464" s="514" t="s">
        <v>2388</v>
      </c>
      <c r="I464" s="515"/>
      <c r="J464" s="514"/>
      <c r="K464" s="514" t="s">
        <v>2446</v>
      </c>
      <c r="L464" s="514" t="s">
        <v>467</v>
      </c>
      <c r="M464" s="516" t="s">
        <v>2386</v>
      </c>
      <c r="N464" s="516" t="s">
        <v>1509</v>
      </c>
      <c r="O464" s="517" t="s">
        <v>2387</v>
      </c>
      <c r="P464" s="516" t="s">
        <v>1509</v>
      </c>
      <c r="Q464" s="518" t="s">
        <v>2280</v>
      </c>
      <c r="R464" s="519">
        <v>4</v>
      </c>
      <c r="S464" s="520">
        <v>120000</v>
      </c>
      <c r="T464" s="496">
        <f>+Tabla46[[#This Row],[Cantidad de Insumos]]*Tabla46[[#This Row],[Precio Unitario]]</f>
        <v>480000</v>
      </c>
      <c r="U464" s="521" t="s">
        <v>735</v>
      </c>
      <c r="V464" s="522" t="s">
        <v>1300</v>
      </c>
      <c r="W464" s="500"/>
    </row>
    <row r="465" spans="2:23" ht="178.5" x14ac:dyDescent="0.2">
      <c r="B465" s="499" t="e">
        <f>IF(Tabla46[[#This Row],[Tipos de Acciones]]="","",CONCATENATE(Tabla46[[#This Row],[POA]],".",Tabla46[[#This Row],[SRS]],".",Tabla46[[#This Row],[AREA]],".",Tabla46[[#This Row],[TIPO]]))</f>
        <v>#REF!</v>
      </c>
      <c r="C465" s="499" t="e">
        <f>IF(Tabla46[[#This Row],[Tipos de Acciones]]="","",'Formulario PPGR1'!#REF!)</f>
        <v>#REF!</v>
      </c>
      <c r="D465" s="499" t="e">
        <f>IF(Tabla46[[#This Row],[Tipos de Acciones]]="","",'Formulario PPGR1'!#REF!)</f>
        <v>#REF!</v>
      </c>
      <c r="E465" s="499" t="e">
        <f>IF(Tabla46[[#This Row],[Tipos de Acciones]]="","",'Formulario PPGR1'!#REF!)</f>
        <v>#REF!</v>
      </c>
      <c r="F465" s="499" t="e">
        <f>IF(Tabla46[[#This Row],[Tipos de Acciones]]="","",'Formulario PPGR1'!#REF!)</f>
        <v>#REF!</v>
      </c>
      <c r="G465" s="514" t="s">
        <v>1310</v>
      </c>
      <c r="H465" s="514" t="s">
        <v>2388</v>
      </c>
      <c r="I465" s="515"/>
      <c r="J465" s="514"/>
      <c r="K465" s="514" t="s">
        <v>2447</v>
      </c>
      <c r="L465" s="514" t="s">
        <v>467</v>
      </c>
      <c r="M465" s="516" t="s">
        <v>2386</v>
      </c>
      <c r="N465" s="516" t="s">
        <v>1509</v>
      </c>
      <c r="O465" s="517" t="s">
        <v>2387</v>
      </c>
      <c r="P465" s="516" t="s">
        <v>1509</v>
      </c>
      <c r="Q465" s="518" t="s">
        <v>2280</v>
      </c>
      <c r="R465" s="519">
        <v>5</v>
      </c>
      <c r="S465" s="520">
        <v>150000</v>
      </c>
      <c r="T465" s="496">
        <f>+Tabla46[[#This Row],[Cantidad de Insumos]]*Tabla46[[#This Row],[Precio Unitario]]</f>
        <v>750000</v>
      </c>
      <c r="U465" s="521" t="s">
        <v>735</v>
      </c>
      <c r="V465" s="522" t="s">
        <v>1300</v>
      </c>
      <c r="W465" s="500"/>
    </row>
    <row r="466" spans="2:23" ht="178.5" x14ac:dyDescent="0.2">
      <c r="B466" s="499" t="e">
        <f>IF(Tabla46[[#This Row],[Tipos de Acciones]]="","",CONCATENATE(Tabla46[[#This Row],[POA]],".",Tabla46[[#This Row],[SRS]],".",Tabla46[[#This Row],[AREA]],".",Tabla46[[#This Row],[TIPO]]))</f>
        <v>#REF!</v>
      </c>
      <c r="C466" s="499" t="e">
        <f>IF(Tabla46[[#This Row],[Tipos de Acciones]]="","",'Formulario PPGR1'!#REF!)</f>
        <v>#REF!</v>
      </c>
      <c r="D466" s="499" t="e">
        <f>IF(Tabla46[[#This Row],[Tipos de Acciones]]="","",'Formulario PPGR1'!#REF!)</f>
        <v>#REF!</v>
      </c>
      <c r="E466" s="499" t="e">
        <f>IF(Tabla46[[#This Row],[Tipos de Acciones]]="","",'Formulario PPGR1'!#REF!)</f>
        <v>#REF!</v>
      </c>
      <c r="F466" s="499" t="e">
        <f>IF(Tabla46[[#This Row],[Tipos de Acciones]]="","",'Formulario PPGR1'!#REF!)</f>
        <v>#REF!</v>
      </c>
      <c r="G466" s="514" t="s">
        <v>1310</v>
      </c>
      <c r="H466" s="514" t="s">
        <v>2388</v>
      </c>
      <c r="I466" s="515"/>
      <c r="J466" s="514"/>
      <c r="K466" s="514" t="s">
        <v>2448</v>
      </c>
      <c r="L466" s="514" t="s">
        <v>467</v>
      </c>
      <c r="M466" s="516" t="s">
        <v>2386</v>
      </c>
      <c r="N466" s="516" t="s">
        <v>1509</v>
      </c>
      <c r="O466" s="517" t="s">
        <v>2387</v>
      </c>
      <c r="P466" s="516" t="s">
        <v>1509</v>
      </c>
      <c r="Q466" s="518" t="s">
        <v>2280</v>
      </c>
      <c r="R466" s="519">
        <v>5</v>
      </c>
      <c r="S466" s="520">
        <v>120000</v>
      </c>
      <c r="T466" s="496">
        <f>+Tabla46[[#This Row],[Cantidad de Insumos]]*Tabla46[[#This Row],[Precio Unitario]]</f>
        <v>600000</v>
      </c>
      <c r="U466" s="521" t="s">
        <v>735</v>
      </c>
      <c r="V466" s="522" t="s">
        <v>1300</v>
      </c>
      <c r="W466" s="500"/>
    </row>
    <row r="467" spans="2:23" ht="178.5" x14ac:dyDescent="0.2">
      <c r="B467" s="499" t="e">
        <f>IF(Tabla46[[#This Row],[Tipos de Acciones]]="","",CONCATENATE(Tabla46[[#This Row],[POA]],".",Tabla46[[#This Row],[SRS]],".",Tabla46[[#This Row],[AREA]],".",Tabla46[[#This Row],[TIPO]]))</f>
        <v>#REF!</v>
      </c>
      <c r="C467" s="499" t="e">
        <f>IF(Tabla46[[#This Row],[Tipos de Acciones]]="","",'Formulario PPGR1'!#REF!)</f>
        <v>#REF!</v>
      </c>
      <c r="D467" s="499" t="e">
        <f>IF(Tabla46[[#This Row],[Tipos de Acciones]]="","",'Formulario PPGR1'!#REF!)</f>
        <v>#REF!</v>
      </c>
      <c r="E467" s="499" t="e">
        <f>IF(Tabla46[[#This Row],[Tipos de Acciones]]="","",'Formulario PPGR1'!#REF!)</f>
        <v>#REF!</v>
      </c>
      <c r="F467" s="499" t="e">
        <f>IF(Tabla46[[#This Row],[Tipos de Acciones]]="","",'Formulario PPGR1'!#REF!)</f>
        <v>#REF!</v>
      </c>
      <c r="G467" s="514" t="s">
        <v>1310</v>
      </c>
      <c r="H467" s="514" t="s">
        <v>2333</v>
      </c>
      <c r="I467" s="515"/>
      <c r="J467" s="514"/>
      <c r="K467" s="514" t="s">
        <v>2449</v>
      </c>
      <c r="L467" s="514" t="s">
        <v>467</v>
      </c>
      <c r="M467" s="516" t="s">
        <v>2386</v>
      </c>
      <c r="N467" s="516" t="s">
        <v>1509</v>
      </c>
      <c r="O467" s="517" t="s">
        <v>2387</v>
      </c>
      <c r="P467" s="516" t="s">
        <v>1509</v>
      </c>
      <c r="Q467" s="518" t="s">
        <v>2280</v>
      </c>
      <c r="R467" s="519">
        <v>4</v>
      </c>
      <c r="S467" s="520">
        <v>2800</v>
      </c>
      <c r="T467" s="496">
        <f>+Tabla46[[#This Row],[Cantidad de Insumos]]*Tabla46[[#This Row],[Precio Unitario]]</f>
        <v>11200</v>
      </c>
      <c r="U467" s="521" t="s">
        <v>992</v>
      </c>
      <c r="V467" s="522" t="s">
        <v>1300</v>
      </c>
      <c r="W467" s="500"/>
    </row>
    <row r="468" spans="2:23" ht="178.5" x14ac:dyDescent="0.2">
      <c r="B468" s="499" t="e">
        <f>IF(Tabla46[[#This Row],[Tipos de Acciones]]="","",CONCATENATE(Tabla46[[#This Row],[POA]],".",Tabla46[[#This Row],[SRS]],".",Tabla46[[#This Row],[AREA]],".",Tabla46[[#This Row],[TIPO]]))</f>
        <v>#REF!</v>
      </c>
      <c r="C468" s="499" t="e">
        <f>IF(Tabla46[[#This Row],[Tipos de Acciones]]="","",'Formulario PPGR1'!#REF!)</f>
        <v>#REF!</v>
      </c>
      <c r="D468" s="499" t="e">
        <f>IF(Tabla46[[#This Row],[Tipos de Acciones]]="","",'Formulario PPGR1'!#REF!)</f>
        <v>#REF!</v>
      </c>
      <c r="E468" s="499" t="e">
        <f>IF(Tabla46[[#This Row],[Tipos de Acciones]]="","",'Formulario PPGR1'!#REF!)</f>
        <v>#REF!</v>
      </c>
      <c r="F468" s="499" t="e">
        <f>IF(Tabla46[[#This Row],[Tipos de Acciones]]="","",'Formulario PPGR1'!#REF!)</f>
        <v>#REF!</v>
      </c>
      <c r="G468" s="514" t="s">
        <v>1310</v>
      </c>
      <c r="H468" s="514" t="s">
        <v>2333</v>
      </c>
      <c r="I468" s="515"/>
      <c r="J468" s="514"/>
      <c r="K468" s="514" t="s">
        <v>2450</v>
      </c>
      <c r="L468" s="514" t="s">
        <v>467</v>
      </c>
      <c r="M468" s="516" t="s">
        <v>2386</v>
      </c>
      <c r="N468" s="516" t="s">
        <v>1509</v>
      </c>
      <c r="O468" s="517" t="s">
        <v>2387</v>
      </c>
      <c r="P468" s="516" t="s">
        <v>1509</v>
      </c>
      <c r="Q468" s="518" t="s">
        <v>2280</v>
      </c>
      <c r="R468" s="519">
        <v>6</v>
      </c>
      <c r="S468" s="520">
        <v>2800</v>
      </c>
      <c r="T468" s="496">
        <f>+Tabla46[[#This Row],[Cantidad de Insumos]]*Tabla46[[#This Row],[Precio Unitario]]</f>
        <v>16800</v>
      </c>
      <c r="U468" s="521" t="s">
        <v>992</v>
      </c>
      <c r="V468" s="522" t="s">
        <v>1300</v>
      </c>
      <c r="W468" s="500"/>
    </row>
    <row r="469" spans="2:23" ht="178.5" x14ac:dyDescent="0.2">
      <c r="B469" s="499" t="e">
        <f>IF(Tabla46[[#This Row],[Tipos de Acciones]]="","",CONCATENATE(Tabla46[[#This Row],[POA]],".",Tabla46[[#This Row],[SRS]],".",Tabla46[[#This Row],[AREA]],".",Tabla46[[#This Row],[TIPO]]))</f>
        <v>#REF!</v>
      </c>
      <c r="C469" s="499" t="e">
        <f>IF(Tabla46[[#This Row],[Tipos de Acciones]]="","",'Formulario PPGR1'!#REF!)</f>
        <v>#REF!</v>
      </c>
      <c r="D469" s="499" t="e">
        <f>IF(Tabla46[[#This Row],[Tipos de Acciones]]="","",'Formulario PPGR1'!#REF!)</f>
        <v>#REF!</v>
      </c>
      <c r="E469" s="499" t="e">
        <f>IF(Tabla46[[#This Row],[Tipos de Acciones]]="","",'Formulario PPGR1'!#REF!)</f>
        <v>#REF!</v>
      </c>
      <c r="F469" s="499" t="e">
        <f>IF(Tabla46[[#This Row],[Tipos de Acciones]]="","",'Formulario PPGR1'!#REF!)</f>
        <v>#REF!</v>
      </c>
      <c r="G469" s="514" t="s">
        <v>1310</v>
      </c>
      <c r="H469" s="514" t="s">
        <v>2333</v>
      </c>
      <c r="I469" s="515"/>
      <c r="J469" s="514"/>
      <c r="K469" s="514" t="s">
        <v>2451</v>
      </c>
      <c r="L469" s="514" t="s">
        <v>467</v>
      </c>
      <c r="M469" s="516" t="s">
        <v>2386</v>
      </c>
      <c r="N469" s="516" t="s">
        <v>1509</v>
      </c>
      <c r="O469" s="517" t="s">
        <v>2387</v>
      </c>
      <c r="P469" s="516" t="s">
        <v>1509</v>
      </c>
      <c r="Q469" s="518" t="s">
        <v>2280</v>
      </c>
      <c r="R469" s="519">
        <v>6</v>
      </c>
      <c r="S469" s="520">
        <v>2800</v>
      </c>
      <c r="T469" s="496">
        <f>+Tabla46[[#This Row],[Cantidad de Insumos]]*Tabla46[[#This Row],[Precio Unitario]]</f>
        <v>16800</v>
      </c>
      <c r="U469" s="521" t="s">
        <v>992</v>
      </c>
      <c r="V469" s="522" t="s">
        <v>1300</v>
      </c>
      <c r="W469" s="500"/>
    </row>
    <row r="470" spans="2:23" ht="178.5" x14ac:dyDescent="0.2">
      <c r="B470" s="499" t="e">
        <f>IF(Tabla46[[#This Row],[Tipos de Acciones]]="","",CONCATENATE(Tabla46[[#This Row],[POA]],".",Tabla46[[#This Row],[SRS]],".",Tabla46[[#This Row],[AREA]],".",Tabla46[[#This Row],[TIPO]]))</f>
        <v>#REF!</v>
      </c>
      <c r="C470" s="499" t="e">
        <f>IF(Tabla46[[#This Row],[Tipos de Acciones]]="","",'Formulario PPGR1'!#REF!)</f>
        <v>#REF!</v>
      </c>
      <c r="D470" s="499" t="e">
        <f>IF(Tabla46[[#This Row],[Tipos de Acciones]]="","",'Formulario PPGR1'!#REF!)</f>
        <v>#REF!</v>
      </c>
      <c r="E470" s="499" t="e">
        <f>IF(Tabla46[[#This Row],[Tipos de Acciones]]="","",'Formulario PPGR1'!#REF!)</f>
        <v>#REF!</v>
      </c>
      <c r="F470" s="499" t="e">
        <f>IF(Tabla46[[#This Row],[Tipos de Acciones]]="","",'Formulario PPGR1'!#REF!)</f>
        <v>#REF!</v>
      </c>
      <c r="G470" s="514" t="s">
        <v>1310</v>
      </c>
      <c r="H470" s="514" t="s">
        <v>2392</v>
      </c>
      <c r="I470" s="515"/>
      <c r="J470" s="514"/>
      <c r="K470" s="514" t="s">
        <v>2452</v>
      </c>
      <c r="L470" s="514" t="s">
        <v>467</v>
      </c>
      <c r="M470" s="516" t="s">
        <v>2386</v>
      </c>
      <c r="N470" s="516" t="s">
        <v>1509</v>
      </c>
      <c r="O470" s="517" t="s">
        <v>2387</v>
      </c>
      <c r="P470" s="516" t="s">
        <v>1509</v>
      </c>
      <c r="Q470" s="518" t="s">
        <v>2280</v>
      </c>
      <c r="R470" s="519">
        <v>0</v>
      </c>
      <c r="S470" s="520">
        <v>6500</v>
      </c>
      <c r="T470" s="496">
        <f>+Tabla46[[#This Row],[Cantidad de Insumos]]*Tabla46[[#This Row],[Precio Unitario]]</f>
        <v>0</v>
      </c>
      <c r="U470" s="521" t="s">
        <v>2394</v>
      </c>
      <c r="V470" s="522" t="s">
        <v>1300</v>
      </c>
      <c r="W470" s="500"/>
    </row>
    <row r="471" spans="2:23" ht="178.5" x14ac:dyDescent="0.2">
      <c r="B471" s="499" t="e">
        <f>IF(Tabla46[[#This Row],[Tipos de Acciones]]="","",CONCATENATE(Tabla46[[#This Row],[POA]],".",Tabla46[[#This Row],[SRS]],".",Tabla46[[#This Row],[AREA]],".",Tabla46[[#This Row],[TIPO]]))</f>
        <v>#REF!</v>
      </c>
      <c r="C471" s="499" t="e">
        <f>IF(Tabla46[[#This Row],[Tipos de Acciones]]="","",'Formulario PPGR1'!#REF!)</f>
        <v>#REF!</v>
      </c>
      <c r="D471" s="499" t="e">
        <f>IF(Tabla46[[#This Row],[Tipos de Acciones]]="","",'Formulario PPGR1'!#REF!)</f>
        <v>#REF!</v>
      </c>
      <c r="E471" s="499" t="e">
        <f>IF(Tabla46[[#This Row],[Tipos de Acciones]]="","",'Formulario PPGR1'!#REF!)</f>
        <v>#REF!</v>
      </c>
      <c r="F471" s="499" t="e">
        <f>IF(Tabla46[[#This Row],[Tipos de Acciones]]="","",'Formulario PPGR1'!#REF!)</f>
        <v>#REF!</v>
      </c>
      <c r="G471" s="514" t="s">
        <v>1310</v>
      </c>
      <c r="H471" s="514" t="s">
        <v>2388</v>
      </c>
      <c r="I471" s="515"/>
      <c r="J471" s="514"/>
      <c r="K471" s="514" t="s">
        <v>2453</v>
      </c>
      <c r="L471" s="514" t="s">
        <v>467</v>
      </c>
      <c r="M471" s="516" t="s">
        <v>2386</v>
      </c>
      <c r="N471" s="516" t="s">
        <v>1509</v>
      </c>
      <c r="O471" s="517" t="s">
        <v>2387</v>
      </c>
      <c r="P471" s="516" t="s">
        <v>1509</v>
      </c>
      <c r="Q471" s="518" t="s">
        <v>2280</v>
      </c>
      <c r="R471" s="519">
        <v>0</v>
      </c>
      <c r="S471" s="520">
        <v>150</v>
      </c>
      <c r="T471" s="496">
        <f>+Tabla46[[#This Row],[Cantidad de Insumos]]*Tabla46[[#This Row],[Precio Unitario]]</f>
        <v>0</v>
      </c>
      <c r="U471" s="521" t="s">
        <v>735</v>
      </c>
      <c r="V471" s="522" t="s">
        <v>1300</v>
      </c>
      <c r="W471" s="500"/>
    </row>
    <row r="472" spans="2:23" ht="178.5" x14ac:dyDescent="0.2">
      <c r="B472" s="499" t="e">
        <f>IF(Tabla46[[#This Row],[Tipos de Acciones]]="","",CONCATENATE(Tabla46[[#This Row],[POA]],".",Tabla46[[#This Row],[SRS]],".",Tabla46[[#This Row],[AREA]],".",Tabla46[[#This Row],[TIPO]]))</f>
        <v>#REF!</v>
      </c>
      <c r="C472" s="499" t="e">
        <f>IF(Tabla46[[#This Row],[Tipos de Acciones]]="","",'Formulario PPGR1'!#REF!)</f>
        <v>#REF!</v>
      </c>
      <c r="D472" s="499" t="e">
        <f>IF(Tabla46[[#This Row],[Tipos de Acciones]]="","",'Formulario PPGR1'!#REF!)</f>
        <v>#REF!</v>
      </c>
      <c r="E472" s="499" t="e">
        <f>IF(Tabla46[[#This Row],[Tipos de Acciones]]="","",'Formulario PPGR1'!#REF!)</f>
        <v>#REF!</v>
      </c>
      <c r="F472" s="499" t="e">
        <f>IF(Tabla46[[#This Row],[Tipos de Acciones]]="","",'Formulario PPGR1'!#REF!)</f>
        <v>#REF!</v>
      </c>
      <c r="G472" s="514" t="s">
        <v>1310</v>
      </c>
      <c r="H472" s="514" t="s">
        <v>2278</v>
      </c>
      <c r="I472" s="515"/>
      <c r="J472" s="514"/>
      <c r="K472" s="514" t="s">
        <v>2454</v>
      </c>
      <c r="L472" s="514" t="s">
        <v>467</v>
      </c>
      <c r="M472" s="516" t="s">
        <v>2386</v>
      </c>
      <c r="N472" s="516" t="s">
        <v>1509</v>
      </c>
      <c r="O472" s="517" t="s">
        <v>2387</v>
      </c>
      <c r="P472" s="516" t="s">
        <v>1509</v>
      </c>
      <c r="Q472" s="518" t="s">
        <v>2280</v>
      </c>
      <c r="R472" s="519">
        <v>4</v>
      </c>
      <c r="S472" s="520">
        <v>42500</v>
      </c>
      <c r="T472" s="496">
        <f>+Tabla46[[#This Row],[Cantidad de Insumos]]*Tabla46[[#This Row],[Precio Unitario]]</f>
        <v>170000</v>
      </c>
      <c r="U472" s="521" t="s">
        <v>1125</v>
      </c>
      <c r="V472" s="522" t="s">
        <v>1300</v>
      </c>
      <c r="W472" s="500"/>
    </row>
    <row r="473" spans="2:23" ht="178.5" x14ac:dyDescent="0.2">
      <c r="B473" s="499" t="e">
        <f>IF(Tabla46[[#This Row],[Tipos de Acciones]]="","",CONCATENATE(Tabla46[[#This Row],[POA]],".",Tabla46[[#This Row],[SRS]],".",Tabla46[[#This Row],[AREA]],".",Tabla46[[#This Row],[TIPO]]))</f>
        <v>#REF!</v>
      </c>
      <c r="C473" s="499" t="e">
        <f>IF(Tabla46[[#This Row],[Tipos de Acciones]]="","",'Formulario PPGR1'!#REF!)</f>
        <v>#REF!</v>
      </c>
      <c r="D473" s="499" t="e">
        <f>IF(Tabla46[[#This Row],[Tipos de Acciones]]="","",'Formulario PPGR1'!#REF!)</f>
        <v>#REF!</v>
      </c>
      <c r="E473" s="499" t="e">
        <f>IF(Tabla46[[#This Row],[Tipos de Acciones]]="","",'Formulario PPGR1'!#REF!)</f>
        <v>#REF!</v>
      </c>
      <c r="F473" s="499" t="e">
        <f>IF(Tabla46[[#This Row],[Tipos de Acciones]]="","",'Formulario PPGR1'!#REF!)</f>
        <v>#REF!</v>
      </c>
      <c r="G473" s="514" t="s">
        <v>1310</v>
      </c>
      <c r="H473" s="514" t="s">
        <v>2278</v>
      </c>
      <c r="I473" s="515"/>
      <c r="J473" s="514"/>
      <c r="K473" s="514" t="s">
        <v>2455</v>
      </c>
      <c r="L473" s="514" t="s">
        <v>467</v>
      </c>
      <c r="M473" s="516" t="s">
        <v>2386</v>
      </c>
      <c r="N473" s="516" t="s">
        <v>1509</v>
      </c>
      <c r="O473" s="517" t="s">
        <v>2387</v>
      </c>
      <c r="P473" s="516" t="s">
        <v>1509</v>
      </c>
      <c r="Q473" s="518" t="s">
        <v>2280</v>
      </c>
      <c r="R473" s="519">
        <v>12</v>
      </c>
      <c r="S473" s="520">
        <v>35000</v>
      </c>
      <c r="T473" s="496">
        <f>+Tabla46[[#This Row],[Cantidad de Insumos]]*Tabla46[[#This Row],[Precio Unitario]]</f>
        <v>420000</v>
      </c>
      <c r="U473" s="521" t="s">
        <v>1125</v>
      </c>
      <c r="V473" s="522" t="s">
        <v>1300</v>
      </c>
      <c r="W473" s="500"/>
    </row>
    <row r="474" spans="2:23" ht="178.5" x14ac:dyDescent="0.2">
      <c r="B474" s="499" t="e">
        <f>IF(Tabla46[[#This Row],[Tipos de Acciones]]="","",CONCATENATE(Tabla46[[#This Row],[POA]],".",Tabla46[[#This Row],[SRS]],".",Tabla46[[#This Row],[AREA]],".",Tabla46[[#This Row],[TIPO]]))</f>
        <v>#REF!</v>
      </c>
      <c r="C474" s="499" t="e">
        <f>IF(Tabla46[[#This Row],[Tipos de Acciones]]="","",'Formulario PPGR1'!#REF!)</f>
        <v>#REF!</v>
      </c>
      <c r="D474" s="499" t="e">
        <f>IF(Tabla46[[#This Row],[Tipos de Acciones]]="","",'Formulario PPGR1'!#REF!)</f>
        <v>#REF!</v>
      </c>
      <c r="E474" s="499" t="e">
        <f>IF(Tabla46[[#This Row],[Tipos de Acciones]]="","",'Formulario PPGR1'!#REF!)</f>
        <v>#REF!</v>
      </c>
      <c r="F474" s="499" t="e">
        <f>IF(Tabla46[[#This Row],[Tipos de Acciones]]="","",'Formulario PPGR1'!#REF!)</f>
        <v>#REF!</v>
      </c>
      <c r="G474" s="514" t="s">
        <v>1310</v>
      </c>
      <c r="H474" s="514" t="s">
        <v>2388</v>
      </c>
      <c r="I474" s="515"/>
      <c r="J474" s="514"/>
      <c r="K474" s="514" t="s">
        <v>2456</v>
      </c>
      <c r="L474" s="514" t="s">
        <v>467</v>
      </c>
      <c r="M474" s="516" t="s">
        <v>2386</v>
      </c>
      <c r="N474" s="516" t="s">
        <v>1509</v>
      </c>
      <c r="O474" s="517" t="s">
        <v>2387</v>
      </c>
      <c r="P474" s="516" t="s">
        <v>1509</v>
      </c>
      <c r="Q474" s="518" t="s">
        <v>2280</v>
      </c>
      <c r="R474" s="519">
        <v>0</v>
      </c>
      <c r="S474" s="520">
        <v>10000</v>
      </c>
      <c r="T474" s="496">
        <f>+Tabla46[[#This Row],[Cantidad de Insumos]]*Tabla46[[#This Row],[Precio Unitario]]</f>
        <v>0</v>
      </c>
      <c r="U474" s="521" t="s">
        <v>735</v>
      </c>
      <c r="V474" s="522" t="s">
        <v>1300</v>
      </c>
      <c r="W474" s="500"/>
    </row>
    <row r="475" spans="2:23" ht="178.5" x14ac:dyDescent="0.2">
      <c r="B475" s="499" t="e">
        <f>IF(Tabla46[[#This Row],[Tipos de Acciones]]="","",CONCATENATE(Tabla46[[#This Row],[POA]],".",Tabla46[[#This Row],[SRS]],".",Tabla46[[#This Row],[AREA]],".",Tabla46[[#This Row],[TIPO]]))</f>
        <v>#REF!</v>
      </c>
      <c r="C475" s="499" t="e">
        <f>IF(Tabla46[[#This Row],[Tipos de Acciones]]="","",'Formulario PPGR1'!#REF!)</f>
        <v>#REF!</v>
      </c>
      <c r="D475" s="499" t="e">
        <f>IF(Tabla46[[#This Row],[Tipos de Acciones]]="","",'Formulario PPGR1'!#REF!)</f>
        <v>#REF!</v>
      </c>
      <c r="E475" s="499" t="e">
        <f>IF(Tabla46[[#This Row],[Tipos de Acciones]]="","",'Formulario PPGR1'!#REF!)</f>
        <v>#REF!</v>
      </c>
      <c r="F475" s="499" t="e">
        <f>IF(Tabla46[[#This Row],[Tipos de Acciones]]="","",'Formulario PPGR1'!#REF!)</f>
        <v>#REF!</v>
      </c>
      <c r="G475" s="514" t="s">
        <v>1310</v>
      </c>
      <c r="H475" s="514" t="s">
        <v>2388</v>
      </c>
      <c r="I475" s="515"/>
      <c r="J475" s="514"/>
      <c r="K475" s="514" t="s">
        <v>2457</v>
      </c>
      <c r="L475" s="514" t="s">
        <v>467</v>
      </c>
      <c r="M475" s="516" t="s">
        <v>2386</v>
      </c>
      <c r="N475" s="516" t="s">
        <v>1509</v>
      </c>
      <c r="O475" s="517" t="s">
        <v>2387</v>
      </c>
      <c r="P475" s="516" t="s">
        <v>1509</v>
      </c>
      <c r="Q475" s="518" t="s">
        <v>2280</v>
      </c>
      <c r="R475" s="519">
        <v>10</v>
      </c>
      <c r="S475" s="520">
        <v>3000</v>
      </c>
      <c r="T475" s="496">
        <f>+Tabla46[[#This Row],[Cantidad de Insumos]]*Tabla46[[#This Row],[Precio Unitario]]</f>
        <v>30000</v>
      </c>
      <c r="U475" s="521" t="s">
        <v>735</v>
      </c>
      <c r="V475" s="522" t="s">
        <v>1300</v>
      </c>
      <c r="W475" s="500"/>
    </row>
    <row r="476" spans="2:23" ht="178.5" x14ac:dyDescent="0.2">
      <c r="B476" s="499" t="e">
        <f>IF(Tabla46[[#This Row],[Tipos de Acciones]]="","",CONCATENATE(Tabla46[[#This Row],[POA]],".",Tabla46[[#This Row],[SRS]],".",Tabla46[[#This Row],[AREA]],".",Tabla46[[#This Row],[TIPO]]))</f>
        <v>#REF!</v>
      </c>
      <c r="C476" s="499" t="e">
        <f>IF(Tabla46[[#This Row],[Tipos de Acciones]]="","",'Formulario PPGR1'!#REF!)</f>
        <v>#REF!</v>
      </c>
      <c r="D476" s="499" t="e">
        <f>IF(Tabla46[[#This Row],[Tipos de Acciones]]="","",'Formulario PPGR1'!#REF!)</f>
        <v>#REF!</v>
      </c>
      <c r="E476" s="499" t="e">
        <f>IF(Tabla46[[#This Row],[Tipos de Acciones]]="","",'Formulario PPGR1'!#REF!)</f>
        <v>#REF!</v>
      </c>
      <c r="F476" s="499" t="e">
        <f>IF(Tabla46[[#This Row],[Tipos de Acciones]]="","",'Formulario PPGR1'!#REF!)</f>
        <v>#REF!</v>
      </c>
      <c r="G476" s="514" t="s">
        <v>1310</v>
      </c>
      <c r="H476" s="514" t="s">
        <v>2388</v>
      </c>
      <c r="I476" s="515"/>
      <c r="J476" s="514"/>
      <c r="K476" s="514" t="s">
        <v>2458</v>
      </c>
      <c r="L476" s="514" t="s">
        <v>467</v>
      </c>
      <c r="M476" s="516" t="s">
        <v>2386</v>
      </c>
      <c r="N476" s="516" t="s">
        <v>1509</v>
      </c>
      <c r="O476" s="517" t="s">
        <v>2387</v>
      </c>
      <c r="P476" s="516" t="s">
        <v>1509</v>
      </c>
      <c r="Q476" s="518" t="s">
        <v>2280</v>
      </c>
      <c r="R476" s="519">
        <v>2</v>
      </c>
      <c r="S476" s="520">
        <v>10000</v>
      </c>
      <c r="T476" s="496">
        <f>+Tabla46[[#This Row],[Cantidad de Insumos]]*Tabla46[[#This Row],[Precio Unitario]]</f>
        <v>20000</v>
      </c>
      <c r="U476" s="521" t="s">
        <v>735</v>
      </c>
      <c r="V476" s="522" t="s">
        <v>1300</v>
      </c>
      <c r="W476" s="500"/>
    </row>
    <row r="477" spans="2:23" ht="178.5" x14ac:dyDescent="0.2">
      <c r="B477" s="499" t="e">
        <f>IF(Tabla46[[#This Row],[Tipos de Acciones]]="","",CONCATENATE(Tabla46[[#This Row],[POA]],".",Tabla46[[#This Row],[SRS]],".",Tabla46[[#This Row],[AREA]],".",Tabla46[[#This Row],[TIPO]]))</f>
        <v>#REF!</v>
      </c>
      <c r="C477" s="499" t="e">
        <f>IF(Tabla46[[#This Row],[Tipos de Acciones]]="","",'Formulario PPGR1'!#REF!)</f>
        <v>#REF!</v>
      </c>
      <c r="D477" s="499" t="e">
        <f>IF(Tabla46[[#This Row],[Tipos de Acciones]]="","",'Formulario PPGR1'!#REF!)</f>
        <v>#REF!</v>
      </c>
      <c r="E477" s="499" t="e">
        <f>IF(Tabla46[[#This Row],[Tipos de Acciones]]="","",'Formulario PPGR1'!#REF!)</f>
        <v>#REF!</v>
      </c>
      <c r="F477" s="499" t="e">
        <f>IF(Tabla46[[#This Row],[Tipos de Acciones]]="","",'Formulario PPGR1'!#REF!)</f>
        <v>#REF!</v>
      </c>
      <c r="G477" s="514" t="s">
        <v>1310</v>
      </c>
      <c r="H477" s="514" t="s">
        <v>2388</v>
      </c>
      <c r="I477" s="515"/>
      <c r="J477" s="514"/>
      <c r="K477" s="514" t="s">
        <v>2459</v>
      </c>
      <c r="L477" s="514" t="s">
        <v>467</v>
      </c>
      <c r="M477" s="516" t="s">
        <v>2386</v>
      </c>
      <c r="N477" s="516" t="s">
        <v>1509</v>
      </c>
      <c r="O477" s="517" t="s">
        <v>2387</v>
      </c>
      <c r="P477" s="516" t="s">
        <v>1509</v>
      </c>
      <c r="Q477" s="518" t="s">
        <v>2280</v>
      </c>
      <c r="R477" s="519">
        <v>5</v>
      </c>
      <c r="S477" s="520">
        <v>15000</v>
      </c>
      <c r="T477" s="496">
        <f>+Tabla46[[#This Row],[Cantidad de Insumos]]*Tabla46[[#This Row],[Precio Unitario]]</f>
        <v>75000</v>
      </c>
      <c r="U477" s="521" t="s">
        <v>735</v>
      </c>
      <c r="V477" s="522" t="s">
        <v>1300</v>
      </c>
      <c r="W477" s="500"/>
    </row>
    <row r="478" spans="2:23" ht="178.5" x14ac:dyDescent="0.2">
      <c r="B478" s="499" t="e">
        <f>IF(Tabla46[[#This Row],[Tipos de Acciones]]="","",CONCATENATE(Tabla46[[#This Row],[POA]],".",Tabla46[[#This Row],[SRS]],".",Tabla46[[#This Row],[AREA]],".",Tabla46[[#This Row],[TIPO]]))</f>
        <v>#REF!</v>
      </c>
      <c r="C478" s="499" t="e">
        <f>IF(Tabla46[[#This Row],[Tipos de Acciones]]="","",'Formulario PPGR1'!#REF!)</f>
        <v>#REF!</v>
      </c>
      <c r="D478" s="499" t="e">
        <f>IF(Tabla46[[#This Row],[Tipos de Acciones]]="","",'Formulario PPGR1'!#REF!)</f>
        <v>#REF!</v>
      </c>
      <c r="E478" s="499" t="e">
        <f>IF(Tabla46[[#This Row],[Tipos de Acciones]]="","",'Formulario PPGR1'!#REF!)</f>
        <v>#REF!</v>
      </c>
      <c r="F478" s="499" t="e">
        <f>IF(Tabla46[[#This Row],[Tipos de Acciones]]="","",'Formulario PPGR1'!#REF!)</f>
        <v>#REF!</v>
      </c>
      <c r="G478" s="514" t="s">
        <v>1310</v>
      </c>
      <c r="H478" s="514" t="s">
        <v>2388</v>
      </c>
      <c r="I478" s="515"/>
      <c r="J478" s="514"/>
      <c r="K478" s="514" t="s">
        <v>2460</v>
      </c>
      <c r="L478" s="514" t="s">
        <v>467</v>
      </c>
      <c r="M478" s="516" t="s">
        <v>2386</v>
      </c>
      <c r="N478" s="516" t="s">
        <v>1509</v>
      </c>
      <c r="O478" s="517" t="s">
        <v>2387</v>
      </c>
      <c r="P478" s="516" t="s">
        <v>1509</v>
      </c>
      <c r="Q478" s="518" t="s">
        <v>2280</v>
      </c>
      <c r="R478" s="519">
        <v>0</v>
      </c>
      <c r="S478" s="520">
        <v>8000</v>
      </c>
      <c r="T478" s="496">
        <f>+Tabla46[[#This Row],[Cantidad de Insumos]]*Tabla46[[#This Row],[Precio Unitario]]</f>
        <v>0</v>
      </c>
      <c r="U478" s="521" t="s">
        <v>735</v>
      </c>
      <c r="V478" s="522" t="s">
        <v>1300</v>
      </c>
      <c r="W478" s="500"/>
    </row>
    <row r="479" spans="2:23" ht="178.5" x14ac:dyDescent="0.2">
      <c r="B479" s="499" t="e">
        <f>IF(Tabla46[[#This Row],[Tipos de Acciones]]="","",CONCATENATE(Tabla46[[#This Row],[POA]],".",Tabla46[[#This Row],[SRS]],".",Tabla46[[#This Row],[AREA]],".",Tabla46[[#This Row],[TIPO]]))</f>
        <v>#REF!</v>
      </c>
      <c r="C479" s="499" t="e">
        <f>IF(Tabla46[[#This Row],[Tipos de Acciones]]="","",'Formulario PPGR1'!#REF!)</f>
        <v>#REF!</v>
      </c>
      <c r="D479" s="499" t="e">
        <f>IF(Tabla46[[#This Row],[Tipos de Acciones]]="","",'Formulario PPGR1'!#REF!)</f>
        <v>#REF!</v>
      </c>
      <c r="E479" s="499" t="e">
        <f>IF(Tabla46[[#This Row],[Tipos de Acciones]]="","",'Formulario PPGR1'!#REF!)</f>
        <v>#REF!</v>
      </c>
      <c r="F479" s="499" t="e">
        <f>IF(Tabla46[[#This Row],[Tipos de Acciones]]="","",'Formulario PPGR1'!#REF!)</f>
        <v>#REF!</v>
      </c>
      <c r="G479" s="514" t="s">
        <v>1310</v>
      </c>
      <c r="H479" s="514" t="s">
        <v>2300</v>
      </c>
      <c r="I479" s="515"/>
      <c r="J479" s="514"/>
      <c r="K479" s="514" t="s">
        <v>2461</v>
      </c>
      <c r="L479" s="514" t="s">
        <v>467</v>
      </c>
      <c r="M479" s="516" t="s">
        <v>2386</v>
      </c>
      <c r="N479" s="516" t="s">
        <v>1509</v>
      </c>
      <c r="O479" s="517" t="s">
        <v>2387</v>
      </c>
      <c r="P479" s="516" t="s">
        <v>1509</v>
      </c>
      <c r="Q479" s="518" t="s">
        <v>2280</v>
      </c>
      <c r="R479" s="519">
        <v>6</v>
      </c>
      <c r="S479" s="520">
        <v>10500</v>
      </c>
      <c r="T479" s="496">
        <f>+Tabla46[[#This Row],[Cantidad de Insumos]]*Tabla46[[#This Row],[Precio Unitario]]</f>
        <v>63000</v>
      </c>
      <c r="U479" s="521" t="s">
        <v>950</v>
      </c>
      <c r="V479" s="522" t="s">
        <v>1300</v>
      </c>
      <c r="W479" s="500"/>
    </row>
    <row r="480" spans="2:23" ht="178.5" x14ac:dyDescent="0.2">
      <c r="B480" s="499" t="e">
        <f>IF(Tabla46[[#This Row],[Tipos de Acciones]]="","",CONCATENATE(Tabla46[[#This Row],[POA]],".",Tabla46[[#This Row],[SRS]],".",Tabla46[[#This Row],[AREA]],".",Tabla46[[#This Row],[TIPO]]))</f>
        <v>#REF!</v>
      </c>
      <c r="C480" s="499" t="e">
        <f>IF(Tabla46[[#This Row],[Tipos de Acciones]]="","",'Formulario PPGR1'!#REF!)</f>
        <v>#REF!</v>
      </c>
      <c r="D480" s="499" t="e">
        <f>IF(Tabla46[[#This Row],[Tipos de Acciones]]="","",'Formulario PPGR1'!#REF!)</f>
        <v>#REF!</v>
      </c>
      <c r="E480" s="499" t="e">
        <f>IF(Tabla46[[#This Row],[Tipos de Acciones]]="","",'Formulario PPGR1'!#REF!)</f>
        <v>#REF!</v>
      </c>
      <c r="F480" s="499" t="e">
        <f>IF(Tabla46[[#This Row],[Tipos de Acciones]]="","",'Formulario PPGR1'!#REF!)</f>
        <v>#REF!</v>
      </c>
      <c r="G480" s="514" t="s">
        <v>1310</v>
      </c>
      <c r="H480" s="514" t="s">
        <v>2388</v>
      </c>
      <c r="I480" s="515"/>
      <c r="J480" s="514"/>
      <c r="K480" s="514" t="s">
        <v>2462</v>
      </c>
      <c r="L480" s="514" t="s">
        <v>467</v>
      </c>
      <c r="M480" s="516" t="s">
        <v>2386</v>
      </c>
      <c r="N480" s="516" t="s">
        <v>1509</v>
      </c>
      <c r="O480" s="517" t="s">
        <v>2387</v>
      </c>
      <c r="P480" s="516" t="s">
        <v>1509</v>
      </c>
      <c r="Q480" s="518" t="s">
        <v>2280</v>
      </c>
      <c r="R480" s="519">
        <v>13</v>
      </c>
      <c r="S480" s="520">
        <v>4000</v>
      </c>
      <c r="T480" s="496">
        <f>+Tabla46[[#This Row],[Cantidad de Insumos]]*Tabla46[[#This Row],[Precio Unitario]]</f>
        <v>52000</v>
      </c>
      <c r="U480" s="521" t="s">
        <v>735</v>
      </c>
      <c r="V480" s="522" t="s">
        <v>1300</v>
      </c>
      <c r="W480" s="500"/>
    </row>
    <row r="481" spans="2:23" ht="178.5" x14ac:dyDescent="0.2">
      <c r="B481" s="499" t="e">
        <f>IF(Tabla46[[#This Row],[Tipos de Acciones]]="","",CONCATENATE(Tabla46[[#This Row],[POA]],".",Tabla46[[#This Row],[SRS]],".",Tabla46[[#This Row],[AREA]],".",Tabla46[[#This Row],[TIPO]]))</f>
        <v>#REF!</v>
      </c>
      <c r="C481" s="499" t="e">
        <f>IF(Tabla46[[#This Row],[Tipos de Acciones]]="","",'Formulario PPGR1'!#REF!)</f>
        <v>#REF!</v>
      </c>
      <c r="D481" s="499" t="e">
        <f>IF(Tabla46[[#This Row],[Tipos de Acciones]]="","",'Formulario PPGR1'!#REF!)</f>
        <v>#REF!</v>
      </c>
      <c r="E481" s="499" t="e">
        <f>IF(Tabla46[[#This Row],[Tipos de Acciones]]="","",'Formulario PPGR1'!#REF!)</f>
        <v>#REF!</v>
      </c>
      <c r="F481" s="499" t="e">
        <f>IF(Tabla46[[#This Row],[Tipos de Acciones]]="","",'Formulario PPGR1'!#REF!)</f>
        <v>#REF!</v>
      </c>
      <c r="G481" s="514" t="s">
        <v>1310</v>
      </c>
      <c r="H481" s="514" t="s">
        <v>2388</v>
      </c>
      <c r="I481" s="515"/>
      <c r="J481" s="514"/>
      <c r="K481" s="514" t="s">
        <v>2463</v>
      </c>
      <c r="L481" s="514" t="s">
        <v>467</v>
      </c>
      <c r="M481" s="516" t="s">
        <v>2386</v>
      </c>
      <c r="N481" s="516" t="s">
        <v>1509</v>
      </c>
      <c r="O481" s="517" t="s">
        <v>2387</v>
      </c>
      <c r="P481" s="516" t="s">
        <v>1509</v>
      </c>
      <c r="Q481" s="518" t="s">
        <v>2280</v>
      </c>
      <c r="R481" s="519">
        <v>13</v>
      </c>
      <c r="S481" s="520">
        <v>4500</v>
      </c>
      <c r="T481" s="496">
        <f>+Tabla46[[#This Row],[Cantidad de Insumos]]*Tabla46[[#This Row],[Precio Unitario]]</f>
        <v>58500</v>
      </c>
      <c r="U481" s="521" t="s">
        <v>735</v>
      </c>
      <c r="V481" s="522" t="s">
        <v>1300</v>
      </c>
      <c r="W481" s="500"/>
    </row>
    <row r="482" spans="2:23" ht="178.5" x14ac:dyDescent="0.2">
      <c r="B482" s="499" t="e">
        <f>IF(Tabla46[[#This Row],[Tipos de Acciones]]="","",CONCATENATE(Tabla46[[#This Row],[POA]],".",Tabla46[[#This Row],[SRS]],".",Tabla46[[#This Row],[AREA]],".",Tabla46[[#This Row],[TIPO]]))</f>
        <v>#REF!</v>
      </c>
      <c r="C482" s="499" t="e">
        <f>IF(Tabla46[[#This Row],[Tipos de Acciones]]="","",'Formulario PPGR1'!#REF!)</f>
        <v>#REF!</v>
      </c>
      <c r="D482" s="499" t="e">
        <f>IF(Tabla46[[#This Row],[Tipos de Acciones]]="","",'Formulario PPGR1'!#REF!)</f>
        <v>#REF!</v>
      </c>
      <c r="E482" s="499" t="e">
        <f>IF(Tabla46[[#This Row],[Tipos de Acciones]]="","",'Formulario PPGR1'!#REF!)</f>
        <v>#REF!</v>
      </c>
      <c r="F482" s="499" t="e">
        <f>IF(Tabla46[[#This Row],[Tipos de Acciones]]="","",'Formulario PPGR1'!#REF!)</f>
        <v>#REF!</v>
      </c>
      <c r="G482" s="514" t="s">
        <v>1310</v>
      </c>
      <c r="H482" s="514" t="s">
        <v>2388</v>
      </c>
      <c r="I482" s="515"/>
      <c r="J482" s="514"/>
      <c r="K482" s="514" t="s">
        <v>2464</v>
      </c>
      <c r="L482" s="514" t="s">
        <v>467</v>
      </c>
      <c r="M482" s="516" t="s">
        <v>2386</v>
      </c>
      <c r="N482" s="516" t="s">
        <v>1509</v>
      </c>
      <c r="O482" s="517" t="s">
        <v>2387</v>
      </c>
      <c r="P482" s="516" t="s">
        <v>1509</v>
      </c>
      <c r="Q482" s="518" t="s">
        <v>2280</v>
      </c>
      <c r="R482" s="519">
        <v>0</v>
      </c>
      <c r="S482" s="520">
        <v>5400</v>
      </c>
      <c r="T482" s="496">
        <f>+Tabla46[[#This Row],[Cantidad de Insumos]]*Tabla46[[#This Row],[Precio Unitario]]</f>
        <v>0</v>
      </c>
      <c r="U482" s="521" t="s">
        <v>735</v>
      </c>
      <c r="V482" s="522" t="s">
        <v>1300</v>
      </c>
      <c r="W482" s="500"/>
    </row>
    <row r="483" spans="2:23" ht="178.5" x14ac:dyDescent="0.2">
      <c r="B483" s="499" t="e">
        <f>IF(Tabla46[[#This Row],[Tipos de Acciones]]="","",CONCATENATE(Tabla46[[#This Row],[POA]],".",Tabla46[[#This Row],[SRS]],".",Tabla46[[#This Row],[AREA]],".",Tabla46[[#This Row],[TIPO]]))</f>
        <v>#REF!</v>
      </c>
      <c r="C483" s="499" t="e">
        <f>IF(Tabla46[[#This Row],[Tipos de Acciones]]="","",'Formulario PPGR1'!#REF!)</f>
        <v>#REF!</v>
      </c>
      <c r="D483" s="499" t="e">
        <f>IF(Tabla46[[#This Row],[Tipos de Acciones]]="","",'Formulario PPGR1'!#REF!)</f>
        <v>#REF!</v>
      </c>
      <c r="E483" s="499" t="e">
        <f>IF(Tabla46[[#This Row],[Tipos de Acciones]]="","",'Formulario PPGR1'!#REF!)</f>
        <v>#REF!</v>
      </c>
      <c r="F483" s="499" t="e">
        <f>IF(Tabla46[[#This Row],[Tipos de Acciones]]="","",'Formulario PPGR1'!#REF!)</f>
        <v>#REF!</v>
      </c>
      <c r="G483" s="514" t="s">
        <v>1310</v>
      </c>
      <c r="H483" s="514" t="s">
        <v>2388</v>
      </c>
      <c r="I483" s="515"/>
      <c r="J483" s="514"/>
      <c r="K483" s="514" t="s">
        <v>2465</v>
      </c>
      <c r="L483" s="514" t="s">
        <v>467</v>
      </c>
      <c r="M483" s="516" t="s">
        <v>2386</v>
      </c>
      <c r="N483" s="516" t="s">
        <v>1509</v>
      </c>
      <c r="O483" s="517" t="s">
        <v>2387</v>
      </c>
      <c r="P483" s="516" t="s">
        <v>1509</v>
      </c>
      <c r="Q483" s="518" t="s">
        <v>2280</v>
      </c>
      <c r="R483" s="519">
        <v>2</v>
      </c>
      <c r="S483" s="520">
        <v>75000</v>
      </c>
      <c r="T483" s="496">
        <f>+Tabla46[[#This Row],[Cantidad de Insumos]]*Tabla46[[#This Row],[Precio Unitario]]</f>
        <v>150000</v>
      </c>
      <c r="U483" s="521" t="s">
        <v>735</v>
      </c>
      <c r="V483" s="522" t="s">
        <v>1300</v>
      </c>
      <c r="W483" s="500"/>
    </row>
    <row r="484" spans="2:23" ht="178.5" x14ac:dyDescent="0.2">
      <c r="B484" s="499" t="e">
        <f>IF(Tabla46[[#This Row],[Tipos de Acciones]]="","",CONCATENATE(Tabla46[[#This Row],[POA]],".",Tabla46[[#This Row],[SRS]],".",Tabla46[[#This Row],[AREA]],".",Tabla46[[#This Row],[TIPO]]))</f>
        <v>#REF!</v>
      </c>
      <c r="C484" s="499" t="e">
        <f>IF(Tabla46[[#This Row],[Tipos de Acciones]]="","",'Formulario PPGR1'!#REF!)</f>
        <v>#REF!</v>
      </c>
      <c r="D484" s="499" t="e">
        <f>IF(Tabla46[[#This Row],[Tipos de Acciones]]="","",'Formulario PPGR1'!#REF!)</f>
        <v>#REF!</v>
      </c>
      <c r="E484" s="499" t="e">
        <f>IF(Tabla46[[#This Row],[Tipos de Acciones]]="","",'Formulario PPGR1'!#REF!)</f>
        <v>#REF!</v>
      </c>
      <c r="F484" s="499" t="e">
        <f>IF(Tabla46[[#This Row],[Tipos de Acciones]]="","",'Formulario PPGR1'!#REF!)</f>
        <v>#REF!</v>
      </c>
      <c r="G484" s="514" t="s">
        <v>1310</v>
      </c>
      <c r="H484" s="514" t="s">
        <v>2388</v>
      </c>
      <c r="I484" s="515"/>
      <c r="J484" s="514"/>
      <c r="K484" s="514" t="s">
        <v>2466</v>
      </c>
      <c r="L484" s="514" t="s">
        <v>467</v>
      </c>
      <c r="M484" s="516" t="s">
        <v>2386</v>
      </c>
      <c r="N484" s="516" t="s">
        <v>1509</v>
      </c>
      <c r="O484" s="517" t="s">
        <v>2387</v>
      </c>
      <c r="P484" s="516" t="s">
        <v>1509</v>
      </c>
      <c r="Q484" s="518" t="s">
        <v>2280</v>
      </c>
      <c r="R484" s="519">
        <v>5</v>
      </c>
      <c r="S484" s="520">
        <v>1080</v>
      </c>
      <c r="T484" s="496">
        <f>+Tabla46[[#This Row],[Cantidad de Insumos]]*Tabla46[[#This Row],[Precio Unitario]]</f>
        <v>5400</v>
      </c>
      <c r="U484" s="521" t="s">
        <v>735</v>
      </c>
      <c r="V484" s="522" t="s">
        <v>1300</v>
      </c>
      <c r="W484" s="500"/>
    </row>
    <row r="485" spans="2:23" ht="178.5" x14ac:dyDescent="0.2">
      <c r="B485" s="499" t="e">
        <f>IF(Tabla46[[#This Row],[Tipos de Acciones]]="","",CONCATENATE(Tabla46[[#This Row],[POA]],".",Tabla46[[#This Row],[SRS]],".",Tabla46[[#This Row],[AREA]],".",Tabla46[[#This Row],[TIPO]]))</f>
        <v>#REF!</v>
      </c>
      <c r="C485" s="499" t="e">
        <f>IF(Tabla46[[#This Row],[Tipos de Acciones]]="","",'Formulario PPGR1'!#REF!)</f>
        <v>#REF!</v>
      </c>
      <c r="D485" s="499" t="e">
        <f>IF(Tabla46[[#This Row],[Tipos de Acciones]]="","",'Formulario PPGR1'!#REF!)</f>
        <v>#REF!</v>
      </c>
      <c r="E485" s="499" t="e">
        <f>IF(Tabla46[[#This Row],[Tipos de Acciones]]="","",'Formulario PPGR1'!#REF!)</f>
        <v>#REF!</v>
      </c>
      <c r="F485" s="499" t="e">
        <f>IF(Tabla46[[#This Row],[Tipos de Acciones]]="","",'Formulario PPGR1'!#REF!)</f>
        <v>#REF!</v>
      </c>
      <c r="G485" s="514" t="s">
        <v>1310</v>
      </c>
      <c r="H485" s="514" t="s">
        <v>2388</v>
      </c>
      <c r="I485" s="515"/>
      <c r="J485" s="514"/>
      <c r="K485" s="514" t="s">
        <v>2467</v>
      </c>
      <c r="L485" s="514" t="s">
        <v>467</v>
      </c>
      <c r="M485" s="516" t="s">
        <v>2386</v>
      </c>
      <c r="N485" s="516" t="s">
        <v>1509</v>
      </c>
      <c r="O485" s="517" t="s">
        <v>2387</v>
      </c>
      <c r="P485" s="516" t="s">
        <v>1509</v>
      </c>
      <c r="Q485" s="518" t="s">
        <v>2280</v>
      </c>
      <c r="R485" s="519">
        <v>0</v>
      </c>
      <c r="S485" s="520">
        <v>4050</v>
      </c>
      <c r="T485" s="496">
        <f>+Tabla46[[#This Row],[Cantidad de Insumos]]*Tabla46[[#This Row],[Precio Unitario]]</f>
        <v>0</v>
      </c>
      <c r="U485" s="521" t="s">
        <v>735</v>
      </c>
      <c r="V485" s="522" t="s">
        <v>1300</v>
      </c>
      <c r="W485" s="500"/>
    </row>
    <row r="486" spans="2:23" ht="178.5" x14ac:dyDescent="0.2">
      <c r="B486" s="499" t="e">
        <f>IF(Tabla46[[#This Row],[Tipos de Acciones]]="","",CONCATENATE(Tabla46[[#This Row],[POA]],".",Tabla46[[#This Row],[SRS]],".",Tabla46[[#This Row],[AREA]],".",Tabla46[[#This Row],[TIPO]]))</f>
        <v>#REF!</v>
      </c>
      <c r="C486" s="499" t="e">
        <f>IF(Tabla46[[#This Row],[Tipos de Acciones]]="","",'Formulario PPGR1'!#REF!)</f>
        <v>#REF!</v>
      </c>
      <c r="D486" s="499" t="e">
        <f>IF(Tabla46[[#This Row],[Tipos de Acciones]]="","",'Formulario PPGR1'!#REF!)</f>
        <v>#REF!</v>
      </c>
      <c r="E486" s="499" t="e">
        <f>IF(Tabla46[[#This Row],[Tipos de Acciones]]="","",'Formulario PPGR1'!#REF!)</f>
        <v>#REF!</v>
      </c>
      <c r="F486" s="499" t="e">
        <f>IF(Tabla46[[#This Row],[Tipos de Acciones]]="","",'Formulario PPGR1'!#REF!)</f>
        <v>#REF!</v>
      </c>
      <c r="G486" s="514" t="s">
        <v>1310</v>
      </c>
      <c r="H486" s="514" t="s">
        <v>2392</v>
      </c>
      <c r="I486" s="515"/>
      <c r="J486" s="514"/>
      <c r="K486" s="514" t="s">
        <v>2468</v>
      </c>
      <c r="L486" s="514" t="s">
        <v>467</v>
      </c>
      <c r="M486" s="516" t="s">
        <v>2386</v>
      </c>
      <c r="N486" s="516" t="s">
        <v>1509</v>
      </c>
      <c r="O486" s="517" t="s">
        <v>2387</v>
      </c>
      <c r="P486" s="516" t="s">
        <v>1509</v>
      </c>
      <c r="Q486" s="518" t="s">
        <v>2280</v>
      </c>
      <c r="R486" s="519">
        <v>1</v>
      </c>
      <c r="S486" s="520">
        <v>3000</v>
      </c>
      <c r="T486" s="496">
        <f>+Tabla46[[#This Row],[Cantidad de Insumos]]*Tabla46[[#This Row],[Precio Unitario]]</f>
        <v>3000</v>
      </c>
      <c r="U486" s="521" t="s">
        <v>2394</v>
      </c>
      <c r="V486" s="522" t="s">
        <v>1300</v>
      </c>
      <c r="W486" s="500"/>
    </row>
    <row r="487" spans="2:23" ht="178.5" x14ac:dyDescent="0.2">
      <c r="B487" s="499" t="e">
        <f>IF(Tabla46[[#This Row],[Tipos de Acciones]]="","",CONCATENATE(Tabla46[[#This Row],[POA]],".",Tabla46[[#This Row],[SRS]],".",Tabla46[[#This Row],[AREA]],".",Tabla46[[#This Row],[TIPO]]))</f>
        <v>#REF!</v>
      </c>
      <c r="C487" s="499" t="e">
        <f>IF(Tabla46[[#This Row],[Tipos de Acciones]]="","",'Formulario PPGR1'!#REF!)</f>
        <v>#REF!</v>
      </c>
      <c r="D487" s="499" t="e">
        <f>IF(Tabla46[[#This Row],[Tipos de Acciones]]="","",'Formulario PPGR1'!#REF!)</f>
        <v>#REF!</v>
      </c>
      <c r="E487" s="499" t="e">
        <f>IF(Tabla46[[#This Row],[Tipos de Acciones]]="","",'Formulario PPGR1'!#REF!)</f>
        <v>#REF!</v>
      </c>
      <c r="F487" s="499" t="e">
        <f>IF(Tabla46[[#This Row],[Tipos de Acciones]]="","",'Formulario PPGR1'!#REF!)</f>
        <v>#REF!</v>
      </c>
      <c r="G487" s="514" t="s">
        <v>1310</v>
      </c>
      <c r="H487" s="514" t="s">
        <v>2388</v>
      </c>
      <c r="I487" s="515"/>
      <c r="J487" s="514"/>
      <c r="K487" s="514" t="s">
        <v>2469</v>
      </c>
      <c r="L487" s="514" t="s">
        <v>467</v>
      </c>
      <c r="M487" s="516" t="s">
        <v>2386</v>
      </c>
      <c r="N487" s="516" t="s">
        <v>1509</v>
      </c>
      <c r="O487" s="517" t="s">
        <v>2387</v>
      </c>
      <c r="P487" s="516" t="s">
        <v>1509</v>
      </c>
      <c r="Q487" s="518" t="s">
        <v>2280</v>
      </c>
      <c r="R487" s="519">
        <v>0</v>
      </c>
      <c r="S487" s="520">
        <v>1900</v>
      </c>
      <c r="T487" s="496">
        <f>+Tabla46[[#This Row],[Cantidad de Insumos]]*Tabla46[[#This Row],[Precio Unitario]]</f>
        <v>0</v>
      </c>
      <c r="U487" s="521" t="s">
        <v>735</v>
      </c>
      <c r="V487" s="522" t="s">
        <v>1300</v>
      </c>
      <c r="W487" s="500"/>
    </row>
    <row r="488" spans="2:23" ht="178.5" x14ac:dyDescent="0.2">
      <c r="B488" s="499" t="e">
        <f>IF(Tabla46[[#This Row],[Tipos de Acciones]]="","",CONCATENATE(Tabla46[[#This Row],[POA]],".",Tabla46[[#This Row],[SRS]],".",Tabla46[[#This Row],[AREA]],".",Tabla46[[#This Row],[TIPO]]))</f>
        <v>#REF!</v>
      </c>
      <c r="C488" s="499" t="e">
        <f>IF(Tabla46[[#This Row],[Tipos de Acciones]]="","",'Formulario PPGR1'!#REF!)</f>
        <v>#REF!</v>
      </c>
      <c r="D488" s="499" t="e">
        <f>IF(Tabla46[[#This Row],[Tipos de Acciones]]="","",'Formulario PPGR1'!#REF!)</f>
        <v>#REF!</v>
      </c>
      <c r="E488" s="499" t="e">
        <f>IF(Tabla46[[#This Row],[Tipos de Acciones]]="","",'Formulario PPGR1'!#REF!)</f>
        <v>#REF!</v>
      </c>
      <c r="F488" s="499" t="e">
        <f>IF(Tabla46[[#This Row],[Tipos de Acciones]]="","",'Formulario PPGR1'!#REF!)</f>
        <v>#REF!</v>
      </c>
      <c r="G488" s="514" t="s">
        <v>1310</v>
      </c>
      <c r="H488" s="514" t="s">
        <v>2388</v>
      </c>
      <c r="I488" s="515"/>
      <c r="J488" s="514"/>
      <c r="K488" s="514" t="s">
        <v>2470</v>
      </c>
      <c r="L488" s="514" t="s">
        <v>467</v>
      </c>
      <c r="M488" s="516" t="s">
        <v>2386</v>
      </c>
      <c r="N488" s="516" t="s">
        <v>1509</v>
      </c>
      <c r="O488" s="517" t="s">
        <v>2387</v>
      </c>
      <c r="P488" s="516" t="s">
        <v>1509</v>
      </c>
      <c r="Q488" s="518" t="s">
        <v>2280</v>
      </c>
      <c r="R488" s="519">
        <v>1</v>
      </c>
      <c r="S488" s="520">
        <v>5000</v>
      </c>
      <c r="T488" s="496">
        <f>+Tabla46[[#This Row],[Cantidad de Insumos]]*Tabla46[[#This Row],[Precio Unitario]]</f>
        <v>5000</v>
      </c>
      <c r="U488" s="521" t="s">
        <v>735</v>
      </c>
      <c r="V488" s="522" t="s">
        <v>1300</v>
      </c>
      <c r="W488" s="500"/>
    </row>
    <row r="489" spans="2:23" ht="25.5" x14ac:dyDescent="0.2">
      <c r="B489" s="499" t="e">
        <f>IF(Tabla46[[#This Row],[Tipos de Acciones]]="","",CONCATENATE(Tabla46[[#This Row],[POA]],".",Tabla46[[#This Row],[SRS]],".",Tabla46[[#This Row],[AREA]],".",Tabla46[[#This Row],[TIPO]]))</f>
        <v>#REF!</v>
      </c>
      <c r="C489" s="499" t="e">
        <f>IF(Tabla46[[#This Row],[Tipos de Acciones]]="","",'Formulario PPGR1'!#REF!)</f>
        <v>#REF!</v>
      </c>
      <c r="D489" s="499" t="e">
        <f>IF(Tabla46[[#This Row],[Tipos de Acciones]]="","",'Formulario PPGR1'!#REF!)</f>
        <v>#REF!</v>
      </c>
      <c r="E489" s="499" t="e">
        <f>IF(Tabla46[[#This Row],[Tipos de Acciones]]="","",'Formulario PPGR1'!#REF!)</f>
        <v>#REF!</v>
      </c>
      <c r="F489" s="499" t="e">
        <f>IF(Tabla46[[#This Row],[Tipos de Acciones]]="","",'Formulario PPGR1'!#REF!)</f>
        <v>#REF!</v>
      </c>
      <c r="G489" s="514" t="s">
        <v>1310</v>
      </c>
      <c r="H489" s="514" t="s">
        <v>2278</v>
      </c>
      <c r="I489" s="523"/>
      <c r="J489" s="514"/>
      <c r="K489" s="514" t="s">
        <v>2279</v>
      </c>
      <c r="L489" s="514"/>
      <c r="M489" s="516"/>
      <c r="N489" s="516"/>
      <c r="O489" s="524"/>
      <c r="P489" s="516"/>
      <c r="Q489" s="518" t="s">
        <v>2280</v>
      </c>
      <c r="R489" s="519">
        <v>40</v>
      </c>
      <c r="S489" s="520">
        <v>490</v>
      </c>
      <c r="T489" s="496">
        <f>+Tabla46[[#This Row],[Cantidad de Insumos]]*Tabla46[[#This Row],[Precio Unitario]]</f>
        <v>19600</v>
      </c>
      <c r="U489" s="525" t="s">
        <v>1125</v>
      </c>
      <c r="V489" s="522" t="s">
        <v>1300</v>
      </c>
      <c r="W489" s="500"/>
    </row>
    <row r="490" spans="2:23" ht="25.5" x14ac:dyDescent="0.2">
      <c r="B490" s="499" t="e">
        <f>IF(Tabla46[[#This Row],[Tipos de Acciones]]="","",CONCATENATE(Tabla46[[#This Row],[POA]],".",Tabla46[[#This Row],[SRS]],".",Tabla46[[#This Row],[AREA]],".",Tabla46[[#This Row],[TIPO]]))</f>
        <v>#REF!</v>
      </c>
      <c r="C490" s="499" t="e">
        <f>IF(Tabla46[[#This Row],[Tipos de Acciones]]="","",'Formulario PPGR1'!#REF!)</f>
        <v>#REF!</v>
      </c>
      <c r="D490" s="499" t="e">
        <f>IF(Tabla46[[#This Row],[Tipos de Acciones]]="","",'Formulario PPGR1'!#REF!)</f>
        <v>#REF!</v>
      </c>
      <c r="E490" s="499" t="e">
        <f>IF(Tabla46[[#This Row],[Tipos de Acciones]]="","",'Formulario PPGR1'!#REF!)</f>
        <v>#REF!</v>
      </c>
      <c r="F490" s="499" t="e">
        <f>IF(Tabla46[[#This Row],[Tipos de Acciones]]="","",'Formulario PPGR1'!#REF!)</f>
        <v>#REF!</v>
      </c>
      <c r="G490" s="514" t="s">
        <v>1310</v>
      </c>
      <c r="H490" s="514" t="s">
        <v>2278</v>
      </c>
      <c r="I490" s="523"/>
      <c r="J490" s="514"/>
      <c r="K490" s="514" t="s">
        <v>2281</v>
      </c>
      <c r="L490" s="514"/>
      <c r="M490" s="516"/>
      <c r="N490" s="516"/>
      <c r="O490" s="524"/>
      <c r="P490" s="516"/>
      <c r="Q490" s="518" t="s">
        <v>2280</v>
      </c>
      <c r="R490" s="519">
        <v>40</v>
      </c>
      <c r="S490" s="520">
        <v>490</v>
      </c>
      <c r="T490" s="496">
        <f>+Tabla46[[#This Row],[Cantidad de Insumos]]*Tabla46[[#This Row],[Precio Unitario]]</f>
        <v>19600</v>
      </c>
      <c r="U490" s="525" t="s">
        <v>1125</v>
      </c>
      <c r="V490" s="522" t="s">
        <v>1300</v>
      </c>
      <c r="W490" s="500"/>
    </row>
    <row r="491" spans="2:23" ht="25.5" x14ac:dyDescent="0.2">
      <c r="B491" s="499" t="e">
        <f>IF(Tabla46[[#This Row],[Tipos de Acciones]]="","",CONCATENATE(Tabla46[[#This Row],[POA]],".",Tabla46[[#This Row],[SRS]],".",Tabla46[[#This Row],[AREA]],".",Tabla46[[#This Row],[TIPO]]))</f>
        <v>#REF!</v>
      </c>
      <c r="C491" s="499" t="e">
        <f>IF(Tabla46[[#This Row],[Tipos de Acciones]]="","",'Formulario PPGR1'!#REF!)</f>
        <v>#REF!</v>
      </c>
      <c r="D491" s="499" t="e">
        <f>IF(Tabla46[[#This Row],[Tipos de Acciones]]="","",'Formulario PPGR1'!#REF!)</f>
        <v>#REF!</v>
      </c>
      <c r="E491" s="499" t="e">
        <f>IF(Tabla46[[#This Row],[Tipos de Acciones]]="","",'Formulario PPGR1'!#REF!)</f>
        <v>#REF!</v>
      </c>
      <c r="F491" s="499" t="e">
        <f>IF(Tabla46[[#This Row],[Tipos de Acciones]]="","",'Formulario PPGR1'!#REF!)</f>
        <v>#REF!</v>
      </c>
      <c r="G491" s="514" t="s">
        <v>1310</v>
      </c>
      <c r="H491" s="514" t="s">
        <v>2278</v>
      </c>
      <c r="I491" s="523"/>
      <c r="J491" s="514"/>
      <c r="K491" s="514" t="s">
        <v>2282</v>
      </c>
      <c r="L491" s="514"/>
      <c r="M491" s="516"/>
      <c r="N491" s="516"/>
      <c r="O491" s="524"/>
      <c r="P491" s="516"/>
      <c r="Q491" s="518" t="s">
        <v>2280</v>
      </c>
      <c r="R491" s="519">
        <v>40</v>
      </c>
      <c r="S491" s="520">
        <v>490</v>
      </c>
      <c r="T491" s="496">
        <f>+Tabla46[[#This Row],[Cantidad de Insumos]]*Tabla46[[#This Row],[Precio Unitario]]</f>
        <v>19600</v>
      </c>
      <c r="U491" s="525" t="s">
        <v>1125</v>
      </c>
      <c r="V491" s="522" t="s">
        <v>1300</v>
      </c>
      <c r="W491" s="500"/>
    </row>
    <row r="492" spans="2:23" ht="25.5" x14ac:dyDescent="0.2">
      <c r="B492" s="499" t="e">
        <f>IF(Tabla46[[#This Row],[Tipos de Acciones]]="","",CONCATENATE(Tabla46[[#This Row],[POA]],".",Tabla46[[#This Row],[SRS]],".",Tabla46[[#This Row],[AREA]],".",Tabla46[[#This Row],[TIPO]]))</f>
        <v>#REF!</v>
      </c>
      <c r="C492" s="499" t="e">
        <f>IF(Tabla46[[#This Row],[Tipos de Acciones]]="","",'Formulario PPGR1'!#REF!)</f>
        <v>#REF!</v>
      </c>
      <c r="D492" s="499" t="e">
        <f>IF(Tabla46[[#This Row],[Tipos de Acciones]]="","",'Formulario PPGR1'!#REF!)</f>
        <v>#REF!</v>
      </c>
      <c r="E492" s="499" t="e">
        <f>IF(Tabla46[[#This Row],[Tipos de Acciones]]="","",'Formulario PPGR1'!#REF!)</f>
        <v>#REF!</v>
      </c>
      <c r="F492" s="499" t="e">
        <f>IF(Tabla46[[#This Row],[Tipos de Acciones]]="","",'Formulario PPGR1'!#REF!)</f>
        <v>#REF!</v>
      </c>
      <c r="G492" s="514" t="s">
        <v>1310</v>
      </c>
      <c r="H492" s="514" t="s">
        <v>2278</v>
      </c>
      <c r="I492" s="523"/>
      <c r="J492" s="514"/>
      <c r="K492" s="514" t="s">
        <v>2283</v>
      </c>
      <c r="L492" s="514"/>
      <c r="M492" s="516"/>
      <c r="N492" s="516"/>
      <c r="O492" s="524"/>
      <c r="P492" s="516"/>
      <c r="Q492" s="518" t="s">
        <v>2280</v>
      </c>
      <c r="R492" s="519">
        <v>40</v>
      </c>
      <c r="S492" s="520">
        <v>490</v>
      </c>
      <c r="T492" s="496">
        <f>+Tabla46[[#This Row],[Cantidad de Insumos]]*Tabla46[[#This Row],[Precio Unitario]]</f>
        <v>19600</v>
      </c>
      <c r="U492" s="525" t="s">
        <v>1125</v>
      </c>
      <c r="V492" s="522" t="s">
        <v>1300</v>
      </c>
      <c r="W492" s="500"/>
    </row>
    <row r="493" spans="2:23" ht="25.5" x14ac:dyDescent="0.2">
      <c r="B493" s="499" t="e">
        <f>IF(Tabla46[[#This Row],[Tipos de Acciones]]="","",CONCATENATE(Tabla46[[#This Row],[POA]],".",Tabla46[[#This Row],[SRS]],".",Tabla46[[#This Row],[AREA]],".",Tabla46[[#This Row],[TIPO]]))</f>
        <v>#REF!</v>
      </c>
      <c r="C493" s="499" t="e">
        <f>IF(Tabla46[[#This Row],[Tipos de Acciones]]="","",'Formulario PPGR1'!#REF!)</f>
        <v>#REF!</v>
      </c>
      <c r="D493" s="499" t="e">
        <f>IF(Tabla46[[#This Row],[Tipos de Acciones]]="","",'Formulario PPGR1'!#REF!)</f>
        <v>#REF!</v>
      </c>
      <c r="E493" s="499" t="e">
        <f>IF(Tabla46[[#This Row],[Tipos de Acciones]]="","",'Formulario PPGR1'!#REF!)</f>
        <v>#REF!</v>
      </c>
      <c r="F493" s="499" t="e">
        <f>IF(Tabla46[[#This Row],[Tipos de Acciones]]="","",'Formulario PPGR1'!#REF!)</f>
        <v>#REF!</v>
      </c>
      <c r="G493" s="514" t="s">
        <v>1310</v>
      </c>
      <c r="H493" s="514" t="s">
        <v>2278</v>
      </c>
      <c r="I493" s="523"/>
      <c r="J493" s="514"/>
      <c r="K493" s="514" t="s">
        <v>2284</v>
      </c>
      <c r="L493" s="514"/>
      <c r="M493" s="516"/>
      <c r="N493" s="516"/>
      <c r="O493" s="524"/>
      <c r="P493" s="516"/>
      <c r="Q493" s="518" t="s">
        <v>2280</v>
      </c>
      <c r="R493" s="519">
        <v>15</v>
      </c>
      <c r="S493" s="520">
        <v>280</v>
      </c>
      <c r="T493" s="496">
        <f>+Tabla46[[#This Row],[Cantidad de Insumos]]*Tabla46[[#This Row],[Precio Unitario]]</f>
        <v>4200</v>
      </c>
      <c r="U493" s="525" t="s">
        <v>1125</v>
      </c>
      <c r="V493" s="522" t="s">
        <v>1300</v>
      </c>
      <c r="W493" s="500"/>
    </row>
    <row r="494" spans="2:23" ht="25.5" x14ac:dyDescent="0.2">
      <c r="B494" s="499" t="e">
        <f>IF(Tabla46[[#This Row],[Tipos de Acciones]]="","",CONCATENATE(Tabla46[[#This Row],[POA]],".",Tabla46[[#This Row],[SRS]],".",Tabla46[[#This Row],[AREA]],".",Tabla46[[#This Row],[TIPO]]))</f>
        <v>#REF!</v>
      </c>
      <c r="C494" s="499" t="e">
        <f>IF(Tabla46[[#This Row],[Tipos de Acciones]]="","",'Formulario PPGR1'!#REF!)</f>
        <v>#REF!</v>
      </c>
      <c r="D494" s="499" t="e">
        <f>IF(Tabla46[[#This Row],[Tipos de Acciones]]="","",'Formulario PPGR1'!#REF!)</f>
        <v>#REF!</v>
      </c>
      <c r="E494" s="499" t="e">
        <f>IF(Tabla46[[#This Row],[Tipos de Acciones]]="","",'Formulario PPGR1'!#REF!)</f>
        <v>#REF!</v>
      </c>
      <c r="F494" s="499" t="e">
        <f>IF(Tabla46[[#This Row],[Tipos de Acciones]]="","",'Formulario PPGR1'!#REF!)</f>
        <v>#REF!</v>
      </c>
      <c r="G494" s="514" t="s">
        <v>1310</v>
      </c>
      <c r="H494" s="514" t="s">
        <v>2278</v>
      </c>
      <c r="I494" s="523"/>
      <c r="J494" s="514"/>
      <c r="K494" s="514" t="s">
        <v>2285</v>
      </c>
      <c r="L494" s="514"/>
      <c r="M494" s="516"/>
      <c r="N494" s="516"/>
      <c r="O494" s="524"/>
      <c r="P494" s="516"/>
      <c r="Q494" s="518" t="s">
        <v>2280</v>
      </c>
      <c r="R494" s="519">
        <v>20</v>
      </c>
      <c r="S494" s="520">
        <v>18</v>
      </c>
      <c r="T494" s="496">
        <f>+Tabla46[[#This Row],[Cantidad de Insumos]]*Tabla46[[#This Row],[Precio Unitario]]</f>
        <v>360</v>
      </c>
      <c r="U494" s="525" t="s">
        <v>1125</v>
      </c>
      <c r="V494" s="522" t="s">
        <v>1300</v>
      </c>
      <c r="W494" s="500"/>
    </row>
    <row r="495" spans="2:23" x14ac:dyDescent="0.2">
      <c r="B495" s="499" t="e">
        <f>IF(Tabla46[[#This Row],[Tipos de Acciones]]="","",CONCATENATE(Tabla46[[#This Row],[POA]],".",Tabla46[[#This Row],[SRS]],".",Tabla46[[#This Row],[AREA]],".",Tabla46[[#This Row],[TIPO]]))</f>
        <v>#REF!</v>
      </c>
      <c r="C495" s="499" t="e">
        <f>IF(Tabla46[[#This Row],[Tipos de Acciones]]="","",'Formulario PPGR1'!#REF!)</f>
        <v>#REF!</v>
      </c>
      <c r="D495" s="499" t="e">
        <f>IF(Tabla46[[#This Row],[Tipos de Acciones]]="","",'Formulario PPGR1'!#REF!)</f>
        <v>#REF!</v>
      </c>
      <c r="E495" s="499" t="e">
        <f>IF(Tabla46[[#This Row],[Tipos de Acciones]]="","",'Formulario PPGR1'!#REF!)</f>
        <v>#REF!</v>
      </c>
      <c r="F495" s="499" t="e">
        <f>IF(Tabla46[[#This Row],[Tipos de Acciones]]="","",'Formulario PPGR1'!#REF!)</f>
        <v>#REF!</v>
      </c>
      <c r="G495" s="514" t="s">
        <v>1310</v>
      </c>
      <c r="H495" s="514" t="s">
        <v>2286</v>
      </c>
      <c r="I495" s="523"/>
      <c r="J495" s="514"/>
      <c r="K495" s="514" t="s">
        <v>2287</v>
      </c>
      <c r="L495" s="514"/>
      <c r="M495" s="516"/>
      <c r="N495" s="516"/>
      <c r="O495" s="524"/>
      <c r="P495" s="516"/>
      <c r="Q495" s="518" t="s">
        <v>2280</v>
      </c>
      <c r="R495" s="519">
        <v>12</v>
      </c>
      <c r="S495" s="520">
        <v>443</v>
      </c>
      <c r="T495" s="496">
        <f>+Tabla46[[#This Row],[Cantidad de Insumos]]*Tabla46[[#This Row],[Precio Unitario]]</f>
        <v>5316</v>
      </c>
      <c r="U495" s="525" t="s">
        <v>1041</v>
      </c>
      <c r="V495" s="522" t="s">
        <v>1300</v>
      </c>
      <c r="W495" s="500"/>
    </row>
    <row r="496" spans="2:23" ht="25.5" x14ac:dyDescent="0.2">
      <c r="B496" s="499" t="e">
        <f>IF(Tabla46[[#This Row],[Tipos de Acciones]]="","",CONCATENATE(Tabla46[[#This Row],[POA]],".",Tabla46[[#This Row],[SRS]],".",Tabla46[[#This Row],[AREA]],".",Tabla46[[#This Row],[TIPO]]))</f>
        <v>#REF!</v>
      </c>
      <c r="C496" s="499" t="e">
        <f>IF(Tabla46[[#This Row],[Tipos de Acciones]]="","",'Formulario PPGR1'!#REF!)</f>
        <v>#REF!</v>
      </c>
      <c r="D496" s="499" t="e">
        <f>IF(Tabla46[[#This Row],[Tipos de Acciones]]="","",'Formulario PPGR1'!#REF!)</f>
        <v>#REF!</v>
      </c>
      <c r="E496" s="499" t="e">
        <f>IF(Tabla46[[#This Row],[Tipos de Acciones]]="","",'Formulario PPGR1'!#REF!)</f>
        <v>#REF!</v>
      </c>
      <c r="F496" s="499" t="e">
        <f>IF(Tabla46[[#This Row],[Tipos de Acciones]]="","",'Formulario PPGR1'!#REF!)</f>
        <v>#REF!</v>
      </c>
      <c r="G496" s="514" t="s">
        <v>1310</v>
      </c>
      <c r="H496" s="514" t="s">
        <v>2286</v>
      </c>
      <c r="I496" s="523"/>
      <c r="J496" s="514"/>
      <c r="K496" s="514" t="s">
        <v>2288</v>
      </c>
      <c r="L496" s="514"/>
      <c r="M496" s="516"/>
      <c r="N496" s="516"/>
      <c r="O496" s="524"/>
      <c r="P496" s="516"/>
      <c r="Q496" s="518" t="s">
        <v>2280</v>
      </c>
      <c r="R496" s="519">
        <v>15</v>
      </c>
      <c r="S496" s="520">
        <v>531</v>
      </c>
      <c r="T496" s="496">
        <f>+Tabla46[[#This Row],[Cantidad de Insumos]]*Tabla46[[#This Row],[Precio Unitario]]</f>
        <v>7965</v>
      </c>
      <c r="U496" s="525" t="s">
        <v>1041</v>
      </c>
      <c r="V496" s="522" t="s">
        <v>1300</v>
      </c>
      <c r="W496" s="500"/>
    </row>
    <row r="497" spans="2:23" ht="25.5" x14ac:dyDescent="0.2">
      <c r="B497" s="499" t="e">
        <f>IF(Tabla46[[#This Row],[Tipos de Acciones]]="","",CONCATENATE(Tabla46[[#This Row],[POA]],".",Tabla46[[#This Row],[SRS]],".",Tabla46[[#This Row],[AREA]],".",Tabla46[[#This Row],[TIPO]]))</f>
        <v>#REF!</v>
      </c>
      <c r="C497" s="499" t="e">
        <f>IF(Tabla46[[#This Row],[Tipos de Acciones]]="","",'Formulario PPGR1'!#REF!)</f>
        <v>#REF!</v>
      </c>
      <c r="D497" s="499" t="e">
        <f>IF(Tabla46[[#This Row],[Tipos de Acciones]]="","",'Formulario PPGR1'!#REF!)</f>
        <v>#REF!</v>
      </c>
      <c r="E497" s="499" t="e">
        <f>IF(Tabla46[[#This Row],[Tipos de Acciones]]="","",'Formulario PPGR1'!#REF!)</f>
        <v>#REF!</v>
      </c>
      <c r="F497" s="499" t="e">
        <f>IF(Tabla46[[#This Row],[Tipos de Acciones]]="","",'Formulario PPGR1'!#REF!)</f>
        <v>#REF!</v>
      </c>
      <c r="G497" s="514" t="s">
        <v>1310</v>
      </c>
      <c r="H497" s="514" t="s">
        <v>2286</v>
      </c>
      <c r="I497" s="523"/>
      <c r="J497" s="514"/>
      <c r="K497" s="514" t="s">
        <v>2289</v>
      </c>
      <c r="L497" s="514"/>
      <c r="M497" s="516"/>
      <c r="N497" s="516"/>
      <c r="O497" s="524"/>
      <c r="P497" s="516"/>
      <c r="Q497" s="518" t="s">
        <v>2280</v>
      </c>
      <c r="R497" s="519">
        <v>6</v>
      </c>
      <c r="S497" s="520">
        <v>7500</v>
      </c>
      <c r="T497" s="496">
        <f>+Tabla46[[#This Row],[Cantidad de Insumos]]*Tabla46[[#This Row],[Precio Unitario]]</f>
        <v>45000</v>
      </c>
      <c r="U497" s="525" t="s">
        <v>1041</v>
      </c>
      <c r="V497" s="522" t="s">
        <v>1300</v>
      </c>
      <c r="W497" s="500"/>
    </row>
    <row r="498" spans="2:23" ht="25.5" x14ac:dyDescent="0.2">
      <c r="B498" s="499" t="e">
        <f>IF(Tabla46[[#This Row],[Tipos de Acciones]]="","",CONCATENATE(Tabla46[[#This Row],[POA]],".",Tabla46[[#This Row],[SRS]],".",Tabla46[[#This Row],[AREA]],".",Tabla46[[#This Row],[TIPO]]))</f>
        <v>#REF!</v>
      </c>
      <c r="C498" s="499" t="e">
        <f>IF(Tabla46[[#This Row],[Tipos de Acciones]]="","",'Formulario PPGR1'!#REF!)</f>
        <v>#REF!</v>
      </c>
      <c r="D498" s="499" t="e">
        <f>IF(Tabla46[[#This Row],[Tipos de Acciones]]="","",'Formulario PPGR1'!#REF!)</f>
        <v>#REF!</v>
      </c>
      <c r="E498" s="499" t="e">
        <f>IF(Tabla46[[#This Row],[Tipos de Acciones]]="","",'Formulario PPGR1'!#REF!)</f>
        <v>#REF!</v>
      </c>
      <c r="F498" s="499" t="e">
        <f>IF(Tabla46[[#This Row],[Tipos de Acciones]]="","",'Formulario PPGR1'!#REF!)</f>
        <v>#REF!</v>
      </c>
      <c r="G498" s="514" t="s">
        <v>1310</v>
      </c>
      <c r="H498" s="514" t="s">
        <v>2278</v>
      </c>
      <c r="I498" s="523"/>
      <c r="J498" s="514"/>
      <c r="K498" s="514" t="s">
        <v>2290</v>
      </c>
      <c r="L498" s="514"/>
      <c r="M498" s="516"/>
      <c r="N498" s="516"/>
      <c r="O498" s="524"/>
      <c r="P498" s="516"/>
      <c r="Q498" s="518" t="s">
        <v>2280</v>
      </c>
      <c r="R498" s="519">
        <v>24</v>
      </c>
      <c r="S498" s="520">
        <v>16</v>
      </c>
      <c r="T498" s="496">
        <f>+Tabla46[[#This Row],[Cantidad de Insumos]]*Tabla46[[#This Row],[Precio Unitario]]</f>
        <v>384</v>
      </c>
      <c r="U498" s="525" t="s">
        <v>1125</v>
      </c>
      <c r="V498" s="522" t="s">
        <v>1300</v>
      </c>
      <c r="W498" s="500"/>
    </row>
    <row r="499" spans="2:23" ht="25.5" x14ac:dyDescent="0.2">
      <c r="B499" s="499" t="e">
        <f>IF(Tabla46[[#This Row],[Tipos de Acciones]]="","",CONCATENATE(Tabla46[[#This Row],[POA]],".",Tabla46[[#This Row],[SRS]],".",Tabla46[[#This Row],[AREA]],".",Tabla46[[#This Row],[TIPO]]))</f>
        <v>#REF!</v>
      </c>
      <c r="C499" s="499" t="e">
        <f>IF(Tabla46[[#This Row],[Tipos de Acciones]]="","",'Formulario PPGR1'!#REF!)</f>
        <v>#REF!</v>
      </c>
      <c r="D499" s="499" t="e">
        <f>IF(Tabla46[[#This Row],[Tipos de Acciones]]="","",'Formulario PPGR1'!#REF!)</f>
        <v>#REF!</v>
      </c>
      <c r="E499" s="499" t="e">
        <f>IF(Tabla46[[#This Row],[Tipos de Acciones]]="","",'Formulario PPGR1'!#REF!)</f>
        <v>#REF!</v>
      </c>
      <c r="F499" s="499" t="e">
        <f>IF(Tabla46[[#This Row],[Tipos de Acciones]]="","",'Formulario PPGR1'!#REF!)</f>
        <v>#REF!</v>
      </c>
      <c r="G499" s="514" t="s">
        <v>1310</v>
      </c>
      <c r="H499" s="514" t="s">
        <v>2278</v>
      </c>
      <c r="I499" s="523"/>
      <c r="J499" s="514"/>
      <c r="K499" s="514" t="s">
        <v>2291</v>
      </c>
      <c r="L499" s="514"/>
      <c r="M499" s="516"/>
      <c r="N499" s="516"/>
      <c r="O499" s="524"/>
      <c r="P499" s="516"/>
      <c r="Q499" s="518" t="s">
        <v>2280</v>
      </c>
      <c r="R499" s="519">
        <v>24</v>
      </c>
      <c r="S499" s="520">
        <v>35</v>
      </c>
      <c r="T499" s="496">
        <f>+Tabla46[[#This Row],[Cantidad de Insumos]]*Tabla46[[#This Row],[Precio Unitario]]</f>
        <v>840</v>
      </c>
      <c r="U499" s="525" t="s">
        <v>1125</v>
      </c>
      <c r="V499" s="522" t="s">
        <v>1300</v>
      </c>
      <c r="W499" s="500"/>
    </row>
    <row r="500" spans="2:23" ht="25.5" x14ac:dyDescent="0.2">
      <c r="B500" s="499" t="e">
        <f>IF(Tabla46[[#This Row],[Tipos de Acciones]]="","",CONCATENATE(Tabla46[[#This Row],[POA]],".",Tabla46[[#This Row],[SRS]],".",Tabla46[[#This Row],[AREA]],".",Tabla46[[#This Row],[TIPO]]))</f>
        <v>#REF!</v>
      </c>
      <c r="C500" s="499" t="e">
        <f>IF(Tabla46[[#This Row],[Tipos de Acciones]]="","",'Formulario PPGR1'!#REF!)</f>
        <v>#REF!</v>
      </c>
      <c r="D500" s="499" t="e">
        <f>IF(Tabla46[[#This Row],[Tipos de Acciones]]="","",'Formulario PPGR1'!#REF!)</f>
        <v>#REF!</v>
      </c>
      <c r="E500" s="499" t="e">
        <f>IF(Tabla46[[#This Row],[Tipos de Acciones]]="","",'Formulario PPGR1'!#REF!)</f>
        <v>#REF!</v>
      </c>
      <c r="F500" s="499" t="e">
        <f>IF(Tabla46[[#This Row],[Tipos de Acciones]]="","",'Formulario PPGR1'!#REF!)</f>
        <v>#REF!</v>
      </c>
      <c r="G500" s="514" t="s">
        <v>1310</v>
      </c>
      <c r="H500" s="514" t="s">
        <v>2292</v>
      </c>
      <c r="I500" s="523"/>
      <c r="J500" s="514"/>
      <c r="K500" s="514" t="s">
        <v>2293</v>
      </c>
      <c r="L500" s="514"/>
      <c r="M500" s="516"/>
      <c r="N500" s="516"/>
      <c r="O500" s="524"/>
      <c r="P500" s="516"/>
      <c r="Q500" s="518" t="s">
        <v>2280</v>
      </c>
      <c r="R500" s="519">
        <v>30</v>
      </c>
      <c r="S500" s="520">
        <v>712</v>
      </c>
      <c r="T500" s="496">
        <f>+Tabla46[[#This Row],[Cantidad de Insumos]]*Tabla46[[#This Row],[Precio Unitario]]</f>
        <v>21360</v>
      </c>
      <c r="U500" s="525" t="s">
        <v>1027</v>
      </c>
      <c r="V500" s="522" t="s">
        <v>1300</v>
      </c>
      <c r="W500" s="500"/>
    </row>
    <row r="501" spans="2:23" ht="25.5" x14ac:dyDescent="0.2">
      <c r="B501" s="499" t="e">
        <f>IF(Tabla46[[#This Row],[Tipos de Acciones]]="","",CONCATENATE(Tabla46[[#This Row],[POA]],".",Tabla46[[#This Row],[SRS]],".",Tabla46[[#This Row],[AREA]],".",Tabla46[[#This Row],[TIPO]]))</f>
        <v>#REF!</v>
      </c>
      <c r="C501" s="499" t="e">
        <f>IF(Tabla46[[#This Row],[Tipos de Acciones]]="","",'Formulario PPGR1'!#REF!)</f>
        <v>#REF!</v>
      </c>
      <c r="D501" s="499" t="e">
        <f>IF(Tabla46[[#This Row],[Tipos de Acciones]]="","",'Formulario PPGR1'!#REF!)</f>
        <v>#REF!</v>
      </c>
      <c r="E501" s="499" t="e">
        <f>IF(Tabla46[[#This Row],[Tipos de Acciones]]="","",'Formulario PPGR1'!#REF!)</f>
        <v>#REF!</v>
      </c>
      <c r="F501" s="499" t="e">
        <f>IF(Tabla46[[#This Row],[Tipos de Acciones]]="","",'Formulario PPGR1'!#REF!)</f>
        <v>#REF!</v>
      </c>
      <c r="G501" s="514" t="s">
        <v>1310</v>
      </c>
      <c r="H501" s="514" t="s">
        <v>2292</v>
      </c>
      <c r="I501" s="523"/>
      <c r="J501" s="514"/>
      <c r="K501" s="514" t="s">
        <v>2294</v>
      </c>
      <c r="L501" s="514"/>
      <c r="M501" s="516"/>
      <c r="N501" s="516"/>
      <c r="O501" s="524"/>
      <c r="P501" s="516"/>
      <c r="Q501" s="518" t="s">
        <v>2280</v>
      </c>
      <c r="R501" s="519">
        <v>30</v>
      </c>
      <c r="S501" s="520">
        <v>36</v>
      </c>
      <c r="T501" s="496">
        <f>+Tabla46[[#This Row],[Cantidad de Insumos]]*Tabla46[[#This Row],[Precio Unitario]]</f>
        <v>1080</v>
      </c>
      <c r="U501" s="525" t="s">
        <v>1027</v>
      </c>
      <c r="V501" s="522" t="s">
        <v>1300</v>
      </c>
      <c r="W501" s="500"/>
    </row>
    <row r="502" spans="2:23" ht="25.5" x14ac:dyDescent="0.2">
      <c r="B502" s="499" t="e">
        <f>IF(Tabla46[[#This Row],[Tipos de Acciones]]="","",CONCATENATE(Tabla46[[#This Row],[POA]],".",Tabla46[[#This Row],[SRS]],".",Tabla46[[#This Row],[AREA]],".",Tabla46[[#This Row],[TIPO]]))</f>
        <v>#REF!</v>
      </c>
      <c r="C502" s="499" t="e">
        <f>IF(Tabla46[[#This Row],[Tipos de Acciones]]="","",'Formulario PPGR1'!#REF!)</f>
        <v>#REF!</v>
      </c>
      <c r="D502" s="499" t="e">
        <f>IF(Tabla46[[#This Row],[Tipos de Acciones]]="","",'Formulario PPGR1'!#REF!)</f>
        <v>#REF!</v>
      </c>
      <c r="E502" s="499" t="e">
        <f>IF(Tabla46[[#This Row],[Tipos de Acciones]]="","",'Formulario PPGR1'!#REF!)</f>
        <v>#REF!</v>
      </c>
      <c r="F502" s="499" t="e">
        <f>IF(Tabla46[[#This Row],[Tipos de Acciones]]="","",'Formulario PPGR1'!#REF!)</f>
        <v>#REF!</v>
      </c>
      <c r="G502" s="514" t="s">
        <v>1310</v>
      </c>
      <c r="H502" s="514" t="s">
        <v>2292</v>
      </c>
      <c r="I502" s="523"/>
      <c r="J502" s="514"/>
      <c r="K502" s="514" t="s">
        <v>2295</v>
      </c>
      <c r="L502" s="514"/>
      <c r="M502" s="516"/>
      <c r="N502" s="516"/>
      <c r="O502" s="524"/>
      <c r="P502" s="516"/>
      <c r="Q502" s="518" t="s">
        <v>2296</v>
      </c>
      <c r="R502" s="519">
        <v>15</v>
      </c>
      <c r="S502" s="520">
        <v>280</v>
      </c>
      <c r="T502" s="496">
        <f>+Tabla46[[#This Row],[Cantidad de Insumos]]*Tabla46[[#This Row],[Precio Unitario]]</f>
        <v>4200</v>
      </c>
      <c r="U502" s="525" t="s">
        <v>1027</v>
      </c>
      <c r="V502" s="522" t="s">
        <v>1300</v>
      </c>
      <c r="W502" s="500"/>
    </row>
    <row r="503" spans="2:23" x14ac:dyDescent="0.2">
      <c r="B503" s="499" t="e">
        <f>IF(Tabla46[[#This Row],[Tipos de Acciones]]="","",CONCATENATE(Tabla46[[#This Row],[POA]],".",Tabla46[[#This Row],[SRS]],".",Tabla46[[#This Row],[AREA]],".",Tabla46[[#This Row],[TIPO]]))</f>
        <v>#REF!</v>
      </c>
      <c r="C503" s="499" t="e">
        <f>IF(Tabla46[[#This Row],[Tipos de Acciones]]="","",'Formulario PPGR1'!#REF!)</f>
        <v>#REF!</v>
      </c>
      <c r="D503" s="499" t="e">
        <f>IF(Tabla46[[#This Row],[Tipos de Acciones]]="","",'Formulario PPGR1'!#REF!)</f>
        <v>#REF!</v>
      </c>
      <c r="E503" s="499" t="e">
        <f>IF(Tabla46[[#This Row],[Tipos de Acciones]]="","",'Formulario PPGR1'!#REF!)</f>
        <v>#REF!</v>
      </c>
      <c r="F503" s="499" t="e">
        <f>IF(Tabla46[[#This Row],[Tipos de Acciones]]="","",'Formulario PPGR1'!#REF!)</f>
        <v>#REF!</v>
      </c>
      <c r="G503" s="514" t="s">
        <v>1310</v>
      </c>
      <c r="H503" s="514" t="s">
        <v>2297</v>
      </c>
      <c r="I503" s="523"/>
      <c r="J503" s="514"/>
      <c r="K503" s="514" t="s">
        <v>2298</v>
      </c>
      <c r="L503" s="514"/>
      <c r="M503" s="516"/>
      <c r="N503" s="516"/>
      <c r="O503" s="524"/>
      <c r="P503" s="516"/>
      <c r="Q503" s="518" t="s">
        <v>2299</v>
      </c>
      <c r="R503" s="519">
        <v>65</v>
      </c>
      <c r="S503" s="520">
        <v>3935</v>
      </c>
      <c r="T503" s="496">
        <f>+Tabla46[[#This Row],[Cantidad de Insumos]]*Tabla46[[#This Row],[Precio Unitario]]</f>
        <v>255775</v>
      </c>
      <c r="U503" s="525" t="s">
        <v>926</v>
      </c>
      <c r="V503" s="522" t="s">
        <v>1300</v>
      </c>
      <c r="W503" s="500"/>
    </row>
    <row r="504" spans="2:23" x14ac:dyDescent="0.2">
      <c r="B504" s="499" t="e">
        <f>IF(Tabla46[[#This Row],[Tipos de Acciones]]="","",CONCATENATE(Tabla46[[#This Row],[POA]],".",Tabla46[[#This Row],[SRS]],".",Tabla46[[#This Row],[AREA]],".",Tabla46[[#This Row],[TIPO]]))</f>
        <v>#REF!</v>
      </c>
      <c r="C504" s="499" t="e">
        <f>IF(Tabla46[[#This Row],[Tipos de Acciones]]="","",'Formulario PPGR1'!#REF!)</f>
        <v>#REF!</v>
      </c>
      <c r="D504" s="499" t="e">
        <f>IF(Tabla46[[#This Row],[Tipos de Acciones]]="","",'Formulario PPGR1'!#REF!)</f>
        <v>#REF!</v>
      </c>
      <c r="E504" s="499" t="e">
        <f>IF(Tabla46[[#This Row],[Tipos de Acciones]]="","",'Formulario PPGR1'!#REF!)</f>
        <v>#REF!</v>
      </c>
      <c r="F504" s="499" t="e">
        <f>IF(Tabla46[[#This Row],[Tipos de Acciones]]="","",'Formulario PPGR1'!#REF!)</f>
        <v>#REF!</v>
      </c>
      <c r="G504" s="514" t="s">
        <v>1310</v>
      </c>
      <c r="H504" s="514" t="s">
        <v>2300</v>
      </c>
      <c r="I504" s="523"/>
      <c r="J504" s="514"/>
      <c r="K504" s="514" t="s">
        <v>2301</v>
      </c>
      <c r="L504" s="514"/>
      <c r="M504" s="516"/>
      <c r="N504" s="516"/>
      <c r="O504" s="524"/>
      <c r="P504" s="516"/>
      <c r="Q504" s="518" t="s">
        <v>2280</v>
      </c>
      <c r="R504" s="519">
        <v>20</v>
      </c>
      <c r="S504" s="520">
        <v>32</v>
      </c>
      <c r="T504" s="496">
        <f>+Tabla46[[#This Row],[Cantidad de Insumos]]*Tabla46[[#This Row],[Precio Unitario]]</f>
        <v>640</v>
      </c>
      <c r="U504" s="525" t="s">
        <v>950</v>
      </c>
      <c r="V504" s="522" t="s">
        <v>1300</v>
      </c>
      <c r="W504" s="500"/>
    </row>
    <row r="505" spans="2:23" ht="25.5" x14ac:dyDescent="0.2">
      <c r="B505" s="499" t="e">
        <f>IF(Tabla46[[#This Row],[Tipos de Acciones]]="","",CONCATENATE(Tabla46[[#This Row],[POA]],".",Tabla46[[#This Row],[SRS]],".",Tabla46[[#This Row],[AREA]],".",Tabla46[[#This Row],[TIPO]]))</f>
        <v>#REF!</v>
      </c>
      <c r="C505" s="499" t="e">
        <f>IF(Tabla46[[#This Row],[Tipos de Acciones]]="","",'Formulario PPGR1'!#REF!)</f>
        <v>#REF!</v>
      </c>
      <c r="D505" s="499" t="e">
        <f>IF(Tabla46[[#This Row],[Tipos de Acciones]]="","",'Formulario PPGR1'!#REF!)</f>
        <v>#REF!</v>
      </c>
      <c r="E505" s="499" t="e">
        <f>IF(Tabla46[[#This Row],[Tipos de Acciones]]="","",'Formulario PPGR1'!#REF!)</f>
        <v>#REF!</v>
      </c>
      <c r="F505" s="499" t="e">
        <f>IF(Tabla46[[#This Row],[Tipos de Acciones]]="","",'Formulario PPGR1'!#REF!)</f>
        <v>#REF!</v>
      </c>
      <c r="G505" s="514" t="s">
        <v>1310</v>
      </c>
      <c r="H505" s="514" t="s">
        <v>2278</v>
      </c>
      <c r="I505" s="523"/>
      <c r="J505" s="514"/>
      <c r="K505" s="514" t="s">
        <v>2302</v>
      </c>
      <c r="L505" s="514"/>
      <c r="M505" s="516"/>
      <c r="N505" s="516"/>
      <c r="O505" s="524"/>
      <c r="P505" s="516"/>
      <c r="Q505" s="518" t="s">
        <v>2280</v>
      </c>
      <c r="R505" s="519">
        <v>18</v>
      </c>
      <c r="S505" s="520">
        <v>15</v>
      </c>
      <c r="T505" s="496">
        <f>+Tabla46[[#This Row],[Cantidad de Insumos]]*Tabla46[[#This Row],[Precio Unitario]]</f>
        <v>270</v>
      </c>
      <c r="U505" s="525" t="s">
        <v>1125</v>
      </c>
      <c r="V505" s="522" t="s">
        <v>1300</v>
      </c>
      <c r="W505" s="500"/>
    </row>
    <row r="506" spans="2:23" ht="25.5" x14ac:dyDescent="0.2">
      <c r="B506" s="499" t="e">
        <f>IF(Tabla46[[#This Row],[Tipos de Acciones]]="","",CONCATENATE(Tabla46[[#This Row],[POA]],".",Tabla46[[#This Row],[SRS]],".",Tabla46[[#This Row],[AREA]],".",Tabla46[[#This Row],[TIPO]]))</f>
        <v>#REF!</v>
      </c>
      <c r="C506" s="499" t="e">
        <f>IF(Tabla46[[#This Row],[Tipos de Acciones]]="","",'Formulario PPGR1'!#REF!)</f>
        <v>#REF!</v>
      </c>
      <c r="D506" s="499" t="e">
        <f>IF(Tabla46[[#This Row],[Tipos de Acciones]]="","",'Formulario PPGR1'!#REF!)</f>
        <v>#REF!</v>
      </c>
      <c r="E506" s="499" t="e">
        <f>IF(Tabla46[[#This Row],[Tipos de Acciones]]="","",'Formulario PPGR1'!#REF!)</f>
        <v>#REF!</v>
      </c>
      <c r="F506" s="499" t="e">
        <f>IF(Tabla46[[#This Row],[Tipos de Acciones]]="","",'Formulario PPGR1'!#REF!)</f>
        <v>#REF!</v>
      </c>
      <c r="G506" s="514" t="s">
        <v>1310</v>
      </c>
      <c r="H506" s="514" t="s">
        <v>2278</v>
      </c>
      <c r="I506" s="523"/>
      <c r="J506" s="514"/>
      <c r="K506" s="514" t="s">
        <v>2303</v>
      </c>
      <c r="L506" s="514"/>
      <c r="M506" s="516"/>
      <c r="N506" s="516"/>
      <c r="O506" s="524"/>
      <c r="P506" s="516"/>
      <c r="Q506" s="518" t="s">
        <v>2280</v>
      </c>
      <c r="R506" s="519">
        <v>24</v>
      </c>
      <c r="S506" s="520">
        <v>25</v>
      </c>
      <c r="T506" s="496">
        <f>+Tabla46[[#This Row],[Cantidad de Insumos]]*Tabla46[[#This Row],[Precio Unitario]]</f>
        <v>600</v>
      </c>
      <c r="U506" s="525" t="s">
        <v>1125</v>
      </c>
      <c r="V506" s="522" t="s">
        <v>1300</v>
      </c>
      <c r="W506" s="500"/>
    </row>
    <row r="507" spans="2:23" ht="25.5" x14ac:dyDescent="0.2">
      <c r="B507" s="499" t="e">
        <f>IF(Tabla46[[#This Row],[Tipos de Acciones]]="","",CONCATENATE(Tabla46[[#This Row],[POA]],".",Tabla46[[#This Row],[SRS]],".",Tabla46[[#This Row],[AREA]],".",Tabla46[[#This Row],[TIPO]]))</f>
        <v>#REF!</v>
      </c>
      <c r="C507" s="499" t="e">
        <f>IF(Tabla46[[#This Row],[Tipos de Acciones]]="","",'Formulario PPGR1'!#REF!)</f>
        <v>#REF!</v>
      </c>
      <c r="D507" s="499" t="e">
        <f>IF(Tabla46[[#This Row],[Tipos de Acciones]]="","",'Formulario PPGR1'!#REF!)</f>
        <v>#REF!</v>
      </c>
      <c r="E507" s="499" t="e">
        <f>IF(Tabla46[[#This Row],[Tipos de Acciones]]="","",'Formulario PPGR1'!#REF!)</f>
        <v>#REF!</v>
      </c>
      <c r="F507" s="499" t="e">
        <f>IF(Tabla46[[#This Row],[Tipos de Acciones]]="","",'Formulario PPGR1'!#REF!)</f>
        <v>#REF!</v>
      </c>
      <c r="G507" s="514" t="s">
        <v>1310</v>
      </c>
      <c r="H507" s="514" t="s">
        <v>2297</v>
      </c>
      <c r="I507" s="523"/>
      <c r="J507" s="514"/>
      <c r="K507" s="514" t="s">
        <v>2304</v>
      </c>
      <c r="L507" s="514"/>
      <c r="M507" s="516"/>
      <c r="N507" s="516"/>
      <c r="O507" s="524"/>
      <c r="P507" s="516"/>
      <c r="Q507" s="518" t="s">
        <v>707</v>
      </c>
      <c r="R507" s="519">
        <v>45</v>
      </c>
      <c r="S507" s="520">
        <v>130</v>
      </c>
      <c r="T507" s="496">
        <f>+Tabla46[[#This Row],[Cantidad de Insumos]]*Tabla46[[#This Row],[Precio Unitario]]</f>
        <v>5850</v>
      </c>
      <c r="U507" s="525" t="s">
        <v>926</v>
      </c>
      <c r="V507" s="522" t="s">
        <v>1300</v>
      </c>
      <c r="W507" s="500"/>
    </row>
    <row r="508" spans="2:23" ht="25.5" x14ac:dyDescent="0.2">
      <c r="B508" s="499" t="e">
        <f>IF(Tabla46[[#This Row],[Tipos de Acciones]]="","",CONCATENATE(Tabla46[[#This Row],[POA]],".",Tabla46[[#This Row],[SRS]],".",Tabla46[[#This Row],[AREA]],".",Tabla46[[#This Row],[TIPO]]))</f>
        <v>#REF!</v>
      </c>
      <c r="C508" s="499" t="e">
        <f>IF(Tabla46[[#This Row],[Tipos de Acciones]]="","",'Formulario PPGR1'!#REF!)</f>
        <v>#REF!</v>
      </c>
      <c r="D508" s="499" t="e">
        <f>IF(Tabla46[[#This Row],[Tipos de Acciones]]="","",'Formulario PPGR1'!#REF!)</f>
        <v>#REF!</v>
      </c>
      <c r="E508" s="499" t="e">
        <f>IF(Tabla46[[#This Row],[Tipos de Acciones]]="","",'Formulario PPGR1'!#REF!)</f>
        <v>#REF!</v>
      </c>
      <c r="F508" s="499" t="e">
        <f>IF(Tabla46[[#This Row],[Tipos de Acciones]]="","",'Formulario PPGR1'!#REF!)</f>
        <v>#REF!</v>
      </c>
      <c r="G508" s="514" t="s">
        <v>1310</v>
      </c>
      <c r="H508" s="514" t="s">
        <v>2278</v>
      </c>
      <c r="I508" s="523"/>
      <c r="J508" s="514"/>
      <c r="K508" s="514" t="s">
        <v>2305</v>
      </c>
      <c r="L508" s="514"/>
      <c r="M508" s="516"/>
      <c r="N508" s="516"/>
      <c r="O508" s="524"/>
      <c r="P508" s="516"/>
      <c r="Q508" s="518" t="s">
        <v>2280</v>
      </c>
      <c r="R508" s="519">
        <v>7</v>
      </c>
      <c r="S508" s="520">
        <v>6620</v>
      </c>
      <c r="T508" s="496">
        <f>+Tabla46[[#This Row],[Cantidad de Insumos]]*Tabla46[[#This Row],[Precio Unitario]]</f>
        <v>46340</v>
      </c>
      <c r="U508" s="525" t="s">
        <v>1125</v>
      </c>
      <c r="V508" s="522" t="s">
        <v>1300</v>
      </c>
      <c r="W508" s="500"/>
    </row>
    <row r="509" spans="2:23" ht="25.5" x14ac:dyDescent="0.2">
      <c r="B509" s="499" t="e">
        <f>IF(Tabla46[[#This Row],[Tipos de Acciones]]="","",CONCATENATE(Tabla46[[#This Row],[POA]],".",Tabla46[[#This Row],[SRS]],".",Tabla46[[#This Row],[AREA]],".",Tabla46[[#This Row],[TIPO]]))</f>
        <v>#REF!</v>
      </c>
      <c r="C509" s="499" t="e">
        <f>IF(Tabla46[[#This Row],[Tipos de Acciones]]="","",'Formulario PPGR1'!#REF!)</f>
        <v>#REF!</v>
      </c>
      <c r="D509" s="499" t="e">
        <f>IF(Tabla46[[#This Row],[Tipos de Acciones]]="","",'Formulario PPGR1'!#REF!)</f>
        <v>#REF!</v>
      </c>
      <c r="E509" s="499" t="e">
        <f>IF(Tabla46[[#This Row],[Tipos de Acciones]]="","",'Formulario PPGR1'!#REF!)</f>
        <v>#REF!</v>
      </c>
      <c r="F509" s="499" t="e">
        <f>IF(Tabla46[[#This Row],[Tipos de Acciones]]="","",'Formulario PPGR1'!#REF!)</f>
        <v>#REF!</v>
      </c>
      <c r="G509" s="514" t="s">
        <v>1310</v>
      </c>
      <c r="H509" s="514" t="s">
        <v>2297</v>
      </c>
      <c r="I509" s="523"/>
      <c r="J509" s="514"/>
      <c r="K509" s="514" t="s">
        <v>2306</v>
      </c>
      <c r="L509" s="514"/>
      <c r="M509" s="516"/>
      <c r="N509" s="516"/>
      <c r="O509" s="524"/>
      <c r="P509" s="516"/>
      <c r="Q509" s="518" t="s">
        <v>2280</v>
      </c>
      <c r="R509" s="519">
        <v>18</v>
      </c>
      <c r="S509" s="520">
        <v>342</v>
      </c>
      <c r="T509" s="496">
        <f>+Tabla46[[#This Row],[Cantidad de Insumos]]*Tabla46[[#This Row],[Precio Unitario]]</f>
        <v>6156</v>
      </c>
      <c r="U509" s="525" t="s">
        <v>926</v>
      </c>
      <c r="V509" s="522" t="s">
        <v>1300</v>
      </c>
      <c r="W509" s="500"/>
    </row>
    <row r="510" spans="2:23" x14ac:dyDescent="0.2">
      <c r="B510" s="499" t="e">
        <f>IF(Tabla46[[#This Row],[Tipos de Acciones]]="","",CONCATENATE(Tabla46[[#This Row],[POA]],".",Tabla46[[#This Row],[SRS]],".",Tabla46[[#This Row],[AREA]],".",Tabla46[[#This Row],[TIPO]]))</f>
        <v>#REF!</v>
      </c>
      <c r="C510" s="499" t="e">
        <f>IF(Tabla46[[#This Row],[Tipos de Acciones]]="","",'Formulario PPGR1'!#REF!)</f>
        <v>#REF!</v>
      </c>
      <c r="D510" s="499" t="e">
        <f>IF(Tabla46[[#This Row],[Tipos de Acciones]]="","",'Formulario PPGR1'!#REF!)</f>
        <v>#REF!</v>
      </c>
      <c r="E510" s="499" t="e">
        <f>IF(Tabla46[[#This Row],[Tipos de Acciones]]="","",'Formulario PPGR1'!#REF!)</f>
        <v>#REF!</v>
      </c>
      <c r="F510" s="499" t="e">
        <f>IF(Tabla46[[#This Row],[Tipos de Acciones]]="","",'Formulario PPGR1'!#REF!)</f>
        <v>#REF!</v>
      </c>
      <c r="G510" s="514" t="s">
        <v>1310</v>
      </c>
      <c r="H510" s="514" t="s">
        <v>2297</v>
      </c>
      <c r="I510" s="523"/>
      <c r="J510" s="514"/>
      <c r="K510" s="514" t="s">
        <v>2307</v>
      </c>
      <c r="L510" s="514"/>
      <c r="M510" s="516"/>
      <c r="N510" s="516"/>
      <c r="O510" s="524"/>
      <c r="P510" s="516"/>
      <c r="Q510" s="518" t="s">
        <v>2280</v>
      </c>
      <c r="R510" s="519">
        <v>500</v>
      </c>
      <c r="S510" s="520">
        <v>120</v>
      </c>
      <c r="T510" s="496">
        <f>+Tabla46[[#This Row],[Cantidad de Insumos]]*Tabla46[[#This Row],[Precio Unitario]]</f>
        <v>60000</v>
      </c>
      <c r="U510" s="525" t="s">
        <v>926</v>
      </c>
      <c r="V510" s="522" t="s">
        <v>1300</v>
      </c>
      <c r="W510" s="500"/>
    </row>
    <row r="511" spans="2:23" ht="25.5" x14ac:dyDescent="0.2">
      <c r="B511" s="499" t="e">
        <f>IF(Tabla46[[#This Row],[Tipos de Acciones]]="","",CONCATENATE(Tabla46[[#This Row],[POA]],".",Tabla46[[#This Row],[SRS]],".",Tabla46[[#This Row],[AREA]],".",Tabla46[[#This Row],[TIPO]]))</f>
        <v>#REF!</v>
      </c>
      <c r="C511" s="499" t="e">
        <f>IF(Tabla46[[#This Row],[Tipos de Acciones]]="","",'Formulario PPGR1'!#REF!)</f>
        <v>#REF!</v>
      </c>
      <c r="D511" s="499" t="e">
        <f>IF(Tabla46[[#This Row],[Tipos de Acciones]]="","",'Formulario PPGR1'!#REF!)</f>
        <v>#REF!</v>
      </c>
      <c r="E511" s="499" t="e">
        <f>IF(Tabla46[[#This Row],[Tipos de Acciones]]="","",'Formulario PPGR1'!#REF!)</f>
        <v>#REF!</v>
      </c>
      <c r="F511" s="499" t="e">
        <f>IF(Tabla46[[#This Row],[Tipos de Acciones]]="","",'Formulario PPGR1'!#REF!)</f>
        <v>#REF!</v>
      </c>
      <c r="G511" s="514" t="s">
        <v>1310</v>
      </c>
      <c r="H511" s="514" t="s">
        <v>2286</v>
      </c>
      <c r="I511" s="523"/>
      <c r="J511" s="514"/>
      <c r="K511" s="514" t="s">
        <v>2308</v>
      </c>
      <c r="L511" s="514"/>
      <c r="M511" s="516"/>
      <c r="N511" s="516"/>
      <c r="O511" s="524"/>
      <c r="P511" s="516"/>
      <c r="Q511" s="518" t="s">
        <v>2280</v>
      </c>
      <c r="R511" s="519">
        <v>170</v>
      </c>
      <c r="S511" s="520">
        <v>195</v>
      </c>
      <c r="T511" s="496">
        <f>+Tabla46[[#This Row],[Cantidad de Insumos]]*Tabla46[[#This Row],[Precio Unitario]]</f>
        <v>33150</v>
      </c>
      <c r="U511" s="525" t="s">
        <v>1041</v>
      </c>
      <c r="V511" s="522" t="s">
        <v>1300</v>
      </c>
      <c r="W511" s="500"/>
    </row>
    <row r="512" spans="2:23" ht="25.5" x14ac:dyDescent="0.2">
      <c r="B512" s="499" t="e">
        <f>IF(Tabla46[[#This Row],[Tipos de Acciones]]="","",CONCATENATE(Tabla46[[#This Row],[POA]],".",Tabla46[[#This Row],[SRS]],".",Tabla46[[#This Row],[AREA]],".",Tabla46[[#This Row],[TIPO]]))</f>
        <v>#REF!</v>
      </c>
      <c r="C512" s="499" t="e">
        <f>IF(Tabla46[[#This Row],[Tipos de Acciones]]="","",'Formulario PPGR1'!#REF!)</f>
        <v>#REF!</v>
      </c>
      <c r="D512" s="499" t="e">
        <f>IF(Tabla46[[#This Row],[Tipos de Acciones]]="","",'Formulario PPGR1'!#REF!)</f>
        <v>#REF!</v>
      </c>
      <c r="E512" s="499" t="e">
        <f>IF(Tabla46[[#This Row],[Tipos de Acciones]]="","",'Formulario PPGR1'!#REF!)</f>
        <v>#REF!</v>
      </c>
      <c r="F512" s="499" t="e">
        <f>IF(Tabla46[[#This Row],[Tipos de Acciones]]="","",'Formulario PPGR1'!#REF!)</f>
        <v>#REF!</v>
      </c>
      <c r="G512" s="514" t="s">
        <v>1310</v>
      </c>
      <c r="H512" s="514" t="s">
        <v>2292</v>
      </c>
      <c r="I512" s="523"/>
      <c r="J512" s="514"/>
      <c r="K512" s="514" t="s">
        <v>2309</v>
      </c>
      <c r="L512" s="514"/>
      <c r="M512" s="516"/>
      <c r="N512" s="516"/>
      <c r="O512" s="524"/>
      <c r="P512" s="516"/>
      <c r="Q512" s="518" t="s">
        <v>2280</v>
      </c>
      <c r="R512" s="519">
        <v>700</v>
      </c>
      <c r="S512" s="520">
        <v>635</v>
      </c>
      <c r="T512" s="496">
        <f>+Tabla46[[#This Row],[Cantidad de Insumos]]*Tabla46[[#This Row],[Precio Unitario]]</f>
        <v>444500</v>
      </c>
      <c r="U512" s="525" t="s">
        <v>1027</v>
      </c>
      <c r="V512" s="522" t="s">
        <v>1300</v>
      </c>
      <c r="W512" s="500"/>
    </row>
    <row r="513" spans="2:23" ht="25.5" x14ac:dyDescent="0.2">
      <c r="B513" s="499" t="e">
        <f>IF(Tabla46[[#This Row],[Tipos de Acciones]]="","",CONCATENATE(Tabla46[[#This Row],[POA]],".",Tabla46[[#This Row],[SRS]],".",Tabla46[[#This Row],[AREA]],".",Tabla46[[#This Row],[TIPO]]))</f>
        <v>#REF!</v>
      </c>
      <c r="C513" s="499" t="e">
        <f>IF(Tabla46[[#This Row],[Tipos de Acciones]]="","",'Formulario PPGR1'!#REF!)</f>
        <v>#REF!</v>
      </c>
      <c r="D513" s="499" t="e">
        <f>IF(Tabla46[[#This Row],[Tipos de Acciones]]="","",'Formulario PPGR1'!#REF!)</f>
        <v>#REF!</v>
      </c>
      <c r="E513" s="499" t="e">
        <f>IF(Tabla46[[#This Row],[Tipos de Acciones]]="","",'Formulario PPGR1'!#REF!)</f>
        <v>#REF!</v>
      </c>
      <c r="F513" s="499" t="e">
        <f>IF(Tabla46[[#This Row],[Tipos de Acciones]]="","",'Formulario PPGR1'!#REF!)</f>
        <v>#REF!</v>
      </c>
      <c r="G513" s="514" t="s">
        <v>1310</v>
      </c>
      <c r="H513" s="514" t="s">
        <v>2292</v>
      </c>
      <c r="I513" s="523"/>
      <c r="J513" s="514"/>
      <c r="K513" s="514" t="s">
        <v>2310</v>
      </c>
      <c r="L513" s="514"/>
      <c r="M513" s="516"/>
      <c r="N513" s="516"/>
      <c r="O513" s="524"/>
      <c r="P513" s="516"/>
      <c r="Q513" s="518" t="s">
        <v>2280</v>
      </c>
      <c r="R513" s="519">
        <v>400</v>
      </c>
      <c r="S513" s="520">
        <v>723</v>
      </c>
      <c r="T513" s="496">
        <f>+Tabla46[[#This Row],[Cantidad de Insumos]]*Tabla46[[#This Row],[Precio Unitario]]</f>
        <v>289200</v>
      </c>
      <c r="U513" s="525" t="s">
        <v>1027</v>
      </c>
      <c r="V513" s="522" t="s">
        <v>1300</v>
      </c>
      <c r="W513" s="500"/>
    </row>
    <row r="514" spans="2:23" ht="25.5" x14ac:dyDescent="0.2">
      <c r="B514" s="499" t="e">
        <f>IF(Tabla46[[#This Row],[Tipos de Acciones]]="","",CONCATENATE(Tabla46[[#This Row],[POA]],".",Tabla46[[#This Row],[SRS]],".",Tabla46[[#This Row],[AREA]],".",Tabla46[[#This Row],[TIPO]]))</f>
        <v>#REF!</v>
      </c>
      <c r="C514" s="499" t="e">
        <f>IF(Tabla46[[#This Row],[Tipos de Acciones]]="","",'Formulario PPGR1'!#REF!)</f>
        <v>#REF!</v>
      </c>
      <c r="D514" s="499" t="e">
        <f>IF(Tabla46[[#This Row],[Tipos de Acciones]]="","",'Formulario PPGR1'!#REF!)</f>
        <v>#REF!</v>
      </c>
      <c r="E514" s="499" t="e">
        <f>IF(Tabla46[[#This Row],[Tipos de Acciones]]="","",'Formulario PPGR1'!#REF!)</f>
        <v>#REF!</v>
      </c>
      <c r="F514" s="499" t="e">
        <f>IF(Tabla46[[#This Row],[Tipos de Acciones]]="","",'Formulario PPGR1'!#REF!)</f>
        <v>#REF!</v>
      </c>
      <c r="G514" s="514" t="s">
        <v>1310</v>
      </c>
      <c r="H514" s="514" t="s">
        <v>2292</v>
      </c>
      <c r="I514" s="523"/>
      <c r="J514" s="514"/>
      <c r="K514" s="514" t="s">
        <v>2311</v>
      </c>
      <c r="L514" s="514"/>
      <c r="M514" s="516"/>
      <c r="N514" s="516"/>
      <c r="O514" s="524"/>
      <c r="P514" s="516"/>
      <c r="Q514" s="518" t="s">
        <v>2280</v>
      </c>
      <c r="R514" s="519">
        <v>165</v>
      </c>
      <c r="S514" s="520">
        <v>462</v>
      </c>
      <c r="T514" s="496">
        <f>+Tabla46[[#This Row],[Cantidad de Insumos]]*Tabla46[[#This Row],[Precio Unitario]]</f>
        <v>76230</v>
      </c>
      <c r="U514" s="525" t="s">
        <v>1027</v>
      </c>
      <c r="V514" s="522" t="s">
        <v>1300</v>
      </c>
      <c r="W514" s="500"/>
    </row>
    <row r="515" spans="2:23" ht="25.5" x14ac:dyDescent="0.2">
      <c r="B515" s="499" t="e">
        <f>IF(Tabla46[[#This Row],[Tipos de Acciones]]="","",CONCATENATE(Tabla46[[#This Row],[POA]],".",Tabla46[[#This Row],[SRS]],".",Tabla46[[#This Row],[AREA]],".",Tabla46[[#This Row],[TIPO]]))</f>
        <v>#REF!</v>
      </c>
      <c r="C515" s="499" t="e">
        <f>IF(Tabla46[[#This Row],[Tipos de Acciones]]="","",'Formulario PPGR1'!#REF!)</f>
        <v>#REF!</v>
      </c>
      <c r="D515" s="499" t="e">
        <f>IF(Tabla46[[#This Row],[Tipos de Acciones]]="","",'Formulario PPGR1'!#REF!)</f>
        <v>#REF!</v>
      </c>
      <c r="E515" s="499" t="e">
        <f>IF(Tabla46[[#This Row],[Tipos de Acciones]]="","",'Formulario PPGR1'!#REF!)</f>
        <v>#REF!</v>
      </c>
      <c r="F515" s="499" t="e">
        <f>IF(Tabla46[[#This Row],[Tipos de Acciones]]="","",'Formulario PPGR1'!#REF!)</f>
        <v>#REF!</v>
      </c>
      <c r="G515" s="514" t="s">
        <v>1310</v>
      </c>
      <c r="H515" s="514" t="s">
        <v>2292</v>
      </c>
      <c r="I515" s="523"/>
      <c r="J515" s="514"/>
      <c r="K515" s="514" t="s">
        <v>2312</v>
      </c>
      <c r="L515" s="514"/>
      <c r="M515" s="516"/>
      <c r="N515" s="516"/>
      <c r="O515" s="524"/>
      <c r="P515" s="516"/>
      <c r="Q515" s="518" t="s">
        <v>2299</v>
      </c>
      <c r="R515" s="519">
        <v>450</v>
      </c>
      <c r="S515" s="520">
        <v>250</v>
      </c>
      <c r="T515" s="496">
        <f>+Tabla46[[#This Row],[Cantidad de Insumos]]*Tabla46[[#This Row],[Precio Unitario]]</f>
        <v>112500</v>
      </c>
      <c r="U515" s="525" t="s">
        <v>1027</v>
      </c>
      <c r="V515" s="522" t="s">
        <v>1300</v>
      </c>
      <c r="W515" s="500"/>
    </row>
    <row r="516" spans="2:23" ht="25.5" x14ac:dyDescent="0.2">
      <c r="B516" s="499" t="e">
        <f>IF(Tabla46[[#This Row],[Tipos de Acciones]]="","",CONCATENATE(Tabla46[[#This Row],[POA]],".",Tabla46[[#This Row],[SRS]],".",Tabla46[[#This Row],[AREA]],".",Tabla46[[#This Row],[TIPO]]))</f>
        <v>#REF!</v>
      </c>
      <c r="C516" s="499" t="e">
        <f>IF(Tabla46[[#This Row],[Tipos de Acciones]]="","",'Formulario PPGR1'!#REF!)</f>
        <v>#REF!</v>
      </c>
      <c r="D516" s="499" t="e">
        <f>IF(Tabla46[[#This Row],[Tipos de Acciones]]="","",'Formulario PPGR1'!#REF!)</f>
        <v>#REF!</v>
      </c>
      <c r="E516" s="499" t="e">
        <f>IF(Tabla46[[#This Row],[Tipos de Acciones]]="","",'Formulario PPGR1'!#REF!)</f>
        <v>#REF!</v>
      </c>
      <c r="F516" s="499" t="e">
        <f>IF(Tabla46[[#This Row],[Tipos de Acciones]]="","",'Formulario PPGR1'!#REF!)</f>
        <v>#REF!</v>
      </c>
      <c r="G516" s="514" t="s">
        <v>1310</v>
      </c>
      <c r="H516" s="514" t="s">
        <v>2292</v>
      </c>
      <c r="I516" s="523"/>
      <c r="J516" s="514"/>
      <c r="K516" s="514" t="s">
        <v>2313</v>
      </c>
      <c r="L516" s="514"/>
      <c r="M516" s="516"/>
      <c r="N516" s="516"/>
      <c r="O516" s="524"/>
      <c r="P516" s="516"/>
      <c r="Q516" s="518" t="s">
        <v>2299</v>
      </c>
      <c r="R516" s="519">
        <v>175</v>
      </c>
      <c r="S516" s="520">
        <v>280</v>
      </c>
      <c r="T516" s="496">
        <f>+Tabla46[[#This Row],[Cantidad de Insumos]]*Tabla46[[#This Row],[Precio Unitario]]</f>
        <v>49000</v>
      </c>
      <c r="U516" s="525" t="s">
        <v>1027</v>
      </c>
      <c r="V516" s="522" t="s">
        <v>1300</v>
      </c>
      <c r="W516" s="500"/>
    </row>
    <row r="517" spans="2:23" ht="25.5" x14ac:dyDescent="0.2">
      <c r="B517" s="499" t="e">
        <f>IF(Tabla46[[#This Row],[Tipos de Acciones]]="","",CONCATENATE(Tabla46[[#This Row],[POA]],".",Tabla46[[#This Row],[SRS]],".",Tabla46[[#This Row],[AREA]],".",Tabla46[[#This Row],[TIPO]]))</f>
        <v>#REF!</v>
      </c>
      <c r="C517" s="499" t="e">
        <f>IF(Tabla46[[#This Row],[Tipos de Acciones]]="","",'Formulario PPGR1'!#REF!)</f>
        <v>#REF!</v>
      </c>
      <c r="D517" s="499" t="e">
        <f>IF(Tabla46[[#This Row],[Tipos de Acciones]]="","",'Formulario PPGR1'!#REF!)</f>
        <v>#REF!</v>
      </c>
      <c r="E517" s="499" t="e">
        <f>IF(Tabla46[[#This Row],[Tipos de Acciones]]="","",'Formulario PPGR1'!#REF!)</f>
        <v>#REF!</v>
      </c>
      <c r="F517" s="499" t="e">
        <f>IF(Tabla46[[#This Row],[Tipos de Acciones]]="","",'Formulario PPGR1'!#REF!)</f>
        <v>#REF!</v>
      </c>
      <c r="G517" s="514" t="s">
        <v>1310</v>
      </c>
      <c r="H517" s="514" t="s">
        <v>2292</v>
      </c>
      <c r="I517" s="523"/>
      <c r="J517" s="514"/>
      <c r="K517" s="514" t="s">
        <v>2314</v>
      </c>
      <c r="L517" s="514"/>
      <c r="M517" s="516"/>
      <c r="N517" s="516"/>
      <c r="O517" s="524"/>
      <c r="P517" s="516"/>
      <c r="Q517" s="518" t="s">
        <v>2299</v>
      </c>
      <c r="R517" s="519">
        <v>250</v>
      </c>
      <c r="S517" s="520">
        <v>280</v>
      </c>
      <c r="T517" s="496">
        <f>+Tabla46[[#This Row],[Cantidad de Insumos]]*Tabla46[[#This Row],[Precio Unitario]]</f>
        <v>70000</v>
      </c>
      <c r="U517" s="525" t="s">
        <v>1027</v>
      </c>
      <c r="V517" s="522" t="s">
        <v>1300</v>
      </c>
      <c r="W517" s="500"/>
    </row>
    <row r="518" spans="2:23" x14ac:dyDescent="0.2">
      <c r="B518" s="499" t="e">
        <f>IF(Tabla46[[#This Row],[Tipos de Acciones]]="","",CONCATENATE(Tabla46[[#This Row],[POA]],".",Tabla46[[#This Row],[SRS]],".",Tabla46[[#This Row],[AREA]],".",Tabla46[[#This Row],[TIPO]]))</f>
        <v>#REF!</v>
      </c>
      <c r="C518" s="499" t="e">
        <f>IF(Tabla46[[#This Row],[Tipos de Acciones]]="","",'Formulario PPGR1'!#REF!)</f>
        <v>#REF!</v>
      </c>
      <c r="D518" s="499" t="e">
        <f>IF(Tabla46[[#This Row],[Tipos de Acciones]]="","",'Formulario PPGR1'!#REF!)</f>
        <v>#REF!</v>
      </c>
      <c r="E518" s="499" t="e">
        <f>IF(Tabla46[[#This Row],[Tipos de Acciones]]="","",'Formulario PPGR1'!#REF!)</f>
        <v>#REF!</v>
      </c>
      <c r="F518" s="499" t="e">
        <f>IF(Tabla46[[#This Row],[Tipos de Acciones]]="","",'Formulario PPGR1'!#REF!)</f>
        <v>#REF!</v>
      </c>
      <c r="G518" s="514" t="s">
        <v>1310</v>
      </c>
      <c r="H518" s="514" t="s">
        <v>2297</v>
      </c>
      <c r="I518" s="523"/>
      <c r="J518" s="514"/>
      <c r="K518" s="514" t="s">
        <v>2315</v>
      </c>
      <c r="L518" s="514"/>
      <c r="M518" s="516"/>
      <c r="N518" s="516"/>
      <c r="O518" s="524"/>
      <c r="P518" s="516"/>
      <c r="Q518" s="518" t="s">
        <v>2280</v>
      </c>
      <c r="R518" s="519">
        <v>400</v>
      </c>
      <c r="S518" s="520">
        <v>205</v>
      </c>
      <c r="T518" s="496">
        <f>+Tabla46[[#This Row],[Cantidad de Insumos]]*Tabla46[[#This Row],[Precio Unitario]]</f>
        <v>82000</v>
      </c>
      <c r="U518" s="525" t="s">
        <v>926</v>
      </c>
      <c r="V518" s="522" t="s">
        <v>1300</v>
      </c>
      <c r="W518" s="500"/>
    </row>
    <row r="519" spans="2:23" ht="25.5" x14ac:dyDescent="0.2">
      <c r="B519" s="499" t="e">
        <f>IF(Tabla46[[#This Row],[Tipos de Acciones]]="","",CONCATENATE(Tabla46[[#This Row],[POA]],".",Tabla46[[#This Row],[SRS]],".",Tabla46[[#This Row],[AREA]],".",Tabla46[[#This Row],[TIPO]]))</f>
        <v>#REF!</v>
      </c>
      <c r="C519" s="499" t="e">
        <f>IF(Tabla46[[#This Row],[Tipos de Acciones]]="","",'Formulario PPGR1'!#REF!)</f>
        <v>#REF!</v>
      </c>
      <c r="D519" s="499" t="e">
        <f>IF(Tabla46[[#This Row],[Tipos de Acciones]]="","",'Formulario PPGR1'!#REF!)</f>
        <v>#REF!</v>
      </c>
      <c r="E519" s="499" t="e">
        <f>IF(Tabla46[[#This Row],[Tipos de Acciones]]="","",'Formulario PPGR1'!#REF!)</f>
        <v>#REF!</v>
      </c>
      <c r="F519" s="499" t="e">
        <f>IF(Tabla46[[#This Row],[Tipos de Acciones]]="","",'Formulario PPGR1'!#REF!)</f>
        <v>#REF!</v>
      </c>
      <c r="G519" s="514" t="s">
        <v>1310</v>
      </c>
      <c r="H519" s="514" t="s">
        <v>2316</v>
      </c>
      <c r="I519" s="523"/>
      <c r="J519" s="514"/>
      <c r="K519" s="514" t="s">
        <v>2317</v>
      </c>
      <c r="L519" s="514"/>
      <c r="M519" s="516"/>
      <c r="N519" s="516"/>
      <c r="O519" s="524"/>
      <c r="P519" s="516"/>
      <c r="Q519" s="518" t="s">
        <v>2318</v>
      </c>
      <c r="R519" s="519">
        <v>400</v>
      </c>
      <c r="S519" s="520">
        <v>460</v>
      </c>
      <c r="T519" s="496">
        <f>+Tabla46[[#This Row],[Cantidad de Insumos]]*Tabla46[[#This Row],[Precio Unitario]]</f>
        <v>184000</v>
      </c>
      <c r="U519" s="525" t="s">
        <v>1091</v>
      </c>
      <c r="V519" s="522" t="s">
        <v>1300</v>
      </c>
      <c r="W519" s="500"/>
    </row>
    <row r="520" spans="2:23" x14ac:dyDescent="0.2">
      <c r="B520" s="499" t="e">
        <f>IF(Tabla46[[#This Row],[Tipos de Acciones]]="","",CONCATENATE(Tabla46[[#This Row],[POA]],".",Tabla46[[#This Row],[SRS]],".",Tabla46[[#This Row],[AREA]],".",Tabla46[[#This Row],[TIPO]]))</f>
        <v>#REF!</v>
      </c>
      <c r="C520" s="499" t="e">
        <f>IF(Tabla46[[#This Row],[Tipos de Acciones]]="","",'Formulario PPGR1'!#REF!)</f>
        <v>#REF!</v>
      </c>
      <c r="D520" s="499" t="e">
        <f>IF(Tabla46[[#This Row],[Tipos de Acciones]]="","",'Formulario PPGR1'!#REF!)</f>
        <v>#REF!</v>
      </c>
      <c r="E520" s="499" t="e">
        <f>IF(Tabla46[[#This Row],[Tipos de Acciones]]="","",'Formulario PPGR1'!#REF!)</f>
        <v>#REF!</v>
      </c>
      <c r="F520" s="499" t="e">
        <f>IF(Tabla46[[#This Row],[Tipos de Acciones]]="","",'Formulario PPGR1'!#REF!)</f>
        <v>#REF!</v>
      </c>
      <c r="G520" s="514" t="s">
        <v>1310</v>
      </c>
      <c r="H520" s="514" t="s">
        <v>2297</v>
      </c>
      <c r="I520" s="523"/>
      <c r="J520" s="514"/>
      <c r="K520" s="514" t="s">
        <v>2319</v>
      </c>
      <c r="L520" s="514"/>
      <c r="M520" s="516"/>
      <c r="N520" s="516"/>
      <c r="O520" s="524"/>
      <c r="P520" s="516"/>
      <c r="Q520" s="518" t="s">
        <v>2280</v>
      </c>
      <c r="R520" s="519">
        <v>259</v>
      </c>
      <c r="S520" s="520">
        <v>118</v>
      </c>
      <c r="T520" s="496">
        <f>+Tabla46[[#This Row],[Cantidad de Insumos]]*Tabla46[[#This Row],[Precio Unitario]]</f>
        <v>30562</v>
      </c>
      <c r="U520" s="525" t="s">
        <v>926</v>
      </c>
      <c r="V520" s="522" t="s">
        <v>1300</v>
      </c>
      <c r="W520" s="500"/>
    </row>
    <row r="521" spans="2:23" ht="25.5" x14ac:dyDescent="0.2">
      <c r="B521" s="499" t="e">
        <f>IF(Tabla46[[#This Row],[Tipos de Acciones]]="","",CONCATENATE(Tabla46[[#This Row],[POA]],".",Tabla46[[#This Row],[SRS]],".",Tabla46[[#This Row],[AREA]],".",Tabla46[[#This Row],[TIPO]]))</f>
        <v>#REF!</v>
      </c>
      <c r="C521" s="499" t="e">
        <f>IF(Tabla46[[#This Row],[Tipos de Acciones]]="","",'Formulario PPGR1'!#REF!)</f>
        <v>#REF!</v>
      </c>
      <c r="D521" s="499" t="e">
        <f>IF(Tabla46[[#This Row],[Tipos de Acciones]]="","",'Formulario PPGR1'!#REF!)</f>
        <v>#REF!</v>
      </c>
      <c r="E521" s="499" t="e">
        <f>IF(Tabla46[[#This Row],[Tipos de Acciones]]="","",'Formulario PPGR1'!#REF!)</f>
        <v>#REF!</v>
      </c>
      <c r="F521" s="499" t="e">
        <f>IF(Tabla46[[#This Row],[Tipos de Acciones]]="","",'Formulario PPGR1'!#REF!)</f>
        <v>#REF!</v>
      </c>
      <c r="G521" s="514" t="s">
        <v>1310</v>
      </c>
      <c r="H521" s="514" t="s">
        <v>2278</v>
      </c>
      <c r="I521" s="523"/>
      <c r="J521" s="514"/>
      <c r="K521" s="514" t="s">
        <v>2320</v>
      </c>
      <c r="L521" s="514"/>
      <c r="M521" s="516"/>
      <c r="N521" s="516"/>
      <c r="O521" s="524"/>
      <c r="P521" s="516"/>
      <c r="Q521" s="518" t="s">
        <v>2299</v>
      </c>
      <c r="R521" s="519">
        <v>40</v>
      </c>
      <c r="S521" s="520">
        <v>207</v>
      </c>
      <c r="T521" s="496">
        <f>+Tabla46[[#This Row],[Cantidad de Insumos]]*Tabla46[[#This Row],[Precio Unitario]]</f>
        <v>8280</v>
      </c>
      <c r="U521" s="525" t="s">
        <v>1125</v>
      </c>
      <c r="V521" s="522" t="s">
        <v>1300</v>
      </c>
      <c r="W521" s="500"/>
    </row>
    <row r="522" spans="2:23" ht="25.5" x14ac:dyDescent="0.2">
      <c r="B522" s="499" t="e">
        <f>IF(Tabla46[[#This Row],[Tipos de Acciones]]="","",CONCATENATE(Tabla46[[#This Row],[POA]],".",Tabla46[[#This Row],[SRS]],".",Tabla46[[#This Row],[AREA]],".",Tabla46[[#This Row],[TIPO]]))</f>
        <v>#REF!</v>
      </c>
      <c r="C522" s="499" t="e">
        <f>IF(Tabla46[[#This Row],[Tipos de Acciones]]="","",'Formulario PPGR1'!#REF!)</f>
        <v>#REF!</v>
      </c>
      <c r="D522" s="499" t="e">
        <f>IF(Tabla46[[#This Row],[Tipos de Acciones]]="","",'Formulario PPGR1'!#REF!)</f>
        <v>#REF!</v>
      </c>
      <c r="E522" s="499" t="e">
        <f>IF(Tabla46[[#This Row],[Tipos de Acciones]]="","",'Formulario PPGR1'!#REF!)</f>
        <v>#REF!</v>
      </c>
      <c r="F522" s="499" t="e">
        <f>IF(Tabla46[[#This Row],[Tipos de Acciones]]="","",'Formulario PPGR1'!#REF!)</f>
        <v>#REF!</v>
      </c>
      <c r="G522" s="514" t="s">
        <v>1310</v>
      </c>
      <c r="H522" s="514" t="s">
        <v>2278</v>
      </c>
      <c r="I522" s="523"/>
      <c r="J522" s="514"/>
      <c r="K522" s="514" t="s">
        <v>2321</v>
      </c>
      <c r="L522" s="514"/>
      <c r="M522" s="516"/>
      <c r="N522" s="516"/>
      <c r="O522" s="524"/>
      <c r="P522" s="516"/>
      <c r="Q522" s="518" t="s">
        <v>2280</v>
      </c>
      <c r="R522" s="519">
        <v>170</v>
      </c>
      <c r="S522" s="520">
        <v>145</v>
      </c>
      <c r="T522" s="496">
        <f>+Tabla46[[#This Row],[Cantidad de Insumos]]*Tabla46[[#This Row],[Precio Unitario]]</f>
        <v>24650</v>
      </c>
      <c r="U522" s="525" t="s">
        <v>1125</v>
      </c>
      <c r="V522" s="522" t="s">
        <v>1300</v>
      </c>
      <c r="W522" s="500"/>
    </row>
    <row r="523" spans="2:23" ht="25.5" x14ac:dyDescent="0.2">
      <c r="B523" s="499" t="e">
        <f>IF(Tabla46[[#This Row],[Tipos de Acciones]]="","",CONCATENATE(Tabla46[[#This Row],[POA]],".",Tabla46[[#This Row],[SRS]],".",Tabla46[[#This Row],[AREA]],".",Tabla46[[#This Row],[TIPO]]))</f>
        <v>#REF!</v>
      </c>
      <c r="C523" s="499" t="e">
        <f>IF(Tabla46[[#This Row],[Tipos de Acciones]]="","",'Formulario PPGR1'!#REF!)</f>
        <v>#REF!</v>
      </c>
      <c r="D523" s="499" t="e">
        <f>IF(Tabla46[[#This Row],[Tipos de Acciones]]="","",'Formulario PPGR1'!#REF!)</f>
        <v>#REF!</v>
      </c>
      <c r="E523" s="499" t="e">
        <f>IF(Tabla46[[#This Row],[Tipos de Acciones]]="","",'Formulario PPGR1'!#REF!)</f>
        <v>#REF!</v>
      </c>
      <c r="F523" s="499" t="e">
        <f>IF(Tabla46[[#This Row],[Tipos de Acciones]]="","",'Formulario PPGR1'!#REF!)</f>
        <v>#REF!</v>
      </c>
      <c r="G523" s="514" t="s">
        <v>1310</v>
      </c>
      <c r="H523" s="514" t="s">
        <v>2278</v>
      </c>
      <c r="I523" s="523"/>
      <c r="J523" s="514"/>
      <c r="K523" s="514" t="s">
        <v>2322</v>
      </c>
      <c r="L523" s="514"/>
      <c r="M523" s="516"/>
      <c r="N523" s="516"/>
      <c r="O523" s="524"/>
      <c r="P523" s="516"/>
      <c r="Q523" s="518" t="s">
        <v>2280</v>
      </c>
      <c r="R523" s="519">
        <v>7</v>
      </c>
      <c r="S523" s="520">
        <v>1408</v>
      </c>
      <c r="T523" s="496">
        <f>+Tabla46[[#This Row],[Cantidad de Insumos]]*Tabla46[[#This Row],[Precio Unitario]]</f>
        <v>9856</v>
      </c>
      <c r="U523" s="525" t="s">
        <v>1125</v>
      </c>
      <c r="V523" s="522" t="s">
        <v>1300</v>
      </c>
      <c r="W523" s="500"/>
    </row>
    <row r="524" spans="2:23" x14ac:dyDescent="0.2">
      <c r="B524" s="499" t="e">
        <f>IF(Tabla46[[#This Row],[Tipos de Acciones]]="","",CONCATENATE(Tabla46[[#This Row],[POA]],".",Tabla46[[#This Row],[SRS]],".",Tabla46[[#This Row],[AREA]],".",Tabla46[[#This Row],[TIPO]]))</f>
        <v>#REF!</v>
      </c>
      <c r="C524" s="499" t="e">
        <f>IF(Tabla46[[#This Row],[Tipos de Acciones]]="","",'Formulario PPGR1'!#REF!)</f>
        <v>#REF!</v>
      </c>
      <c r="D524" s="499" t="e">
        <f>IF(Tabla46[[#This Row],[Tipos de Acciones]]="","",'Formulario PPGR1'!#REF!)</f>
        <v>#REF!</v>
      </c>
      <c r="E524" s="499" t="e">
        <f>IF(Tabla46[[#This Row],[Tipos de Acciones]]="","",'Formulario PPGR1'!#REF!)</f>
        <v>#REF!</v>
      </c>
      <c r="F524" s="499" t="e">
        <f>IF(Tabla46[[#This Row],[Tipos de Acciones]]="","",'Formulario PPGR1'!#REF!)</f>
        <v>#REF!</v>
      </c>
      <c r="G524" s="514" t="s">
        <v>1310</v>
      </c>
      <c r="H524" s="514" t="s">
        <v>2323</v>
      </c>
      <c r="I524" s="523"/>
      <c r="J524" s="514"/>
      <c r="K524" s="514" t="s">
        <v>2324</v>
      </c>
      <c r="L524" s="514"/>
      <c r="M524" s="516"/>
      <c r="N524" s="516"/>
      <c r="O524" s="524"/>
      <c r="P524" s="516"/>
      <c r="Q524" s="518" t="s">
        <v>2280</v>
      </c>
      <c r="R524" s="519">
        <v>450000</v>
      </c>
      <c r="S524" s="520">
        <v>6</v>
      </c>
      <c r="T524" s="496">
        <f>+Tabla46[[#This Row],[Cantidad de Insumos]]*Tabla46[[#This Row],[Precio Unitario]]</f>
        <v>2700000</v>
      </c>
      <c r="U524" s="525" t="s">
        <v>888</v>
      </c>
      <c r="V524" s="522" t="s">
        <v>1300</v>
      </c>
      <c r="W524" s="500"/>
    </row>
    <row r="525" spans="2:23" x14ac:dyDescent="0.2">
      <c r="B525" s="499" t="e">
        <f>IF(Tabla46[[#This Row],[Tipos de Acciones]]="","",CONCATENATE(Tabla46[[#This Row],[POA]],".",Tabla46[[#This Row],[SRS]],".",Tabla46[[#This Row],[AREA]],".",Tabla46[[#This Row],[TIPO]]))</f>
        <v>#REF!</v>
      </c>
      <c r="C525" s="499" t="e">
        <f>IF(Tabla46[[#This Row],[Tipos de Acciones]]="","",'Formulario PPGR1'!#REF!)</f>
        <v>#REF!</v>
      </c>
      <c r="D525" s="499" t="e">
        <f>IF(Tabla46[[#This Row],[Tipos de Acciones]]="","",'Formulario PPGR1'!#REF!)</f>
        <v>#REF!</v>
      </c>
      <c r="E525" s="499" t="e">
        <f>IF(Tabla46[[#This Row],[Tipos de Acciones]]="","",'Formulario PPGR1'!#REF!)</f>
        <v>#REF!</v>
      </c>
      <c r="F525" s="499" t="e">
        <f>IF(Tabla46[[#This Row],[Tipos de Acciones]]="","",'Formulario PPGR1'!#REF!)</f>
        <v>#REF!</v>
      </c>
      <c r="G525" s="514" t="s">
        <v>1310</v>
      </c>
      <c r="H525" s="514" t="s">
        <v>2325</v>
      </c>
      <c r="I525" s="523"/>
      <c r="J525" s="514"/>
      <c r="K525" s="514" t="s">
        <v>2326</v>
      </c>
      <c r="L525" s="514"/>
      <c r="M525" s="516"/>
      <c r="N525" s="516"/>
      <c r="O525" s="524"/>
      <c r="P525" s="516"/>
      <c r="Q525" s="518" t="s">
        <v>2280</v>
      </c>
      <c r="R525" s="519">
        <v>7</v>
      </c>
      <c r="S525" s="520">
        <v>14300</v>
      </c>
      <c r="T525" s="496">
        <f>+Tabla46[[#This Row],[Cantidad de Insumos]]*Tabla46[[#This Row],[Precio Unitario]]</f>
        <v>100100</v>
      </c>
      <c r="U525" s="525" t="s">
        <v>826</v>
      </c>
      <c r="V525" s="522" t="s">
        <v>1300</v>
      </c>
      <c r="W525" s="500"/>
    </row>
    <row r="526" spans="2:23" ht="38.25" x14ac:dyDescent="0.2">
      <c r="B526" s="499" t="e">
        <f>IF(Tabla46[[#This Row],[Tipos de Acciones]]="","",CONCATENATE(Tabla46[[#This Row],[POA]],".",Tabla46[[#This Row],[SRS]],".",Tabla46[[#This Row],[AREA]],".",Tabla46[[#This Row],[TIPO]]))</f>
        <v>#REF!</v>
      </c>
      <c r="C526" s="499" t="e">
        <f>IF(Tabla46[[#This Row],[Tipos de Acciones]]="","",'Formulario PPGR1'!#REF!)</f>
        <v>#REF!</v>
      </c>
      <c r="D526" s="499" t="e">
        <f>IF(Tabla46[[#This Row],[Tipos de Acciones]]="","",'Formulario PPGR1'!#REF!)</f>
        <v>#REF!</v>
      </c>
      <c r="E526" s="499" t="e">
        <f>IF(Tabla46[[#This Row],[Tipos de Acciones]]="","",'Formulario PPGR1'!#REF!)</f>
        <v>#REF!</v>
      </c>
      <c r="F526" s="499" t="e">
        <f>IF(Tabla46[[#This Row],[Tipos de Acciones]]="","",'Formulario PPGR1'!#REF!)</f>
        <v>#REF!</v>
      </c>
      <c r="G526" s="514" t="s">
        <v>1310</v>
      </c>
      <c r="H526" s="514" t="s">
        <v>2327</v>
      </c>
      <c r="I526" s="523"/>
      <c r="J526" s="514"/>
      <c r="K526" s="514" t="s">
        <v>2328</v>
      </c>
      <c r="L526" s="514"/>
      <c r="M526" s="516"/>
      <c r="N526" s="516"/>
      <c r="O526" s="524"/>
      <c r="P526" s="516"/>
      <c r="Q526" s="518" t="s">
        <v>2280</v>
      </c>
      <c r="R526" s="519">
        <v>6</v>
      </c>
      <c r="S526" s="520">
        <v>55000</v>
      </c>
      <c r="T526" s="496">
        <f>+Tabla46[[#This Row],[Cantidad de Insumos]]*Tabla46[[#This Row],[Precio Unitario]]</f>
        <v>330000</v>
      </c>
      <c r="U526" s="525" t="s">
        <v>891</v>
      </c>
      <c r="V526" s="522" t="s">
        <v>1300</v>
      </c>
      <c r="W526" s="500"/>
    </row>
    <row r="527" spans="2:23" x14ac:dyDescent="0.2">
      <c r="B527" s="499" t="e">
        <f>IF(Tabla46[[#This Row],[Tipos de Acciones]]="","",CONCATENATE(Tabla46[[#This Row],[POA]],".",Tabla46[[#This Row],[SRS]],".",Tabla46[[#This Row],[AREA]],".",Tabla46[[#This Row],[TIPO]]))</f>
        <v>#REF!</v>
      </c>
      <c r="C527" s="499" t="e">
        <f>IF(Tabla46[[#This Row],[Tipos de Acciones]]="","",'Formulario PPGR1'!#REF!)</f>
        <v>#REF!</v>
      </c>
      <c r="D527" s="499" t="e">
        <f>IF(Tabla46[[#This Row],[Tipos de Acciones]]="","",'Formulario PPGR1'!#REF!)</f>
        <v>#REF!</v>
      </c>
      <c r="E527" s="499" t="e">
        <f>IF(Tabla46[[#This Row],[Tipos de Acciones]]="","",'Formulario PPGR1'!#REF!)</f>
        <v>#REF!</v>
      </c>
      <c r="F527" s="499" t="e">
        <f>IF(Tabla46[[#This Row],[Tipos de Acciones]]="","",'Formulario PPGR1'!#REF!)</f>
        <v>#REF!</v>
      </c>
      <c r="G527" s="514" t="s">
        <v>1310</v>
      </c>
      <c r="H527" s="514" t="s">
        <v>2297</v>
      </c>
      <c r="I527" s="523"/>
      <c r="J527" s="514"/>
      <c r="K527" s="514" t="s">
        <v>2329</v>
      </c>
      <c r="L527" s="514"/>
      <c r="M527" s="516"/>
      <c r="N527" s="516"/>
      <c r="O527" s="524"/>
      <c r="P527" s="516"/>
      <c r="Q527" s="518" t="s">
        <v>2280</v>
      </c>
      <c r="R527" s="519">
        <v>70</v>
      </c>
      <c r="S527" s="520">
        <v>139</v>
      </c>
      <c r="T527" s="496">
        <f>+Tabla46[[#This Row],[Cantidad de Insumos]]*Tabla46[[#This Row],[Precio Unitario]]</f>
        <v>9730</v>
      </c>
      <c r="U527" s="525" t="s">
        <v>926</v>
      </c>
      <c r="V527" s="522" t="s">
        <v>1300</v>
      </c>
      <c r="W527" s="500"/>
    </row>
    <row r="528" spans="2:23" x14ac:dyDescent="0.2">
      <c r="B528" s="499" t="e">
        <f>IF(Tabla46[[#This Row],[Tipos de Acciones]]="","",CONCATENATE(Tabla46[[#This Row],[POA]],".",Tabla46[[#This Row],[SRS]],".",Tabla46[[#This Row],[AREA]],".",Tabla46[[#This Row],[TIPO]]))</f>
        <v>#REF!</v>
      </c>
      <c r="C528" s="499" t="e">
        <f>IF(Tabla46[[#This Row],[Tipos de Acciones]]="","",'Formulario PPGR1'!#REF!)</f>
        <v>#REF!</v>
      </c>
      <c r="D528" s="499" t="e">
        <f>IF(Tabla46[[#This Row],[Tipos de Acciones]]="","",'Formulario PPGR1'!#REF!)</f>
        <v>#REF!</v>
      </c>
      <c r="E528" s="499" t="e">
        <f>IF(Tabla46[[#This Row],[Tipos de Acciones]]="","",'Formulario PPGR1'!#REF!)</f>
        <v>#REF!</v>
      </c>
      <c r="F528" s="499" t="e">
        <f>IF(Tabla46[[#This Row],[Tipos de Acciones]]="","",'Formulario PPGR1'!#REF!)</f>
        <v>#REF!</v>
      </c>
      <c r="G528" s="514" t="s">
        <v>1310</v>
      </c>
      <c r="H528" s="514" t="s">
        <v>2297</v>
      </c>
      <c r="I528" s="523"/>
      <c r="J528" s="514"/>
      <c r="K528" s="514" t="s">
        <v>2330</v>
      </c>
      <c r="L528" s="514"/>
      <c r="M528" s="516"/>
      <c r="N528" s="516"/>
      <c r="O528" s="524"/>
      <c r="P528" s="516"/>
      <c r="Q528" s="518" t="s">
        <v>2318</v>
      </c>
      <c r="R528" s="519">
        <v>50</v>
      </c>
      <c r="S528" s="520">
        <v>150</v>
      </c>
      <c r="T528" s="496">
        <f>+Tabla46[[#This Row],[Cantidad de Insumos]]*Tabla46[[#This Row],[Precio Unitario]]</f>
        <v>7500</v>
      </c>
      <c r="U528" s="525" t="s">
        <v>926</v>
      </c>
      <c r="V528" s="522" t="s">
        <v>1300</v>
      </c>
      <c r="W528" s="500"/>
    </row>
    <row r="529" spans="2:23" ht="25.5" x14ac:dyDescent="0.2">
      <c r="B529" s="499" t="e">
        <f>IF(Tabla46[[#This Row],[Tipos de Acciones]]="","",CONCATENATE(Tabla46[[#This Row],[POA]],".",Tabla46[[#This Row],[SRS]],".",Tabla46[[#This Row],[AREA]],".",Tabla46[[#This Row],[TIPO]]))</f>
        <v>#REF!</v>
      </c>
      <c r="C529" s="499" t="e">
        <f>IF(Tabla46[[#This Row],[Tipos de Acciones]]="","",'Formulario PPGR1'!#REF!)</f>
        <v>#REF!</v>
      </c>
      <c r="D529" s="499" t="e">
        <f>IF(Tabla46[[#This Row],[Tipos de Acciones]]="","",'Formulario PPGR1'!#REF!)</f>
        <v>#REF!</v>
      </c>
      <c r="E529" s="499" t="e">
        <f>IF(Tabla46[[#This Row],[Tipos de Acciones]]="","",'Formulario PPGR1'!#REF!)</f>
        <v>#REF!</v>
      </c>
      <c r="F529" s="499" t="e">
        <f>IF(Tabla46[[#This Row],[Tipos de Acciones]]="","",'Formulario PPGR1'!#REF!)</f>
        <v>#REF!</v>
      </c>
      <c r="G529" s="514" t="s">
        <v>1310</v>
      </c>
      <c r="H529" s="514" t="s">
        <v>2278</v>
      </c>
      <c r="I529" s="523"/>
      <c r="J529" s="514"/>
      <c r="K529" s="514" t="s">
        <v>2331</v>
      </c>
      <c r="L529" s="514"/>
      <c r="M529" s="516"/>
      <c r="N529" s="516"/>
      <c r="O529" s="524"/>
      <c r="P529" s="516"/>
      <c r="Q529" s="518" t="s">
        <v>2280</v>
      </c>
      <c r="R529" s="519">
        <v>120</v>
      </c>
      <c r="S529" s="520">
        <v>10</v>
      </c>
      <c r="T529" s="496">
        <f>+Tabla46[[#This Row],[Cantidad de Insumos]]*Tabla46[[#This Row],[Precio Unitario]]</f>
        <v>1200</v>
      </c>
      <c r="U529" s="525" t="s">
        <v>1125</v>
      </c>
      <c r="V529" s="522" t="s">
        <v>1300</v>
      </c>
      <c r="W529" s="500"/>
    </row>
    <row r="530" spans="2:23" ht="25.5" x14ac:dyDescent="0.2">
      <c r="B530" s="499" t="e">
        <f>IF(Tabla46[[#This Row],[Tipos de Acciones]]="","",CONCATENATE(Tabla46[[#This Row],[POA]],".",Tabla46[[#This Row],[SRS]],".",Tabla46[[#This Row],[AREA]],".",Tabla46[[#This Row],[TIPO]]))</f>
        <v>#REF!</v>
      </c>
      <c r="C530" s="499" t="e">
        <f>IF(Tabla46[[#This Row],[Tipos de Acciones]]="","",'Formulario PPGR1'!#REF!)</f>
        <v>#REF!</v>
      </c>
      <c r="D530" s="499" t="e">
        <f>IF(Tabla46[[#This Row],[Tipos de Acciones]]="","",'Formulario PPGR1'!#REF!)</f>
        <v>#REF!</v>
      </c>
      <c r="E530" s="499" t="e">
        <f>IF(Tabla46[[#This Row],[Tipos de Acciones]]="","",'Formulario PPGR1'!#REF!)</f>
        <v>#REF!</v>
      </c>
      <c r="F530" s="499" t="e">
        <f>IF(Tabla46[[#This Row],[Tipos de Acciones]]="","",'Formulario PPGR1'!#REF!)</f>
        <v>#REF!</v>
      </c>
      <c r="G530" s="514" t="s">
        <v>1310</v>
      </c>
      <c r="H530" s="514" t="s">
        <v>2278</v>
      </c>
      <c r="I530" s="523"/>
      <c r="J530" s="514"/>
      <c r="K530" s="514" t="s">
        <v>2332</v>
      </c>
      <c r="L530" s="514"/>
      <c r="M530" s="516"/>
      <c r="N530" s="516"/>
      <c r="O530" s="524"/>
      <c r="P530" s="516"/>
      <c r="Q530" s="518" t="s">
        <v>2280</v>
      </c>
      <c r="R530" s="519">
        <v>75</v>
      </c>
      <c r="S530" s="520">
        <v>80</v>
      </c>
      <c r="T530" s="496">
        <f>+Tabla46[[#This Row],[Cantidad de Insumos]]*Tabla46[[#This Row],[Precio Unitario]]</f>
        <v>6000</v>
      </c>
      <c r="U530" s="525" t="s">
        <v>1125</v>
      </c>
      <c r="V530" s="522" t="s">
        <v>1300</v>
      </c>
      <c r="W530" s="500"/>
    </row>
    <row r="531" spans="2:23" ht="51" x14ac:dyDescent="0.2">
      <c r="B531" s="499" t="e">
        <f>IF(Tabla46[[#This Row],[Tipos de Acciones]]="","",CONCATENATE(Tabla46[[#This Row],[POA]],".",Tabla46[[#This Row],[SRS]],".",Tabla46[[#This Row],[AREA]],".",Tabla46[[#This Row],[TIPO]]))</f>
        <v>#REF!</v>
      </c>
      <c r="C531" s="499" t="e">
        <f>IF(Tabla46[[#This Row],[Tipos de Acciones]]="","",'Formulario PPGR1'!#REF!)</f>
        <v>#REF!</v>
      </c>
      <c r="D531" s="499" t="e">
        <f>IF(Tabla46[[#This Row],[Tipos de Acciones]]="","",'Formulario PPGR1'!#REF!)</f>
        <v>#REF!</v>
      </c>
      <c r="E531" s="499" t="e">
        <f>IF(Tabla46[[#This Row],[Tipos de Acciones]]="","",'Formulario PPGR1'!#REF!)</f>
        <v>#REF!</v>
      </c>
      <c r="F531" s="499" t="e">
        <f>IF(Tabla46[[#This Row],[Tipos de Acciones]]="","",'Formulario PPGR1'!#REF!)</f>
        <v>#REF!</v>
      </c>
      <c r="G531" s="514" t="s">
        <v>1310</v>
      </c>
      <c r="H531" s="514" t="s">
        <v>2333</v>
      </c>
      <c r="I531" s="523"/>
      <c r="J531" s="514"/>
      <c r="K531" s="514" t="s">
        <v>2334</v>
      </c>
      <c r="L531" s="514"/>
      <c r="M531" s="516"/>
      <c r="N531" s="516"/>
      <c r="O531" s="524"/>
      <c r="P531" s="516"/>
      <c r="Q531" s="518" t="s">
        <v>2280</v>
      </c>
      <c r="R531" s="519">
        <v>170</v>
      </c>
      <c r="S531" s="520">
        <v>6855</v>
      </c>
      <c r="T531" s="496">
        <f>+Tabla46[[#This Row],[Cantidad de Insumos]]*Tabla46[[#This Row],[Precio Unitario]]</f>
        <v>1165350</v>
      </c>
      <c r="U531" s="525" t="s">
        <v>992</v>
      </c>
      <c r="V531" s="522" t="s">
        <v>1300</v>
      </c>
      <c r="W531" s="500"/>
    </row>
    <row r="532" spans="2:23" ht="25.5" x14ac:dyDescent="0.2">
      <c r="B532" s="499" t="e">
        <f>IF(Tabla46[[#This Row],[Tipos de Acciones]]="","",CONCATENATE(Tabla46[[#This Row],[POA]],".",Tabla46[[#This Row],[SRS]],".",Tabla46[[#This Row],[AREA]],".",Tabla46[[#This Row],[TIPO]]))</f>
        <v>#REF!</v>
      </c>
      <c r="C532" s="499" t="e">
        <f>IF(Tabla46[[#This Row],[Tipos de Acciones]]="","",'Formulario PPGR1'!#REF!)</f>
        <v>#REF!</v>
      </c>
      <c r="D532" s="499" t="e">
        <f>IF(Tabla46[[#This Row],[Tipos de Acciones]]="","",'Formulario PPGR1'!#REF!)</f>
        <v>#REF!</v>
      </c>
      <c r="E532" s="499" t="e">
        <f>IF(Tabla46[[#This Row],[Tipos de Acciones]]="","",'Formulario PPGR1'!#REF!)</f>
        <v>#REF!</v>
      </c>
      <c r="F532" s="499" t="e">
        <f>IF(Tabla46[[#This Row],[Tipos de Acciones]]="","",'Formulario PPGR1'!#REF!)</f>
        <v>#REF!</v>
      </c>
      <c r="G532" s="514" t="s">
        <v>1310</v>
      </c>
      <c r="H532" s="514" t="s">
        <v>2292</v>
      </c>
      <c r="I532" s="523"/>
      <c r="J532" s="514"/>
      <c r="K532" s="514" t="s">
        <v>2335</v>
      </c>
      <c r="L532" s="514"/>
      <c r="M532" s="516"/>
      <c r="N532" s="516"/>
      <c r="O532" s="524"/>
      <c r="P532" s="516"/>
      <c r="Q532" s="518" t="s">
        <v>2280</v>
      </c>
      <c r="R532" s="519">
        <v>75</v>
      </c>
      <c r="S532" s="520">
        <v>153</v>
      </c>
      <c r="T532" s="496">
        <f>+Tabla46[[#This Row],[Cantidad de Insumos]]*Tabla46[[#This Row],[Precio Unitario]]</f>
        <v>11475</v>
      </c>
      <c r="U532" s="525" t="s">
        <v>1027</v>
      </c>
      <c r="V532" s="522" t="s">
        <v>1300</v>
      </c>
      <c r="W532" s="500"/>
    </row>
    <row r="533" spans="2:23" ht="38.25" x14ac:dyDescent="0.2">
      <c r="B533" s="499" t="e">
        <f>IF(Tabla46[[#This Row],[Tipos de Acciones]]="","",CONCATENATE(Tabla46[[#This Row],[POA]],".",Tabla46[[#This Row],[SRS]],".",Tabla46[[#This Row],[AREA]],".",Tabla46[[#This Row],[TIPO]]))</f>
        <v>#REF!</v>
      </c>
      <c r="C533" s="499" t="e">
        <f>IF(Tabla46[[#This Row],[Tipos de Acciones]]="","",'Formulario PPGR1'!#REF!)</f>
        <v>#REF!</v>
      </c>
      <c r="D533" s="499" t="e">
        <f>IF(Tabla46[[#This Row],[Tipos de Acciones]]="","",'Formulario PPGR1'!#REF!)</f>
        <v>#REF!</v>
      </c>
      <c r="E533" s="499" t="e">
        <f>IF(Tabla46[[#This Row],[Tipos de Acciones]]="","",'Formulario PPGR1'!#REF!)</f>
        <v>#REF!</v>
      </c>
      <c r="F533" s="499" t="e">
        <f>IF(Tabla46[[#This Row],[Tipos de Acciones]]="","",'Formulario PPGR1'!#REF!)</f>
        <v>#REF!</v>
      </c>
      <c r="G533" s="514" t="s">
        <v>1310</v>
      </c>
      <c r="H533" s="514" t="s">
        <v>2336</v>
      </c>
      <c r="I533" s="523"/>
      <c r="J533" s="514"/>
      <c r="K533" s="514" t="s">
        <v>2337</v>
      </c>
      <c r="L533" s="514"/>
      <c r="M533" s="516"/>
      <c r="N533" s="516"/>
      <c r="O533" s="524"/>
      <c r="P533" s="516"/>
      <c r="Q533" s="518" t="s">
        <v>2280</v>
      </c>
      <c r="R533" s="519">
        <v>6</v>
      </c>
      <c r="S533" s="520">
        <v>17023</v>
      </c>
      <c r="T533" s="496">
        <f>+Tabla46[[#This Row],[Cantidad de Insumos]]*Tabla46[[#This Row],[Precio Unitario]]</f>
        <v>102138</v>
      </c>
      <c r="U533" s="525"/>
      <c r="V533" s="522" t="s">
        <v>1300</v>
      </c>
      <c r="W533" s="500"/>
    </row>
    <row r="534" spans="2:23" ht="25.5" x14ac:dyDescent="0.2">
      <c r="B534" s="499" t="e">
        <f>IF(Tabla46[[#This Row],[Tipos de Acciones]]="","",CONCATENATE(Tabla46[[#This Row],[POA]],".",Tabla46[[#This Row],[SRS]],".",Tabla46[[#This Row],[AREA]],".",Tabla46[[#This Row],[TIPO]]))</f>
        <v>#REF!</v>
      </c>
      <c r="C534" s="499" t="e">
        <f>IF(Tabla46[[#This Row],[Tipos de Acciones]]="","",'Formulario PPGR1'!#REF!)</f>
        <v>#REF!</v>
      </c>
      <c r="D534" s="499" t="e">
        <f>IF(Tabla46[[#This Row],[Tipos de Acciones]]="","",'Formulario PPGR1'!#REF!)</f>
        <v>#REF!</v>
      </c>
      <c r="E534" s="499" t="e">
        <f>IF(Tabla46[[#This Row],[Tipos de Acciones]]="","",'Formulario PPGR1'!#REF!)</f>
        <v>#REF!</v>
      </c>
      <c r="F534" s="499" t="e">
        <f>IF(Tabla46[[#This Row],[Tipos de Acciones]]="","",'Formulario PPGR1'!#REF!)</f>
        <v>#REF!</v>
      </c>
      <c r="G534" s="514" t="s">
        <v>1310</v>
      </c>
      <c r="H534" s="514" t="s">
        <v>2338</v>
      </c>
      <c r="I534" s="523"/>
      <c r="J534" s="514"/>
      <c r="K534" s="514" t="s">
        <v>2339</v>
      </c>
      <c r="L534" s="514"/>
      <c r="M534" s="516"/>
      <c r="N534" s="516"/>
      <c r="O534" s="524"/>
      <c r="P534" s="516"/>
      <c r="Q534" s="518" t="s">
        <v>2280</v>
      </c>
      <c r="R534" s="519">
        <v>7</v>
      </c>
      <c r="S534" s="520">
        <v>4130</v>
      </c>
      <c r="T534" s="496">
        <f>+Tabla46[[#This Row],[Cantidad de Insumos]]*Tabla46[[#This Row],[Precio Unitario]]</f>
        <v>28910</v>
      </c>
      <c r="U534" s="525" t="s">
        <v>905</v>
      </c>
      <c r="V534" s="522" t="s">
        <v>1300</v>
      </c>
      <c r="W534" s="500"/>
    </row>
    <row r="535" spans="2:23" ht="25.5" x14ac:dyDescent="0.2">
      <c r="B535" s="499" t="e">
        <f>IF(Tabla46[[#This Row],[Tipos de Acciones]]="","",CONCATENATE(Tabla46[[#This Row],[POA]],".",Tabla46[[#This Row],[SRS]],".",Tabla46[[#This Row],[AREA]],".",Tabla46[[#This Row],[TIPO]]))</f>
        <v>#REF!</v>
      </c>
      <c r="C535" s="499" t="e">
        <f>IF(Tabla46[[#This Row],[Tipos de Acciones]]="","",'Formulario PPGR1'!#REF!)</f>
        <v>#REF!</v>
      </c>
      <c r="D535" s="499" t="e">
        <f>IF(Tabla46[[#This Row],[Tipos de Acciones]]="","",'Formulario PPGR1'!#REF!)</f>
        <v>#REF!</v>
      </c>
      <c r="E535" s="499" t="e">
        <f>IF(Tabla46[[#This Row],[Tipos de Acciones]]="","",'Formulario PPGR1'!#REF!)</f>
        <v>#REF!</v>
      </c>
      <c r="F535" s="499" t="e">
        <f>IF(Tabla46[[#This Row],[Tipos de Acciones]]="","",'Formulario PPGR1'!#REF!)</f>
        <v>#REF!</v>
      </c>
      <c r="G535" s="514" t="s">
        <v>1310</v>
      </c>
      <c r="H535" s="514" t="s">
        <v>2278</v>
      </c>
      <c r="I535" s="523"/>
      <c r="J535" s="514"/>
      <c r="K535" s="514" t="s">
        <v>2340</v>
      </c>
      <c r="L535" s="514"/>
      <c r="M535" s="516"/>
      <c r="N535" s="516"/>
      <c r="O535" s="524"/>
      <c r="P535" s="516"/>
      <c r="Q535" s="518" t="s">
        <v>2280</v>
      </c>
      <c r="R535" s="519">
        <v>50</v>
      </c>
      <c r="S535" s="520">
        <v>255</v>
      </c>
      <c r="T535" s="496">
        <f>+Tabla46[[#This Row],[Cantidad de Insumos]]*Tabla46[[#This Row],[Precio Unitario]]</f>
        <v>12750</v>
      </c>
      <c r="U535" s="525" t="s">
        <v>1125</v>
      </c>
      <c r="V535" s="522" t="s">
        <v>1300</v>
      </c>
      <c r="W535" s="500"/>
    </row>
    <row r="536" spans="2:23" ht="25.5" x14ac:dyDescent="0.2">
      <c r="B536" s="499" t="e">
        <f>IF(Tabla46[[#This Row],[Tipos de Acciones]]="","",CONCATENATE(Tabla46[[#This Row],[POA]],".",Tabla46[[#This Row],[SRS]],".",Tabla46[[#This Row],[AREA]],".",Tabla46[[#This Row],[TIPO]]))</f>
        <v>#REF!</v>
      </c>
      <c r="C536" s="499" t="e">
        <f>IF(Tabla46[[#This Row],[Tipos de Acciones]]="","",'Formulario PPGR1'!#REF!)</f>
        <v>#REF!</v>
      </c>
      <c r="D536" s="499" t="e">
        <f>IF(Tabla46[[#This Row],[Tipos de Acciones]]="","",'Formulario PPGR1'!#REF!)</f>
        <v>#REF!</v>
      </c>
      <c r="E536" s="499" t="e">
        <f>IF(Tabla46[[#This Row],[Tipos de Acciones]]="","",'Formulario PPGR1'!#REF!)</f>
        <v>#REF!</v>
      </c>
      <c r="F536" s="499" t="e">
        <f>IF(Tabla46[[#This Row],[Tipos de Acciones]]="","",'Formulario PPGR1'!#REF!)</f>
        <v>#REF!</v>
      </c>
      <c r="G536" s="514" t="s">
        <v>1310</v>
      </c>
      <c r="H536" s="514" t="s">
        <v>2278</v>
      </c>
      <c r="I536" s="523"/>
      <c r="J536" s="514"/>
      <c r="K536" s="514" t="s">
        <v>2341</v>
      </c>
      <c r="L536" s="514"/>
      <c r="M536" s="516"/>
      <c r="N536" s="516"/>
      <c r="O536" s="524"/>
      <c r="P536" s="516"/>
      <c r="Q536" s="518" t="s">
        <v>2280</v>
      </c>
      <c r="R536" s="519">
        <v>170</v>
      </c>
      <c r="S536" s="520">
        <v>500</v>
      </c>
      <c r="T536" s="496">
        <f>+Tabla46[[#This Row],[Cantidad de Insumos]]*Tabla46[[#This Row],[Precio Unitario]]</f>
        <v>85000</v>
      </c>
      <c r="U536" s="525" t="s">
        <v>1125</v>
      </c>
      <c r="V536" s="522" t="s">
        <v>1300</v>
      </c>
      <c r="W536" s="500"/>
    </row>
    <row r="537" spans="2:23" x14ac:dyDescent="0.2">
      <c r="B537" s="499" t="e">
        <f>IF(Tabla46[[#This Row],[Tipos de Acciones]]="","",CONCATENATE(Tabla46[[#This Row],[POA]],".",Tabla46[[#This Row],[SRS]],".",Tabla46[[#This Row],[AREA]],".",Tabla46[[#This Row],[TIPO]]))</f>
        <v>#REF!</v>
      </c>
      <c r="C537" s="499" t="e">
        <f>IF(Tabla46[[#This Row],[Tipos de Acciones]]="","",'Formulario PPGR1'!#REF!)</f>
        <v>#REF!</v>
      </c>
      <c r="D537" s="499" t="e">
        <f>IF(Tabla46[[#This Row],[Tipos de Acciones]]="","",'Formulario PPGR1'!#REF!)</f>
        <v>#REF!</v>
      </c>
      <c r="E537" s="499" t="e">
        <f>IF(Tabla46[[#This Row],[Tipos de Acciones]]="","",'Formulario PPGR1'!#REF!)</f>
        <v>#REF!</v>
      </c>
      <c r="F537" s="499" t="e">
        <f>IF(Tabla46[[#This Row],[Tipos de Acciones]]="","",'Formulario PPGR1'!#REF!)</f>
        <v>#REF!</v>
      </c>
      <c r="G537" s="514" t="s">
        <v>1310</v>
      </c>
      <c r="H537" s="514" t="s">
        <v>2297</v>
      </c>
      <c r="I537" s="523"/>
      <c r="J537" s="514"/>
      <c r="K537" s="514" t="s">
        <v>2342</v>
      </c>
      <c r="L537" s="514"/>
      <c r="M537" s="516"/>
      <c r="N537" s="516"/>
      <c r="O537" s="524"/>
      <c r="P537" s="516"/>
      <c r="Q537" s="518" t="s">
        <v>2318</v>
      </c>
      <c r="R537" s="519">
        <v>40</v>
      </c>
      <c r="S537" s="520">
        <v>270</v>
      </c>
      <c r="T537" s="496">
        <f>+Tabla46[[#This Row],[Cantidad de Insumos]]*Tabla46[[#This Row],[Precio Unitario]]</f>
        <v>10800</v>
      </c>
      <c r="U537" s="525" t="s">
        <v>926</v>
      </c>
      <c r="V537" s="522" t="s">
        <v>1300</v>
      </c>
      <c r="W537" s="500"/>
    </row>
    <row r="538" spans="2:23" ht="25.5" x14ac:dyDescent="0.2">
      <c r="B538" s="499" t="e">
        <f>IF(Tabla46[[#This Row],[Tipos de Acciones]]="","",CONCATENATE(Tabla46[[#This Row],[POA]],".",Tabla46[[#This Row],[SRS]],".",Tabla46[[#This Row],[AREA]],".",Tabla46[[#This Row],[TIPO]]))</f>
        <v>#REF!</v>
      </c>
      <c r="C538" s="499" t="e">
        <f>IF(Tabla46[[#This Row],[Tipos de Acciones]]="","",'Formulario PPGR1'!#REF!)</f>
        <v>#REF!</v>
      </c>
      <c r="D538" s="499" t="e">
        <f>IF(Tabla46[[#This Row],[Tipos de Acciones]]="","",'Formulario PPGR1'!#REF!)</f>
        <v>#REF!</v>
      </c>
      <c r="E538" s="499" t="e">
        <f>IF(Tabla46[[#This Row],[Tipos de Acciones]]="","",'Formulario PPGR1'!#REF!)</f>
        <v>#REF!</v>
      </c>
      <c r="F538" s="499" t="e">
        <f>IF(Tabla46[[#This Row],[Tipos de Acciones]]="","",'Formulario PPGR1'!#REF!)</f>
        <v>#REF!</v>
      </c>
      <c r="G538" s="514" t="s">
        <v>1310</v>
      </c>
      <c r="H538" s="514" t="s">
        <v>2278</v>
      </c>
      <c r="I538" s="523"/>
      <c r="J538" s="514"/>
      <c r="K538" s="514" t="s">
        <v>2343</v>
      </c>
      <c r="L538" s="514"/>
      <c r="M538" s="516"/>
      <c r="N538" s="516"/>
      <c r="O538" s="524"/>
      <c r="P538" s="516"/>
      <c r="Q538" s="518" t="s">
        <v>2280</v>
      </c>
      <c r="R538" s="519">
        <v>50</v>
      </c>
      <c r="S538" s="520">
        <v>11</v>
      </c>
      <c r="T538" s="496">
        <f>+Tabla46[[#This Row],[Cantidad de Insumos]]*Tabla46[[#This Row],[Precio Unitario]]</f>
        <v>550</v>
      </c>
      <c r="U538" s="525" t="s">
        <v>1125</v>
      </c>
      <c r="V538" s="522" t="s">
        <v>1300</v>
      </c>
      <c r="W538" s="500"/>
    </row>
    <row r="539" spans="2:23" ht="25.5" x14ac:dyDescent="0.2">
      <c r="B539" s="499" t="e">
        <f>IF(Tabla46[[#This Row],[Tipos de Acciones]]="","",CONCATENATE(Tabla46[[#This Row],[POA]],".",Tabla46[[#This Row],[SRS]],".",Tabla46[[#This Row],[AREA]],".",Tabla46[[#This Row],[TIPO]]))</f>
        <v>#REF!</v>
      </c>
      <c r="C539" s="499" t="e">
        <f>IF(Tabla46[[#This Row],[Tipos de Acciones]]="","",'Formulario PPGR1'!#REF!)</f>
        <v>#REF!</v>
      </c>
      <c r="D539" s="499" t="e">
        <f>IF(Tabla46[[#This Row],[Tipos de Acciones]]="","",'Formulario PPGR1'!#REF!)</f>
        <v>#REF!</v>
      </c>
      <c r="E539" s="499" t="e">
        <f>IF(Tabla46[[#This Row],[Tipos de Acciones]]="","",'Formulario PPGR1'!#REF!)</f>
        <v>#REF!</v>
      </c>
      <c r="F539" s="499" t="e">
        <f>IF(Tabla46[[#This Row],[Tipos de Acciones]]="","",'Formulario PPGR1'!#REF!)</f>
        <v>#REF!</v>
      </c>
      <c r="G539" s="514" t="s">
        <v>1310</v>
      </c>
      <c r="H539" s="514" t="s">
        <v>2344</v>
      </c>
      <c r="I539" s="523"/>
      <c r="J539" s="514"/>
      <c r="K539" s="514" t="s">
        <v>2345</v>
      </c>
      <c r="L539" s="514"/>
      <c r="M539" s="516"/>
      <c r="N539" s="516"/>
      <c r="O539" s="524"/>
      <c r="P539" s="516"/>
      <c r="Q539" s="518" t="s">
        <v>2280</v>
      </c>
      <c r="R539" s="519">
        <v>350</v>
      </c>
      <c r="S539" s="520">
        <v>89</v>
      </c>
      <c r="T539" s="496">
        <f>+Tabla46[[#This Row],[Cantidad de Insumos]]*Tabla46[[#This Row],[Precio Unitario]]</f>
        <v>31150</v>
      </c>
      <c r="U539" s="525" t="s">
        <v>988</v>
      </c>
      <c r="V539" s="522" t="s">
        <v>1300</v>
      </c>
      <c r="W539" s="500"/>
    </row>
    <row r="540" spans="2:23" x14ac:dyDescent="0.2">
      <c r="B540" s="499" t="e">
        <f>IF(Tabla46[[#This Row],[Tipos de Acciones]]="","",CONCATENATE(Tabla46[[#This Row],[POA]],".",Tabla46[[#This Row],[SRS]],".",Tabla46[[#This Row],[AREA]],".",Tabla46[[#This Row],[TIPO]]))</f>
        <v>#REF!</v>
      </c>
      <c r="C540" s="499" t="e">
        <f>IF(Tabla46[[#This Row],[Tipos de Acciones]]="","",'Formulario PPGR1'!#REF!)</f>
        <v>#REF!</v>
      </c>
      <c r="D540" s="499" t="e">
        <f>IF(Tabla46[[#This Row],[Tipos de Acciones]]="","",'Formulario PPGR1'!#REF!)</f>
        <v>#REF!</v>
      </c>
      <c r="E540" s="499" t="e">
        <f>IF(Tabla46[[#This Row],[Tipos de Acciones]]="","",'Formulario PPGR1'!#REF!)</f>
        <v>#REF!</v>
      </c>
      <c r="F540" s="499" t="e">
        <f>IF(Tabla46[[#This Row],[Tipos de Acciones]]="","",'Formulario PPGR1'!#REF!)</f>
        <v>#REF!</v>
      </c>
      <c r="G540" s="514" t="s">
        <v>1310</v>
      </c>
      <c r="H540" s="514" t="s">
        <v>2297</v>
      </c>
      <c r="I540" s="523"/>
      <c r="J540" s="514"/>
      <c r="K540" s="514" t="s">
        <v>2346</v>
      </c>
      <c r="L540" s="514"/>
      <c r="M540" s="516"/>
      <c r="N540" s="516"/>
      <c r="O540" s="524"/>
      <c r="P540" s="516"/>
      <c r="Q540" s="518" t="s">
        <v>2280</v>
      </c>
      <c r="R540" s="519">
        <v>100</v>
      </c>
      <c r="S540" s="520">
        <v>300</v>
      </c>
      <c r="T540" s="496">
        <f>+Tabla46[[#This Row],[Cantidad de Insumos]]*Tabla46[[#This Row],[Precio Unitario]]</f>
        <v>30000</v>
      </c>
      <c r="U540" s="525" t="s">
        <v>926</v>
      </c>
      <c r="V540" s="522" t="s">
        <v>1300</v>
      </c>
      <c r="W540" s="500"/>
    </row>
    <row r="541" spans="2:23" ht="25.5" x14ac:dyDescent="0.2">
      <c r="B541" s="499" t="e">
        <f>IF(Tabla46[[#This Row],[Tipos de Acciones]]="","",CONCATENATE(Tabla46[[#This Row],[POA]],".",Tabla46[[#This Row],[SRS]],".",Tabla46[[#This Row],[AREA]],".",Tabla46[[#This Row],[TIPO]]))</f>
        <v>#REF!</v>
      </c>
      <c r="C541" s="499" t="e">
        <f>IF(Tabla46[[#This Row],[Tipos de Acciones]]="","",'Formulario PPGR1'!#REF!)</f>
        <v>#REF!</v>
      </c>
      <c r="D541" s="499" t="e">
        <f>IF(Tabla46[[#This Row],[Tipos de Acciones]]="","",'Formulario PPGR1'!#REF!)</f>
        <v>#REF!</v>
      </c>
      <c r="E541" s="499" t="e">
        <f>IF(Tabla46[[#This Row],[Tipos de Acciones]]="","",'Formulario PPGR1'!#REF!)</f>
        <v>#REF!</v>
      </c>
      <c r="F541" s="499" t="e">
        <f>IF(Tabla46[[#This Row],[Tipos de Acciones]]="","",'Formulario PPGR1'!#REF!)</f>
        <v>#REF!</v>
      </c>
      <c r="G541" s="514" t="s">
        <v>1310</v>
      </c>
      <c r="H541" s="514" t="s">
        <v>2278</v>
      </c>
      <c r="I541" s="523"/>
      <c r="J541" s="514"/>
      <c r="K541" s="514" t="s">
        <v>2347</v>
      </c>
      <c r="L541" s="514"/>
      <c r="M541" s="516"/>
      <c r="N541" s="516"/>
      <c r="O541" s="524"/>
      <c r="P541" s="516"/>
      <c r="Q541" s="518" t="s">
        <v>2280</v>
      </c>
      <c r="R541" s="519">
        <v>7</v>
      </c>
      <c r="S541" s="520">
        <v>11000</v>
      </c>
      <c r="T541" s="496">
        <f>+Tabla46[[#This Row],[Cantidad de Insumos]]*Tabla46[[#This Row],[Precio Unitario]]</f>
        <v>77000</v>
      </c>
      <c r="U541" s="525" t="s">
        <v>1125</v>
      </c>
      <c r="V541" s="522" t="s">
        <v>1300</v>
      </c>
      <c r="W541" s="500"/>
    </row>
    <row r="542" spans="2:23" ht="25.5" x14ac:dyDescent="0.2">
      <c r="B542" s="499" t="e">
        <f>IF(Tabla46[[#This Row],[Tipos de Acciones]]="","",CONCATENATE(Tabla46[[#This Row],[POA]],".",Tabla46[[#This Row],[SRS]],".",Tabla46[[#This Row],[AREA]],".",Tabla46[[#This Row],[TIPO]]))</f>
        <v>#REF!</v>
      </c>
      <c r="C542" s="499" t="e">
        <f>IF(Tabla46[[#This Row],[Tipos de Acciones]]="","",'Formulario PPGR1'!#REF!)</f>
        <v>#REF!</v>
      </c>
      <c r="D542" s="499" t="e">
        <f>IF(Tabla46[[#This Row],[Tipos de Acciones]]="","",'Formulario PPGR1'!#REF!)</f>
        <v>#REF!</v>
      </c>
      <c r="E542" s="499" t="e">
        <f>IF(Tabla46[[#This Row],[Tipos de Acciones]]="","",'Formulario PPGR1'!#REF!)</f>
        <v>#REF!</v>
      </c>
      <c r="F542" s="499" t="e">
        <f>IF(Tabla46[[#This Row],[Tipos de Acciones]]="","",'Formulario PPGR1'!#REF!)</f>
        <v>#REF!</v>
      </c>
      <c r="G542" s="514" t="s">
        <v>1310</v>
      </c>
      <c r="H542" s="514" t="s">
        <v>2348</v>
      </c>
      <c r="I542" s="523"/>
      <c r="J542" s="514"/>
      <c r="K542" s="514" t="s">
        <v>2349</v>
      </c>
      <c r="L542" s="514"/>
      <c r="M542" s="516"/>
      <c r="N542" s="516"/>
      <c r="O542" s="524"/>
      <c r="P542" s="516"/>
      <c r="Q542" s="518" t="s">
        <v>2280</v>
      </c>
      <c r="R542" s="519">
        <v>170</v>
      </c>
      <c r="S542" s="520">
        <v>2330</v>
      </c>
      <c r="T542" s="496">
        <f>+Tabla46[[#This Row],[Cantidad de Insumos]]*Tabla46[[#This Row],[Precio Unitario]]</f>
        <v>396100</v>
      </c>
      <c r="U542" s="525" t="s">
        <v>725</v>
      </c>
      <c r="V542" s="522" t="s">
        <v>1300</v>
      </c>
      <c r="W542" s="500"/>
    </row>
    <row r="543" spans="2:23" ht="25.5" x14ac:dyDescent="0.2">
      <c r="B543" s="499" t="e">
        <f>IF(Tabla46[[#This Row],[Tipos de Acciones]]="","",CONCATENATE(Tabla46[[#This Row],[POA]],".",Tabla46[[#This Row],[SRS]],".",Tabla46[[#This Row],[AREA]],".",Tabla46[[#This Row],[TIPO]]))</f>
        <v>#REF!</v>
      </c>
      <c r="C543" s="499" t="e">
        <f>IF(Tabla46[[#This Row],[Tipos de Acciones]]="","",'Formulario PPGR1'!#REF!)</f>
        <v>#REF!</v>
      </c>
      <c r="D543" s="499" t="e">
        <f>IF(Tabla46[[#This Row],[Tipos de Acciones]]="","",'Formulario PPGR1'!#REF!)</f>
        <v>#REF!</v>
      </c>
      <c r="E543" s="499" t="e">
        <f>IF(Tabla46[[#This Row],[Tipos de Acciones]]="","",'Formulario PPGR1'!#REF!)</f>
        <v>#REF!</v>
      </c>
      <c r="F543" s="499" t="e">
        <f>IF(Tabla46[[#This Row],[Tipos de Acciones]]="","",'Formulario PPGR1'!#REF!)</f>
        <v>#REF!</v>
      </c>
      <c r="G543" s="514" t="s">
        <v>1310</v>
      </c>
      <c r="H543" s="514" t="s">
        <v>2297</v>
      </c>
      <c r="I543" s="523"/>
      <c r="J543" s="514"/>
      <c r="K543" s="514" t="s">
        <v>2350</v>
      </c>
      <c r="L543" s="514"/>
      <c r="M543" s="516"/>
      <c r="N543" s="516"/>
      <c r="O543" s="524"/>
      <c r="P543" s="516"/>
      <c r="Q543" s="518" t="s">
        <v>2280</v>
      </c>
      <c r="R543" s="519">
        <v>170</v>
      </c>
      <c r="S543" s="520">
        <v>160</v>
      </c>
      <c r="T543" s="496">
        <f>+Tabla46[[#This Row],[Cantidad de Insumos]]*Tabla46[[#This Row],[Precio Unitario]]</f>
        <v>27200</v>
      </c>
      <c r="U543" s="525" t="s">
        <v>926</v>
      </c>
      <c r="V543" s="522" t="s">
        <v>1300</v>
      </c>
      <c r="W543" s="500"/>
    </row>
    <row r="544" spans="2:23" x14ac:dyDescent="0.2">
      <c r="B544" s="499" t="e">
        <f>IF(Tabla46[[#This Row],[Tipos de Acciones]]="","",CONCATENATE(Tabla46[[#This Row],[POA]],".",Tabla46[[#This Row],[SRS]],".",Tabla46[[#This Row],[AREA]],".",Tabla46[[#This Row],[TIPO]]))</f>
        <v>#REF!</v>
      </c>
      <c r="C544" s="499" t="e">
        <f>IF(Tabla46[[#This Row],[Tipos de Acciones]]="","",'Formulario PPGR1'!#REF!)</f>
        <v>#REF!</v>
      </c>
      <c r="D544" s="499" t="e">
        <f>IF(Tabla46[[#This Row],[Tipos de Acciones]]="","",'Formulario PPGR1'!#REF!)</f>
        <v>#REF!</v>
      </c>
      <c r="E544" s="499" t="e">
        <f>IF(Tabla46[[#This Row],[Tipos de Acciones]]="","",'Formulario PPGR1'!#REF!)</f>
        <v>#REF!</v>
      </c>
      <c r="F544" s="499" t="e">
        <f>IF(Tabla46[[#This Row],[Tipos de Acciones]]="","",'Formulario PPGR1'!#REF!)</f>
        <v>#REF!</v>
      </c>
      <c r="G544" s="514" t="s">
        <v>1310</v>
      </c>
      <c r="H544" s="514" t="s">
        <v>2286</v>
      </c>
      <c r="I544" s="523"/>
      <c r="J544" s="514"/>
      <c r="K544" s="514" t="s">
        <v>2351</v>
      </c>
      <c r="L544" s="514"/>
      <c r="M544" s="516"/>
      <c r="N544" s="516"/>
      <c r="O544" s="524"/>
      <c r="P544" s="516"/>
      <c r="Q544" s="518" t="s">
        <v>2280</v>
      </c>
      <c r="R544" s="519">
        <v>30</v>
      </c>
      <c r="S544" s="520">
        <v>4662</v>
      </c>
      <c r="T544" s="496">
        <f>+Tabla46[[#This Row],[Cantidad de Insumos]]*Tabla46[[#This Row],[Precio Unitario]]</f>
        <v>139860</v>
      </c>
      <c r="U544" s="525" t="s">
        <v>1041</v>
      </c>
      <c r="V544" s="522" t="s">
        <v>1300</v>
      </c>
      <c r="W544" s="500"/>
    </row>
    <row r="545" spans="2:23" ht="25.5" x14ac:dyDescent="0.2">
      <c r="B545" s="499" t="e">
        <f>IF(Tabla46[[#This Row],[Tipos de Acciones]]="","",CONCATENATE(Tabla46[[#This Row],[POA]],".",Tabla46[[#This Row],[SRS]],".",Tabla46[[#This Row],[AREA]],".",Tabla46[[#This Row],[TIPO]]))</f>
        <v>#REF!</v>
      </c>
      <c r="C545" s="499" t="e">
        <f>IF(Tabla46[[#This Row],[Tipos de Acciones]]="","",'Formulario PPGR1'!#REF!)</f>
        <v>#REF!</v>
      </c>
      <c r="D545" s="499" t="e">
        <f>IF(Tabla46[[#This Row],[Tipos de Acciones]]="","",'Formulario PPGR1'!#REF!)</f>
        <v>#REF!</v>
      </c>
      <c r="E545" s="499" t="e">
        <f>IF(Tabla46[[#This Row],[Tipos de Acciones]]="","",'Formulario PPGR1'!#REF!)</f>
        <v>#REF!</v>
      </c>
      <c r="F545" s="499" t="e">
        <f>IF(Tabla46[[#This Row],[Tipos de Acciones]]="","",'Formulario PPGR1'!#REF!)</f>
        <v>#REF!</v>
      </c>
      <c r="G545" s="514" t="s">
        <v>1310</v>
      </c>
      <c r="H545" s="514" t="s">
        <v>2278</v>
      </c>
      <c r="I545" s="523"/>
      <c r="J545" s="514"/>
      <c r="K545" s="514" t="s">
        <v>2352</v>
      </c>
      <c r="L545" s="514"/>
      <c r="M545" s="516"/>
      <c r="N545" s="516"/>
      <c r="O545" s="524"/>
      <c r="P545" s="516"/>
      <c r="Q545" s="518" t="s">
        <v>2280</v>
      </c>
      <c r="R545" s="519">
        <v>170</v>
      </c>
      <c r="S545" s="520">
        <v>35</v>
      </c>
      <c r="T545" s="496">
        <f>+Tabla46[[#This Row],[Cantidad de Insumos]]*Tabla46[[#This Row],[Precio Unitario]]</f>
        <v>5950</v>
      </c>
      <c r="U545" s="525" t="s">
        <v>1125</v>
      </c>
      <c r="V545" s="522" t="s">
        <v>1300</v>
      </c>
      <c r="W545" s="500"/>
    </row>
    <row r="546" spans="2:23" x14ac:dyDescent="0.2">
      <c r="B546" s="499" t="e">
        <f>IF(Tabla46[[#This Row],[Tipos de Acciones]]="","",CONCATENATE(Tabla46[[#This Row],[POA]],".",Tabla46[[#This Row],[SRS]],".",Tabla46[[#This Row],[AREA]],".",Tabla46[[#This Row],[TIPO]]))</f>
        <v>#REF!</v>
      </c>
      <c r="C546" s="499" t="e">
        <f>IF(Tabla46[[#This Row],[Tipos de Acciones]]="","",'Formulario PPGR1'!#REF!)</f>
        <v>#REF!</v>
      </c>
      <c r="D546" s="499" t="e">
        <f>IF(Tabla46[[#This Row],[Tipos de Acciones]]="","",'Formulario PPGR1'!#REF!)</f>
        <v>#REF!</v>
      </c>
      <c r="E546" s="499" t="e">
        <f>IF(Tabla46[[#This Row],[Tipos de Acciones]]="","",'Formulario PPGR1'!#REF!)</f>
        <v>#REF!</v>
      </c>
      <c r="F546" s="499" t="e">
        <f>IF(Tabla46[[#This Row],[Tipos de Acciones]]="","",'Formulario PPGR1'!#REF!)</f>
        <v>#REF!</v>
      </c>
      <c r="G546" s="514" t="s">
        <v>1310</v>
      </c>
      <c r="H546" s="514" t="s">
        <v>2286</v>
      </c>
      <c r="I546" s="523"/>
      <c r="J546" s="514"/>
      <c r="K546" s="514" t="s">
        <v>2353</v>
      </c>
      <c r="L546" s="514"/>
      <c r="M546" s="516"/>
      <c r="N546" s="516"/>
      <c r="O546" s="524"/>
      <c r="P546" s="516"/>
      <c r="Q546" s="518" t="s">
        <v>2280</v>
      </c>
      <c r="R546" s="519">
        <v>170</v>
      </c>
      <c r="S546" s="520">
        <v>525</v>
      </c>
      <c r="T546" s="496">
        <f>+Tabla46[[#This Row],[Cantidad de Insumos]]*Tabla46[[#This Row],[Precio Unitario]]</f>
        <v>89250</v>
      </c>
      <c r="U546" s="525"/>
      <c r="V546" s="522" t="s">
        <v>1300</v>
      </c>
      <c r="W546" s="500"/>
    </row>
    <row r="547" spans="2:23" ht="25.5" x14ac:dyDescent="0.2">
      <c r="B547" s="499" t="e">
        <f>IF(Tabla46[[#This Row],[Tipos de Acciones]]="","",CONCATENATE(Tabla46[[#This Row],[POA]],".",Tabla46[[#This Row],[SRS]],".",Tabla46[[#This Row],[AREA]],".",Tabla46[[#This Row],[TIPO]]))</f>
        <v>#REF!</v>
      </c>
      <c r="C547" s="499" t="e">
        <f>IF(Tabla46[[#This Row],[Tipos de Acciones]]="","",'Formulario PPGR1'!#REF!)</f>
        <v>#REF!</v>
      </c>
      <c r="D547" s="499" t="e">
        <f>IF(Tabla46[[#This Row],[Tipos de Acciones]]="","",'Formulario PPGR1'!#REF!)</f>
        <v>#REF!</v>
      </c>
      <c r="E547" s="499" t="e">
        <f>IF(Tabla46[[#This Row],[Tipos de Acciones]]="","",'Formulario PPGR1'!#REF!)</f>
        <v>#REF!</v>
      </c>
      <c r="F547" s="499" t="e">
        <f>IF(Tabla46[[#This Row],[Tipos de Acciones]]="","",'Formulario PPGR1'!#REF!)</f>
        <v>#REF!</v>
      </c>
      <c r="G547" s="514" t="s">
        <v>1310</v>
      </c>
      <c r="H547" s="514" t="s">
        <v>2278</v>
      </c>
      <c r="I547" s="523"/>
      <c r="J547" s="514"/>
      <c r="K547" s="514" t="s">
        <v>2354</v>
      </c>
      <c r="L547" s="514"/>
      <c r="M547" s="516"/>
      <c r="N547" s="516"/>
      <c r="O547" s="524"/>
      <c r="P547" s="516"/>
      <c r="Q547" s="518" t="s">
        <v>2280</v>
      </c>
      <c r="R547" s="519">
        <v>350</v>
      </c>
      <c r="S547" s="520">
        <v>15</v>
      </c>
      <c r="T547" s="496">
        <f>+Tabla46[[#This Row],[Cantidad de Insumos]]*Tabla46[[#This Row],[Precio Unitario]]</f>
        <v>5250</v>
      </c>
      <c r="U547" s="525" t="s">
        <v>1125</v>
      </c>
      <c r="V547" s="522" t="s">
        <v>1300</v>
      </c>
      <c r="W547" s="500"/>
    </row>
    <row r="548" spans="2:23" ht="25.5" x14ac:dyDescent="0.2">
      <c r="B548" s="499" t="e">
        <f>IF(Tabla46[[#This Row],[Tipos de Acciones]]="","",CONCATENATE(Tabla46[[#This Row],[POA]],".",Tabla46[[#This Row],[SRS]],".",Tabla46[[#This Row],[AREA]],".",Tabla46[[#This Row],[TIPO]]))</f>
        <v>#REF!</v>
      </c>
      <c r="C548" s="499" t="e">
        <f>IF(Tabla46[[#This Row],[Tipos de Acciones]]="","",'Formulario PPGR1'!#REF!)</f>
        <v>#REF!</v>
      </c>
      <c r="D548" s="499" t="e">
        <f>IF(Tabla46[[#This Row],[Tipos de Acciones]]="","",'Formulario PPGR1'!#REF!)</f>
        <v>#REF!</v>
      </c>
      <c r="E548" s="499" t="e">
        <f>IF(Tabla46[[#This Row],[Tipos de Acciones]]="","",'Formulario PPGR1'!#REF!)</f>
        <v>#REF!</v>
      </c>
      <c r="F548" s="499" t="e">
        <f>IF(Tabla46[[#This Row],[Tipos de Acciones]]="","",'Formulario PPGR1'!#REF!)</f>
        <v>#REF!</v>
      </c>
      <c r="G548" s="514" t="s">
        <v>1310</v>
      </c>
      <c r="H548" s="514" t="s">
        <v>2278</v>
      </c>
      <c r="I548" s="523"/>
      <c r="J548" s="514"/>
      <c r="K548" s="514" t="s">
        <v>2355</v>
      </c>
      <c r="L548" s="514"/>
      <c r="M548" s="516"/>
      <c r="N548" s="516"/>
      <c r="O548" s="524"/>
      <c r="P548" s="516"/>
      <c r="Q548" s="518" t="s">
        <v>2280</v>
      </c>
      <c r="R548" s="519">
        <v>350</v>
      </c>
      <c r="S548" s="520">
        <v>20</v>
      </c>
      <c r="T548" s="496">
        <f>+Tabla46[[#This Row],[Cantidad de Insumos]]*Tabla46[[#This Row],[Precio Unitario]]</f>
        <v>7000</v>
      </c>
      <c r="U548" s="525" t="s">
        <v>1125</v>
      </c>
      <c r="V548" s="522" t="s">
        <v>1300</v>
      </c>
      <c r="W548" s="500"/>
    </row>
    <row r="549" spans="2:23" ht="38.25" x14ac:dyDescent="0.2">
      <c r="B549" s="499" t="e">
        <f>IF(Tabla46[[#This Row],[Tipos de Acciones]]="","",CONCATENATE(Tabla46[[#This Row],[POA]],".",Tabla46[[#This Row],[SRS]],".",Tabla46[[#This Row],[AREA]],".",Tabla46[[#This Row],[TIPO]]))</f>
        <v>#REF!</v>
      </c>
      <c r="C549" s="499" t="e">
        <f>IF(Tabla46[[#This Row],[Tipos de Acciones]]="","",'Formulario PPGR1'!#REF!)</f>
        <v>#REF!</v>
      </c>
      <c r="D549" s="499" t="e">
        <f>IF(Tabla46[[#This Row],[Tipos de Acciones]]="","",'Formulario PPGR1'!#REF!)</f>
        <v>#REF!</v>
      </c>
      <c r="E549" s="499" t="e">
        <f>IF(Tabla46[[#This Row],[Tipos de Acciones]]="","",'Formulario PPGR1'!#REF!)</f>
        <v>#REF!</v>
      </c>
      <c r="F549" s="499" t="e">
        <f>IF(Tabla46[[#This Row],[Tipos de Acciones]]="","",'Formulario PPGR1'!#REF!)</f>
        <v>#REF!</v>
      </c>
      <c r="G549" s="514" t="s">
        <v>1310</v>
      </c>
      <c r="H549" s="514" t="s">
        <v>2292</v>
      </c>
      <c r="I549" s="523"/>
      <c r="J549" s="514"/>
      <c r="K549" s="514" t="s">
        <v>2356</v>
      </c>
      <c r="L549" s="514"/>
      <c r="M549" s="516"/>
      <c r="N549" s="516"/>
      <c r="O549" s="524"/>
      <c r="P549" s="516"/>
      <c r="Q549" s="518" t="s">
        <v>2280</v>
      </c>
      <c r="R549" s="519">
        <v>14</v>
      </c>
      <c r="S549" s="520">
        <v>1398</v>
      </c>
      <c r="T549" s="496">
        <f>+Tabla46[[#This Row],[Cantidad de Insumos]]*Tabla46[[#This Row],[Precio Unitario]]</f>
        <v>19572</v>
      </c>
      <c r="U549" s="525" t="s">
        <v>1027</v>
      </c>
      <c r="V549" s="522" t="s">
        <v>1300</v>
      </c>
      <c r="W549" s="500"/>
    </row>
    <row r="550" spans="2:23" ht="25.5" x14ac:dyDescent="0.2">
      <c r="B550" s="499" t="e">
        <f>IF(Tabla46[[#This Row],[Tipos de Acciones]]="","",CONCATENATE(Tabla46[[#This Row],[POA]],".",Tabla46[[#This Row],[SRS]],".",Tabla46[[#This Row],[AREA]],".",Tabla46[[#This Row],[TIPO]]))</f>
        <v>#REF!</v>
      </c>
      <c r="C550" s="499" t="e">
        <f>IF(Tabla46[[#This Row],[Tipos de Acciones]]="","",'Formulario PPGR1'!#REF!)</f>
        <v>#REF!</v>
      </c>
      <c r="D550" s="499" t="e">
        <f>IF(Tabla46[[#This Row],[Tipos de Acciones]]="","",'Formulario PPGR1'!#REF!)</f>
        <v>#REF!</v>
      </c>
      <c r="E550" s="499" t="e">
        <f>IF(Tabla46[[#This Row],[Tipos de Acciones]]="","",'Formulario PPGR1'!#REF!)</f>
        <v>#REF!</v>
      </c>
      <c r="F550" s="499" t="e">
        <f>IF(Tabla46[[#This Row],[Tipos de Acciones]]="","",'Formulario PPGR1'!#REF!)</f>
        <v>#REF!</v>
      </c>
      <c r="G550" s="514" t="s">
        <v>1310</v>
      </c>
      <c r="H550" s="514" t="s">
        <v>2292</v>
      </c>
      <c r="I550" s="523"/>
      <c r="J550" s="514"/>
      <c r="K550" s="514" t="s">
        <v>2357</v>
      </c>
      <c r="L550" s="514"/>
      <c r="M550" s="516"/>
      <c r="N550" s="516"/>
      <c r="O550" s="524"/>
      <c r="P550" s="516"/>
      <c r="Q550" s="518" t="s">
        <v>2296</v>
      </c>
      <c r="R550" s="519">
        <v>200</v>
      </c>
      <c r="S550" s="520">
        <v>250</v>
      </c>
      <c r="T550" s="496">
        <f>+Tabla46[[#This Row],[Cantidad de Insumos]]*Tabla46[[#This Row],[Precio Unitario]]</f>
        <v>50000</v>
      </c>
      <c r="U550" s="525" t="s">
        <v>1027</v>
      </c>
      <c r="V550" s="522" t="s">
        <v>1300</v>
      </c>
      <c r="W550" s="500"/>
    </row>
    <row r="551" spans="2:23" ht="25.5" x14ac:dyDescent="0.2">
      <c r="B551" s="499" t="e">
        <f>IF(Tabla46[[#This Row],[Tipos de Acciones]]="","",CONCATENATE(Tabla46[[#This Row],[POA]],".",Tabla46[[#This Row],[SRS]],".",Tabla46[[#This Row],[AREA]],".",Tabla46[[#This Row],[TIPO]]))</f>
        <v>#REF!</v>
      </c>
      <c r="C551" s="499" t="e">
        <f>IF(Tabla46[[#This Row],[Tipos de Acciones]]="","",'Formulario PPGR1'!#REF!)</f>
        <v>#REF!</v>
      </c>
      <c r="D551" s="499" t="e">
        <f>IF(Tabla46[[#This Row],[Tipos de Acciones]]="","",'Formulario PPGR1'!#REF!)</f>
        <v>#REF!</v>
      </c>
      <c r="E551" s="499" t="e">
        <f>IF(Tabla46[[#This Row],[Tipos de Acciones]]="","",'Formulario PPGR1'!#REF!)</f>
        <v>#REF!</v>
      </c>
      <c r="F551" s="499" t="e">
        <f>IF(Tabla46[[#This Row],[Tipos de Acciones]]="","",'Formulario PPGR1'!#REF!)</f>
        <v>#REF!</v>
      </c>
      <c r="G551" s="514" t="s">
        <v>1310</v>
      </c>
      <c r="H551" s="514" t="s">
        <v>2292</v>
      </c>
      <c r="I551" s="523"/>
      <c r="J551" s="514"/>
      <c r="K551" s="514" t="s">
        <v>2358</v>
      </c>
      <c r="L551" s="514"/>
      <c r="M551" s="516"/>
      <c r="N551" s="516"/>
      <c r="O551" s="524"/>
      <c r="P551" s="516"/>
      <c r="Q551" s="518" t="s">
        <v>2296</v>
      </c>
      <c r="R551" s="519">
        <v>75</v>
      </c>
      <c r="S551" s="520">
        <v>280</v>
      </c>
      <c r="T551" s="496">
        <f>+Tabla46[[#This Row],[Cantidad de Insumos]]*Tabla46[[#This Row],[Precio Unitario]]</f>
        <v>21000</v>
      </c>
      <c r="U551" s="525" t="s">
        <v>1027</v>
      </c>
      <c r="V551" s="522" t="s">
        <v>1300</v>
      </c>
      <c r="W551" s="500"/>
    </row>
    <row r="552" spans="2:23" ht="25.5" x14ac:dyDescent="0.2">
      <c r="B552" s="499" t="e">
        <f>IF(Tabla46[[#This Row],[Tipos de Acciones]]="","",CONCATENATE(Tabla46[[#This Row],[POA]],".",Tabla46[[#This Row],[SRS]],".",Tabla46[[#This Row],[AREA]],".",Tabla46[[#This Row],[TIPO]]))</f>
        <v>#REF!</v>
      </c>
      <c r="C552" s="499" t="e">
        <f>IF(Tabla46[[#This Row],[Tipos de Acciones]]="","",'Formulario PPGR1'!#REF!)</f>
        <v>#REF!</v>
      </c>
      <c r="D552" s="499" t="e">
        <f>IF(Tabla46[[#This Row],[Tipos de Acciones]]="","",'Formulario PPGR1'!#REF!)</f>
        <v>#REF!</v>
      </c>
      <c r="E552" s="499" t="e">
        <f>IF(Tabla46[[#This Row],[Tipos de Acciones]]="","",'Formulario PPGR1'!#REF!)</f>
        <v>#REF!</v>
      </c>
      <c r="F552" s="499" t="e">
        <f>IF(Tabla46[[#This Row],[Tipos de Acciones]]="","",'Formulario PPGR1'!#REF!)</f>
        <v>#REF!</v>
      </c>
      <c r="G552" s="514" t="s">
        <v>1310</v>
      </c>
      <c r="H552" s="514" t="s">
        <v>2278</v>
      </c>
      <c r="I552" s="523"/>
      <c r="J552" s="514"/>
      <c r="K552" s="514" t="s">
        <v>2359</v>
      </c>
      <c r="L552" s="514"/>
      <c r="M552" s="516"/>
      <c r="N552" s="516"/>
      <c r="O552" s="524"/>
      <c r="P552" s="516"/>
      <c r="Q552" s="518" t="s">
        <v>2280</v>
      </c>
      <c r="R552" s="519">
        <v>70</v>
      </c>
      <c r="S552" s="520">
        <v>4900</v>
      </c>
      <c r="T552" s="496">
        <f>+Tabla46[[#This Row],[Cantidad de Insumos]]*Tabla46[[#This Row],[Precio Unitario]]</f>
        <v>343000</v>
      </c>
      <c r="U552" s="525" t="s">
        <v>1125</v>
      </c>
      <c r="V552" s="522" t="s">
        <v>1300</v>
      </c>
      <c r="W552" s="500"/>
    </row>
    <row r="553" spans="2:23" ht="25.5" x14ac:dyDescent="0.2">
      <c r="B553" s="499" t="e">
        <f>IF(Tabla46[[#This Row],[Tipos de Acciones]]="","",CONCATENATE(Tabla46[[#This Row],[POA]],".",Tabla46[[#This Row],[SRS]],".",Tabla46[[#This Row],[AREA]],".",Tabla46[[#This Row],[TIPO]]))</f>
        <v>#REF!</v>
      </c>
      <c r="C553" s="499" t="e">
        <f>IF(Tabla46[[#This Row],[Tipos de Acciones]]="","",'Formulario PPGR1'!#REF!)</f>
        <v>#REF!</v>
      </c>
      <c r="D553" s="499" t="e">
        <f>IF(Tabla46[[#This Row],[Tipos de Acciones]]="","",'Formulario PPGR1'!#REF!)</f>
        <v>#REF!</v>
      </c>
      <c r="E553" s="499" t="e">
        <f>IF(Tabla46[[#This Row],[Tipos de Acciones]]="","",'Formulario PPGR1'!#REF!)</f>
        <v>#REF!</v>
      </c>
      <c r="F553" s="499" t="e">
        <f>IF(Tabla46[[#This Row],[Tipos de Acciones]]="","",'Formulario PPGR1'!#REF!)</f>
        <v>#REF!</v>
      </c>
      <c r="G553" s="514" t="s">
        <v>1310</v>
      </c>
      <c r="H553" s="514" t="s">
        <v>2278</v>
      </c>
      <c r="I553" s="523"/>
      <c r="J553" s="514"/>
      <c r="K553" s="514" t="s">
        <v>2360</v>
      </c>
      <c r="L553" s="514"/>
      <c r="M553" s="516"/>
      <c r="N553" s="516"/>
      <c r="O553" s="524"/>
      <c r="P553" s="516"/>
      <c r="Q553" s="518" t="s">
        <v>2280</v>
      </c>
      <c r="R553" s="519">
        <v>170</v>
      </c>
      <c r="S553" s="520">
        <v>15</v>
      </c>
      <c r="T553" s="496">
        <f>+Tabla46[[#This Row],[Cantidad de Insumos]]*Tabla46[[#This Row],[Precio Unitario]]</f>
        <v>2550</v>
      </c>
      <c r="U553" s="525" t="s">
        <v>1125</v>
      </c>
      <c r="V553" s="522" t="s">
        <v>1300</v>
      </c>
      <c r="W553" s="500"/>
    </row>
    <row r="554" spans="2:23" x14ac:dyDescent="0.2">
      <c r="B554" s="499" t="e">
        <f>IF(Tabla46[[#This Row],[Tipos de Acciones]]="","",CONCATENATE(Tabla46[[#This Row],[POA]],".",Tabla46[[#This Row],[SRS]],".",Tabla46[[#This Row],[AREA]],".",Tabla46[[#This Row],[TIPO]]))</f>
        <v>#REF!</v>
      </c>
      <c r="C554" s="499" t="e">
        <f>IF(Tabla46[[#This Row],[Tipos de Acciones]]="","",'Formulario PPGR1'!#REF!)</f>
        <v>#REF!</v>
      </c>
      <c r="D554" s="499" t="e">
        <f>IF(Tabla46[[#This Row],[Tipos de Acciones]]="","",'Formulario PPGR1'!#REF!)</f>
        <v>#REF!</v>
      </c>
      <c r="E554" s="499" t="e">
        <f>IF(Tabla46[[#This Row],[Tipos de Acciones]]="","",'Formulario PPGR1'!#REF!)</f>
        <v>#REF!</v>
      </c>
      <c r="F554" s="499" t="e">
        <f>IF(Tabla46[[#This Row],[Tipos de Acciones]]="","",'Formulario PPGR1'!#REF!)</f>
        <v>#REF!</v>
      </c>
      <c r="G554" s="514" t="s">
        <v>1310</v>
      </c>
      <c r="H554" s="514" t="s">
        <v>2297</v>
      </c>
      <c r="I554" s="523"/>
      <c r="J554" s="514"/>
      <c r="K554" s="514" t="s">
        <v>2361</v>
      </c>
      <c r="L554" s="514"/>
      <c r="M554" s="516"/>
      <c r="N554" s="516"/>
      <c r="O554" s="524"/>
      <c r="P554" s="516"/>
      <c r="Q554" s="518" t="s">
        <v>2280</v>
      </c>
      <c r="R554" s="519">
        <v>100</v>
      </c>
      <c r="S554" s="520">
        <v>880</v>
      </c>
      <c r="T554" s="496">
        <f>+Tabla46[[#This Row],[Cantidad de Insumos]]*Tabla46[[#This Row],[Precio Unitario]]</f>
        <v>88000</v>
      </c>
      <c r="U554" s="525" t="s">
        <v>926</v>
      </c>
      <c r="V554" s="522" t="s">
        <v>1300</v>
      </c>
      <c r="W554" s="500"/>
    </row>
    <row r="555" spans="2:23" ht="25.5" x14ac:dyDescent="0.2">
      <c r="B555" s="499" t="e">
        <f>IF(Tabla46[[#This Row],[Tipos de Acciones]]="","",CONCATENATE(Tabla46[[#This Row],[POA]],".",Tabla46[[#This Row],[SRS]],".",Tabla46[[#This Row],[AREA]],".",Tabla46[[#This Row],[TIPO]]))</f>
        <v>#REF!</v>
      </c>
      <c r="C555" s="499" t="e">
        <f>IF(Tabla46[[#This Row],[Tipos de Acciones]]="","",'Formulario PPGR1'!#REF!)</f>
        <v>#REF!</v>
      </c>
      <c r="D555" s="499" t="e">
        <f>IF(Tabla46[[#This Row],[Tipos de Acciones]]="","",'Formulario PPGR1'!#REF!)</f>
        <v>#REF!</v>
      </c>
      <c r="E555" s="499" t="e">
        <f>IF(Tabla46[[#This Row],[Tipos de Acciones]]="","",'Formulario PPGR1'!#REF!)</f>
        <v>#REF!</v>
      </c>
      <c r="F555" s="499" t="e">
        <f>IF(Tabla46[[#This Row],[Tipos de Acciones]]="","",'Formulario PPGR1'!#REF!)</f>
        <v>#REF!</v>
      </c>
      <c r="G555" s="514" t="s">
        <v>1310</v>
      </c>
      <c r="H555" s="514" t="s">
        <v>2278</v>
      </c>
      <c r="I555" s="523"/>
      <c r="J555" s="514"/>
      <c r="K555" s="514" t="s">
        <v>2362</v>
      </c>
      <c r="L555" s="514"/>
      <c r="M555" s="516"/>
      <c r="N555" s="516"/>
      <c r="O555" s="524"/>
      <c r="P555" s="516"/>
      <c r="Q555" s="518" t="s">
        <v>2280</v>
      </c>
      <c r="R555" s="519">
        <v>170</v>
      </c>
      <c r="S555" s="520">
        <v>1888</v>
      </c>
      <c r="T555" s="496">
        <f>+Tabla46[[#This Row],[Cantidad de Insumos]]*Tabla46[[#This Row],[Precio Unitario]]</f>
        <v>320960</v>
      </c>
      <c r="U555" s="525" t="s">
        <v>1125</v>
      </c>
      <c r="V555" s="522" t="s">
        <v>1300</v>
      </c>
      <c r="W555" s="500"/>
    </row>
    <row r="556" spans="2:23" ht="25.5" x14ac:dyDescent="0.2">
      <c r="B556" s="499" t="e">
        <f>IF(Tabla46[[#This Row],[Tipos de Acciones]]="","",CONCATENATE(Tabla46[[#This Row],[POA]],".",Tabla46[[#This Row],[SRS]],".",Tabla46[[#This Row],[AREA]],".",Tabla46[[#This Row],[TIPO]]))</f>
        <v>#REF!</v>
      </c>
      <c r="C556" s="499" t="e">
        <f>IF(Tabla46[[#This Row],[Tipos de Acciones]]="","",'Formulario PPGR1'!#REF!)</f>
        <v>#REF!</v>
      </c>
      <c r="D556" s="499" t="e">
        <f>IF(Tabla46[[#This Row],[Tipos de Acciones]]="","",'Formulario PPGR1'!#REF!)</f>
        <v>#REF!</v>
      </c>
      <c r="E556" s="499" t="e">
        <f>IF(Tabla46[[#This Row],[Tipos de Acciones]]="","",'Formulario PPGR1'!#REF!)</f>
        <v>#REF!</v>
      </c>
      <c r="F556" s="499" t="e">
        <f>IF(Tabla46[[#This Row],[Tipos de Acciones]]="","",'Formulario PPGR1'!#REF!)</f>
        <v>#REF!</v>
      </c>
      <c r="G556" s="514" t="s">
        <v>1310</v>
      </c>
      <c r="H556" s="514" t="s">
        <v>2278</v>
      </c>
      <c r="I556" s="523"/>
      <c r="J556" s="514"/>
      <c r="K556" s="514" t="s">
        <v>2363</v>
      </c>
      <c r="L556" s="514"/>
      <c r="M556" s="516"/>
      <c r="N556" s="516"/>
      <c r="O556" s="524"/>
      <c r="P556" s="516"/>
      <c r="Q556" s="518" t="s">
        <v>2280</v>
      </c>
      <c r="R556" s="519">
        <v>170</v>
      </c>
      <c r="S556" s="520">
        <v>1888</v>
      </c>
      <c r="T556" s="496">
        <f>+Tabla46[[#This Row],[Cantidad de Insumos]]*Tabla46[[#This Row],[Precio Unitario]]</f>
        <v>320960</v>
      </c>
      <c r="U556" s="525" t="s">
        <v>1125</v>
      </c>
      <c r="V556" s="522" t="s">
        <v>1300</v>
      </c>
      <c r="W556" s="500"/>
    </row>
    <row r="557" spans="2:23" ht="25.5" x14ac:dyDescent="0.2">
      <c r="B557" s="499" t="e">
        <f>IF(Tabla46[[#This Row],[Tipos de Acciones]]="","",CONCATENATE(Tabla46[[#This Row],[POA]],".",Tabla46[[#This Row],[SRS]],".",Tabla46[[#This Row],[AREA]],".",Tabla46[[#This Row],[TIPO]]))</f>
        <v>#REF!</v>
      </c>
      <c r="C557" s="499" t="e">
        <f>IF(Tabla46[[#This Row],[Tipos de Acciones]]="","",'Formulario PPGR1'!#REF!)</f>
        <v>#REF!</v>
      </c>
      <c r="D557" s="499" t="e">
        <f>IF(Tabla46[[#This Row],[Tipos de Acciones]]="","",'Formulario PPGR1'!#REF!)</f>
        <v>#REF!</v>
      </c>
      <c r="E557" s="499" t="e">
        <f>IF(Tabla46[[#This Row],[Tipos de Acciones]]="","",'Formulario PPGR1'!#REF!)</f>
        <v>#REF!</v>
      </c>
      <c r="F557" s="499" t="e">
        <f>IF(Tabla46[[#This Row],[Tipos de Acciones]]="","",'Formulario PPGR1'!#REF!)</f>
        <v>#REF!</v>
      </c>
      <c r="G557" s="514" t="s">
        <v>1310</v>
      </c>
      <c r="H557" s="514" t="s">
        <v>2278</v>
      </c>
      <c r="I557" s="523"/>
      <c r="J557" s="514"/>
      <c r="K557" s="514" t="s">
        <v>2364</v>
      </c>
      <c r="L557" s="514"/>
      <c r="M557" s="516"/>
      <c r="N557" s="516"/>
      <c r="O557" s="524"/>
      <c r="P557" s="516"/>
      <c r="Q557" s="518" t="s">
        <v>2280</v>
      </c>
      <c r="R557" s="519">
        <v>170</v>
      </c>
      <c r="S557" s="520">
        <v>1858</v>
      </c>
      <c r="T557" s="496">
        <f>+Tabla46[[#This Row],[Cantidad de Insumos]]*Tabla46[[#This Row],[Precio Unitario]]</f>
        <v>315860</v>
      </c>
      <c r="U557" s="525" t="s">
        <v>1125</v>
      </c>
      <c r="V557" s="522" t="s">
        <v>1300</v>
      </c>
      <c r="W557" s="500"/>
    </row>
    <row r="558" spans="2:23" ht="51" x14ac:dyDescent="0.2">
      <c r="B558" s="499" t="e">
        <f>IF(Tabla46[[#This Row],[Tipos de Acciones]]="","",CONCATENATE(Tabla46[[#This Row],[POA]],".",Tabla46[[#This Row],[SRS]],".",Tabla46[[#This Row],[AREA]],".",Tabla46[[#This Row],[TIPO]]))</f>
        <v>#REF!</v>
      </c>
      <c r="C558" s="499" t="e">
        <f>IF(Tabla46[[#This Row],[Tipos de Acciones]]="","",'Formulario PPGR1'!#REF!)</f>
        <v>#REF!</v>
      </c>
      <c r="D558" s="499" t="e">
        <f>IF(Tabla46[[#This Row],[Tipos de Acciones]]="","",'Formulario PPGR1'!#REF!)</f>
        <v>#REF!</v>
      </c>
      <c r="E558" s="499" t="e">
        <f>IF(Tabla46[[#This Row],[Tipos de Acciones]]="","",'Formulario PPGR1'!#REF!)</f>
        <v>#REF!</v>
      </c>
      <c r="F558" s="499" t="e">
        <f>IF(Tabla46[[#This Row],[Tipos de Acciones]]="","",'Formulario PPGR1'!#REF!)</f>
        <v>#REF!</v>
      </c>
      <c r="G558" s="514" t="s">
        <v>1310</v>
      </c>
      <c r="H558" s="514" t="s">
        <v>2348</v>
      </c>
      <c r="I558" s="523"/>
      <c r="J558" s="514"/>
      <c r="K558" s="514" t="s">
        <v>2365</v>
      </c>
      <c r="L558" s="514"/>
      <c r="M558" s="516"/>
      <c r="N558" s="516"/>
      <c r="O558" s="524"/>
      <c r="P558" s="516"/>
      <c r="Q558" s="518" t="s">
        <v>2280</v>
      </c>
      <c r="R558" s="519">
        <v>170</v>
      </c>
      <c r="S558" s="520">
        <v>1150</v>
      </c>
      <c r="T558" s="496">
        <f>+Tabla46[[#This Row],[Cantidad de Insumos]]*Tabla46[[#This Row],[Precio Unitario]]</f>
        <v>195500</v>
      </c>
      <c r="U558" s="525" t="s">
        <v>725</v>
      </c>
      <c r="V558" s="522" t="s">
        <v>1300</v>
      </c>
      <c r="W558" s="500"/>
    </row>
    <row r="559" spans="2:23" ht="38.25" x14ac:dyDescent="0.2">
      <c r="B559" s="499" t="e">
        <f>IF(Tabla46[[#This Row],[Tipos de Acciones]]="","",CONCATENATE(Tabla46[[#This Row],[POA]],".",Tabla46[[#This Row],[SRS]],".",Tabla46[[#This Row],[AREA]],".",Tabla46[[#This Row],[TIPO]]))</f>
        <v>#REF!</v>
      </c>
      <c r="C559" s="499" t="e">
        <f>IF(Tabla46[[#This Row],[Tipos de Acciones]]="","",'Formulario PPGR1'!#REF!)</f>
        <v>#REF!</v>
      </c>
      <c r="D559" s="499" t="e">
        <f>IF(Tabla46[[#This Row],[Tipos de Acciones]]="","",'Formulario PPGR1'!#REF!)</f>
        <v>#REF!</v>
      </c>
      <c r="E559" s="499" t="e">
        <f>IF(Tabla46[[#This Row],[Tipos de Acciones]]="","",'Formulario PPGR1'!#REF!)</f>
        <v>#REF!</v>
      </c>
      <c r="F559" s="499" t="e">
        <f>IF(Tabla46[[#This Row],[Tipos de Acciones]]="","",'Formulario PPGR1'!#REF!)</f>
        <v>#REF!</v>
      </c>
      <c r="G559" s="514" t="s">
        <v>1310</v>
      </c>
      <c r="H559" s="514" t="s">
        <v>2348</v>
      </c>
      <c r="I559" s="523"/>
      <c r="J559" s="514"/>
      <c r="K559" s="514" t="s">
        <v>2366</v>
      </c>
      <c r="L559" s="514"/>
      <c r="M559" s="516"/>
      <c r="N559" s="516"/>
      <c r="O559" s="524"/>
      <c r="P559" s="516"/>
      <c r="Q559" s="518" t="s">
        <v>2280</v>
      </c>
      <c r="R559" s="519">
        <v>170</v>
      </c>
      <c r="S559" s="520">
        <v>1950</v>
      </c>
      <c r="T559" s="496">
        <f>+Tabla46[[#This Row],[Cantidad de Insumos]]*Tabla46[[#This Row],[Precio Unitario]]</f>
        <v>331500</v>
      </c>
      <c r="U559" s="525" t="s">
        <v>725</v>
      </c>
      <c r="V559" s="522" t="s">
        <v>1300</v>
      </c>
      <c r="W559" s="500"/>
    </row>
    <row r="560" spans="2:23" ht="25.5" x14ac:dyDescent="0.2">
      <c r="B560" s="499" t="e">
        <f>IF(Tabla46[[#This Row],[Tipos de Acciones]]="","",CONCATENATE(Tabla46[[#This Row],[POA]],".",Tabla46[[#This Row],[SRS]],".",Tabla46[[#This Row],[AREA]],".",Tabla46[[#This Row],[TIPO]]))</f>
        <v>#REF!</v>
      </c>
      <c r="C560" s="499" t="e">
        <f>IF(Tabla46[[#This Row],[Tipos de Acciones]]="","",'Formulario PPGR1'!#REF!)</f>
        <v>#REF!</v>
      </c>
      <c r="D560" s="499" t="e">
        <f>IF(Tabla46[[#This Row],[Tipos de Acciones]]="","",'Formulario PPGR1'!#REF!)</f>
        <v>#REF!</v>
      </c>
      <c r="E560" s="499" t="e">
        <f>IF(Tabla46[[#This Row],[Tipos de Acciones]]="","",'Formulario PPGR1'!#REF!)</f>
        <v>#REF!</v>
      </c>
      <c r="F560" s="499" t="e">
        <f>IF(Tabla46[[#This Row],[Tipos de Acciones]]="","",'Formulario PPGR1'!#REF!)</f>
        <v>#REF!</v>
      </c>
      <c r="G560" s="514" t="s">
        <v>1310</v>
      </c>
      <c r="H560" s="514" t="s">
        <v>2348</v>
      </c>
      <c r="I560" s="523"/>
      <c r="J560" s="514"/>
      <c r="K560" s="514" t="s">
        <v>2367</v>
      </c>
      <c r="L560" s="514"/>
      <c r="M560" s="516"/>
      <c r="N560" s="516"/>
      <c r="O560" s="524"/>
      <c r="P560" s="516"/>
      <c r="Q560" s="518" t="s">
        <v>2280</v>
      </c>
      <c r="R560" s="519">
        <v>170</v>
      </c>
      <c r="S560" s="520">
        <v>2212</v>
      </c>
      <c r="T560" s="496">
        <f>+Tabla46[[#This Row],[Cantidad de Insumos]]*Tabla46[[#This Row],[Precio Unitario]]</f>
        <v>376040</v>
      </c>
      <c r="U560" s="525" t="s">
        <v>725</v>
      </c>
      <c r="V560" s="522" t="s">
        <v>1300</v>
      </c>
      <c r="W560" s="500"/>
    </row>
    <row r="561" spans="2:23" ht="25.5" x14ac:dyDescent="0.2">
      <c r="B561" s="499" t="e">
        <f>IF(Tabla46[[#This Row],[Tipos de Acciones]]="","",CONCATENATE(Tabla46[[#This Row],[POA]],".",Tabla46[[#This Row],[SRS]],".",Tabla46[[#This Row],[AREA]],".",Tabla46[[#This Row],[TIPO]]))</f>
        <v>#REF!</v>
      </c>
      <c r="C561" s="499" t="e">
        <f>IF(Tabla46[[#This Row],[Tipos de Acciones]]="","",'Formulario PPGR1'!#REF!)</f>
        <v>#REF!</v>
      </c>
      <c r="D561" s="499" t="e">
        <f>IF(Tabla46[[#This Row],[Tipos de Acciones]]="","",'Formulario PPGR1'!#REF!)</f>
        <v>#REF!</v>
      </c>
      <c r="E561" s="499" t="e">
        <f>IF(Tabla46[[#This Row],[Tipos de Acciones]]="","",'Formulario PPGR1'!#REF!)</f>
        <v>#REF!</v>
      </c>
      <c r="F561" s="499" t="e">
        <f>IF(Tabla46[[#This Row],[Tipos de Acciones]]="","",'Formulario PPGR1'!#REF!)</f>
        <v>#REF!</v>
      </c>
      <c r="G561" s="514" t="s">
        <v>1310</v>
      </c>
      <c r="H561" s="514" t="s">
        <v>2278</v>
      </c>
      <c r="I561" s="523"/>
      <c r="J561" s="514"/>
      <c r="K561" s="514" t="s">
        <v>2368</v>
      </c>
      <c r="L561" s="514"/>
      <c r="M561" s="516"/>
      <c r="N561" s="516"/>
      <c r="O561" s="524"/>
      <c r="P561" s="516"/>
      <c r="Q561" s="518" t="s">
        <v>2299</v>
      </c>
      <c r="R561" s="519">
        <v>25</v>
      </c>
      <c r="S561" s="520">
        <v>28</v>
      </c>
      <c r="T561" s="496">
        <f>+Tabla46[[#This Row],[Cantidad de Insumos]]*Tabla46[[#This Row],[Precio Unitario]]</f>
        <v>700</v>
      </c>
      <c r="U561" s="525" t="s">
        <v>1125</v>
      </c>
      <c r="V561" s="522" t="s">
        <v>1300</v>
      </c>
      <c r="W561" s="500"/>
    </row>
    <row r="562" spans="2:23" ht="25.5" x14ac:dyDescent="0.2">
      <c r="B562" s="499" t="e">
        <f>IF(Tabla46[[#This Row],[Tipos de Acciones]]="","",CONCATENATE(Tabla46[[#This Row],[POA]],".",Tabla46[[#This Row],[SRS]],".",Tabla46[[#This Row],[AREA]],".",Tabla46[[#This Row],[TIPO]]))</f>
        <v>#REF!</v>
      </c>
      <c r="C562" s="499" t="e">
        <f>IF(Tabla46[[#This Row],[Tipos de Acciones]]="","",'Formulario PPGR1'!#REF!)</f>
        <v>#REF!</v>
      </c>
      <c r="D562" s="499" t="e">
        <f>IF(Tabla46[[#This Row],[Tipos de Acciones]]="","",'Formulario PPGR1'!#REF!)</f>
        <v>#REF!</v>
      </c>
      <c r="E562" s="499" t="e">
        <f>IF(Tabla46[[#This Row],[Tipos de Acciones]]="","",'Formulario PPGR1'!#REF!)</f>
        <v>#REF!</v>
      </c>
      <c r="F562" s="499" t="e">
        <f>IF(Tabla46[[#This Row],[Tipos de Acciones]]="","",'Formulario PPGR1'!#REF!)</f>
        <v>#REF!</v>
      </c>
      <c r="G562" s="514" t="s">
        <v>1310</v>
      </c>
      <c r="H562" s="514" t="s">
        <v>2338</v>
      </c>
      <c r="I562" s="523"/>
      <c r="J562" s="514"/>
      <c r="K562" s="514" t="s">
        <v>2369</v>
      </c>
      <c r="L562" s="514"/>
      <c r="M562" s="516"/>
      <c r="N562" s="516"/>
      <c r="O562" s="524"/>
      <c r="P562" s="516"/>
      <c r="Q562" s="518" t="s">
        <v>2280</v>
      </c>
      <c r="R562" s="519">
        <v>10</v>
      </c>
      <c r="S562" s="520">
        <v>4500</v>
      </c>
      <c r="T562" s="496">
        <f>+Tabla46[[#This Row],[Cantidad de Insumos]]*Tabla46[[#This Row],[Precio Unitario]]</f>
        <v>45000</v>
      </c>
      <c r="U562" s="525" t="s">
        <v>905</v>
      </c>
      <c r="V562" s="522" t="s">
        <v>1300</v>
      </c>
      <c r="W562" s="500"/>
    </row>
    <row r="563" spans="2:23" ht="25.5" x14ac:dyDescent="0.2">
      <c r="B563" s="499" t="e">
        <f>IF(Tabla46[[#This Row],[Tipos de Acciones]]="","",CONCATENATE(Tabla46[[#This Row],[POA]],".",Tabla46[[#This Row],[SRS]],".",Tabla46[[#This Row],[AREA]],".",Tabla46[[#This Row],[TIPO]]))</f>
        <v>#REF!</v>
      </c>
      <c r="C563" s="499" t="e">
        <f>IF(Tabla46[[#This Row],[Tipos de Acciones]]="","",'Formulario PPGR1'!#REF!)</f>
        <v>#REF!</v>
      </c>
      <c r="D563" s="499" t="e">
        <f>IF(Tabla46[[#This Row],[Tipos de Acciones]]="","",'Formulario PPGR1'!#REF!)</f>
        <v>#REF!</v>
      </c>
      <c r="E563" s="499" t="e">
        <f>IF(Tabla46[[#This Row],[Tipos de Acciones]]="","",'Formulario PPGR1'!#REF!)</f>
        <v>#REF!</v>
      </c>
      <c r="F563" s="499" t="e">
        <f>IF(Tabla46[[#This Row],[Tipos de Acciones]]="","",'Formulario PPGR1'!#REF!)</f>
        <v>#REF!</v>
      </c>
      <c r="G563" s="514" t="s">
        <v>1310</v>
      </c>
      <c r="H563" s="514" t="s">
        <v>2338</v>
      </c>
      <c r="I563" s="523"/>
      <c r="J563" s="514"/>
      <c r="K563" s="514" t="s">
        <v>2370</v>
      </c>
      <c r="L563" s="514"/>
      <c r="M563" s="516"/>
      <c r="N563" s="516"/>
      <c r="O563" s="524"/>
      <c r="P563" s="516"/>
      <c r="Q563" s="518" t="s">
        <v>2280</v>
      </c>
      <c r="R563" s="519">
        <v>10</v>
      </c>
      <c r="S563" s="520">
        <v>8850</v>
      </c>
      <c r="T563" s="496">
        <f>+Tabla46[[#This Row],[Cantidad de Insumos]]*Tabla46[[#This Row],[Precio Unitario]]</f>
        <v>88500</v>
      </c>
      <c r="U563" s="525" t="s">
        <v>905</v>
      </c>
      <c r="V563" s="522" t="s">
        <v>1300</v>
      </c>
      <c r="W563" s="500"/>
    </row>
    <row r="564" spans="2:23" ht="25.5" x14ac:dyDescent="0.2">
      <c r="B564" s="499" t="e">
        <f>IF(Tabla46[[#This Row],[Tipos de Acciones]]="","",CONCATENATE(Tabla46[[#This Row],[POA]],".",Tabla46[[#This Row],[SRS]],".",Tabla46[[#This Row],[AREA]],".",Tabla46[[#This Row],[TIPO]]))</f>
        <v>#REF!</v>
      </c>
      <c r="C564" s="499" t="e">
        <f>IF(Tabla46[[#This Row],[Tipos de Acciones]]="","",'Formulario PPGR1'!#REF!)</f>
        <v>#REF!</v>
      </c>
      <c r="D564" s="499" t="e">
        <f>IF(Tabla46[[#This Row],[Tipos de Acciones]]="","",'Formulario PPGR1'!#REF!)</f>
        <v>#REF!</v>
      </c>
      <c r="E564" s="499" t="e">
        <f>IF(Tabla46[[#This Row],[Tipos de Acciones]]="","",'Formulario PPGR1'!#REF!)</f>
        <v>#REF!</v>
      </c>
      <c r="F564" s="499" t="e">
        <f>IF(Tabla46[[#This Row],[Tipos de Acciones]]="","",'Formulario PPGR1'!#REF!)</f>
        <v>#REF!</v>
      </c>
      <c r="G564" s="514" t="s">
        <v>1310</v>
      </c>
      <c r="H564" s="514" t="s">
        <v>2278</v>
      </c>
      <c r="I564" s="523"/>
      <c r="J564" s="514"/>
      <c r="K564" s="514" t="s">
        <v>2371</v>
      </c>
      <c r="L564" s="514"/>
      <c r="M564" s="516"/>
      <c r="N564" s="516"/>
      <c r="O564" s="524"/>
      <c r="P564" s="516"/>
      <c r="Q564" s="518" t="s">
        <v>2280</v>
      </c>
      <c r="R564" s="519">
        <v>170</v>
      </c>
      <c r="S564" s="520">
        <v>34</v>
      </c>
      <c r="T564" s="496">
        <f>+Tabla46[[#This Row],[Cantidad de Insumos]]*Tabla46[[#This Row],[Precio Unitario]]</f>
        <v>5780</v>
      </c>
      <c r="U564" s="525" t="s">
        <v>1125</v>
      </c>
      <c r="V564" s="522" t="s">
        <v>1300</v>
      </c>
      <c r="W564" s="500"/>
    </row>
    <row r="565" spans="2:23" x14ac:dyDescent="0.2">
      <c r="B565" s="499" t="e">
        <f>IF(Tabla46[[#This Row],[Tipos de Acciones]]="","",CONCATENATE(Tabla46[[#This Row],[POA]],".",Tabla46[[#This Row],[SRS]],".",Tabla46[[#This Row],[AREA]],".",Tabla46[[#This Row],[TIPO]]))</f>
        <v>#REF!</v>
      </c>
      <c r="C565" s="499" t="e">
        <f>IF(Tabla46[[#This Row],[Tipos de Acciones]]="","",'Formulario PPGR1'!#REF!)</f>
        <v>#REF!</v>
      </c>
      <c r="D565" s="499" t="e">
        <f>IF(Tabla46[[#This Row],[Tipos de Acciones]]="","",'Formulario PPGR1'!#REF!)</f>
        <v>#REF!</v>
      </c>
      <c r="E565" s="499" t="e">
        <f>IF(Tabla46[[#This Row],[Tipos de Acciones]]="","",'Formulario PPGR1'!#REF!)</f>
        <v>#REF!</v>
      </c>
      <c r="F565" s="499" t="e">
        <f>IF(Tabla46[[#This Row],[Tipos de Acciones]]="","",'Formulario PPGR1'!#REF!)</f>
        <v>#REF!</v>
      </c>
      <c r="G565" s="514" t="s">
        <v>1310</v>
      </c>
      <c r="H565" s="514" t="s">
        <v>2297</v>
      </c>
      <c r="I565" s="523"/>
      <c r="J565" s="514"/>
      <c r="K565" s="514" t="s">
        <v>2372</v>
      </c>
      <c r="L565" s="514"/>
      <c r="M565" s="516"/>
      <c r="N565" s="516"/>
      <c r="O565" s="524"/>
      <c r="P565" s="516"/>
      <c r="Q565" s="518" t="s">
        <v>2280</v>
      </c>
      <c r="R565" s="519">
        <v>500</v>
      </c>
      <c r="S565" s="520">
        <v>125</v>
      </c>
      <c r="T565" s="496">
        <f>+Tabla46[[#This Row],[Cantidad de Insumos]]*Tabla46[[#This Row],[Precio Unitario]]</f>
        <v>62500</v>
      </c>
      <c r="U565" s="525" t="s">
        <v>926</v>
      </c>
      <c r="V565" s="522" t="s">
        <v>1300</v>
      </c>
      <c r="W565" s="500"/>
    </row>
    <row r="566" spans="2:23" ht="25.5" x14ac:dyDescent="0.2">
      <c r="B566" s="499" t="e">
        <f>IF(Tabla46[[#This Row],[Tipos de Acciones]]="","",CONCATENATE(Tabla46[[#This Row],[POA]],".",Tabla46[[#This Row],[SRS]],".",Tabla46[[#This Row],[AREA]],".",Tabla46[[#This Row],[TIPO]]))</f>
        <v>#REF!</v>
      </c>
      <c r="C566" s="499" t="e">
        <f>IF(Tabla46[[#This Row],[Tipos de Acciones]]="","",'Formulario PPGR1'!#REF!)</f>
        <v>#REF!</v>
      </c>
      <c r="D566" s="499" t="e">
        <f>IF(Tabla46[[#This Row],[Tipos de Acciones]]="","",'Formulario PPGR1'!#REF!)</f>
        <v>#REF!</v>
      </c>
      <c r="E566" s="499" t="e">
        <f>IF(Tabla46[[#This Row],[Tipos de Acciones]]="","",'Formulario PPGR1'!#REF!)</f>
        <v>#REF!</v>
      </c>
      <c r="F566" s="499" t="e">
        <f>IF(Tabla46[[#This Row],[Tipos de Acciones]]="","",'Formulario PPGR1'!#REF!)</f>
        <v>#REF!</v>
      </c>
      <c r="G566" s="514" t="s">
        <v>1310</v>
      </c>
      <c r="H566" s="514" t="s">
        <v>2278</v>
      </c>
      <c r="I566" s="523"/>
      <c r="J566" s="514"/>
      <c r="K566" s="514" t="s">
        <v>2373</v>
      </c>
      <c r="L566" s="514"/>
      <c r="M566" s="516"/>
      <c r="N566" s="516"/>
      <c r="O566" s="524"/>
      <c r="P566" s="516"/>
      <c r="Q566" s="518" t="s">
        <v>2280</v>
      </c>
      <c r="R566" s="519">
        <v>170</v>
      </c>
      <c r="S566" s="520">
        <v>47</v>
      </c>
      <c r="T566" s="496">
        <f>+Tabla46[[#This Row],[Cantidad de Insumos]]*Tabla46[[#This Row],[Precio Unitario]]</f>
        <v>7990</v>
      </c>
      <c r="U566" s="525" t="s">
        <v>1125</v>
      </c>
      <c r="V566" s="522" t="s">
        <v>1300</v>
      </c>
      <c r="W566" s="500"/>
    </row>
    <row r="567" spans="2:23" x14ac:dyDescent="0.2">
      <c r="B567" s="499" t="e">
        <f>IF(Tabla46[[#This Row],[Tipos de Acciones]]="","",CONCATENATE(Tabla46[[#This Row],[POA]],".",Tabla46[[#This Row],[SRS]],".",Tabla46[[#This Row],[AREA]],".",Tabla46[[#This Row],[TIPO]]))</f>
        <v>#REF!</v>
      </c>
      <c r="C567" s="499" t="e">
        <f>IF(Tabla46[[#This Row],[Tipos de Acciones]]="","",'Formulario PPGR1'!#REF!)</f>
        <v>#REF!</v>
      </c>
      <c r="D567" s="499" t="e">
        <f>IF(Tabla46[[#This Row],[Tipos de Acciones]]="","",'Formulario PPGR1'!#REF!)</f>
        <v>#REF!</v>
      </c>
      <c r="E567" s="499" t="e">
        <f>IF(Tabla46[[#This Row],[Tipos de Acciones]]="","",'Formulario PPGR1'!#REF!)</f>
        <v>#REF!</v>
      </c>
      <c r="F567" s="499" t="e">
        <f>IF(Tabla46[[#This Row],[Tipos de Acciones]]="","",'Formulario PPGR1'!#REF!)</f>
        <v>#REF!</v>
      </c>
      <c r="G567" s="514" t="s">
        <v>1310</v>
      </c>
      <c r="H567" s="514" t="s">
        <v>2286</v>
      </c>
      <c r="I567" s="523"/>
      <c r="J567" s="514"/>
      <c r="K567" s="514" t="s">
        <v>2374</v>
      </c>
      <c r="L567" s="514"/>
      <c r="M567" s="516"/>
      <c r="N567" s="516"/>
      <c r="O567" s="524"/>
      <c r="P567" s="516"/>
      <c r="Q567" s="518" t="s">
        <v>2280</v>
      </c>
      <c r="R567" s="519">
        <v>170</v>
      </c>
      <c r="S567" s="520">
        <v>900</v>
      </c>
      <c r="T567" s="496">
        <f>+Tabla46[[#This Row],[Cantidad de Insumos]]*Tabla46[[#This Row],[Precio Unitario]]</f>
        <v>153000</v>
      </c>
      <c r="U567" s="525" t="s">
        <v>1041</v>
      </c>
      <c r="V567" s="522" t="s">
        <v>1300</v>
      </c>
      <c r="W567" s="500"/>
    </row>
    <row r="568" spans="2:23" ht="25.5" x14ac:dyDescent="0.2">
      <c r="B568" s="499" t="e">
        <f>IF(Tabla46[[#This Row],[Tipos de Acciones]]="","",CONCATENATE(Tabla46[[#This Row],[POA]],".",Tabla46[[#This Row],[SRS]],".",Tabla46[[#This Row],[AREA]],".",Tabla46[[#This Row],[TIPO]]))</f>
        <v>#REF!</v>
      </c>
      <c r="C568" s="499" t="e">
        <f>IF(Tabla46[[#This Row],[Tipos de Acciones]]="","",'Formulario PPGR1'!#REF!)</f>
        <v>#REF!</v>
      </c>
      <c r="D568" s="499" t="e">
        <f>IF(Tabla46[[#This Row],[Tipos de Acciones]]="","",'Formulario PPGR1'!#REF!)</f>
        <v>#REF!</v>
      </c>
      <c r="E568" s="499" t="e">
        <f>IF(Tabla46[[#This Row],[Tipos de Acciones]]="","",'Formulario PPGR1'!#REF!)</f>
        <v>#REF!</v>
      </c>
      <c r="F568" s="499" t="e">
        <f>IF(Tabla46[[#This Row],[Tipos de Acciones]]="","",'Formulario PPGR1'!#REF!)</f>
        <v>#REF!</v>
      </c>
      <c r="G568" s="514" t="s">
        <v>1310</v>
      </c>
      <c r="H568" s="514" t="s">
        <v>2375</v>
      </c>
      <c r="I568" s="523"/>
      <c r="J568" s="514"/>
      <c r="K568" s="514" t="s">
        <v>2376</v>
      </c>
      <c r="L568" s="514"/>
      <c r="M568" s="516"/>
      <c r="N568" s="516"/>
      <c r="O568" s="524"/>
      <c r="P568" s="516"/>
      <c r="Q568" s="518" t="s">
        <v>2280</v>
      </c>
      <c r="R568" s="519">
        <v>350</v>
      </c>
      <c r="S568" s="520">
        <v>280</v>
      </c>
      <c r="T568" s="496">
        <f>+Tabla46[[#This Row],[Cantidad de Insumos]]*Tabla46[[#This Row],[Precio Unitario]]</f>
        <v>98000</v>
      </c>
      <c r="U568" s="525" t="s">
        <v>2377</v>
      </c>
      <c r="V568" s="522" t="s">
        <v>1300</v>
      </c>
      <c r="W568" s="500"/>
    </row>
    <row r="569" spans="2:23" ht="25.5" x14ac:dyDescent="0.2">
      <c r="B569" s="499" t="e">
        <f>IF(Tabla46[[#This Row],[Tipos de Acciones]]="","",CONCATENATE(Tabla46[[#This Row],[POA]],".",Tabla46[[#This Row],[SRS]],".",Tabla46[[#This Row],[AREA]],".",Tabla46[[#This Row],[TIPO]]))</f>
        <v>#REF!</v>
      </c>
      <c r="C569" s="499" t="e">
        <f>IF(Tabla46[[#This Row],[Tipos de Acciones]]="","",'Formulario PPGR1'!#REF!)</f>
        <v>#REF!</v>
      </c>
      <c r="D569" s="499" t="e">
        <f>IF(Tabla46[[#This Row],[Tipos de Acciones]]="","",'Formulario PPGR1'!#REF!)</f>
        <v>#REF!</v>
      </c>
      <c r="E569" s="499" t="e">
        <f>IF(Tabla46[[#This Row],[Tipos de Acciones]]="","",'Formulario PPGR1'!#REF!)</f>
        <v>#REF!</v>
      </c>
      <c r="F569" s="499" t="e">
        <f>IF(Tabla46[[#This Row],[Tipos de Acciones]]="","",'Formulario PPGR1'!#REF!)</f>
        <v>#REF!</v>
      </c>
      <c r="G569" s="514" t="s">
        <v>1310</v>
      </c>
      <c r="H569" s="514" t="s">
        <v>2375</v>
      </c>
      <c r="I569" s="523"/>
      <c r="J569" s="514"/>
      <c r="K569" s="514" t="s">
        <v>2378</v>
      </c>
      <c r="L569" s="514"/>
      <c r="M569" s="516"/>
      <c r="N569" s="516"/>
      <c r="O569" s="524"/>
      <c r="P569" s="516"/>
      <c r="Q569" s="518" t="s">
        <v>2280</v>
      </c>
      <c r="R569" s="519">
        <v>500</v>
      </c>
      <c r="S569" s="520">
        <v>280</v>
      </c>
      <c r="T569" s="496">
        <f>+Tabla46[[#This Row],[Cantidad de Insumos]]*Tabla46[[#This Row],[Precio Unitario]]</f>
        <v>140000</v>
      </c>
      <c r="U569" s="525" t="s">
        <v>2377</v>
      </c>
      <c r="V569" s="522" t="s">
        <v>1300</v>
      </c>
      <c r="W569" s="500"/>
    </row>
    <row r="570" spans="2:23" ht="25.5" x14ac:dyDescent="0.2">
      <c r="B570" s="499" t="e">
        <f>IF(Tabla46[[#This Row],[Tipos de Acciones]]="","",CONCATENATE(Tabla46[[#This Row],[POA]],".",Tabla46[[#This Row],[SRS]],".",Tabla46[[#This Row],[AREA]],".",Tabla46[[#This Row],[TIPO]]))</f>
        <v>#REF!</v>
      </c>
      <c r="C570" s="499" t="e">
        <f>IF(Tabla46[[#This Row],[Tipos de Acciones]]="","",'Formulario PPGR1'!#REF!)</f>
        <v>#REF!</v>
      </c>
      <c r="D570" s="499" t="e">
        <f>IF(Tabla46[[#This Row],[Tipos de Acciones]]="","",'Formulario PPGR1'!#REF!)</f>
        <v>#REF!</v>
      </c>
      <c r="E570" s="499" t="e">
        <f>IF(Tabla46[[#This Row],[Tipos de Acciones]]="","",'Formulario PPGR1'!#REF!)</f>
        <v>#REF!</v>
      </c>
      <c r="F570" s="499" t="e">
        <f>IF(Tabla46[[#This Row],[Tipos de Acciones]]="","",'Formulario PPGR1'!#REF!)</f>
        <v>#REF!</v>
      </c>
      <c r="G570" s="514" t="s">
        <v>1310</v>
      </c>
      <c r="H570" s="514" t="s">
        <v>2278</v>
      </c>
      <c r="I570" s="523"/>
      <c r="J570" s="514"/>
      <c r="K570" s="514" t="s">
        <v>2379</v>
      </c>
      <c r="L570" s="514"/>
      <c r="M570" s="516"/>
      <c r="N570" s="516"/>
      <c r="O570" s="524"/>
      <c r="P570" s="516"/>
      <c r="Q570" s="518" t="s">
        <v>2280</v>
      </c>
      <c r="R570" s="519">
        <v>170</v>
      </c>
      <c r="S570" s="520">
        <v>50</v>
      </c>
      <c r="T570" s="496">
        <f>+Tabla46[[#This Row],[Cantidad de Insumos]]*Tabla46[[#This Row],[Precio Unitario]]</f>
        <v>8500</v>
      </c>
      <c r="U570" s="525" t="s">
        <v>1125</v>
      </c>
      <c r="V570" s="522" t="s">
        <v>1300</v>
      </c>
      <c r="W570" s="500"/>
    </row>
    <row r="571" spans="2:23" ht="25.5" x14ac:dyDescent="0.2">
      <c r="B571" s="499" t="e">
        <f>IF(Tabla46[[#This Row],[Tipos de Acciones]]="","",CONCATENATE(Tabla46[[#This Row],[POA]],".",Tabla46[[#This Row],[SRS]],".",Tabla46[[#This Row],[AREA]],".",Tabla46[[#This Row],[TIPO]]))</f>
        <v>#REF!</v>
      </c>
      <c r="C571" s="499" t="e">
        <f>IF(Tabla46[[#This Row],[Tipos de Acciones]]="","",'Formulario PPGR1'!#REF!)</f>
        <v>#REF!</v>
      </c>
      <c r="D571" s="499" t="e">
        <f>IF(Tabla46[[#This Row],[Tipos de Acciones]]="","",'Formulario PPGR1'!#REF!)</f>
        <v>#REF!</v>
      </c>
      <c r="E571" s="499" t="e">
        <f>IF(Tabla46[[#This Row],[Tipos de Acciones]]="","",'Formulario PPGR1'!#REF!)</f>
        <v>#REF!</v>
      </c>
      <c r="F571" s="499" t="e">
        <f>IF(Tabla46[[#This Row],[Tipos de Acciones]]="","",'Formulario PPGR1'!#REF!)</f>
        <v>#REF!</v>
      </c>
      <c r="G571" s="514" t="s">
        <v>1310</v>
      </c>
      <c r="H571" s="514" t="s">
        <v>2278</v>
      </c>
      <c r="I571" s="523"/>
      <c r="J571" s="514"/>
      <c r="K571" s="514" t="s">
        <v>2380</v>
      </c>
      <c r="L571" s="514"/>
      <c r="M571" s="516"/>
      <c r="N571" s="516"/>
      <c r="O571" s="524"/>
      <c r="P571" s="516"/>
      <c r="Q571" s="518" t="s">
        <v>2280</v>
      </c>
      <c r="R571" s="519">
        <v>75</v>
      </c>
      <c r="S571" s="520">
        <v>1340</v>
      </c>
      <c r="T571" s="496">
        <f>+Tabla46[[#This Row],[Cantidad de Insumos]]*Tabla46[[#This Row],[Precio Unitario]]</f>
        <v>100500</v>
      </c>
      <c r="U571" s="525" t="s">
        <v>1125</v>
      </c>
      <c r="V571" s="522" t="s">
        <v>1300</v>
      </c>
      <c r="W571" s="500"/>
    </row>
    <row r="572" spans="2:23" ht="25.5" x14ac:dyDescent="0.2">
      <c r="B572" s="499" t="e">
        <f>IF(Tabla46[[#This Row],[Tipos de Acciones]]="","",CONCATENATE(Tabla46[[#This Row],[POA]],".",Tabla46[[#This Row],[SRS]],".",Tabla46[[#This Row],[AREA]],".",Tabla46[[#This Row],[TIPO]]))</f>
        <v>#REF!</v>
      </c>
      <c r="C572" s="499" t="e">
        <f>IF(Tabla46[[#This Row],[Tipos de Acciones]]="","",'Formulario PPGR1'!#REF!)</f>
        <v>#REF!</v>
      </c>
      <c r="D572" s="499" t="e">
        <f>IF(Tabla46[[#This Row],[Tipos de Acciones]]="","",'Formulario PPGR1'!#REF!)</f>
        <v>#REF!</v>
      </c>
      <c r="E572" s="499" t="e">
        <f>IF(Tabla46[[#This Row],[Tipos de Acciones]]="","",'Formulario PPGR1'!#REF!)</f>
        <v>#REF!</v>
      </c>
      <c r="F572" s="499" t="e">
        <f>IF(Tabla46[[#This Row],[Tipos de Acciones]]="","",'Formulario PPGR1'!#REF!)</f>
        <v>#REF!</v>
      </c>
      <c r="G572" s="514" t="s">
        <v>1310</v>
      </c>
      <c r="H572" s="514" t="s">
        <v>2286</v>
      </c>
      <c r="I572" s="523"/>
      <c r="J572" s="514"/>
      <c r="K572" s="514" t="s">
        <v>2381</v>
      </c>
      <c r="L572" s="514"/>
      <c r="M572" s="516"/>
      <c r="N572" s="516"/>
      <c r="O572" s="524"/>
      <c r="P572" s="516"/>
      <c r="Q572" s="518" t="s">
        <v>2280</v>
      </c>
      <c r="R572" s="519">
        <v>75</v>
      </c>
      <c r="S572" s="520">
        <v>1335</v>
      </c>
      <c r="T572" s="496">
        <f>+Tabla46[[#This Row],[Cantidad de Insumos]]*Tabla46[[#This Row],[Precio Unitario]]</f>
        <v>100125</v>
      </c>
      <c r="U572" s="525" t="s">
        <v>1041</v>
      </c>
      <c r="V572" s="522" t="s">
        <v>1300</v>
      </c>
      <c r="W572" s="500"/>
    </row>
    <row r="573" spans="2:23" ht="25.5" x14ac:dyDescent="0.2">
      <c r="B573" s="499" t="e">
        <f>IF(Tabla46[[#This Row],[Tipos de Acciones]]="","",CONCATENATE(Tabla46[[#This Row],[POA]],".",Tabla46[[#This Row],[SRS]],".",Tabla46[[#This Row],[AREA]],".",Tabla46[[#This Row],[TIPO]]))</f>
        <v>#REF!</v>
      </c>
      <c r="C573" s="499" t="e">
        <f>IF(Tabla46[[#This Row],[Tipos de Acciones]]="","",'Formulario PPGR1'!#REF!)</f>
        <v>#REF!</v>
      </c>
      <c r="D573" s="499" t="e">
        <f>IF(Tabla46[[#This Row],[Tipos de Acciones]]="","",'Formulario PPGR1'!#REF!)</f>
        <v>#REF!</v>
      </c>
      <c r="E573" s="499" t="e">
        <f>IF(Tabla46[[#This Row],[Tipos de Acciones]]="","",'Formulario PPGR1'!#REF!)</f>
        <v>#REF!</v>
      </c>
      <c r="F573" s="499" t="e">
        <f>IF(Tabla46[[#This Row],[Tipos de Acciones]]="","",'Formulario PPGR1'!#REF!)</f>
        <v>#REF!</v>
      </c>
      <c r="G573" s="514" t="s">
        <v>1310</v>
      </c>
      <c r="H573" s="514" t="s">
        <v>2278</v>
      </c>
      <c r="I573" s="523"/>
      <c r="J573" s="514"/>
      <c r="K573" s="514" t="s">
        <v>2382</v>
      </c>
      <c r="L573" s="514"/>
      <c r="M573" s="516"/>
      <c r="N573" s="516"/>
      <c r="O573" s="524"/>
      <c r="P573" s="516"/>
      <c r="Q573" s="518" t="s">
        <v>2280</v>
      </c>
      <c r="R573" s="519">
        <v>170</v>
      </c>
      <c r="S573" s="520">
        <v>15</v>
      </c>
      <c r="T573" s="496">
        <f>+Tabla46[[#This Row],[Cantidad de Insumos]]*Tabla46[[#This Row],[Precio Unitario]]</f>
        <v>2550</v>
      </c>
      <c r="U573" s="525" t="s">
        <v>2383</v>
      </c>
      <c r="V573" s="522" t="s">
        <v>1300</v>
      </c>
      <c r="W573" s="500"/>
    </row>
    <row r="574" spans="2:23" ht="25.5" x14ac:dyDescent="0.2">
      <c r="B574" s="499" t="e">
        <f>IF(Tabla46[[#This Row],[Tipos de Acciones]]="","",CONCATENATE(Tabla46[[#This Row],[POA]],".",Tabla46[[#This Row],[SRS]],".",Tabla46[[#This Row],[AREA]],".",Tabla46[[#This Row],[TIPO]]))</f>
        <v>#REF!</v>
      </c>
      <c r="C574" s="499" t="e">
        <f>IF(Tabla46[[#This Row],[Tipos de Acciones]]="","",'Formulario PPGR1'!#REF!)</f>
        <v>#REF!</v>
      </c>
      <c r="D574" s="499" t="e">
        <f>IF(Tabla46[[#This Row],[Tipos de Acciones]]="","",'Formulario PPGR1'!#REF!)</f>
        <v>#REF!</v>
      </c>
      <c r="E574" s="499" t="e">
        <f>IF(Tabla46[[#This Row],[Tipos de Acciones]]="","",'Formulario PPGR1'!#REF!)</f>
        <v>#REF!</v>
      </c>
      <c r="F574" s="499" t="e">
        <f>IF(Tabla46[[#This Row],[Tipos de Acciones]]="","",'Formulario PPGR1'!#REF!)</f>
        <v>#REF!</v>
      </c>
      <c r="G574" s="514" t="s">
        <v>1310</v>
      </c>
      <c r="H574" s="514" t="s">
        <v>2278</v>
      </c>
      <c r="I574" s="523"/>
      <c r="J574" s="514"/>
      <c r="K574" s="514" t="s">
        <v>2384</v>
      </c>
      <c r="L574" s="514"/>
      <c r="M574" s="516"/>
      <c r="N574" s="516"/>
      <c r="O574" s="524"/>
      <c r="P574" s="516"/>
      <c r="Q574" s="518" t="s">
        <v>2280</v>
      </c>
      <c r="R574" s="519">
        <v>14</v>
      </c>
      <c r="S574" s="520">
        <v>1800</v>
      </c>
      <c r="T574" s="496">
        <f>+Tabla46[[#This Row],[Cantidad de Insumos]]*Tabla46[[#This Row],[Precio Unitario]]</f>
        <v>25200</v>
      </c>
      <c r="U574" s="525" t="s">
        <v>2383</v>
      </c>
      <c r="V574" s="522" t="s">
        <v>1300</v>
      </c>
      <c r="W574" s="500"/>
    </row>
  </sheetData>
  <dataValidations count="4">
    <dataValidation type="list" allowBlank="1" showInputMessage="1" showErrorMessage="1" sqref="L9:L574">
      <formula1>LsTipoEESS</formula1>
    </dataValidation>
    <dataValidation type="list" allowBlank="1" showInputMessage="1" showErrorMessage="1" sqref="W12:W19 W41:W44 V9:V574">
      <formula1>lsFuentesFinanciamiento</formula1>
    </dataValidation>
    <dataValidation type="list" allowBlank="1" showInputMessage="1" showErrorMessage="1" sqref="N9:P574">
      <formula1>Provincias</formula1>
    </dataValidation>
    <dataValidation type="list" allowBlank="1" showInputMessage="1" showErrorMessage="1" sqref="G9:G574">
      <formula1>ls_TiposAcciones</formula1>
    </dataValidation>
  </dataValidations>
  <pageMargins left="1.2598425196850394" right="0.27559055118110237" top="1.1023622047244095" bottom="0.15748031496062992" header="0" footer="0"/>
  <pageSetup scale="95" orientation="landscape" r:id="rId1"/>
  <headerFooter alignWithMargins="0"/>
  <drawing r:id="rId2"/>
  <legacyDrawing r:id="rId3"/>
  <controls>
    <mc:AlternateContent xmlns:mc="http://schemas.openxmlformats.org/markup-compatibility/2006">
      <mc:Choice Requires="x14">
        <control shapeId="44034" r:id="rId4" name="CommandButton1">
          <controlPr defaultSize="0" autoLine="0" r:id="rId5">
            <anchor moveWithCells="1">
              <from>
                <xdr:col>6</xdr:col>
                <xdr:colOff>0</xdr:colOff>
                <xdr:row>4</xdr:row>
                <xdr:rowOff>161925</xdr:rowOff>
              </from>
              <to>
                <xdr:col>6</xdr:col>
                <xdr:colOff>1457325</xdr:colOff>
                <xdr:row>6</xdr:row>
                <xdr:rowOff>66675</xdr:rowOff>
              </to>
            </anchor>
          </controlPr>
        </control>
      </mc:Choice>
      <mc:Fallback>
        <control shapeId="44034" r:id="rId4" name="CommandButton1"/>
      </mc:Fallback>
    </mc:AlternateContent>
  </controls>
  <tableParts count="1">
    <tablePart r:id="rId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BH211"/>
  <sheetViews>
    <sheetView showGridLines="0" topLeftCell="A22" zoomScale="160" zoomScaleNormal="160" workbookViewId="0">
      <selection activeCell="E27" sqref="E27"/>
    </sheetView>
  </sheetViews>
  <sheetFormatPr baseColWidth="10" defaultColWidth="11.42578125" defaultRowHeight="15" x14ac:dyDescent="0.25"/>
  <cols>
    <col min="1" max="4" width="8.42578125" style="34" customWidth="1"/>
    <col min="5" max="5" width="53.42578125" style="34" customWidth="1"/>
    <col min="6" max="6" width="14.140625" style="34" customWidth="1"/>
    <col min="7" max="7" width="11.42578125" style="34"/>
    <col min="8" max="60" width="11.42578125" style="56"/>
    <col min="61" max="16384" width="11.42578125" style="3"/>
  </cols>
  <sheetData>
    <row r="1" spans="1:49" customFormat="1" x14ac:dyDescent="0.25">
      <c r="C1" s="1"/>
      <c r="D1" s="1"/>
      <c r="E1" s="1"/>
      <c r="F1" s="1"/>
      <c r="G1" s="1"/>
      <c r="H1" s="1"/>
      <c r="I1" s="1"/>
      <c r="J1" s="1"/>
      <c r="K1" s="1"/>
      <c r="L1" s="1"/>
      <c r="M1" s="1"/>
      <c r="N1" s="1"/>
      <c r="O1" s="1"/>
      <c r="P1" s="100"/>
      <c r="Q1" s="96"/>
      <c r="R1" s="96"/>
      <c r="S1" s="96"/>
      <c r="T1" s="98"/>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row>
    <row r="2" spans="1:49" customFormat="1" ht="15.75" x14ac:dyDescent="0.25">
      <c r="C2" s="34"/>
      <c r="D2" s="1"/>
      <c r="E2" s="85" t="str">
        <f>'Formulario PPGR1'!G2</f>
        <v>Servicio Nacional de Salud</v>
      </c>
      <c r="F2" s="1"/>
      <c r="G2" s="1"/>
      <c r="H2" s="1"/>
      <c r="I2" s="1"/>
      <c r="J2" s="1"/>
      <c r="K2" s="1"/>
      <c r="L2" s="1"/>
      <c r="M2" s="1"/>
      <c r="N2" s="1"/>
      <c r="O2" s="1"/>
      <c r="P2" s="100"/>
      <c r="Q2" s="96"/>
      <c r="R2" s="96"/>
      <c r="S2" s="96"/>
      <c r="T2" s="98"/>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row>
    <row r="3" spans="1:49" customFormat="1" x14ac:dyDescent="0.25">
      <c r="C3" s="34"/>
      <c r="D3" s="1"/>
      <c r="E3" s="86" t="str">
        <f>'Formulario PPGR1'!G3</f>
        <v>Dirección de Planificación y Desarrollo</v>
      </c>
      <c r="F3" s="1"/>
      <c r="G3" s="1"/>
      <c r="H3" s="1"/>
      <c r="I3" s="1"/>
      <c r="J3" s="1"/>
      <c r="K3" s="1"/>
      <c r="L3" s="1"/>
      <c r="M3" s="1"/>
      <c r="N3" s="1"/>
      <c r="O3" s="1"/>
      <c r="P3" s="100"/>
      <c r="Q3" s="96"/>
      <c r="R3" s="96"/>
      <c r="S3" s="96"/>
      <c r="T3" s="98"/>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row>
    <row r="4" spans="1:49" customFormat="1" x14ac:dyDescent="0.25">
      <c r="C4" s="34"/>
      <c r="D4" s="1"/>
      <c r="E4" s="87" t="str">
        <f>'Formulario PPGR1'!G4</f>
        <v xml:space="preserve">Plan Operativo Anual </v>
      </c>
      <c r="F4" s="1"/>
      <c r="G4" s="1"/>
      <c r="H4" s="1"/>
      <c r="I4" s="1"/>
      <c r="J4" s="1"/>
      <c r="K4" s="1"/>
      <c r="L4" s="1"/>
      <c r="M4" s="1"/>
      <c r="N4" s="1"/>
      <c r="O4" s="1"/>
      <c r="P4" s="100"/>
      <c r="Q4" s="96"/>
      <c r="R4" s="96"/>
      <c r="S4" s="96"/>
      <c r="T4" s="98"/>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row>
    <row r="5" spans="1:49" customFormat="1" x14ac:dyDescent="0.25">
      <c r="C5" s="34"/>
      <c r="D5" s="1"/>
      <c r="E5" s="87" t="s">
        <v>1583</v>
      </c>
      <c r="F5" s="1"/>
      <c r="G5" s="1"/>
      <c r="H5" s="1"/>
      <c r="I5" s="1"/>
      <c r="J5" s="1"/>
      <c r="K5" s="1"/>
      <c r="L5" s="1"/>
      <c r="M5" s="1"/>
      <c r="N5" s="1"/>
      <c r="O5" s="1"/>
      <c r="P5" s="100"/>
      <c r="Q5" s="96"/>
      <c r="R5" s="96"/>
      <c r="S5" s="96"/>
      <c r="T5" s="98"/>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row>
    <row r="6" spans="1:49" customFormat="1" x14ac:dyDescent="0.25">
      <c r="C6" s="1"/>
      <c r="D6" s="1"/>
      <c r="E6" s="87" t="str">
        <f>'Formulario PPGR1'!$M$3</f>
        <v>R2 - SRS Norcentral</v>
      </c>
      <c r="F6" s="1"/>
      <c r="G6" s="1"/>
      <c r="H6" s="1"/>
      <c r="I6" s="1"/>
      <c r="J6" s="1"/>
      <c r="K6" s="1"/>
      <c r="L6" s="1"/>
      <c r="M6" s="1"/>
      <c r="N6" s="1"/>
      <c r="O6" s="1"/>
      <c r="P6" s="1"/>
      <c r="Q6" s="1"/>
      <c r="R6" s="96"/>
      <c r="S6" s="96"/>
      <c r="T6" s="98"/>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row>
    <row r="7" spans="1:49" ht="16.5" customHeight="1" x14ac:dyDescent="0.2">
      <c r="A7" s="56"/>
      <c r="B7" s="56"/>
      <c r="C7" s="56"/>
      <c r="D7" s="56"/>
      <c r="E7" s="56"/>
      <c r="F7" s="56"/>
      <c r="G7" s="56"/>
    </row>
    <row r="8" spans="1:49" ht="48" customHeight="1" x14ac:dyDescent="0.2">
      <c r="A8" s="5" t="s">
        <v>432</v>
      </c>
      <c r="B8" s="5" t="s">
        <v>30</v>
      </c>
      <c r="C8" s="5" t="s">
        <v>7</v>
      </c>
      <c r="D8" s="5" t="s">
        <v>8</v>
      </c>
      <c r="E8" s="6" t="s">
        <v>69</v>
      </c>
      <c r="F8" s="7" t="s">
        <v>322</v>
      </c>
      <c r="G8" s="7" t="s">
        <v>9</v>
      </c>
    </row>
    <row r="9" spans="1:49" ht="12.75" x14ac:dyDescent="0.2">
      <c r="A9" s="8">
        <v>3</v>
      </c>
      <c r="B9" s="9"/>
      <c r="C9" s="9"/>
      <c r="D9" s="9"/>
      <c r="E9" s="10" t="s">
        <v>31</v>
      </c>
      <c r="F9" s="11">
        <f>+F10</f>
        <v>120555406</v>
      </c>
      <c r="G9" s="11">
        <f>G10</f>
        <v>23.110968017157742</v>
      </c>
    </row>
    <row r="10" spans="1:49" ht="12.75" x14ac:dyDescent="0.2">
      <c r="A10" s="12"/>
      <c r="B10" s="12">
        <v>31</v>
      </c>
      <c r="C10" s="13"/>
      <c r="D10" s="13"/>
      <c r="E10" s="63" t="s">
        <v>32</v>
      </c>
      <c r="F10" s="15">
        <f>SUM(F11:F12)</f>
        <v>120555406</v>
      </c>
      <c r="G10" s="16">
        <f>G11+G12</f>
        <v>23.110968017157742</v>
      </c>
    </row>
    <row r="11" spans="1:49" ht="12.75" x14ac:dyDescent="0.2">
      <c r="A11" s="17"/>
      <c r="B11" s="17"/>
      <c r="C11" s="17">
        <v>311</v>
      </c>
      <c r="D11" s="18"/>
      <c r="E11" s="61" t="s">
        <v>33</v>
      </c>
      <c r="F11" s="413"/>
      <c r="G11" s="20">
        <f>IFERROR(F11/$F$30*100,"0.00")</f>
        <v>0</v>
      </c>
    </row>
    <row r="12" spans="1:49" ht="12.75" x14ac:dyDescent="0.2">
      <c r="A12" s="17"/>
      <c r="B12" s="17"/>
      <c r="C12" s="17">
        <v>312</v>
      </c>
      <c r="D12" s="18"/>
      <c r="E12" s="61" t="s">
        <v>61</v>
      </c>
      <c r="F12" s="413">
        <v>120555406</v>
      </c>
      <c r="G12" s="20">
        <f>IFERROR(F12/$F$30*100,"0.00")</f>
        <v>23.110968017157742</v>
      </c>
    </row>
    <row r="13" spans="1:49" ht="12.75" x14ac:dyDescent="0.2">
      <c r="A13" s="21">
        <v>4</v>
      </c>
      <c r="B13" s="22"/>
      <c r="C13" s="22"/>
      <c r="D13" s="22"/>
      <c r="E13" s="23" t="s">
        <v>34</v>
      </c>
      <c r="F13" s="24">
        <f>+F14+F19</f>
        <v>24507288.449999999</v>
      </c>
      <c r="G13" s="24">
        <f>G14+G19</f>
        <v>4.6981481656260975</v>
      </c>
    </row>
    <row r="14" spans="1:49" ht="12.75" x14ac:dyDescent="0.2">
      <c r="A14" s="12"/>
      <c r="B14" s="12">
        <v>41</v>
      </c>
      <c r="C14" s="12"/>
      <c r="D14" s="13"/>
      <c r="E14" s="14" t="s">
        <v>35</v>
      </c>
      <c r="F14" s="25">
        <f>SUM(F15:F18)</f>
        <v>24507288.449999999</v>
      </c>
      <c r="G14" s="26">
        <f>SUM(G15:G18)</f>
        <v>4.6981481656260975</v>
      </c>
    </row>
    <row r="15" spans="1:49" ht="12.75" x14ac:dyDescent="0.2">
      <c r="A15" s="17"/>
      <c r="B15" s="17"/>
      <c r="C15" s="17">
        <v>411</v>
      </c>
      <c r="D15" s="18"/>
      <c r="E15" s="61" t="s">
        <v>469</v>
      </c>
      <c r="F15" s="413"/>
      <c r="G15" s="20">
        <f>IFERROR(F15/$F$30*100,"0.00")</f>
        <v>0</v>
      </c>
    </row>
    <row r="16" spans="1:49" ht="12.75" x14ac:dyDescent="0.2">
      <c r="A16" s="17"/>
      <c r="B16" s="17"/>
      <c r="C16" s="17">
        <v>412</v>
      </c>
      <c r="D16" s="18"/>
      <c r="E16" s="61" t="s">
        <v>62</v>
      </c>
      <c r="F16" s="413">
        <v>20956600.5</v>
      </c>
      <c r="G16" s="20">
        <f>IFERROR(F16/$F$30*100,"0.00")</f>
        <v>4.0174666568154729</v>
      </c>
    </row>
    <row r="17" spans="1:7" ht="12.75" x14ac:dyDescent="0.2">
      <c r="A17" s="17"/>
      <c r="B17" s="17"/>
      <c r="C17" s="17">
        <v>413</v>
      </c>
      <c r="D17" s="18"/>
      <c r="E17" s="61" t="s">
        <v>472</v>
      </c>
      <c r="F17" s="413"/>
      <c r="G17" s="20">
        <f>IFERROR(F17/$F$30*100,"0.00")</f>
        <v>0</v>
      </c>
    </row>
    <row r="18" spans="1:7" ht="12.75" x14ac:dyDescent="0.2">
      <c r="A18" s="17"/>
      <c r="B18" s="17"/>
      <c r="C18" s="17">
        <v>414</v>
      </c>
      <c r="D18" s="18"/>
      <c r="E18" s="62" t="s">
        <v>70</v>
      </c>
      <c r="F18" s="413">
        <v>3550687.95</v>
      </c>
      <c r="G18" s="20">
        <f>IFERROR(F18/$F$30*100,"0.00")</f>
        <v>0.68068150881062439</v>
      </c>
    </row>
    <row r="19" spans="1:7" ht="12.75" x14ac:dyDescent="0.2">
      <c r="A19" s="12"/>
      <c r="B19" s="12">
        <v>42</v>
      </c>
      <c r="C19" s="12"/>
      <c r="D19" s="13"/>
      <c r="E19" s="63" t="s">
        <v>36</v>
      </c>
      <c r="F19" s="25">
        <f>SUM(F20:F21)</f>
        <v>0</v>
      </c>
      <c r="G19" s="26">
        <f>G20+G21</f>
        <v>0</v>
      </c>
    </row>
    <row r="20" spans="1:7" ht="12.75" x14ac:dyDescent="0.2">
      <c r="A20" s="17"/>
      <c r="B20" s="17"/>
      <c r="C20" s="17">
        <v>421</v>
      </c>
      <c r="D20" s="18"/>
      <c r="E20" s="61" t="s">
        <v>470</v>
      </c>
      <c r="F20" s="413"/>
      <c r="G20" s="20">
        <f>IFERROR(F20/$F$30*100,"0.00")</f>
        <v>0</v>
      </c>
    </row>
    <row r="21" spans="1:7" ht="12.75" x14ac:dyDescent="0.2">
      <c r="A21" s="17"/>
      <c r="B21" s="17"/>
      <c r="C21" s="17">
        <v>422</v>
      </c>
      <c r="D21" s="18"/>
      <c r="E21" s="61" t="s">
        <v>471</v>
      </c>
      <c r="F21" s="413"/>
      <c r="G21" s="20">
        <f>IFERROR(F21/$F$30*100,"0.00")</f>
        <v>0</v>
      </c>
    </row>
    <row r="22" spans="1:7" ht="12.75" x14ac:dyDescent="0.2">
      <c r="A22" s="21">
        <v>5</v>
      </c>
      <c r="B22" s="22"/>
      <c r="C22" s="22"/>
      <c r="D22" s="22"/>
      <c r="E22" s="23" t="s">
        <v>37</v>
      </c>
      <c r="F22" s="24">
        <f>+F23</f>
        <v>376574503.56999999</v>
      </c>
      <c r="G22" s="24">
        <f>G23</f>
        <v>72.190883817216161</v>
      </c>
    </row>
    <row r="23" spans="1:7" ht="12.75" x14ac:dyDescent="0.2">
      <c r="A23" s="12"/>
      <c r="B23" s="12">
        <v>52</v>
      </c>
      <c r="C23" s="12"/>
      <c r="D23" s="13"/>
      <c r="E23" s="14" t="s">
        <v>38</v>
      </c>
      <c r="F23" s="25">
        <f>SUM(F24:F29)</f>
        <v>376574503.56999999</v>
      </c>
      <c r="G23" s="26">
        <f>SUM(G24:G29)</f>
        <v>72.190883817216161</v>
      </c>
    </row>
    <row r="24" spans="1:7" ht="14.25" customHeight="1" x14ac:dyDescent="0.2">
      <c r="A24" s="18"/>
      <c r="B24" s="17"/>
      <c r="C24" s="17">
        <v>521</v>
      </c>
      <c r="D24" s="18"/>
      <c r="E24" s="19" t="s">
        <v>39</v>
      </c>
      <c r="F24" s="413">
        <v>100250550.56999999</v>
      </c>
      <c r="G24" s="20">
        <f t="shared" ref="G24:G29" si="0">IFERROR(F24/$F$30*100,"0.00")</f>
        <v>19.21844357544385</v>
      </c>
    </row>
    <row r="25" spans="1:7" ht="12.75" x14ac:dyDescent="0.2">
      <c r="A25" s="18"/>
      <c r="B25" s="18"/>
      <c r="C25" s="17">
        <v>522</v>
      </c>
      <c r="D25" s="18"/>
      <c r="E25" s="19" t="s">
        <v>40</v>
      </c>
      <c r="F25" s="413">
        <v>150800253</v>
      </c>
      <c r="G25" s="20">
        <f t="shared" si="0"/>
        <v>28.909029795497482</v>
      </c>
    </row>
    <row r="26" spans="1:7" ht="14.25" customHeight="1" x14ac:dyDescent="0.2">
      <c r="A26" s="18"/>
      <c r="B26" s="18"/>
      <c r="C26" s="17">
        <v>523</v>
      </c>
      <c r="D26" s="18"/>
      <c r="E26" s="19" t="s">
        <v>41</v>
      </c>
      <c r="F26" s="413">
        <v>125523700</v>
      </c>
      <c r="G26" s="20">
        <f t="shared" si="0"/>
        <v>24.06341044627483</v>
      </c>
    </row>
    <row r="27" spans="1:7" ht="12.75" x14ac:dyDescent="0.2">
      <c r="A27" s="18"/>
      <c r="B27" s="18"/>
      <c r="C27" s="17">
        <v>524</v>
      </c>
      <c r="D27" s="18"/>
      <c r="E27" s="19" t="s">
        <v>42</v>
      </c>
      <c r="F27" s="413"/>
      <c r="G27" s="20">
        <f t="shared" si="0"/>
        <v>0</v>
      </c>
    </row>
    <row r="28" spans="1:7" ht="12.75" x14ac:dyDescent="0.2">
      <c r="A28" s="18"/>
      <c r="B28" s="18"/>
      <c r="C28" s="17">
        <v>525</v>
      </c>
      <c r="D28" s="18"/>
      <c r="E28" s="19" t="s">
        <v>43</v>
      </c>
      <c r="F28" s="413"/>
      <c r="G28" s="20">
        <f t="shared" si="0"/>
        <v>0</v>
      </c>
    </row>
    <row r="29" spans="1:7" ht="12.75" x14ac:dyDescent="0.2">
      <c r="A29" s="27"/>
      <c r="B29" s="27"/>
      <c r="C29" s="28">
        <v>526</v>
      </c>
      <c r="D29" s="27"/>
      <c r="E29" s="29" t="s">
        <v>44</v>
      </c>
      <c r="F29" s="414"/>
      <c r="G29" s="30">
        <f t="shared" si="0"/>
        <v>0</v>
      </c>
    </row>
    <row r="30" spans="1:7" ht="12.75" x14ac:dyDescent="0.2">
      <c r="A30" s="31"/>
      <c r="B30" s="31"/>
      <c r="C30" s="31"/>
      <c r="D30" s="31"/>
      <c r="E30" s="32" t="s">
        <v>45</v>
      </c>
      <c r="F30" s="33">
        <f>+F22+F13+F9</f>
        <v>521637198.01999998</v>
      </c>
      <c r="G30" s="33">
        <f>+G22+G13+G9</f>
        <v>100</v>
      </c>
    </row>
    <row r="31" spans="1:7" s="56" customFormat="1" x14ac:dyDescent="0.25">
      <c r="A31" s="57"/>
      <c r="B31" s="57"/>
      <c r="C31" s="57"/>
      <c r="D31" s="57"/>
      <c r="E31" s="57"/>
      <c r="F31" s="57"/>
      <c r="G31" s="57"/>
    </row>
    <row r="32" spans="1:7" s="56" customFormat="1" x14ac:dyDescent="0.25">
      <c r="A32" s="57"/>
      <c r="B32" s="57"/>
      <c r="C32" s="57"/>
      <c r="D32" s="57"/>
      <c r="E32" s="57"/>
      <c r="F32" s="57"/>
      <c r="G32" s="57"/>
    </row>
    <row r="33" spans="1:7" s="56" customFormat="1" x14ac:dyDescent="0.25">
      <c r="A33" s="57"/>
      <c r="B33" s="57"/>
      <c r="C33" s="57"/>
      <c r="D33" s="57"/>
      <c r="E33" s="57"/>
      <c r="F33" s="57"/>
      <c r="G33" s="57"/>
    </row>
    <row r="34" spans="1:7" s="56" customFormat="1" x14ac:dyDescent="0.25">
      <c r="A34" s="57"/>
      <c r="B34" s="57"/>
      <c r="C34" s="57"/>
      <c r="D34" s="57"/>
      <c r="E34" s="57"/>
      <c r="F34" s="57"/>
      <c r="G34" s="57"/>
    </row>
    <row r="35" spans="1:7" s="56" customFormat="1" x14ac:dyDescent="0.25">
      <c r="A35" s="57"/>
      <c r="B35" s="57"/>
      <c r="C35" s="57"/>
      <c r="D35" s="57"/>
      <c r="E35" s="57"/>
      <c r="F35" s="57"/>
      <c r="G35" s="57"/>
    </row>
    <row r="36" spans="1:7" s="56" customFormat="1" x14ac:dyDescent="0.25">
      <c r="A36" s="57"/>
      <c r="B36" s="57"/>
      <c r="C36" s="57"/>
      <c r="D36" s="57"/>
      <c r="E36" s="57"/>
      <c r="F36" s="57"/>
      <c r="G36" s="57"/>
    </row>
    <row r="37" spans="1:7" s="56" customFormat="1" x14ac:dyDescent="0.25">
      <c r="A37" s="57"/>
      <c r="B37" s="57"/>
      <c r="C37" s="57"/>
      <c r="D37" s="57"/>
      <c r="E37" s="57"/>
      <c r="F37" s="57"/>
      <c r="G37" s="57"/>
    </row>
    <row r="38" spans="1:7" s="56" customFormat="1" x14ac:dyDescent="0.25">
      <c r="A38" s="57"/>
      <c r="B38" s="57"/>
      <c r="C38" s="57"/>
      <c r="D38" s="57"/>
      <c r="E38" s="57"/>
      <c r="F38" s="57"/>
      <c r="G38" s="57"/>
    </row>
    <row r="39" spans="1:7" s="56" customFormat="1" x14ac:dyDescent="0.25">
      <c r="A39" s="58"/>
      <c r="B39" s="58"/>
      <c r="C39" s="58"/>
      <c r="D39" s="58"/>
      <c r="E39" s="58"/>
      <c r="F39" s="58"/>
      <c r="G39" s="58"/>
    </row>
    <row r="40" spans="1:7" s="56" customFormat="1" x14ac:dyDescent="0.25">
      <c r="A40" s="58"/>
      <c r="B40" s="58"/>
      <c r="C40" s="58"/>
      <c r="D40" s="58"/>
      <c r="E40" s="58"/>
      <c r="F40" s="58"/>
      <c r="G40" s="58"/>
    </row>
    <row r="41" spans="1:7" s="56" customFormat="1" x14ac:dyDescent="0.25">
      <c r="A41" s="58"/>
      <c r="B41" s="58"/>
      <c r="C41" s="58"/>
      <c r="D41" s="58"/>
      <c r="E41" s="58"/>
      <c r="F41" s="58"/>
      <c r="G41" s="58"/>
    </row>
    <row r="42" spans="1:7" s="56" customFormat="1" x14ac:dyDescent="0.25">
      <c r="A42" s="58"/>
      <c r="B42" s="58"/>
      <c r="C42" s="58"/>
      <c r="D42" s="58"/>
      <c r="E42" s="58"/>
      <c r="F42" s="58"/>
      <c r="G42" s="58"/>
    </row>
    <row r="43" spans="1:7" s="56" customFormat="1" x14ac:dyDescent="0.25">
      <c r="A43" s="58"/>
      <c r="B43" s="58"/>
      <c r="C43" s="58"/>
      <c r="D43" s="58"/>
      <c r="E43" s="58"/>
      <c r="F43" s="58"/>
      <c r="G43" s="58"/>
    </row>
    <row r="44" spans="1:7" s="56" customFormat="1" x14ac:dyDescent="0.25">
      <c r="A44" s="58"/>
      <c r="B44" s="58"/>
      <c r="C44" s="58"/>
      <c r="D44" s="58"/>
      <c r="E44" s="58"/>
      <c r="F44" s="58"/>
      <c r="G44" s="58"/>
    </row>
    <row r="45" spans="1:7" s="56" customFormat="1" x14ac:dyDescent="0.25">
      <c r="A45" s="58"/>
      <c r="B45" s="58"/>
      <c r="C45" s="58"/>
      <c r="D45" s="58"/>
      <c r="E45" s="58"/>
      <c r="F45" s="58"/>
      <c r="G45" s="58"/>
    </row>
    <row r="46" spans="1:7" s="56" customFormat="1" x14ac:dyDescent="0.25">
      <c r="A46" s="58"/>
      <c r="B46" s="58"/>
      <c r="C46" s="58"/>
      <c r="D46" s="58"/>
      <c r="E46" s="58"/>
      <c r="F46" s="58"/>
      <c r="G46" s="58"/>
    </row>
    <row r="47" spans="1:7" s="56" customFormat="1" x14ac:dyDescent="0.25">
      <c r="A47" s="58"/>
      <c r="B47" s="58"/>
      <c r="C47" s="58"/>
      <c r="D47" s="58"/>
      <c r="E47" s="58"/>
      <c r="F47" s="58"/>
      <c r="G47" s="58"/>
    </row>
    <row r="48" spans="1:7" s="56" customFormat="1" x14ac:dyDescent="0.25">
      <c r="A48" s="58"/>
      <c r="B48" s="58"/>
      <c r="C48" s="58"/>
      <c r="D48" s="58"/>
      <c r="E48" s="58"/>
      <c r="F48" s="58"/>
      <c r="G48" s="58"/>
    </row>
    <row r="49" spans="1:7" s="56" customFormat="1" x14ac:dyDescent="0.25">
      <c r="A49" s="58"/>
      <c r="B49" s="58"/>
      <c r="C49" s="58"/>
      <c r="D49" s="58"/>
      <c r="E49" s="58"/>
      <c r="F49" s="58"/>
      <c r="G49" s="58"/>
    </row>
    <row r="50" spans="1:7" s="56" customFormat="1" x14ac:dyDescent="0.25">
      <c r="A50" s="58"/>
      <c r="B50" s="58"/>
      <c r="C50" s="58"/>
      <c r="D50" s="58"/>
      <c r="E50" s="58"/>
      <c r="F50" s="58"/>
      <c r="G50" s="58"/>
    </row>
    <row r="51" spans="1:7" s="56" customFormat="1" x14ac:dyDescent="0.25">
      <c r="A51" s="58"/>
      <c r="B51" s="58"/>
      <c r="C51" s="58"/>
      <c r="D51" s="58"/>
      <c r="E51" s="58"/>
      <c r="F51" s="58"/>
      <c r="G51" s="58"/>
    </row>
    <row r="52" spans="1:7" s="56" customFormat="1" x14ac:dyDescent="0.25">
      <c r="A52" s="58"/>
      <c r="B52" s="58"/>
      <c r="C52" s="58"/>
      <c r="D52" s="58"/>
      <c r="E52" s="58"/>
      <c r="F52" s="58"/>
      <c r="G52" s="58"/>
    </row>
    <row r="53" spans="1:7" s="56" customFormat="1" x14ac:dyDescent="0.25">
      <c r="A53" s="58"/>
      <c r="B53" s="58"/>
      <c r="C53" s="58"/>
      <c r="D53" s="58"/>
      <c r="E53" s="58"/>
      <c r="F53" s="58"/>
      <c r="G53" s="58"/>
    </row>
    <row r="54" spans="1:7" s="56" customFormat="1" x14ac:dyDescent="0.25">
      <c r="A54" s="58"/>
      <c r="B54" s="58"/>
      <c r="C54" s="58"/>
      <c r="D54" s="58"/>
      <c r="E54" s="58"/>
      <c r="F54" s="58"/>
      <c r="G54" s="58"/>
    </row>
    <row r="55" spans="1:7" s="56" customFormat="1" x14ac:dyDescent="0.25">
      <c r="A55" s="58"/>
      <c r="B55" s="58"/>
      <c r="C55" s="58"/>
      <c r="D55" s="58"/>
      <c r="E55" s="58"/>
      <c r="F55" s="58"/>
      <c r="G55" s="58"/>
    </row>
    <row r="56" spans="1:7" s="56" customFormat="1" x14ac:dyDescent="0.25">
      <c r="A56" s="58"/>
      <c r="B56" s="58"/>
      <c r="C56" s="58"/>
      <c r="D56" s="58"/>
      <c r="E56" s="58"/>
      <c r="F56" s="58"/>
      <c r="G56" s="58"/>
    </row>
    <row r="57" spans="1:7" s="56" customFormat="1" x14ac:dyDescent="0.25">
      <c r="A57" s="58"/>
      <c r="B57" s="58"/>
      <c r="C57" s="58"/>
      <c r="D57" s="58"/>
      <c r="E57" s="58"/>
      <c r="F57" s="58"/>
      <c r="G57" s="58"/>
    </row>
    <row r="58" spans="1:7" s="56" customFormat="1" x14ac:dyDescent="0.25">
      <c r="A58" s="58"/>
      <c r="B58" s="58"/>
      <c r="C58" s="58"/>
      <c r="D58" s="58"/>
      <c r="E58" s="58"/>
      <c r="F58" s="58"/>
      <c r="G58" s="58"/>
    </row>
    <row r="59" spans="1:7" s="56" customFormat="1" x14ac:dyDescent="0.25">
      <c r="A59" s="58"/>
      <c r="B59" s="58"/>
      <c r="C59" s="58"/>
      <c r="D59" s="58"/>
      <c r="E59" s="58"/>
      <c r="F59" s="58"/>
      <c r="G59" s="58"/>
    </row>
    <row r="60" spans="1:7" s="56" customFormat="1" x14ac:dyDescent="0.25">
      <c r="A60" s="58"/>
      <c r="B60" s="58"/>
      <c r="C60" s="58"/>
      <c r="D60" s="58"/>
      <c r="E60" s="58"/>
      <c r="F60" s="58"/>
      <c r="G60" s="58"/>
    </row>
    <row r="61" spans="1:7" s="56" customFormat="1" x14ac:dyDescent="0.25">
      <c r="A61" s="58"/>
      <c r="B61" s="58"/>
      <c r="C61" s="58"/>
      <c r="D61" s="58"/>
      <c r="E61" s="58"/>
      <c r="F61" s="58"/>
      <c r="G61" s="58"/>
    </row>
    <row r="62" spans="1:7" s="56" customFormat="1" x14ac:dyDescent="0.25">
      <c r="A62" s="58"/>
      <c r="B62" s="58"/>
      <c r="C62" s="58"/>
      <c r="D62" s="58"/>
      <c r="E62" s="58"/>
      <c r="F62" s="58"/>
      <c r="G62" s="58"/>
    </row>
    <row r="63" spans="1:7" s="56" customFormat="1" x14ac:dyDescent="0.25">
      <c r="A63" s="58"/>
      <c r="B63" s="58"/>
      <c r="C63" s="58"/>
      <c r="D63" s="58"/>
      <c r="E63" s="58"/>
      <c r="F63" s="58"/>
      <c r="G63" s="58"/>
    </row>
    <row r="64" spans="1:7" s="56" customFormat="1" x14ac:dyDescent="0.25">
      <c r="A64" s="58"/>
      <c r="B64" s="58"/>
      <c r="C64" s="58"/>
      <c r="D64" s="58"/>
      <c r="E64" s="58"/>
      <c r="F64" s="58"/>
      <c r="G64" s="58"/>
    </row>
    <row r="65" spans="1:7" s="56" customFormat="1" x14ac:dyDescent="0.25">
      <c r="A65" s="58"/>
      <c r="B65" s="58"/>
      <c r="C65" s="58"/>
      <c r="D65" s="58"/>
      <c r="E65" s="58"/>
      <c r="F65" s="58"/>
      <c r="G65" s="58"/>
    </row>
    <row r="66" spans="1:7" s="56" customFormat="1" x14ac:dyDescent="0.25">
      <c r="A66" s="58"/>
      <c r="B66" s="58"/>
      <c r="C66" s="58"/>
      <c r="D66" s="58"/>
      <c r="E66" s="58"/>
      <c r="F66" s="58"/>
      <c r="G66" s="58"/>
    </row>
    <row r="67" spans="1:7" s="56" customFormat="1" x14ac:dyDescent="0.25">
      <c r="A67" s="58"/>
      <c r="B67" s="58"/>
      <c r="C67" s="58"/>
      <c r="D67" s="58"/>
      <c r="E67" s="58"/>
      <c r="F67" s="58"/>
      <c r="G67" s="58"/>
    </row>
    <row r="68" spans="1:7" s="56" customFormat="1" x14ac:dyDescent="0.25">
      <c r="A68" s="58"/>
      <c r="B68" s="58"/>
      <c r="C68" s="58"/>
      <c r="D68" s="58"/>
      <c r="E68" s="58"/>
      <c r="F68" s="58"/>
      <c r="G68" s="58"/>
    </row>
    <row r="69" spans="1:7" s="56" customFormat="1" x14ac:dyDescent="0.25">
      <c r="A69" s="58"/>
      <c r="B69" s="58"/>
      <c r="C69" s="58"/>
      <c r="D69" s="58"/>
      <c r="E69" s="58"/>
      <c r="F69" s="58"/>
      <c r="G69" s="58"/>
    </row>
    <row r="70" spans="1:7" s="56" customFormat="1" x14ac:dyDescent="0.25">
      <c r="A70" s="58"/>
      <c r="B70" s="58"/>
      <c r="C70" s="58"/>
      <c r="D70" s="58"/>
      <c r="E70" s="58"/>
      <c r="F70" s="58"/>
      <c r="G70" s="58"/>
    </row>
    <row r="71" spans="1:7" s="56" customFormat="1" x14ac:dyDescent="0.25">
      <c r="A71" s="58"/>
      <c r="B71" s="58"/>
      <c r="C71" s="58"/>
      <c r="D71" s="58"/>
      <c r="E71" s="58"/>
      <c r="F71" s="58"/>
      <c r="G71" s="58"/>
    </row>
    <row r="72" spans="1:7" s="56" customFormat="1" x14ac:dyDescent="0.25">
      <c r="A72" s="58"/>
      <c r="B72" s="58"/>
      <c r="C72" s="58"/>
      <c r="D72" s="58"/>
      <c r="E72" s="58"/>
      <c r="F72" s="58"/>
      <c r="G72" s="58"/>
    </row>
    <row r="73" spans="1:7" s="56" customFormat="1" x14ac:dyDescent="0.25">
      <c r="A73" s="58"/>
      <c r="B73" s="58"/>
      <c r="C73" s="58"/>
      <c r="D73" s="58"/>
      <c r="E73" s="58"/>
      <c r="F73" s="58"/>
      <c r="G73" s="58"/>
    </row>
    <row r="74" spans="1:7" s="56" customFormat="1" x14ac:dyDescent="0.25">
      <c r="A74" s="58"/>
      <c r="B74" s="58"/>
      <c r="C74" s="58"/>
      <c r="D74" s="58"/>
      <c r="E74" s="58"/>
      <c r="F74" s="58"/>
      <c r="G74" s="58"/>
    </row>
    <row r="75" spans="1:7" s="56" customFormat="1" x14ac:dyDescent="0.25">
      <c r="A75" s="58"/>
      <c r="B75" s="58"/>
      <c r="C75" s="58"/>
      <c r="D75" s="58"/>
      <c r="E75" s="58"/>
      <c r="F75" s="58"/>
      <c r="G75" s="58"/>
    </row>
    <row r="76" spans="1:7" s="56" customFormat="1" x14ac:dyDescent="0.25">
      <c r="A76" s="58"/>
      <c r="B76" s="58"/>
      <c r="C76" s="58"/>
      <c r="D76" s="58"/>
      <c r="E76" s="58"/>
      <c r="F76" s="58"/>
      <c r="G76" s="58"/>
    </row>
    <row r="77" spans="1:7" s="56" customFormat="1" x14ac:dyDescent="0.25">
      <c r="A77" s="58"/>
      <c r="B77" s="58"/>
      <c r="C77" s="58"/>
      <c r="D77" s="58"/>
      <c r="E77" s="58"/>
      <c r="F77" s="58"/>
      <c r="G77" s="58"/>
    </row>
    <row r="78" spans="1:7" s="56" customFormat="1" x14ac:dyDescent="0.25">
      <c r="A78" s="58"/>
      <c r="B78" s="58"/>
      <c r="C78" s="58"/>
      <c r="D78" s="58"/>
      <c r="E78" s="58"/>
      <c r="F78" s="58"/>
      <c r="G78" s="58"/>
    </row>
    <row r="79" spans="1:7" s="56" customFormat="1" x14ac:dyDescent="0.25">
      <c r="A79" s="58"/>
      <c r="B79" s="58"/>
      <c r="C79" s="58"/>
      <c r="D79" s="58"/>
      <c r="E79" s="58"/>
      <c r="F79" s="58"/>
      <c r="G79" s="58"/>
    </row>
    <row r="80" spans="1:7" s="56" customFormat="1" x14ac:dyDescent="0.25">
      <c r="A80" s="58"/>
      <c r="B80" s="58"/>
      <c r="C80" s="58"/>
      <c r="D80" s="58"/>
      <c r="E80" s="58"/>
      <c r="F80" s="58"/>
      <c r="G80" s="58"/>
    </row>
    <row r="81" spans="1:7" s="56" customFormat="1" x14ac:dyDescent="0.25">
      <c r="A81" s="58"/>
      <c r="B81" s="58"/>
      <c r="C81" s="58"/>
      <c r="D81" s="58"/>
      <c r="E81" s="58"/>
      <c r="F81" s="58"/>
      <c r="G81" s="58"/>
    </row>
    <row r="82" spans="1:7" s="56" customFormat="1" x14ac:dyDescent="0.25">
      <c r="A82" s="58"/>
      <c r="B82" s="58"/>
      <c r="C82" s="58"/>
      <c r="D82" s="58"/>
      <c r="E82" s="58"/>
      <c r="F82" s="58"/>
      <c r="G82" s="58"/>
    </row>
    <row r="83" spans="1:7" s="56" customFormat="1" x14ac:dyDescent="0.25">
      <c r="A83" s="58"/>
      <c r="B83" s="58"/>
      <c r="C83" s="58"/>
      <c r="D83" s="58"/>
      <c r="E83" s="58"/>
      <c r="F83" s="58"/>
      <c r="G83" s="58"/>
    </row>
    <row r="84" spans="1:7" s="56" customFormat="1" x14ac:dyDescent="0.25">
      <c r="A84" s="58"/>
      <c r="B84" s="58"/>
      <c r="C84" s="58"/>
      <c r="D84" s="58"/>
      <c r="E84" s="58"/>
      <c r="F84" s="58"/>
      <c r="G84" s="58"/>
    </row>
    <row r="85" spans="1:7" s="56" customFormat="1" x14ac:dyDescent="0.25">
      <c r="A85" s="58"/>
      <c r="B85" s="58"/>
      <c r="C85" s="58"/>
      <c r="D85" s="58"/>
      <c r="E85" s="58"/>
      <c r="F85" s="58"/>
      <c r="G85" s="58"/>
    </row>
    <row r="86" spans="1:7" s="56" customFormat="1" x14ac:dyDescent="0.25">
      <c r="A86" s="58"/>
      <c r="B86" s="58"/>
      <c r="C86" s="58"/>
      <c r="D86" s="58"/>
      <c r="E86" s="58"/>
      <c r="F86" s="58"/>
      <c r="G86" s="58"/>
    </row>
    <row r="87" spans="1:7" s="56" customFormat="1" x14ac:dyDescent="0.25">
      <c r="A87" s="58"/>
      <c r="B87" s="58"/>
      <c r="C87" s="58"/>
      <c r="D87" s="58"/>
      <c r="E87" s="58"/>
      <c r="F87" s="58"/>
      <c r="G87" s="58"/>
    </row>
    <row r="88" spans="1:7" s="56" customFormat="1" x14ac:dyDescent="0.25">
      <c r="A88" s="58"/>
      <c r="B88" s="58"/>
      <c r="C88" s="58"/>
      <c r="D88" s="58"/>
      <c r="E88" s="58"/>
      <c r="F88" s="58"/>
      <c r="G88" s="58"/>
    </row>
    <row r="89" spans="1:7" s="56" customFormat="1" x14ac:dyDescent="0.25">
      <c r="A89" s="58"/>
      <c r="B89" s="58"/>
      <c r="C89" s="58"/>
      <c r="D89" s="58"/>
      <c r="E89" s="58"/>
      <c r="F89" s="58"/>
      <c r="G89" s="58"/>
    </row>
    <row r="90" spans="1:7" s="56" customFormat="1" x14ac:dyDescent="0.25">
      <c r="A90" s="58"/>
      <c r="B90" s="58"/>
      <c r="C90" s="58"/>
      <c r="D90" s="58"/>
      <c r="E90" s="58"/>
      <c r="F90" s="58"/>
      <c r="G90" s="58"/>
    </row>
    <row r="91" spans="1:7" s="56" customFormat="1" x14ac:dyDescent="0.25">
      <c r="A91" s="58"/>
      <c r="B91" s="58"/>
      <c r="C91" s="58"/>
      <c r="D91" s="58"/>
      <c r="E91" s="58"/>
      <c r="F91" s="58"/>
      <c r="G91" s="58"/>
    </row>
    <row r="92" spans="1:7" s="56" customFormat="1" x14ac:dyDescent="0.25">
      <c r="A92" s="58"/>
      <c r="B92" s="58"/>
      <c r="C92" s="58"/>
      <c r="D92" s="58"/>
      <c r="E92" s="58"/>
      <c r="F92" s="58"/>
      <c r="G92" s="58"/>
    </row>
    <row r="93" spans="1:7" s="56" customFormat="1" x14ac:dyDescent="0.25">
      <c r="A93" s="58"/>
      <c r="B93" s="58"/>
      <c r="C93" s="58"/>
      <c r="D93" s="58"/>
      <c r="E93" s="58"/>
      <c r="F93" s="58"/>
      <c r="G93" s="58"/>
    </row>
    <row r="94" spans="1:7" s="56" customFormat="1" x14ac:dyDescent="0.25">
      <c r="A94" s="58"/>
      <c r="B94" s="58"/>
      <c r="C94" s="58"/>
      <c r="D94" s="58"/>
      <c r="E94" s="58"/>
      <c r="F94" s="58"/>
      <c r="G94" s="58"/>
    </row>
    <row r="95" spans="1:7" s="56" customFormat="1" x14ac:dyDescent="0.25">
      <c r="A95" s="58"/>
      <c r="B95" s="58"/>
      <c r="C95" s="58"/>
      <c r="D95" s="58"/>
      <c r="E95" s="58"/>
      <c r="F95" s="58"/>
      <c r="G95" s="58"/>
    </row>
    <row r="96" spans="1:7" s="56" customFormat="1" x14ac:dyDescent="0.25">
      <c r="A96" s="58"/>
      <c r="B96" s="58"/>
      <c r="C96" s="58"/>
      <c r="D96" s="58"/>
      <c r="E96" s="58"/>
      <c r="F96" s="58"/>
      <c r="G96" s="58"/>
    </row>
    <row r="97" spans="1:7" s="56" customFormat="1" x14ac:dyDescent="0.25">
      <c r="A97" s="58"/>
      <c r="B97" s="58"/>
      <c r="C97" s="58"/>
      <c r="D97" s="58"/>
      <c r="E97" s="58"/>
      <c r="F97" s="58"/>
      <c r="G97" s="58"/>
    </row>
    <row r="98" spans="1:7" s="56" customFormat="1" x14ac:dyDescent="0.25">
      <c r="A98" s="58"/>
      <c r="B98" s="58"/>
      <c r="C98" s="58"/>
      <c r="D98" s="58"/>
      <c r="E98" s="58"/>
      <c r="F98" s="58"/>
      <c r="G98" s="58"/>
    </row>
    <row r="99" spans="1:7" s="56" customFormat="1" x14ac:dyDescent="0.25">
      <c r="A99" s="58"/>
      <c r="B99" s="58"/>
      <c r="C99" s="58"/>
      <c r="D99" s="58"/>
      <c r="E99" s="58"/>
      <c r="F99" s="58"/>
      <c r="G99" s="58"/>
    </row>
    <row r="100" spans="1:7" s="56" customFormat="1" x14ac:dyDescent="0.25">
      <c r="A100" s="58"/>
      <c r="B100" s="58"/>
      <c r="C100" s="58"/>
      <c r="D100" s="58"/>
      <c r="E100" s="58"/>
      <c r="F100" s="58"/>
      <c r="G100" s="58"/>
    </row>
    <row r="101" spans="1:7" s="56" customFormat="1" x14ac:dyDescent="0.25">
      <c r="A101" s="58"/>
      <c r="B101" s="58"/>
      <c r="C101" s="58"/>
      <c r="D101" s="58"/>
      <c r="E101" s="58"/>
      <c r="F101" s="58"/>
      <c r="G101" s="58"/>
    </row>
    <row r="102" spans="1:7" s="56" customFormat="1" x14ac:dyDescent="0.25">
      <c r="A102" s="58"/>
      <c r="B102" s="58"/>
      <c r="C102" s="58"/>
      <c r="D102" s="58"/>
      <c r="E102" s="58"/>
      <c r="F102" s="58"/>
      <c r="G102" s="58"/>
    </row>
    <row r="103" spans="1:7" s="56" customFormat="1" x14ac:dyDescent="0.25">
      <c r="A103" s="58"/>
      <c r="B103" s="58"/>
      <c r="C103" s="58"/>
      <c r="D103" s="58"/>
      <c r="E103" s="58"/>
      <c r="F103" s="58"/>
      <c r="G103" s="58"/>
    </row>
    <row r="104" spans="1:7" s="56" customFormat="1" x14ac:dyDescent="0.25">
      <c r="A104" s="58"/>
      <c r="B104" s="58"/>
      <c r="C104" s="58"/>
      <c r="D104" s="58"/>
      <c r="E104" s="58"/>
      <c r="F104" s="58"/>
      <c r="G104" s="58"/>
    </row>
    <row r="105" spans="1:7" s="56" customFormat="1" x14ac:dyDescent="0.25">
      <c r="A105" s="58"/>
      <c r="B105" s="58"/>
      <c r="C105" s="58"/>
      <c r="D105" s="58"/>
      <c r="E105" s="58"/>
      <c r="F105" s="58"/>
      <c r="G105" s="58"/>
    </row>
    <row r="106" spans="1:7" s="56" customFormat="1" x14ac:dyDescent="0.25">
      <c r="A106" s="58"/>
      <c r="B106" s="58"/>
      <c r="C106" s="58"/>
      <c r="D106" s="58"/>
      <c r="E106" s="58"/>
      <c r="F106" s="58"/>
      <c r="G106" s="58"/>
    </row>
    <row r="107" spans="1:7" s="56" customFormat="1" x14ac:dyDescent="0.25">
      <c r="A107" s="58"/>
      <c r="B107" s="58"/>
      <c r="C107" s="58"/>
      <c r="D107" s="58"/>
      <c r="E107" s="58"/>
      <c r="F107" s="58"/>
      <c r="G107" s="58"/>
    </row>
    <row r="108" spans="1:7" s="56" customFormat="1" x14ac:dyDescent="0.25">
      <c r="A108" s="58"/>
      <c r="B108" s="58"/>
      <c r="C108" s="58"/>
      <c r="D108" s="58"/>
      <c r="E108" s="58"/>
      <c r="F108" s="58"/>
      <c r="G108" s="58"/>
    </row>
    <row r="109" spans="1:7" s="56" customFormat="1" x14ac:dyDescent="0.25">
      <c r="A109" s="58"/>
      <c r="B109" s="58"/>
      <c r="C109" s="58"/>
      <c r="D109" s="58"/>
      <c r="E109" s="58"/>
      <c r="F109" s="58"/>
      <c r="G109" s="58"/>
    </row>
    <row r="110" spans="1:7" s="56" customFormat="1" x14ac:dyDescent="0.25">
      <c r="A110" s="58"/>
      <c r="B110" s="58"/>
      <c r="C110" s="58"/>
      <c r="D110" s="58"/>
      <c r="E110" s="58"/>
      <c r="F110" s="58"/>
      <c r="G110" s="58"/>
    </row>
    <row r="111" spans="1:7" s="56" customFormat="1" x14ac:dyDescent="0.25">
      <c r="A111" s="58"/>
      <c r="B111" s="58"/>
      <c r="C111" s="58"/>
      <c r="D111" s="58"/>
      <c r="E111" s="58"/>
      <c r="F111" s="58"/>
      <c r="G111" s="58"/>
    </row>
    <row r="112" spans="1:7" s="56" customFormat="1" x14ac:dyDescent="0.25">
      <c r="A112" s="58"/>
      <c r="B112" s="58"/>
      <c r="C112" s="58"/>
      <c r="D112" s="58"/>
      <c r="E112" s="58"/>
      <c r="F112" s="58"/>
      <c r="G112" s="58"/>
    </row>
    <row r="113" spans="1:7" s="56" customFormat="1" x14ac:dyDescent="0.25">
      <c r="A113" s="58"/>
      <c r="B113" s="58"/>
      <c r="C113" s="58"/>
      <c r="D113" s="58"/>
      <c r="E113" s="58"/>
      <c r="F113" s="58"/>
      <c r="G113" s="58"/>
    </row>
    <row r="114" spans="1:7" s="56" customFormat="1" x14ac:dyDescent="0.25">
      <c r="A114" s="58"/>
      <c r="B114" s="58"/>
      <c r="C114" s="58"/>
      <c r="D114" s="58"/>
      <c r="E114" s="58"/>
      <c r="F114" s="58"/>
      <c r="G114" s="58"/>
    </row>
    <row r="115" spans="1:7" s="56" customFormat="1" x14ac:dyDescent="0.25">
      <c r="A115" s="58"/>
      <c r="B115" s="58"/>
      <c r="C115" s="58"/>
      <c r="D115" s="58"/>
      <c r="E115" s="58"/>
      <c r="F115" s="58"/>
      <c r="G115" s="58"/>
    </row>
    <row r="116" spans="1:7" s="56" customFormat="1" x14ac:dyDescent="0.25">
      <c r="A116" s="58"/>
      <c r="B116" s="58"/>
      <c r="C116" s="58"/>
      <c r="D116" s="58"/>
      <c r="E116" s="58"/>
      <c r="F116" s="58"/>
      <c r="G116" s="58"/>
    </row>
    <row r="117" spans="1:7" s="56" customFormat="1" x14ac:dyDescent="0.25">
      <c r="A117" s="58"/>
      <c r="B117" s="58"/>
      <c r="C117" s="58"/>
      <c r="D117" s="58"/>
      <c r="E117" s="58"/>
      <c r="F117" s="58"/>
      <c r="G117" s="58"/>
    </row>
    <row r="118" spans="1:7" s="56" customFormat="1" x14ac:dyDescent="0.25">
      <c r="A118" s="58"/>
      <c r="B118" s="58"/>
      <c r="C118" s="58"/>
      <c r="D118" s="58"/>
      <c r="E118" s="58"/>
      <c r="F118" s="58"/>
      <c r="G118" s="58"/>
    </row>
    <row r="119" spans="1:7" s="56" customFormat="1" x14ac:dyDescent="0.25">
      <c r="A119" s="58"/>
      <c r="B119" s="58"/>
      <c r="C119" s="58"/>
      <c r="D119" s="58"/>
      <c r="E119" s="58"/>
      <c r="F119" s="58"/>
      <c r="G119" s="58"/>
    </row>
    <row r="120" spans="1:7" s="56" customFormat="1" x14ac:dyDescent="0.25">
      <c r="A120" s="58"/>
      <c r="B120" s="58"/>
      <c r="C120" s="58"/>
      <c r="D120" s="58"/>
      <c r="E120" s="58"/>
      <c r="F120" s="58"/>
      <c r="G120" s="58"/>
    </row>
    <row r="121" spans="1:7" s="56" customFormat="1" x14ac:dyDescent="0.25">
      <c r="A121" s="58"/>
      <c r="B121" s="58"/>
      <c r="C121" s="58"/>
      <c r="D121" s="58"/>
      <c r="E121" s="58"/>
      <c r="F121" s="58"/>
      <c r="G121" s="58"/>
    </row>
    <row r="122" spans="1:7" s="56" customFormat="1" x14ac:dyDescent="0.25">
      <c r="A122" s="58"/>
      <c r="B122" s="58"/>
      <c r="C122" s="58"/>
      <c r="D122" s="58"/>
      <c r="E122" s="58"/>
      <c r="F122" s="58"/>
      <c r="G122" s="58"/>
    </row>
    <row r="123" spans="1:7" s="56" customFormat="1" x14ac:dyDescent="0.25">
      <c r="A123" s="58"/>
      <c r="B123" s="58"/>
      <c r="C123" s="58"/>
      <c r="D123" s="58"/>
      <c r="E123" s="58"/>
      <c r="F123" s="58"/>
      <c r="G123" s="58"/>
    </row>
    <row r="124" spans="1:7" s="56" customFormat="1" x14ac:dyDescent="0.25">
      <c r="A124" s="58"/>
      <c r="B124" s="58"/>
      <c r="C124" s="58"/>
      <c r="D124" s="58"/>
      <c r="E124" s="58"/>
      <c r="F124" s="58"/>
      <c r="G124" s="58"/>
    </row>
    <row r="125" spans="1:7" s="56" customFormat="1" x14ac:dyDescent="0.25">
      <c r="A125" s="58"/>
      <c r="B125" s="58"/>
      <c r="C125" s="58"/>
      <c r="D125" s="58"/>
      <c r="E125" s="58"/>
      <c r="F125" s="58"/>
      <c r="G125" s="58"/>
    </row>
    <row r="126" spans="1:7" s="56" customFormat="1" x14ac:dyDescent="0.25">
      <c r="A126" s="58"/>
      <c r="B126" s="58"/>
      <c r="C126" s="58"/>
      <c r="D126" s="58"/>
      <c r="E126" s="58"/>
      <c r="F126" s="58"/>
      <c r="G126" s="58"/>
    </row>
    <row r="127" spans="1:7" s="56" customFormat="1" x14ac:dyDescent="0.25">
      <c r="A127" s="58"/>
      <c r="B127" s="58"/>
      <c r="C127" s="58"/>
      <c r="D127" s="58"/>
      <c r="E127" s="58"/>
      <c r="F127" s="58"/>
      <c r="G127" s="58"/>
    </row>
    <row r="128" spans="1:7" s="56" customFormat="1" x14ac:dyDescent="0.25">
      <c r="A128" s="58"/>
      <c r="B128" s="58"/>
      <c r="C128" s="58"/>
      <c r="D128" s="58"/>
      <c r="E128" s="58"/>
      <c r="F128" s="58"/>
      <c r="G128" s="58"/>
    </row>
    <row r="129" spans="1:7" s="56" customFormat="1" x14ac:dyDescent="0.25">
      <c r="A129" s="58"/>
      <c r="B129" s="58"/>
      <c r="C129" s="58"/>
      <c r="D129" s="58"/>
      <c r="E129" s="58"/>
      <c r="F129" s="58"/>
      <c r="G129" s="58"/>
    </row>
    <row r="130" spans="1:7" s="56" customFormat="1" x14ac:dyDescent="0.25">
      <c r="A130" s="58"/>
      <c r="B130" s="58"/>
      <c r="C130" s="58"/>
      <c r="D130" s="58"/>
      <c r="E130" s="58"/>
      <c r="F130" s="58"/>
      <c r="G130" s="58"/>
    </row>
    <row r="131" spans="1:7" s="56" customFormat="1" x14ac:dyDescent="0.25">
      <c r="A131" s="58"/>
      <c r="B131" s="58"/>
      <c r="C131" s="58"/>
      <c r="D131" s="58"/>
      <c r="E131" s="58"/>
      <c r="F131" s="58"/>
      <c r="G131" s="58"/>
    </row>
    <row r="132" spans="1:7" s="56" customFormat="1" x14ac:dyDescent="0.25">
      <c r="A132" s="58"/>
      <c r="B132" s="58"/>
      <c r="C132" s="58"/>
      <c r="D132" s="58"/>
      <c r="E132" s="58"/>
      <c r="F132" s="58"/>
      <c r="G132" s="58"/>
    </row>
    <row r="133" spans="1:7" s="56" customFormat="1" x14ac:dyDescent="0.25">
      <c r="A133" s="58"/>
      <c r="B133" s="58"/>
      <c r="C133" s="58"/>
      <c r="D133" s="58"/>
      <c r="E133" s="58"/>
      <c r="F133" s="58"/>
      <c r="G133" s="58"/>
    </row>
    <row r="134" spans="1:7" s="56" customFormat="1" x14ac:dyDescent="0.25">
      <c r="A134" s="58"/>
      <c r="B134" s="58"/>
      <c r="C134" s="58"/>
      <c r="D134" s="58"/>
      <c r="E134" s="58"/>
      <c r="F134" s="58"/>
      <c r="G134" s="58"/>
    </row>
    <row r="135" spans="1:7" s="56" customFormat="1" x14ac:dyDescent="0.25">
      <c r="A135" s="58"/>
      <c r="B135" s="58"/>
      <c r="C135" s="58"/>
      <c r="D135" s="58"/>
      <c r="E135" s="58"/>
      <c r="F135" s="58"/>
      <c r="G135" s="58"/>
    </row>
    <row r="136" spans="1:7" s="56" customFormat="1" x14ac:dyDescent="0.25">
      <c r="A136" s="58"/>
      <c r="B136" s="58"/>
      <c r="C136" s="58"/>
      <c r="D136" s="58"/>
      <c r="E136" s="58"/>
      <c r="F136" s="58"/>
      <c r="G136" s="58"/>
    </row>
    <row r="137" spans="1:7" s="56" customFormat="1" x14ac:dyDescent="0.25">
      <c r="A137" s="58"/>
      <c r="B137" s="58"/>
      <c r="C137" s="58"/>
      <c r="D137" s="58"/>
      <c r="E137" s="58"/>
      <c r="F137" s="58"/>
      <c r="G137" s="58"/>
    </row>
    <row r="138" spans="1:7" s="56" customFormat="1" x14ac:dyDescent="0.25">
      <c r="A138" s="58"/>
      <c r="B138" s="58"/>
      <c r="C138" s="58"/>
      <c r="D138" s="58"/>
      <c r="E138" s="58"/>
      <c r="F138" s="58"/>
      <c r="G138" s="58"/>
    </row>
    <row r="139" spans="1:7" s="56" customFormat="1" x14ac:dyDescent="0.25">
      <c r="A139" s="58"/>
      <c r="B139" s="58"/>
      <c r="C139" s="58"/>
      <c r="D139" s="58"/>
      <c r="E139" s="58"/>
      <c r="F139" s="58"/>
      <c r="G139" s="58"/>
    </row>
    <row r="140" spans="1:7" s="56" customFormat="1" x14ac:dyDescent="0.25">
      <c r="A140" s="58"/>
      <c r="B140" s="58"/>
      <c r="C140" s="58"/>
      <c r="D140" s="58"/>
      <c r="E140" s="58"/>
      <c r="F140" s="58"/>
      <c r="G140" s="58"/>
    </row>
    <row r="141" spans="1:7" s="56" customFormat="1" x14ac:dyDescent="0.25">
      <c r="A141" s="58"/>
      <c r="B141" s="58"/>
      <c r="C141" s="58"/>
      <c r="D141" s="58"/>
      <c r="E141" s="58"/>
      <c r="F141" s="58"/>
      <c r="G141" s="58"/>
    </row>
    <row r="142" spans="1:7" s="56" customFormat="1" x14ac:dyDescent="0.25">
      <c r="A142" s="58"/>
      <c r="B142" s="58"/>
      <c r="C142" s="58"/>
      <c r="D142" s="58"/>
      <c r="E142" s="58"/>
      <c r="F142" s="58"/>
      <c r="G142" s="58"/>
    </row>
    <row r="143" spans="1:7" s="56" customFormat="1" x14ac:dyDescent="0.25">
      <c r="A143" s="58"/>
      <c r="B143" s="58"/>
      <c r="C143" s="58"/>
      <c r="D143" s="58"/>
      <c r="E143" s="58"/>
      <c r="F143" s="58"/>
      <c r="G143" s="58"/>
    </row>
    <row r="144" spans="1:7" s="56" customFormat="1" x14ac:dyDescent="0.25">
      <c r="A144" s="58"/>
      <c r="B144" s="58"/>
      <c r="C144" s="58"/>
      <c r="D144" s="58"/>
      <c r="E144" s="58"/>
      <c r="F144" s="58"/>
      <c r="G144" s="58"/>
    </row>
    <row r="145" spans="1:7" s="56" customFormat="1" x14ac:dyDescent="0.25">
      <c r="A145" s="58"/>
      <c r="B145" s="58"/>
      <c r="C145" s="58"/>
      <c r="D145" s="58"/>
      <c r="E145" s="58"/>
      <c r="F145" s="58"/>
      <c r="G145" s="58"/>
    </row>
    <row r="146" spans="1:7" s="56" customFormat="1" x14ac:dyDescent="0.25">
      <c r="A146" s="58"/>
      <c r="B146" s="58"/>
      <c r="C146" s="58"/>
      <c r="D146" s="58"/>
      <c r="E146" s="58"/>
      <c r="F146" s="58"/>
      <c r="G146" s="58"/>
    </row>
    <row r="147" spans="1:7" s="56" customFormat="1" x14ac:dyDescent="0.25">
      <c r="A147" s="58"/>
      <c r="B147" s="58"/>
      <c r="C147" s="58"/>
      <c r="D147" s="58"/>
      <c r="E147" s="58"/>
      <c r="F147" s="58"/>
      <c r="G147" s="58"/>
    </row>
    <row r="148" spans="1:7" s="56" customFormat="1" x14ac:dyDescent="0.25">
      <c r="A148" s="58"/>
      <c r="B148" s="58"/>
      <c r="C148" s="58"/>
      <c r="D148" s="58"/>
      <c r="E148" s="58"/>
      <c r="F148" s="58"/>
      <c r="G148" s="58"/>
    </row>
    <row r="149" spans="1:7" s="56" customFormat="1" x14ac:dyDescent="0.25">
      <c r="A149" s="58"/>
      <c r="B149" s="58"/>
      <c r="C149" s="58"/>
      <c r="D149" s="58"/>
      <c r="E149" s="58"/>
      <c r="F149" s="58"/>
      <c r="G149" s="58"/>
    </row>
    <row r="150" spans="1:7" s="56" customFormat="1" x14ac:dyDescent="0.25">
      <c r="A150" s="58"/>
      <c r="B150" s="58"/>
      <c r="C150" s="58"/>
      <c r="D150" s="58"/>
      <c r="E150" s="58"/>
      <c r="F150" s="58"/>
      <c r="G150" s="58"/>
    </row>
    <row r="151" spans="1:7" s="56" customFormat="1" x14ac:dyDescent="0.25">
      <c r="A151" s="58"/>
      <c r="B151" s="58"/>
      <c r="C151" s="58"/>
      <c r="D151" s="58"/>
      <c r="E151" s="58"/>
      <c r="F151" s="58"/>
      <c r="G151" s="58"/>
    </row>
    <row r="152" spans="1:7" s="56" customFormat="1" x14ac:dyDescent="0.25">
      <c r="A152" s="58"/>
      <c r="B152" s="58"/>
      <c r="C152" s="58"/>
      <c r="D152" s="58"/>
      <c r="E152" s="58"/>
      <c r="F152" s="58"/>
      <c r="G152" s="58"/>
    </row>
    <row r="153" spans="1:7" s="56" customFormat="1" x14ac:dyDescent="0.25">
      <c r="A153" s="58"/>
      <c r="B153" s="58"/>
      <c r="C153" s="58"/>
      <c r="D153" s="58"/>
      <c r="E153" s="58"/>
      <c r="F153" s="58"/>
      <c r="G153" s="58"/>
    </row>
    <row r="154" spans="1:7" s="56" customFormat="1" x14ac:dyDescent="0.25">
      <c r="A154" s="58"/>
      <c r="B154" s="58"/>
      <c r="C154" s="58"/>
      <c r="D154" s="58"/>
      <c r="E154" s="58"/>
      <c r="F154" s="58"/>
      <c r="G154" s="58"/>
    </row>
    <row r="155" spans="1:7" s="56" customFormat="1" x14ac:dyDescent="0.25">
      <c r="A155" s="58"/>
      <c r="B155" s="58"/>
      <c r="C155" s="58"/>
      <c r="D155" s="58"/>
      <c r="E155" s="58"/>
      <c r="F155" s="58"/>
      <c r="G155" s="58"/>
    </row>
    <row r="156" spans="1:7" s="56" customFormat="1" x14ac:dyDescent="0.25">
      <c r="A156" s="58"/>
      <c r="B156" s="58"/>
      <c r="C156" s="58"/>
      <c r="D156" s="58"/>
      <c r="E156" s="58"/>
      <c r="F156" s="58"/>
      <c r="G156" s="58"/>
    </row>
    <row r="157" spans="1:7" s="56" customFormat="1" x14ac:dyDescent="0.25">
      <c r="A157" s="58"/>
      <c r="B157" s="58"/>
      <c r="C157" s="58"/>
      <c r="D157" s="58"/>
      <c r="E157" s="58"/>
      <c r="F157" s="58"/>
      <c r="G157" s="58"/>
    </row>
    <row r="158" spans="1:7" s="56" customFormat="1" x14ac:dyDescent="0.25">
      <c r="A158" s="58"/>
      <c r="B158" s="58"/>
      <c r="C158" s="58"/>
      <c r="D158" s="58"/>
      <c r="E158" s="58"/>
      <c r="F158" s="58"/>
      <c r="G158" s="58"/>
    </row>
    <row r="159" spans="1:7" s="56" customFormat="1" x14ac:dyDescent="0.25">
      <c r="A159" s="58"/>
      <c r="B159" s="58"/>
      <c r="C159" s="58"/>
      <c r="D159" s="58"/>
      <c r="E159" s="58"/>
      <c r="F159" s="58"/>
      <c r="G159" s="58"/>
    </row>
    <row r="160" spans="1:7" s="56" customFormat="1" x14ac:dyDescent="0.25">
      <c r="A160" s="58"/>
      <c r="B160" s="58"/>
      <c r="C160" s="58"/>
      <c r="D160" s="58"/>
      <c r="E160" s="58"/>
      <c r="F160" s="58"/>
      <c r="G160" s="58"/>
    </row>
    <row r="161" spans="1:7" s="56" customFormat="1" x14ac:dyDescent="0.25">
      <c r="A161" s="58"/>
      <c r="B161" s="58"/>
      <c r="C161" s="58"/>
      <c r="D161" s="58"/>
      <c r="E161" s="58"/>
      <c r="F161" s="58"/>
      <c r="G161" s="58"/>
    </row>
    <row r="162" spans="1:7" s="56" customFormat="1" x14ac:dyDescent="0.25">
      <c r="A162" s="58"/>
      <c r="B162" s="58"/>
      <c r="C162" s="58"/>
      <c r="D162" s="58"/>
      <c r="E162" s="58"/>
      <c r="F162" s="58"/>
      <c r="G162" s="58"/>
    </row>
    <row r="163" spans="1:7" s="56" customFormat="1" x14ac:dyDescent="0.25">
      <c r="A163" s="58"/>
      <c r="B163" s="58"/>
      <c r="C163" s="58"/>
      <c r="D163" s="58"/>
      <c r="E163" s="58"/>
      <c r="F163" s="58"/>
      <c r="G163" s="58"/>
    </row>
    <row r="164" spans="1:7" s="56" customFormat="1" x14ac:dyDescent="0.25">
      <c r="A164" s="58"/>
      <c r="B164" s="58"/>
      <c r="C164" s="58"/>
      <c r="D164" s="58"/>
      <c r="E164" s="58"/>
      <c r="F164" s="58"/>
      <c r="G164" s="58"/>
    </row>
    <row r="165" spans="1:7" s="56" customFormat="1" x14ac:dyDescent="0.25">
      <c r="A165" s="58"/>
      <c r="B165" s="58"/>
      <c r="C165" s="58"/>
      <c r="D165" s="58"/>
      <c r="E165" s="58"/>
      <c r="F165" s="58"/>
      <c r="G165" s="58"/>
    </row>
    <row r="166" spans="1:7" s="56" customFormat="1" x14ac:dyDescent="0.25">
      <c r="A166" s="58"/>
      <c r="B166" s="58"/>
      <c r="C166" s="58"/>
      <c r="D166" s="58"/>
      <c r="E166" s="58"/>
      <c r="F166" s="58"/>
      <c r="G166" s="58"/>
    </row>
    <row r="167" spans="1:7" s="56" customFormat="1" x14ac:dyDescent="0.25">
      <c r="A167" s="58"/>
      <c r="B167" s="58"/>
      <c r="C167" s="58"/>
      <c r="D167" s="58"/>
      <c r="E167" s="58"/>
      <c r="F167" s="58"/>
      <c r="G167" s="58"/>
    </row>
    <row r="168" spans="1:7" s="56" customFormat="1" x14ac:dyDescent="0.25">
      <c r="A168" s="58"/>
      <c r="B168" s="58"/>
      <c r="C168" s="58"/>
      <c r="D168" s="58"/>
      <c r="E168" s="58"/>
      <c r="F168" s="58"/>
      <c r="G168" s="58"/>
    </row>
    <row r="169" spans="1:7" s="56" customFormat="1" x14ac:dyDescent="0.25">
      <c r="A169" s="58"/>
      <c r="B169" s="58"/>
      <c r="C169" s="58"/>
      <c r="D169" s="58"/>
      <c r="E169" s="58"/>
      <c r="F169" s="58"/>
      <c r="G169" s="58"/>
    </row>
    <row r="170" spans="1:7" s="56" customFormat="1" x14ac:dyDescent="0.25">
      <c r="A170" s="58"/>
      <c r="B170" s="58"/>
      <c r="C170" s="58"/>
      <c r="D170" s="58"/>
      <c r="E170" s="58"/>
      <c r="F170" s="58"/>
      <c r="G170" s="58"/>
    </row>
    <row r="171" spans="1:7" s="56" customFormat="1" x14ac:dyDescent="0.25">
      <c r="A171" s="58"/>
      <c r="B171" s="58"/>
      <c r="C171" s="58"/>
      <c r="D171" s="58"/>
      <c r="E171" s="58"/>
      <c r="F171" s="58"/>
      <c r="G171" s="58"/>
    </row>
    <row r="172" spans="1:7" s="56" customFormat="1" x14ac:dyDescent="0.25">
      <c r="A172" s="58"/>
      <c r="B172" s="58"/>
      <c r="C172" s="58"/>
      <c r="D172" s="58"/>
      <c r="E172" s="58"/>
      <c r="F172" s="58"/>
      <c r="G172" s="58"/>
    </row>
    <row r="173" spans="1:7" s="56" customFormat="1" x14ac:dyDescent="0.25">
      <c r="A173" s="58"/>
      <c r="B173" s="58"/>
      <c r="C173" s="58"/>
      <c r="D173" s="58"/>
      <c r="E173" s="58"/>
      <c r="F173" s="58"/>
      <c r="G173" s="58"/>
    </row>
    <row r="174" spans="1:7" s="56" customFormat="1" x14ac:dyDescent="0.25">
      <c r="A174" s="58"/>
      <c r="B174" s="58"/>
      <c r="C174" s="58"/>
      <c r="D174" s="58"/>
      <c r="E174" s="58"/>
      <c r="F174" s="58"/>
      <c r="G174" s="58"/>
    </row>
    <row r="175" spans="1:7" s="56" customFormat="1" x14ac:dyDescent="0.25">
      <c r="A175" s="58"/>
      <c r="B175" s="58"/>
      <c r="C175" s="58"/>
      <c r="D175" s="58"/>
      <c r="E175" s="58"/>
      <c r="F175" s="58"/>
      <c r="G175" s="58"/>
    </row>
    <row r="176" spans="1:7" s="56" customFormat="1" x14ac:dyDescent="0.25">
      <c r="A176" s="58"/>
      <c r="B176" s="58"/>
      <c r="C176" s="58"/>
      <c r="D176" s="58"/>
      <c r="E176" s="58"/>
      <c r="F176" s="58"/>
      <c r="G176" s="58"/>
    </row>
    <row r="177" spans="1:7" s="56" customFormat="1" x14ac:dyDescent="0.25">
      <c r="A177" s="58"/>
      <c r="B177" s="58"/>
      <c r="C177" s="58"/>
      <c r="D177" s="58"/>
      <c r="E177" s="58"/>
      <c r="F177" s="58"/>
      <c r="G177" s="58"/>
    </row>
    <row r="178" spans="1:7" s="56" customFormat="1" x14ac:dyDescent="0.25">
      <c r="A178" s="58"/>
      <c r="B178" s="58"/>
      <c r="C178" s="58"/>
      <c r="D178" s="58"/>
      <c r="E178" s="58"/>
      <c r="F178" s="58"/>
      <c r="G178" s="58"/>
    </row>
    <row r="179" spans="1:7" s="56" customFormat="1" x14ac:dyDescent="0.25">
      <c r="A179" s="58"/>
      <c r="B179" s="58"/>
      <c r="C179" s="58"/>
      <c r="D179" s="58"/>
      <c r="E179" s="58"/>
      <c r="F179" s="58"/>
      <c r="G179" s="58"/>
    </row>
    <row r="180" spans="1:7" s="56" customFormat="1" x14ac:dyDescent="0.25">
      <c r="A180" s="58"/>
      <c r="B180" s="58"/>
      <c r="C180" s="58"/>
      <c r="D180" s="58"/>
      <c r="E180" s="58"/>
      <c r="F180" s="58"/>
      <c r="G180" s="58"/>
    </row>
    <row r="181" spans="1:7" s="56" customFormat="1" x14ac:dyDescent="0.25">
      <c r="A181" s="58"/>
      <c r="B181" s="58"/>
      <c r="C181" s="58"/>
      <c r="D181" s="58"/>
      <c r="E181" s="58"/>
      <c r="F181" s="58"/>
      <c r="G181" s="58"/>
    </row>
    <row r="182" spans="1:7" s="56" customFormat="1" x14ac:dyDescent="0.25">
      <c r="A182" s="58"/>
      <c r="B182" s="58"/>
      <c r="C182" s="58"/>
      <c r="D182" s="58"/>
      <c r="E182" s="58"/>
      <c r="F182" s="58"/>
      <c r="G182" s="58"/>
    </row>
    <row r="183" spans="1:7" s="56" customFormat="1" x14ac:dyDescent="0.25">
      <c r="A183" s="58"/>
      <c r="B183" s="58"/>
      <c r="C183" s="58"/>
      <c r="D183" s="58"/>
      <c r="E183" s="58"/>
      <c r="F183" s="58"/>
      <c r="G183" s="58"/>
    </row>
    <row r="184" spans="1:7" s="56" customFormat="1" x14ac:dyDescent="0.25">
      <c r="A184" s="58"/>
      <c r="B184" s="58"/>
      <c r="C184" s="58"/>
      <c r="D184" s="58"/>
      <c r="E184" s="58"/>
      <c r="F184" s="58"/>
      <c r="G184" s="58"/>
    </row>
    <row r="185" spans="1:7" s="56" customFormat="1" x14ac:dyDescent="0.25">
      <c r="A185" s="58"/>
      <c r="B185" s="58"/>
      <c r="C185" s="58"/>
      <c r="D185" s="58"/>
      <c r="E185" s="58"/>
      <c r="F185" s="58"/>
      <c r="G185" s="58"/>
    </row>
    <row r="186" spans="1:7" s="56" customFormat="1" x14ac:dyDescent="0.25">
      <c r="A186" s="58"/>
      <c r="B186" s="58"/>
      <c r="C186" s="58"/>
      <c r="D186" s="58"/>
      <c r="E186" s="58"/>
      <c r="F186" s="58"/>
      <c r="G186" s="58"/>
    </row>
    <row r="187" spans="1:7" s="56" customFormat="1" x14ac:dyDescent="0.25">
      <c r="A187" s="58"/>
      <c r="B187" s="58"/>
      <c r="C187" s="58"/>
      <c r="D187" s="58"/>
      <c r="E187" s="58"/>
      <c r="F187" s="58"/>
      <c r="G187" s="58"/>
    </row>
    <row r="188" spans="1:7" s="56" customFormat="1" x14ac:dyDescent="0.25">
      <c r="A188" s="58"/>
      <c r="B188" s="58"/>
      <c r="C188" s="58"/>
      <c r="D188" s="58"/>
      <c r="E188" s="58"/>
      <c r="F188" s="58"/>
      <c r="G188" s="58"/>
    </row>
    <row r="189" spans="1:7" s="56" customFormat="1" x14ac:dyDescent="0.25">
      <c r="A189" s="58"/>
      <c r="B189" s="58"/>
      <c r="C189" s="58"/>
      <c r="D189" s="58"/>
      <c r="E189" s="58"/>
      <c r="F189" s="58"/>
      <c r="G189" s="58"/>
    </row>
    <row r="190" spans="1:7" s="56" customFormat="1" x14ac:dyDescent="0.25">
      <c r="A190" s="58"/>
      <c r="B190" s="58"/>
      <c r="C190" s="58"/>
      <c r="D190" s="58"/>
      <c r="E190" s="58"/>
      <c r="F190" s="58"/>
      <c r="G190" s="58"/>
    </row>
    <row r="191" spans="1:7" s="56" customFormat="1" x14ac:dyDescent="0.25">
      <c r="A191" s="58"/>
      <c r="B191" s="58"/>
      <c r="C191" s="58"/>
      <c r="D191" s="58"/>
      <c r="E191" s="58"/>
      <c r="F191" s="58"/>
      <c r="G191" s="58"/>
    </row>
    <row r="192" spans="1:7" s="56" customFormat="1" x14ac:dyDescent="0.25">
      <c r="A192" s="58"/>
      <c r="B192" s="58"/>
      <c r="C192" s="58"/>
      <c r="D192" s="58"/>
      <c r="E192" s="58"/>
      <c r="F192" s="58"/>
      <c r="G192" s="58"/>
    </row>
    <row r="193" spans="1:7" s="56" customFormat="1" x14ac:dyDescent="0.25">
      <c r="A193" s="58"/>
      <c r="B193" s="58"/>
      <c r="C193" s="58"/>
      <c r="D193" s="58"/>
      <c r="E193" s="58"/>
      <c r="F193" s="58"/>
      <c r="G193" s="58"/>
    </row>
    <row r="194" spans="1:7" s="56" customFormat="1" x14ac:dyDescent="0.25">
      <c r="A194" s="58"/>
      <c r="B194" s="58"/>
      <c r="C194" s="58"/>
      <c r="D194" s="58"/>
      <c r="E194" s="58"/>
      <c r="F194" s="58"/>
      <c r="G194" s="58"/>
    </row>
    <row r="195" spans="1:7" s="56" customFormat="1" x14ac:dyDescent="0.25">
      <c r="A195" s="58"/>
      <c r="B195" s="58"/>
      <c r="C195" s="58"/>
      <c r="D195" s="58"/>
      <c r="E195" s="58"/>
      <c r="F195" s="58"/>
      <c r="G195" s="58"/>
    </row>
    <row r="196" spans="1:7" s="56" customFormat="1" x14ac:dyDescent="0.25">
      <c r="A196" s="58"/>
      <c r="B196" s="58"/>
      <c r="C196" s="58"/>
      <c r="D196" s="58"/>
      <c r="E196" s="58"/>
      <c r="F196" s="58"/>
      <c r="G196" s="58"/>
    </row>
    <row r="197" spans="1:7" s="56" customFormat="1" x14ac:dyDescent="0.25">
      <c r="A197" s="58"/>
      <c r="B197" s="58"/>
      <c r="C197" s="58"/>
      <c r="D197" s="58"/>
      <c r="E197" s="58"/>
      <c r="F197" s="58"/>
      <c r="G197" s="58"/>
    </row>
    <row r="198" spans="1:7" s="56" customFormat="1" x14ac:dyDescent="0.25">
      <c r="A198" s="58"/>
      <c r="B198" s="58"/>
      <c r="C198" s="58"/>
      <c r="D198" s="58"/>
      <c r="E198" s="58"/>
      <c r="F198" s="58"/>
      <c r="G198" s="58"/>
    </row>
    <row r="199" spans="1:7" s="56" customFormat="1" x14ac:dyDescent="0.25">
      <c r="A199" s="58"/>
      <c r="B199" s="58"/>
      <c r="C199" s="58"/>
      <c r="D199" s="58"/>
      <c r="E199" s="58"/>
      <c r="F199" s="58"/>
      <c r="G199" s="58"/>
    </row>
    <row r="200" spans="1:7" s="56" customFormat="1" x14ac:dyDescent="0.25">
      <c r="A200" s="58"/>
      <c r="B200" s="58"/>
      <c r="C200" s="58"/>
      <c r="D200" s="58"/>
      <c r="E200" s="58"/>
      <c r="F200" s="58"/>
      <c r="G200" s="58"/>
    </row>
    <row r="201" spans="1:7" s="56" customFormat="1" x14ac:dyDescent="0.25">
      <c r="A201" s="58"/>
      <c r="B201" s="58"/>
      <c r="C201" s="58"/>
      <c r="D201" s="58"/>
      <c r="E201" s="58"/>
      <c r="F201" s="58"/>
      <c r="G201" s="58"/>
    </row>
    <row r="202" spans="1:7" s="56" customFormat="1" x14ac:dyDescent="0.25">
      <c r="A202" s="58"/>
      <c r="B202" s="58"/>
      <c r="C202" s="58"/>
      <c r="D202" s="58"/>
      <c r="E202" s="58"/>
      <c r="F202" s="58"/>
      <c r="G202" s="58"/>
    </row>
    <row r="203" spans="1:7" s="56" customFormat="1" x14ac:dyDescent="0.25">
      <c r="A203" s="58"/>
      <c r="B203" s="58"/>
      <c r="C203" s="58"/>
      <c r="D203" s="58"/>
      <c r="E203" s="58"/>
      <c r="F203" s="58"/>
      <c r="G203" s="58"/>
    </row>
    <row r="204" spans="1:7" s="56" customFormat="1" x14ac:dyDescent="0.25">
      <c r="A204" s="58"/>
      <c r="B204" s="58"/>
      <c r="C204" s="58"/>
      <c r="D204" s="58"/>
      <c r="E204" s="58"/>
      <c r="F204" s="58"/>
      <c r="G204" s="58"/>
    </row>
    <row r="205" spans="1:7" s="56" customFormat="1" x14ac:dyDescent="0.25">
      <c r="A205" s="58"/>
      <c r="B205" s="58"/>
      <c r="C205" s="58"/>
      <c r="D205" s="58"/>
      <c r="E205" s="58"/>
      <c r="F205" s="58"/>
      <c r="G205" s="58"/>
    </row>
    <row r="206" spans="1:7" s="56" customFormat="1" x14ac:dyDescent="0.25">
      <c r="A206" s="58"/>
      <c r="B206" s="58"/>
      <c r="C206" s="58"/>
      <c r="D206" s="58"/>
      <c r="E206" s="58"/>
      <c r="F206" s="58"/>
      <c r="G206" s="58"/>
    </row>
    <row r="207" spans="1:7" s="56" customFormat="1" x14ac:dyDescent="0.25">
      <c r="A207" s="58"/>
      <c r="B207" s="58"/>
      <c r="C207" s="58"/>
      <c r="D207" s="58"/>
      <c r="E207" s="58"/>
      <c r="F207" s="58"/>
      <c r="G207" s="58"/>
    </row>
    <row r="208" spans="1:7" s="56" customFormat="1" x14ac:dyDescent="0.25">
      <c r="A208" s="58"/>
      <c r="B208" s="58"/>
      <c r="C208" s="58"/>
      <c r="D208" s="58"/>
      <c r="E208" s="58"/>
      <c r="F208" s="58"/>
      <c r="G208" s="58"/>
    </row>
    <row r="209" spans="1:7" s="56" customFormat="1" x14ac:dyDescent="0.25">
      <c r="A209" s="58"/>
      <c r="B209" s="58"/>
      <c r="C209" s="58"/>
      <c r="D209" s="58"/>
      <c r="E209" s="58"/>
      <c r="F209" s="58"/>
      <c r="G209" s="58"/>
    </row>
    <row r="210" spans="1:7" s="56" customFormat="1" x14ac:dyDescent="0.25">
      <c r="A210" s="58"/>
      <c r="B210" s="58"/>
      <c r="C210" s="58"/>
      <c r="D210" s="58"/>
      <c r="E210" s="58"/>
      <c r="F210" s="58"/>
      <c r="G210" s="58"/>
    </row>
    <row r="211" spans="1:7" s="56" customFormat="1" x14ac:dyDescent="0.25">
      <c r="A211" s="58"/>
      <c r="B211" s="58"/>
      <c r="C211" s="58"/>
      <c r="D211" s="58"/>
      <c r="E211" s="58"/>
      <c r="F211" s="58"/>
      <c r="G211" s="58"/>
    </row>
  </sheetData>
  <sheetProtection algorithmName="SHA-512" hashValue="idXOO88UCoYUn9NJk3TfQgjb49eV3xcISQSw0jHRHtjtyJ19p081bi/TE3zJuduiQerAQ1wu0tlFaVi9lqeCYw==" saltValue="SGLVnNrbtNksjB46jLcHHg==" spinCount="100000" sheet="1" objects="1" scenarios="1"/>
  <pageMargins left="0.70866141732283472" right="0.70866141732283472" top="0.74803149606299213" bottom="0.74803149606299213" header="0.31496062992125984" footer="0.31496062992125984"/>
  <pageSetup paperSize="9" scale="90" orientation="portrait" horizontalDpi="0" verticalDpi="0" r:id="rId1"/>
  <ignoredErrors>
    <ignoredError sqref="G19"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58"/>
  <sheetViews>
    <sheetView workbookViewId="0">
      <pane xSplit="4" ySplit="3" topLeftCell="E4" activePane="bottomRight" state="frozen"/>
      <selection pane="topRight" activeCell="E1" sqref="E1"/>
      <selection pane="bottomLeft" activeCell="A4" sqref="A4"/>
      <selection pane="bottomRight" activeCell="E15" sqref="E15"/>
    </sheetView>
  </sheetViews>
  <sheetFormatPr baseColWidth="10" defaultColWidth="11.42578125" defaultRowHeight="15" x14ac:dyDescent="0.25"/>
  <cols>
    <col min="1" max="1" width="53.5703125" style="1" customWidth="1"/>
    <col min="2" max="2" width="12" style="100" bestFit="1" customWidth="1"/>
    <col min="3" max="3" width="11.42578125" style="100"/>
    <col min="4" max="4" width="27.28515625" style="1" customWidth="1"/>
    <col min="5" max="5" width="28.5703125" style="1" customWidth="1"/>
    <col min="6" max="16384" width="11.42578125" style="1"/>
  </cols>
  <sheetData>
    <row r="2" spans="1:9" s="357" customFormat="1" ht="14.25" x14ac:dyDescent="0.2">
      <c r="A2" s="642" t="s">
        <v>1650</v>
      </c>
      <c r="B2" s="642" t="s">
        <v>1654</v>
      </c>
      <c r="C2" s="642" t="s">
        <v>1655</v>
      </c>
      <c r="D2" s="642" t="s">
        <v>1656</v>
      </c>
      <c r="E2" s="642" t="s">
        <v>1657</v>
      </c>
      <c r="F2" s="639" t="s">
        <v>1658</v>
      </c>
      <c r="G2" s="640"/>
      <c r="H2" s="640"/>
      <c r="I2" s="641"/>
    </row>
    <row r="3" spans="1:9" s="347" customFormat="1" ht="14.25" x14ac:dyDescent="0.2">
      <c r="A3" s="643"/>
      <c r="B3" s="643"/>
      <c r="C3" s="643"/>
      <c r="D3" s="643"/>
      <c r="E3" s="643"/>
      <c r="F3" s="356" t="s">
        <v>1663</v>
      </c>
      <c r="G3" s="356" t="s">
        <v>1659</v>
      </c>
      <c r="H3" s="356" t="s">
        <v>1660</v>
      </c>
      <c r="I3" s="356" t="s">
        <v>1661</v>
      </c>
    </row>
    <row r="4" spans="1:9" ht="30" x14ac:dyDescent="0.25">
      <c r="A4" s="348" t="s">
        <v>1604</v>
      </c>
      <c r="B4" s="349">
        <v>1</v>
      </c>
      <c r="C4" s="349">
        <v>8</v>
      </c>
      <c r="D4" s="348" t="s">
        <v>1662</v>
      </c>
      <c r="E4" s="348"/>
      <c r="F4" s="349">
        <v>8</v>
      </c>
      <c r="G4" s="349" t="s">
        <v>1665</v>
      </c>
      <c r="H4" s="358" t="s">
        <v>1664</v>
      </c>
      <c r="I4" s="349" t="s">
        <v>1666</v>
      </c>
    </row>
    <row r="5" spans="1:9" x14ac:dyDescent="0.25">
      <c r="A5" s="350" t="s">
        <v>1622</v>
      </c>
      <c r="B5" s="351">
        <v>0.97</v>
      </c>
      <c r="C5" s="352">
        <v>1</v>
      </c>
      <c r="D5" s="359" t="s">
        <v>1691</v>
      </c>
      <c r="E5" s="359" t="s">
        <v>1690</v>
      </c>
      <c r="F5" s="362">
        <v>100</v>
      </c>
      <c r="G5" s="352" t="s">
        <v>1669</v>
      </c>
      <c r="H5" s="352" t="s">
        <v>1668</v>
      </c>
      <c r="I5" s="352" t="s">
        <v>1667</v>
      </c>
    </row>
    <row r="6" spans="1:9" ht="30" x14ac:dyDescent="0.25">
      <c r="A6" s="348" t="s">
        <v>1589</v>
      </c>
      <c r="B6" s="353">
        <v>0.6</v>
      </c>
      <c r="C6" s="353">
        <v>0.85</v>
      </c>
      <c r="D6" s="360" t="s">
        <v>1670</v>
      </c>
      <c r="E6" s="360" t="s">
        <v>1679</v>
      </c>
      <c r="F6" s="352" t="s">
        <v>1671</v>
      </c>
      <c r="G6" s="352" t="s">
        <v>1672</v>
      </c>
      <c r="H6" s="352" t="s">
        <v>1673</v>
      </c>
      <c r="I6" s="352" t="s">
        <v>1674</v>
      </c>
    </row>
    <row r="7" spans="1:9" ht="30" x14ac:dyDescent="0.25">
      <c r="A7" s="350" t="s">
        <v>1590</v>
      </c>
      <c r="B7" s="351">
        <v>0.46</v>
      </c>
      <c r="C7" s="351">
        <v>0.7</v>
      </c>
      <c r="D7" s="361" t="s">
        <v>1675</v>
      </c>
      <c r="E7" s="361" t="s">
        <v>1680</v>
      </c>
      <c r="F7" s="352" t="s">
        <v>1676</v>
      </c>
      <c r="G7" s="352" t="s">
        <v>1677</v>
      </c>
      <c r="H7" s="352" t="s">
        <v>1678</v>
      </c>
      <c r="I7" s="352" t="s">
        <v>1674</v>
      </c>
    </row>
    <row r="8" spans="1:9" ht="30" x14ac:dyDescent="0.25">
      <c r="A8" s="348" t="s">
        <v>1642</v>
      </c>
      <c r="B8" s="349" t="s">
        <v>1641</v>
      </c>
      <c r="C8" s="353">
        <v>1</v>
      </c>
      <c r="D8" s="360" t="s">
        <v>1681</v>
      </c>
      <c r="E8" s="360" t="s">
        <v>1682</v>
      </c>
      <c r="F8" s="352" t="s">
        <v>1683</v>
      </c>
      <c r="G8" s="352" t="s">
        <v>1672</v>
      </c>
      <c r="H8" s="352" t="s">
        <v>1684</v>
      </c>
      <c r="I8" s="352" t="s">
        <v>1685</v>
      </c>
    </row>
    <row r="9" spans="1:9" ht="30" x14ac:dyDescent="0.25">
      <c r="A9" s="350" t="s">
        <v>1591</v>
      </c>
      <c r="B9" s="351">
        <v>0.77</v>
      </c>
      <c r="C9" s="351">
        <v>0.9</v>
      </c>
      <c r="D9" s="361" t="s">
        <v>1686</v>
      </c>
      <c r="E9" s="361" t="s">
        <v>1680</v>
      </c>
      <c r="F9" s="352" t="s">
        <v>1671</v>
      </c>
      <c r="G9" s="352" t="s">
        <v>1672</v>
      </c>
      <c r="H9" s="352" t="s">
        <v>1673</v>
      </c>
      <c r="I9" s="352" t="s">
        <v>1674</v>
      </c>
    </row>
    <row r="10" spans="1:9" ht="45" x14ac:dyDescent="0.25">
      <c r="A10" s="348" t="s">
        <v>1592</v>
      </c>
      <c r="B10" s="353">
        <v>0.9</v>
      </c>
      <c r="C10" s="353">
        <v>1</v>
      </c>
      <c r="D10" s="360" t="s">
        <v>1687</v>
      </c>
      <c r="E10" s="360" t="s">
        <v>1689</v>
      </c>
      <c r="F10" s="362">
        <v>100</v>
      </c>
      <c r="G10" s="352" t="s">
        <v>1669</v>
      </c>
      <c r="H10" s="352" t="s">
        <v>1668</v>
      </c>
      <c r="I10" s="352" t="s">
        <v>1667</v>
      </c>
    </row>
    <row r="11" spans="1:9" ht="30" x14ac:dyDescent="0.25">
      <c r="A11" s="350" t="s">
        <v>1648</v>
      </c>
      <c r="B11" s="351">
        <v>0</v>
      </c>
      <c r="C11" s="351">
        <v>1</v>
      </c>
      <c r="D11" s="361" t="s">
        <v>1688</v>
      </c>
      <c r="E11" s="361" t="s">
        <v>1692</v>
      </c>
      <c r="F11" s="352" t="s">
        <v>1683</v>
      </c>
      <c r="G11" s="352" t="s">
        <v>1672</v>
      </c>
      <c r="H11" s="352" t="s">
        <v>1684</v>
      </c>
      <c r="I11" s="352" t="s">
        <v>1685</v>
      </c>
    </row>
    <row r="12" spans="1:9" ht="45" x14ac:dyDescent="0.25">
      <c r="A12" s="348" t="s">
        <v>1635</v>
      </c>
      <c r="B12" s="349" t="s">
        <v>1641</v>
      </c>
      <c r="C12" s="353">
        <v>0.75</v>
      </c>
      <c r="D12" s="360" t="s">
        <v>1694</v>
      </c>
      <c r="E12" s="360" t="s">
        <v>1693</v>
      </c>
      <c r="F12" s="353" t="s">
        <v>1671</v>
      </c>
      <c r="G12" s="353" t="s">
        <v>1695</v>
      </c>
      <c r="H12" s="353" t="s">
        <v>1696</v>
      </c>
      <c r="I12" s="353" t="s">
        <v>1697</v>
      </c>
    </row>
    <row r="13" spans="1:9" ht="30" x14ac:dyDescent="0.25">
      <c r="A13" s="350" t="s">
        <v>1593</v>
      </c>
      <c r="B13" s="354" t="s">
        <v>1641</v>
      </c>
      <c r="C13" s="351">
        <v>0.8</v>
      </c>
      <c r="D13" s="361" t="s">
        <v>1698</v>
      </c>
      <c r="E13" s="361" t="s">
        <v>1699</v>
      </c>
      <c r="F13" s="351"/>
      <c r="G13" s="351"/>
      <c r="H13" s="351"/>
      <c r="I13" s="351"/>
    </row>
    <row r="14" spans="1:9" x14ac:dyDescent="0.25">
      <c r="A14" s="348" t="s">
        <v>1594</v>
      </c>
      <c r="B14" s="349" t="s">
        <v>1641</v>
      </c>
      <c r="C14" s="353">
        <v>0.6</v>
      </c>
      <c r="D14" s="360"/>
      <c r="E14" s="360"/>
      <c r="F14" s="353"/>
      <c r="G14" s="353"/>
      <c r="H14" s="353"/>
      <c r="I14" s="353"/>
    </row>
    <row r="15" spans="1:9" x14ac:dyDescent="0.25">
      <c r="A15" s="350" t="s">
        <v>1595</v>
      </c>
      <c r="B15" s="351">
        <v>0.98</v>
      </c>
      <c r="C15" s="351">
        <v>1</v>
      </c>
      <c r="D15" s="361"/>
      <c r="E15" s="361"/>
      <c r="F15" s="351"/>
      <c r="G15" s="351"/>
      <c r="H15" s="351"/>
      <c r="I15" s="351"/>
    </row>
    <row r="16" spans="1:9" x14ac:dyDescent="0.25">
      <c r="A16" s="348" t="s">
        <v>1596</v>
      </c>
      <c r="B16" s="349" t="s">
        <v>1641</v>
      </c>
      <c r="C16" s="353">
        <v>0.9</v>
      </c>
      <c r="D16" s="360"/>
      <c r="E16" s="360"/>
      <c r="F16" s="353"/>
      <c r="G16" s="353"/>
      <c r="H16" s="353"/>
      <c r="I16" s="353"/>
    </row>
    <row r="17" spans="1:9" x14ac:dyDescent="0.25">
      <c r="A17" s="350" t="s">
        <v>1597</v>
      </c>
      <c r="B17" s="354" t="s">
        <v>1641</v>
      </c>
      <c r="C17" s="351">
        <v>0.35</v>
      </c>
      <c r="D17" s="361"/>
      <c r="E17" s="361"/>
      <c r="F17" s="351"/>
      <c r="G17" s="351"/>
      <c r="H17" s="351"/>
      <c r="I17" s="351"/>
    </row>
    <row r="18" spans="1:9" x14ac:dyDescent="0.25">
      <c r="A18" s="348" t="s">
        <v>1598</v>
      </c>
      <c r="B18" s="349" t="s">
        <v>1641</v>
      </c>
      <c r="C18" s="349" t="s">
        <v>1651</v>
      </c>
      <c r="D18" s="348"/>
      <c r="E18" s="348"/>
      <c r="F18" s="349"/>
      <c r="G18" s="349"/>
      <c r="H18" s="349"/>
      <c r="I18" s="349"/>
    </row>
    <row r="19" spans="1:9" x14ac:dyDescent="0.25">
      <c r="A19" s="350" t="s">
        <v>1599</v>
      </c>
      <c r="B19" s="351">
        <v>0.95</v>
      </c>
      <c r="C19" s="351">
        <v>1</v>
      </c>
      <c r="D19" s="361"/>
      <c r="E19" s="361"/>
      <c r="F19" s="351"/>
      <c r="G19" s="351"/>
      <c r="H19" s="351"/>
      <c r="I19" s="351"/>
    </row>
    <row r="20" spans="1:9" x14ac:dyDescent="0.25">
      <c r="A20" s="348" t="s">
        <v>1600</v>
      </c>
      <c r="B20" s="349" t="s">
        <v>1641</v>
      </c>
      <c r="C20" s="353">
        <v>0.9</v>
      </c>
      <c r="D20" s="360"/>
      <c r="E20" s="360"/>
      <c r="F20" s="353"/>
      <c r="G20" s="353"/>
      <c r="H20" s="353"/>
      <c r="I20" s="353"/>
    </row>
    <row r="21" spans="1:9" x14ac:dyDescent="0.25">
      <c r="A21" s="350" t="s">
        <v>1643</v>
      </c>
      <c r="B21" s="351" t="s">
        <v>1641</v>
      </c>
      <c r="C21" s="351">
        <v>1</v>
      </c>
      <c r="D21" s="361"/>
      <c r="E21" s="361"/>
      <c r="F21" s="351"/>
      <c r="G21" s="351"/>
      <c r="H21" s="351"/>
      <c r="I21" s="351"/>
    </row>
    <row r="22" spans="1:9" x14ac:dyDescent="0.25">
      <c r="A22" s="348" t="s">
        <v>1601</v>
      </c>
      <c r="B22" s="349" t="s">
        <v>1641</v>
      </c>
      <c r="C22" s="353">
        <v>0.75</v>
      </c>
      <c r="D22" s="360"/>
      <c r="E22" s="360"/>
      <c r="F22" s="353"/>
      <c r="G22" s="353"/>
      <c r="H22" s="353"/>
      <c r="I22" s="353"/>
    </row>
    <row r="23" spans="1:9" x14ac:dyDescent="0.25">
      <c r="A23" s="350" t="s">
        <v>1602</v>
      </c>
      <c r="B23" s="354" t="s">
        <v>1641</v>
      </c>
      <c r="C23" s="351">
        <v>0.85</v>
      </c>
      <c r="D23" s="361"/>
      <c r="E23" s="361"/>
      <c r="F23" s="351"/>
      <c r="G23" s="351"/>
      <c r="H23" s="351"/>
      <c r="I23" s="351"/>
    </row>
    <row r="24" spans="1:9" x14ac:dyDescent="0.25">
      <c r="A24" s="348" t="s">
        <v>1639</v>
      </c>
      <c r="B24" s="349" t="s">
        <v>1641</v>
      </c>
      <c r="C24" s="353">
        <v>0.9</v>
      </c>
      <c r="D24" s="360"/>
      <c r="E24" s="360"/>
      <c r="F24" s="353"/>
      <c r="G24" s="353"/>
      <c r="H24" s="353"/>
      <c r="I24" s="353"/>
    </row>
    <row r="25" spans="1:9" x14ac:dyDescent="0.25">
      <c r="A25" s="350" t="s">
        <v>1603</v>
      </c>
      <c r="B25" s="354" t="s">
        <v>1641</v>
      </c>
      <c r="C25" s="351">
        <v>0.45</v>
      </c>
      <c r="D25" s="361"/>
      <c r="E25" s="361"/>
      <c r="F25" s="351"/>
      <c r="G25" s="351"/>
      <c r="H25" s="351"/>
      <c r="I25" s="351"/>
    </row>
    <row r="26" spans="1:9" x14ac:dyDescent="0.25">
      <c r="A26" s="348" t="s">
        <v>1644</v>
      </c>
      <c r="B26" s="353">
        <v>0.63</v>
      </c>
      <c r="C26" s="353">
        <v>0.85</v>
      </c>
      <c r="D26" s="360"/>
      <c r="E26" s="360"/>
      <c r="F26" s="353"/>
      <c r="G26" s="353"/>
      <c r="H26" s="353"/>
      <c r="I26" s="353"/>
    </row>
    <row r="27" spans="1:9" x14ac:dyDescent="0.25">
      <c r="A27" s="350" t="s">
        <v>1623</v>
      </c>
      <c r="B27" s="351">
        <v>0</v>
      </c>
      <c r="C27" s="351">
        <v>0.6</v>
      </c>
      <c r="D27" s="361"/>
      <c r="E27" s="361"/>
      <c r="F27" s="351"/>
      <c r="G27" s="351"/>
      <c r="H27" s="351"/>
      <c r="I27" s="351"/>
    </row>
    <row r="28" spans="1:9" ht="30" x14ac:dyDescent="0.25">
      <c r="A28" s="348" t="s">
        <v>1605</v>
      </c>
      <c r="B28" s="349" t="s">
        <v>1641</v>
      </c>
      <c r="C28" s="353">
        <v>0.5</v>
      </c>
      <c r="D28" s="360"/>
      <c r="E28" s="360"/>
      <c r="F28" s="353"/>
      <c r="G28" s="353"/>
      <c r="H28" s="353"/>
      <c r="I28" s="353"/>
    </row>
    <row r="29" spans="1:9" x14ac:dyDescent="0.25">
      <c r="A29" s="350" t="s">
        <v>1609</v>
      </c>
      <c r="B29" s="354" t="s">
        <v>1641</v>
      </c>
      <c r="C29" s="351">
        <v>0.55000000000000004</v>
      </c>
      <c r="D29" s="361"/>
      <c r="E29" s="361"/>
      <c r="F29" s="351"/>
      <c r="G29" s="351"/>
      <c r="H29" s="351"/>
      <c r="I29" s="351"/>
    </row>
    <row r="30" spans="1:9" ht="30" x14ac:dyDescent="0.25">
      <c r="A30" s="348" t="s">
        <v>1606</v>
      </c>
      <c r="B30" s="349" t="s">
        <v>1641</v>
      </c>
      <c r="C30" s="353">
        <v>0.65</v>
      </c>
      <c r="D30" s="360"/>
      <c r="E30" s="360"/>
      <c r="F30" s="353"/>
      <c r="G30" s="353"/>
      <c r="H30" s="353"/>
      <c r="I30" s="353"/>
    </row>
    <row r="31" spans="1:9" x14ac:dyDescent="0.25">
      <c r="A31" s="350" t="s">
        <v>1607</v>
      </c>
      <c r="B31" s="354">
        <v>0</v>
      </c>
      <c r="C31" s="354">
        <v>4</v>
      </c>
      <c r="D31" s="350"/>
      <c r="E31" s="350"/>
      <c r="F31" s="354"/>
      <c r="G31" s="354"/>
      <c r="H31" s="354"/>
      <c r="I31" s="354"/>
    </row>
    <row r="32" spans="1:9" x14ac:dyDescent="0.25">
      <c r="A32" s="348" t="s">
        <v>1608</v>
      </c>
      <c r="B32" s="349" t="s">
        <v>1641</v>
      </c>
      <c r="C32" s="349" t="s">
        <v>1652</v>
      </c>
      <c r="D32" s="348"/>
      <c r="E32" s="348"/>
      <c r="F32" s="349"/>
      <c r="G32" s="349"/>
      <c r="H32" s="349"/>
      <c r="I32" s="349"/>
    </row>
    <row r="33" spans="1:9" x14ac:dyDescent="0.25">
      <c r="A33" s="350" t="s">
        <v>1610</v>
      </c>
      <c r="B33" s="354">
        <v>0</v>
      </c>
      <c r="C33" s="351">
        <v>0.3</v>
      </c>
      <c r="D33" s="361"/>
      <c r="E33" s="361"/>
      <c r="F33" s="351"/>
      <c r="G33" s="351"/>
      <c r="H33" s="351"/>
      <c r="I33" s="351"/>
    </row>
    <row r="34" spans="1:9" x14ac:dyDescent="0.25">
      <c r="A34" s="348" t="s">
        <v>1611</v>
      </c>
      <c r="B34" s="349">
        <v>0</v>
      </c>
      <c r="C34" s="353">
        <v>0.5</v>
      </c>
      <c r="D34" s="360"/>
      <c r="E34" s="360"/>
      <c r="F34" s="353"/>
      <c r="G34" s="353"/>
      <c r="H34" s="353"/>
      <c r="I34" s="353"/>
    </row>
    <row r="35" spans="1:9" x14ac:dyDescent="0.25">
      <c r="A35" s="350" t="s">
        <v>1613</v>
      </c>
      <c r="B35" s="355">
        <v>2.8000000000000001E-2</v>
      </c>
      <c r="C35" s="351">
        <v>0.152</v>
      </c>
      <c r="D35" s="361"/>
      <c r="E35" s="361"/>
      <c r="F35" s="351"/>
      <c r="G35" s="351"/>
      <c r="H35" s="351"/>
      <c r="I35" s="351"/>
    </row>
    <row r="36" spans="1:9" x14ac:dyDescent="0.25">
      <c r="A36" s="348" t="s">
        <v>1614</v>
      </c>
      <c r="B36" s="349" t="s">
        <v>1641</v>
      </c>
      <c r="C36" s="353">
        <v>0.85</v>
      </c>
      <c r="D36" s="360"/>
      <c r="E36" s="360"/>
      <c r="F36" s="353"/>
      <c r="G36" s="353"/>
      <c r="H36" s="353"/>
      <c r="I36" s="353"/>
    </row>
    <row r="37" spans="1:9" x14ac:dyDescent="0.25">
      <c r="A37" s="350" t="s">
        <v>1615</v>
      </c>
      <c r="B37" s="354" t="s">
        <v>1641</v>
      </c>
      <c r="C37" s="351">
        <v>0.65</v>
      </c>
      <c r="D37" s="361"/>
      <c r="E37" s="361"/>
      <c r="F37" s="351"/>
      <c r="G37" s="351"/>
      <c r="H37" s="351"/>
      <c r="I37" s="351"/>
    </row>
    <row r="38" spans="1:9" x14ac:dyDescent="0.25">
      <c r="A38" s="348" t="s">
        <v>1616</v>
      </c>
      <c r="B38" s="349" t="s">
        <v>1641</v>
      </c>
      <c r="C38" s="353">
        <v>0.5</v>
      </c>
      <c r="D38" s="360"/>
      <c r="E38" s="360"/>
      <c r="F38" s="353"/>
      <c r="G38" s="353"/>
      <c r="H38" s="353"/>
      <c r="I38" s="353"/>
    </row>
    <row r="39" spans="1:9" ht="30" x14ac:dyDescent="0.25">
      <c r="A39" s="350" t="s">
        <v>1617</v>
      </c>
      <c r="B39" s="354" t="s">
        <v>1641</v>
      </c>
      <c r="C39" s="351">
        <v>0.3</v>
      </c>
      <c r="D39" s="361"/>
      <c r="E39" s="361"/>
      <c r="F39" s="351"/>
      <c r="G39" s="351"/>
      <c r="H39" s="351"/>
      <c r="I39" s="351"/>
    </row>
    <row r="40" spans="1:9" x14ac:dyDescent="0.25">
      <c r="A40" s="348" t="s">
        <v>1618</v>
      </c>
      <c r="B40" s="349" t="s">
        <v>1641</v>
      </c>
      <c r="C40" s="353">
        <v>0.35</v>
      </c>
      <c r="D40" s="360"/>
      <c r="E40" s="360"/>
      <c r="F40" s="353"/>
      <c r="G40" s="353"/>
      <c r="H40" s="353"/>
      <c r="I40" s="353"/>
    </row>
    <row r="41" spans="1:9" ht="30" x14ac:dyDescent="0.25">
      <c r="A41" s="350" t="s">
        <v>1625</v>
      </c>
      <c r="B41" s="354" t="s">
        <v>1641</v>
      </c>
      <c r="C41" s="351">
        <v>0.6</v>
      </c>
      <c r="D41" s="361"/>
      <c r="E41" s="361"/>
      <c r="F41" s="351"/>
      <c r="G41" s="351"/>
      <c r="H41" s="351"/>
      <c r="I41" s="351"/>
    </row>
    <row r="42" spans="1:9" x14ac:dyDescent="0.25">
      <c r="A42" s="348" t="s">
        <v>1626</v>
      </c>
      <c r="B42" s="349" t="s">
        <v>1641</v>
      </c>
      <c r="C42" s="353">
        <v>0.85</v>
      </c>
      <c r="D42" s="360"/>
      <c r="E42" s="360"/>
      <c r="F42" s="353"/>
      <c r="G42" s="353"/>
      <c r="H42" s="353"/>
      <c r="I42" s="353"/>
    </row>
    <row r="43" spans="1:9" x14ac:dyDescent="0.25">
      <c r="A43" s="350" t="s">
        <v>1628</v>
      </c>
      <c r="B43" s="351">
        <v>0.85</v>
      </c>
      <c r="C43" s="351">
        <v>0.9</v>
      </c>
      <c r="D43" s="361"/>
      <c r="E43" s="361"/>
      <c r="F43" s="351"/>
      <c r="G43" s="351"/>
      <c r="H43" s="351"/>
      <c r="I43" s="351"/>
    </row>
    <row r="44" spans="1:9" x14ac:dyDescent="0.25">
      <c r="A44" s="348" t="s">
        <v>1627</v>
      </c>
      <c r="B44" s="349" t="s">
        <v>1641</v>
      </c>
      <c r="C44" s="353">
        <v>1</v>
      </c>
      <c r="D44" s="360"/>
      <c r="E44" s="360"/>
      <c r="F44" s="353"/>
      <c r="G44" s="353"/>
      <c r="H44" s="353"/>
      <c r="I44" s="353"/>
    </row>
    <row r="45" spans="1:9" x14ac:dyDescent="0.25">
      <c r="A45" s="350" t="s">
        <v>1630</v>
      </c>
      <c r="B45" s="354" t="s">
        <v>1641</v>
      </c>
      <c r="C45" s="354" t="s">
        <v>1653</v>
      </c>
      <c r="D45" s="350"/>
      <c r="E45" s="350"/>
      <c r="F45" s="354"/>
      <c r="G45" s="354"/>
      <c r="H45" s="354"/>
      <c r="I45" s="354"/>
    </row>
    <row r="46" spans="1:9" x14ac:dyDescent="0.25">
      <c r="A46" s="348" t="s">
        <v>1649</v>
      </c>
      <c r="B46" s="349" t="s">
        <v>1641</v>
      </c>
      <c r="C46" s="353">
        <v>0.75</v>
      </c>
      <c r="D46" s="360"/>
      <c r="E46" s="360"/>
      <c r="F46" s="353"/>
      <c r="G46" s="353"/>
      <c r="H46" s="353"/>
      <c r="I46" s="353"/>
    </row>
    <row r="47" spans="1:9" x14ac:dyDescent="0.25">
      <c r="A47" s="350" t="s">
        <v>1631</v>
      </c>
      <c r="B47" s="354" t="s">
        <v>1641</v>
      </c>
      <c r="C47" s="351">
        <v>0.6</v>
      </c>
      <c r="D47" s="361"/>
      <c r="E47" s="361"/>
      <c r="F47" s="351"/>
      <c r="G47" s="351"/>
      <c r="H47" s="351"/>
      <c r="I47" s="351"/>
    </row>
    <row r="48" spans="1:9" x14ac:dyDescent="0.25">
      <c r="A48" s="348" t="s">
        <v>1632</v>
      </c>
      <c r="B48" s="349" t="s">
        <v>1641</v>
      </c>
      <c r="C48" s="353">
        <v>1</v>
      </c>
      <c r="D48" s="360"/>
      <c r="E48" s="360"/>
      <c r="F48" s="353"/>
      <c r="G48" s="353"/>
      <c r="H48" s="353"/>
      <c r="I48" s="353"/>
    </row>
    <row r="49" spans="1:9" ht="30" x14ac:dyDescent="0.25">
      <c r="A49" s="350" t="s">
        <v>1633</v>
      </c>
      <c r="B49" s="354" t="s">
        <v>1641</v>
      </c>
      <c r="C49" s="351">
        <v>0.35</v>
      </c>
      <c r="D49" s="361"/>
      <c r="E49" s="361"/>
      <c r="F49" s="351"/>
      <c r="G49" s="351"/>
      <c r="H49" s="351"/>
      <c r="I49" s="351"/>
    </row>
    <row r="50" spans="1:9" x14ac:dyDescent="0.25">
      <c r="A50" s="348" t="s">
        <v>1634</v>
      </c>
      <c r="B50" s="349" t="s">
        <v>1641</v>
      </c>
      <c r="C50" s="353">
        <v>0.85</v>
      </c>
      <c r="D50" s="360"/>
      <c r="E50" s="360"/>
      <c r="F50" s="353"/>
      <c r="G50" s="353"/>
      <c r="H50" s="353"/>
      <c r="I50" s="353"/>
    </row>
    <row r="51" spans="1:9" x14ac:dyDescent="0.25">
      <c r="A51" s="350" t="s">
        <v>1620</v>
      </c>
      <c r="B51" s="354" t="s">
        <v>1641</v>
      </c>
      <c r="C51" s="351">
        <v>0.8</v>
      </c>
      <c r="D51" s="361"/>
      <c r="E51" s="361"/>
      <c r="F51" s="351"/>
      <c r="G51" s="351"/>
      <c r="H51" s="351"/>
      <c r="I51" s="351"/>
    </row>
    <row r="52" spans="1:9" x14ac:dyDescent="0.25">
      <c r="A52" s="348" t="s">
        <v>1621</v>
      </c>
      <c r="B52" s="349" t="s">
        <v>1641</v>
      </c>
      <c r="C52" s="353">
        <v>0.75</v>
      </c>
      <c r="D52" s="360"/>
      <c r="E52" s="360"/>
      <c r="F52" s="353"/>
      <c r="G52" s="353"/>
      <c r="H52" s="353"/>
      <c r="I52" s="353"/>
    </row>
    <row r="53" spans="1:9" ht="30" x14ac:dyDescent="0.25">
      <c r="A53" s="350" t="s">
        <v>1612</v>
      </c>
      <c r="B53" s="354" t="s">
        <v>1641</v>
      </c>
      <c r="C53" s="351">
        <v>0.8</v>
      </c>
      <c r="D53" s="361"/>
      <c r="E53" s="361"/>
      <c r="F53" s="351"/>
      <c r="G53" s="351"/>
      <c r="H53" s="351"/>
      <c r="I53" s="351"/>
    </row>
    <row r="54" spans="1:9" x14ac:dyDescent="0.25">
      <c r="A54" s="348" t="s">
        <v>1647</v>
      </c>
      <c r="B54" s="349" t="s">
        <v>1641</v>
      </c>
      <c r="C54" s="353">
        <v>0.9</v>
      </c>
      <c r="D54" s="360"/>
      <c r="E54" s="360"/>
      <c r="F54" s="353"/>
      <c r="G54" s="353"/>
      <c r="H54" s="353"/>
      <c r="I54" s="353"/>
    </row>
    <row r="55" spans="1:9" ht="30" x14ac:dyDescent="0.25">
      <c r="A55" s="350" t="s">
        <v>1619</v>
      </c>
      <c r="B55" s="354" t="s">
        <v>1641</v>
      </c>
      <c r="C55" s="351">
        <v>0.75</v>
      </c>
      <c r="D55" s="361"/>
      <c r="E55" s="361"/>
      <c r="F55" s="351"/>
      <c r="G55" s="351"/>
      <c r="H55" s="351"/>
      <c r="I55" s="351"/>
    </row>
    <row r="56" spans="1:9" x14ac:dyDescent="0.25">
      <c r="A56" s="348" t="s">
        <v>1645</v>
      </c>
      <c r="B56" s="353">
        <v>0.53</v>
      </c>
      <c r="C56" s="353">
        <v>0.7</v>
      </c>
      <c r="D56" s="360"/>
      <c r="E56" s="360"/>
      <c r="F56" s="353"/>
      <c r="G56" s="353"/>
      <c r="H56" s="353"/>
      <c r="I56" s="353"/>
    </row>
    <row r="57" spans="1:9" x14ac:dyDescent="0.25">
      <c r="A57" s="350" t="s">
        <v>1646</v>
      </c>
      <c r="B57" s="351">
        <v>0.42</v>
      </c>
      <c r="C57" s="351">
        <v>0.6</v>
      </c>
      <c r="D57" s="361"/>
      <c r="E57" s="361"/>
      <c r="F57" s="351"/>
      <c r="G57" s="351"/>
      <c r="H57" s="351"/>
      <c r="I57" s="351"/>
    </row>
    <row r="58" spans="1:9" x14ac:dyDescent="0.25">
      <c r="A58" s="348" t="s">
        <v>1629</v>
      </c>
      <c r="B58" s="349">
        <v>1</v>
      </c>
      <c r="C58" s="349">
        <v>2</v>
      </c>
      <c r="D58" s="348"/>
      <c r="E58" s="348"/>
      <c r="F58" s="349"/>
      <c r="G58" s="349"/>
      <c r="H58" s="349"/>
      <c r="I58" s="349"/>
    </row>
  </sheetData>
  <mergeCells count="6">
    <mergeCell ref="F2:I2"/>
    <mergeCell ref="A2:A3"/>
    <mergeCell ref="B2:B3"/>
    <mergeCell ref="C2:C3"/>
    <mergeCell ref="D2:D3"/>
    <mergeCell ref="E2:E3"/>
  </mergeCells>
  <pageMargins left="0.7" right="0.7" top="0.75" bottom="0.75" header="0.3" footer="0.3"/>
  <pageSetup orientation="portrait"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Y197"/>
  <sheetViews>
    <sheetView topLeftCell="A130" zoomScaleNormal="100" workbookViewId="0">
      <selection activeCell="B9" sqref="B9:C156"/>
    </sheetView>
  </sheetViews>
  <sheetFormatPr baseColWidth="10" defaultColWidth="11.42578125" defaultRowHeight="15" x14ac:dyDescent="0.25"/>
  <cols>
    <col min="1" max="2" width="24.140625" style="4" customWidth="1"/>
    <col min="3" max="3" width="13.85546875" style="4" bestFit="1" customWidth="1"/>
    <col min="4" max="4" width="13.85546875" style="4" customWidth="1"/>
    <col min="5" max="5" width="22.140625" style="4" customWidth="1"/>
    <col min="6" max="6" width="20.5703125" style="4" customWidth="1"/>
    <col min="7" max="7" width="16.85546875" style="4" customWidth="1"/>
    <col min="8" max="8" width="15.28515625" style="4" customWidth="1"/>
    <col min="9" max="9" width="16.140625" style="4" customWidth="1"/>
    <col min="10" max="10" width="18.85546875" style="4" customWidth="1"/>
    <col min="11" max="11" width="18.7109375" style="4" customWidth="1"/>
    <col min="12" max="13" width="11.42578125" style="55"/>
    <col min="14" max="14" width="19.140625" style="55" bestFit="1" customWidth="1"/>
    <col min="15" max="15" width="24.140625" style="55" bestFit="1" customWidth="1"/>
    <col min="16" max="16" width="11.42578125" style="55"/>
    <col min="17" max="24" width="11.42578125" style="54"/>
    <col min="25" max="25" width="11.5703125" customWidth="1"/>
    <col min="26" max="16384" width="11.42578125" style="2"/>
  </cols>
  <sheetData>
    <row r="1" spans="1:25" s="315" customFormat="1" x14ac:dyDescent="0.25">
      <c r="A1" s="312" t="s">
        <v>1379</v>
      </c>
      <c r="B1" s="312"/>
      <c r="C1" s="312" t="s">
        <v>1380</v>
      </c>
      <c r="D1" s="312"/>
      <c r="E1" s="312" t="s">
        <v>1496</v>
      </c>
      <c r="F1" s="312" t="s">
        <v>1379</v>
      </c>
      <c r="G1" s="313"/>
      <c r="H1" s="313"/>
      <c r="I1" s="314"/>
      <c r="J1" s="314"/>
      <c r="K1" s="314"/>
      <c r="Q1" s="54"/>
      <c r="R1" s="54"/>
      <c r="S1" s="54"/>
      <c r="T1" s="54"/>
      <c r="U1" s="54"/>
      <c r="V1" s="54"/>
      <c r="W1" s="54"/>
      <c r="X1" s="54"/>
      <c r="Y1" s="54"/>
    </row>
    <row r="2" spans="1:25" s="315" customFormat="1" x14ac:dyDescent="0.25">
      <c r="A2" s="55" t="s">
        <v>1503</v>
      </c>
      <c r="B2" s="55" t="s">
        <v>1555</v>
      </c>
      <c r="C2" s="55" t="s">
        <v>1378</v>
      </c>
      <c r="D2" s="55"/>
      <c r="E2" s="313" t="s">
        <v>475</v>
      </c>
      <c r="F2" s="55" t="s">
        <v>1503</v>
      </c>
      <c r="G2" s="313"/>
      <c r="H2" s="313"/>
      <c r="I2" s="314"/>
      <c r="J2" s="314"/>
      <c r="K2" s="314"/>
      <c r="Q2" s="54"/>
      <c r="R2" s="54"/>
      <c r="S2" s="54"/>
      <c r="T2" s="54"/>
      <c r="U2" s="54"/>
      <c r="V2" s="54"/>
      <c r="W2" s="54"/>
      <c r="X2" s="54"/>
      <c r="Y2" s="54"/>
    </row>
    <row r="3" spans="1:25" s="315" customFormat="1" x14ac:dyDescent="0.25">
      <c r="A3" s="55" t="s">
        <v>1520</v>
      </c>
      <c r="B3" s="55" t="s">
        <v>1367</v>
      </c>
      <c r="C3" s="55" t="s">
        <v>1377</v>
      </c>
      <c r="D3" s="55"/>
      <c r="E3" s="313" t="s">
        <v>475</v>
      </c>
      <c r="F3" s="55" t="s">
        <v>1504</v>
      </c>
      <c r="G3" s="313"/>
      <c r="H3" s="313"/>
      <c r="I3" s="314"/>
      <c r="J3" s="314"/>
      <c r="K3" s="314"/>
      <c r="Q3" s="54"/>
      <c r="R3" s="54"/>
      <c r="S3" s="54"/>
      <c r="T3" s="54"/>
      <c r="U3" s="54"/>
      <c r="V3" s="54"/>
      <c r="W3" s="54"/>
      <c r="X3" s="54"/>
      <c r="Y3" s="54"/>
    </row>
    <row r="4" spans="1:25" s="315" customFormat="1" x14ac:dyDescent="0.25">
      <c r="A4" s="55" t="s">
        <v>1520</v>
      </c>
      <c r="B4" s="55" t="s">
        <v>1367</v>
      </c>
      <c r="C4" s="55" t="s">
        <v>1376</v>
      </c>
      <c r="D4" s="55"/>
      <c r="E4" s="313" t="s">
        <v>475</v>
      </c>
      <c r="F4" s="55" t="s">
        <v>1505</v>
      </c>
      <c r="G4" s="313"/>
      <c r="H4" s="313"/>
      <c r="I4" s="314"/>
      <c r="J4" s="314"/>
      <c r="K4" s="314"/>
      <c r="Q4" s="54"/>
      <c r="R4" s="54"/>
      <c r="S4" s="54"/>
      <c r="T4" s="54"/>
      <c r="U4" s="54"/>
      <c r="V4" s="54"/>
      <c r="W4" s="54"/>
      <c r="X4" s="54"/>
      <c r="Y4" s="54"/>
    </row>
    <row r="5" spans="1:25" s="315" customFormat="1" x14ac:dyDescent="0.25">
      <c r="A5" s="55" t="s">
        <v>1520</v>
      </c>
      <c r="B5" s="55" t="s">
        <v>1367</v>
      </c>
      <c r="C5" s="55" t="s">
        <v>1375</v>
      </c>
      <c r="D5" s="55"/>
      <c r="E5" s="313" t="s">
        <v>476</v>
      </c>
      <c r="F5" s="55" t="s">
        <v>1506</v>
      </c>
      <c r="G5" s="313"/>
      <c r="H5" s="313"/>
      <c r="I5" s="314"/>
      <c r="J5" s="314"/>
      <c r="K5" s="314"/>
      <c r="Q5" s="54"/>
      <c r="R5" s="54"/>
      <c r="S5" s="54"/>
      <c r="T5" s="54"/>
      <c r="U5" s="54"/>
      <c r="V5" s="54"/>
      <c r="W5" s="54"/>
      <c r="X5" s="54"/>
      <c r="Y5" s="54"/>
    </row>
    <row r="6" spans="1:25" s="315" customFormat="1" x14ac:dyDescent="0.25">
      <c r="A6" s="55" t="s">
        <v>1520</v>
      </c>
      <c r="B6" s="55" t="s">
        <v>1367</v>
      </c>
      <c r="C6" s="55" t="s">
        <v>1374</v>
      </c>
      <c r="D6" s="55"/>
      <c r="E6" s="313" t="s">
        <v>476</v>
      </c>
      <c r="F6" s="55" t="s">
        <v>1530</v>
      </c>
      <c r="G6" s="313"/>
      <c r="H6" s="313"/>
      <c r="I6" s="314"/>
      <c r="J6" s="314"/>
      <c r="K6" s="314"/>
      <c r="Q6" s="54"/>
      <c r="R6" s="54"/>
      <c r="S6" s="54"/>
      <c r="T6" s="54"/>
      <c r="U6" s="54"/>
      <c r="V6" s="54"/>
      <c r="W6" s="54"/>
      <c r="X6" s="54"/>
      <c r="Y6" s="54"/>
    </row>
    <row r="7" spans="1:25" s="315" customFormat="1" x14ac:dyDescent="0.25">
      <c r="A7" s="55" t="s">
        <v>1520</v>
      </c>
      <c r="B7" s="55" t="s">
        <v>1367</v>
      </c>
      <c r="C7" s="55" t="s">
        <v>1373</v>
      </c>
      <c r="D7" s="55"/>
      <c r="E7" s="313" t="s">
        <v>476</v>
      </c>
      <c r="F7" s="55" t="s">
        <v>1531</v>
      </c>
      <c r="G7" s="313"/>
      <c r="H7" s="313"/>
      <c r="I7" s="314"/>
      <c r="J7" s="314"/>
      <c r="K7" s="314"/>
      <c r="Q7" s="54"/>
      <c r="R7" s="54"/>
      <c r="S7" s="54"/>
      <c r="T7" s="54"/>
      <c r="U7" s="54"/>
      <c r="V7" s="54"/>
      <c r="W7" s="54"/>
      <c r="X7" s="54"/>
      <c r="Y7" s="54"/>
    </row>
    <row r="8" spans="1:25" s="315" customFormat="1" x14ac:dyDescent="0.25">
      <c r="A8" s="55" t="s">
        <v>1520</v>
      </c>
      <c r="B8" s="55" t="s">
        <v>1367</v>
      </c>
      <c r="C8" s="55" t="s">
        <v>1372</v>
      </c>
      <c r="D8" s="55"/>
      <c r="E8" s="313" t="s">
        <v>477</v>
      </c>
      <c r="F8" s="55" t="s">
        <v>1507</v>
      </c>
      <c r="G8" s="313"/>
      <c r="H8" s="313"/>
      <c r="I8" s="314"/>
      <c r="J8" s="314"/>
      <c r="K8" s="314"/>
      <c r="Q8" s="54"/>
      <c r="R8" s="54"/>
      <c r="S8" s="54"/>
      <c r="T8" s="54"/>
      <c r="U8" s="54"/>
      <c r="V8" s="54"/>
      <c r="W8" s="54"/>
      <c r="X8" s="54"/>
      <c r="Y8" s="54"/>
    </row>
    <row r="9" spans="1:25" s="315" customFormat="1" x14ac:dyDescent="0.25">
      <c r="A9" s="55" t="s">
        <v>1520</v>
      </c>
      <c r="B9" s="55" t="s">
        <v>1367</v>
      </c>
      <c r="C9" s="55" t="s">
        <v>1371</v>
      </c>
      <c r="D9" s="55"/>
      <c r="E9" s="313" t="s">
        <v>477</v>
      </c>
      <c r="F9" s="55" t="s">
        <v>1508</v>
      </c>
      <c r="G9" s="313"/>
      <c r="H9" s="313"/>
      <c r="I9" s="314"/>
      <c r="J9" s="314"/>
      <c r="K9" s="314"/>
      <c r="Q9" s="54"/>
      <c r="R9" s="54"/>
      <c r="S9" s="54"/>
      <c r="T9" s="54"/>
      <c r="U9" s="54"/>
      <c r="V9" s="54"/>
      <c r="W9" s="54"/>
      <c r="X9" s="54"/>
      <c r="Y9" s="54"/>
    </row>
    <row r="10" spans="1:25" s="315" customFormat="1" x14ac:dyDescent="0.25">
      <c r="A10" s="55" t="s">
        <v>1520</v>
      </c>
      <c r="B10" s="55" t="s">
        <v>1367</v>
      </c>
      <c r="C10" s="55" t="s">
        <v>1370</v>
      </c>
      <c r="D10" s="55"/>
      <c r="E10" s="313" t="s">
        <v>477</v>
      </c>
      <c r="F10" s="55" t="s">
        <v>1509</v>
      </c>
      <c r="G10" s="313"/>
      <c r="H10" s="313"/>
      <c r="I10" s="314"/>
      <c r="J10" s="314"/>
      <c r="K10" s="314"/>
      <c r="Q10" s="54"/>
      <c r="R10" s="54"/>
      <c r="S10" s="54"/>
      <c r="T10" s="54"/>
      <c r="U10" s="54"/>
      <c r="V10" s="54"/>
      <c r="W10" s="54"/>
      <c r="X10" s="54"/>
      <c r="Y10" s="54"/>
    </row>
    <row r="11" spans="1:25" s="315" customFormat="1" x14ac:dyDescent="0.25">
      <c r="A11" s="55" t="s">
        <v>1520</v>
      </c>
      <c r="B11" s="55" t="s">
        <v>1367</v>
      </c>
      <c r="C11" s="55" t="s">
        <v>1368</v>
      </c>
      <c r="D11" s="55"/>
      <c r="E11" s="313" t="s">
        <v>478</v>
      </c>
      <c r="F11" s="55" t="s">
        <v>1510</v>
      </c>
      <c r="G11" s="313"/>
      <c r="H11" s="313"/>
      <c r="I11" s="314"/>
      <c r="J11" s="314"/>
      <c r="K11" s="314"/>
      <c r="Q11" s="54"/>
      <c r="R11" s="54"/>
      <c r="S11" s="54"/>
      <c r="T11" s="54"/>
      <c r="U11" s="54"/>
      <c r="V11" s="54"/>
      <c r="W11" s="54"/>
      <c r="X11" s="54"/>
      <c r="Y11" s="54"/>
    </row>
    <row r="12" spans="1:25" s="315" customFormat="1" x14ac:dyDescent="0.25">
      <c r="A12" s="55" t="s">
        <v>1520</v>
      </c>
      <c r="B12" s="55" t="s">
        <v>1367</v>
      </c>
      <c r="C12" s="55" t="s">
        <v>1366</v>
      </c>
      <c r="D12" s="55"/>
      <c r="E12" s="313" t="s">
        <v>478</v>
      </c>
      <c r="F12" s="55" t="s">
        <v>1511</v>
      </c>
      <c r="G12" s="313"/>
      <c r="H12" s="314"/>
      <c r="I12" s="314"/>
      <c r="J12" s="314"/>
      <c r="K12" s="314"/>
      <c r="Q12" s="54"/>
      <c r="R12" s="54"/>
      <c r="S12" s="54"/>
      <c r="T12" s="54"/>
      <c r="U12" s="54"/>
      <c r="V12" s="54"/>
      <c r="W12" s="54"/>
      <c r="X12" s="54"/>
      <c r="Y12" s="54"/>
    </row>
    <row r="13" spans="1:25" s="315" customFormat="1" x14ac:dyDescent="0.25">
      <c r="A13" s="55" t="s">
        <v>1512</v>
      </c>
      <c r="B13" s="55" t="s">
        <v>1360</v>
      </c>
      <c r="C13" s="55" t="s">
        <v>1365</v>
      </c>
      <c r="D13" s="55"/>
      <c r="E13" s="313" t="s">
        <v>478</v>
      </c>
      <c r="F13" s="55" t="s">
        <v>1528</v>
      </c>
      <c r="G13" s="313"/>
      <c r="H13" s="314"/>
      <c r="I13" s="314"/>
      <c r="J13" s="314"/>
      <c r="K13" s="314"/>
      <c r="Q13" s="54"/>
      <c r="R13" s="54"/>
      <c r="S13" s="54"/>
      <c r="T13" s="54"/>
      <c r="U13" s="54"/>
      <c r="V13" s="54"/>
      <c r="W13" s="54"/>
      <c r="X13" s="54"/>
      <c r="Y13" s="54"/>
    </row>
    <row r="14" spans="1:25" s="315" customFormat="1" x14ac:dyDescent="0.25">
      <c r="A14" s="55" t="s">
        <v>1512</v>
      </c>
      <c r="B14" s="55" t="s">
        <v>1360</v>
      </c>
      <c r="C14" s="55" t="s">
        <v>1363</v>
      </c>
      <c r="D14" s="55"/>
      <c r="E14" s="313" t="s">
        <v>478</v>
      </c>
      <c r="F14" s="55" t="s">
        <v>1529</v>
      </c>
      <c r="G14" s="313"/>
      <c r="H14" s="314"/>
      <c r="I14" s="314"/>
      <c r="J14" s="314"/>
      <c r="K14" s="314"/>
      <c r="Q14" s="54"/>
      <c r="R14" s="54"/>
      <c r="S14" s="54"/>
      <c r="T14" s="54"/>
      <c r="U14" s="54"/>
      <c r="V14" s="54"/>
      <c r="W14" s="54"/>
      <c r="X14" s="54"/>
      <c r="Y14" s="54"/>
    </row>
    <row r="15" spans="1:25" s="315" customFormat="1" x14ac:dyDescent="0.25">
      <c r="A15" s="55" t="s">
        <v>1512</v>
      </c>
      <c r="B15" s="55" t="s">
        <v>1360</v>
      </c>
      <c r="C15" s="55" t="s">
        <v>1362</v>
      </c>
      <c r="D15" s="55"/>
      <c r="E15" s="313" t="s">
        <v>479</v>
      </c>
      <c r="F15" s="55" t="s">
        <v>1512</v>
      </c>
      <c r="G15" s="313"/>
      <c r="H15" s="314"/>
      <c r="I15" s="314"/>
      <c r="J15" s="314"/>
      <c r="K15" s="314"/>
      <c r="Q15" s="54"/>
      <c r="R15" s="54"/>
      <c r="S15" s="54"/>
      <c r="T15" s="54"/>
      <c r="U15" s="54"/>
      <c r="V15" s="54"/>
      <c r="W15" s="54"/>
      <c r="X15" s="54"/>
      <c r="Y15" s="54"/>
    </row>
    <row r="16" spans="1:25" s="315" customFormat="1" x14ac:dyDescent="0.25">
      <c r="A16" s="55" t="s">
        <v>1512</v>
      </c>
      <c r="B16" s="55" t="s">
        <v>1360</v>
      </c>
      <c r="C16" s="55" t="s">
        <v>1361</v>
      </c>
      <c r="D16" s="55"/>
      <c r="E16" s="313" t="s">
        <v>479</v>
      </c>
      <c r="F16" s="55" t="s">
        <v>1513</v>
      </c>
      <c r="G16" s="313"/>
      <c r="H16" s="314"/>
      <c r="I16" s="314"/>
      <c r="J16" s="314"/>
      <c r="K16" s="314"/>
      <c r="Q16" s="54"/>
      <c r="R16" s="54"/>
      <c r="S16" s="54"/>
      <c r="T16" s="54"/>
      <c r="U16" s="54"/>
      <c r="V16" s="54"/>
      <c r="W16" s="54"/>
      <c r="X16" s="54"/>
      <c r="Y16" s="54"/>
    </row>
    <row r="17" spans="1:25" s="315" customFormat="1" x14ac:dyDescent="0.25">
      <c r="A17" s="55" t="s">
        <v>1512</v>
      </c>
      <c r="B17" s="55" t="s">
        <v>1360</v>
      </c>
      <c r="C17" s="55" t="s">
        <v>1359</v>
      </c>
      <c r="D17" s="55"/>
      <c r="E17" s="313" t="s">
        <v>479</v>
      </c>
      <c r="F17" s="55" t="s">
        <v>1514</v>
      </c>
      <c r="G17" s="313"/>
      <c r="H17" s="314"/>
      <c r="I17" s="314"/>
      <c r="J17" s="314"/>
      <c r="K17" s="314"/>
      <c r="Q17" s="54"/>
      <c r="R17" s="54"/>
      <c r="S17" s="54"/>
      <c r="T17" s="54"/>
      <c r="U17" s="54"/>
      <c r="V17" s="54"/>
      <c r="W17" s="54"/>
      <c r="X17" s="54"/>
      <c r="Y17" s="54"/>
    </row>
    <row r="18" spans="1:25" s="315" customFormat="1" x14ac:dyDescent="0.25">
      <c r="A18" s="55" t="s">
        <v>1513</v>
      </c>
      <c r="B18" s="55" t="s">
        <v>1345</v>
      </c>
      <c r="C18" s="55" t="s">
        <v>1358</v>
      </c>
      <c r="D18" s="55"/>
      <c r="E18" s="313" t="s">
        <v>479</v>
      </c>
      <c r="F18" s="55" t="s">
        <v>1515</v>
      </c>
      <c r="G18" s="313"/>
      <c r="H18" s="314"/>
      <c r="I18" s="314"/>
      <c r="J18" s="314"/>
      <c r="K18" s="314"/>
      <c r="Q18" s="54"/>
      <c r="R18" s="54"/>
      <c r="S18" s="54"/>
      <c r="T18" s="54"/>
      <c r="U18" s="54"/>
      <c r="V18" s="54"/>
      <c r="W18" s="54"/>
      <c r="X18" s="54"/>
      <c r="Y18" s="54"/>
    </row>
    <row r="19" spans="1:25" s="315" customFormat="1" x14ac:dyDescent="0.25">
      <c r="A19" s="55" t="s">
        <v>1513</v>
      </c>
      <c r="B19" s="55" t="s">
        <v>1345</v>
      </c>
      <c r="C19" s="55" t="s">
        <v>1357</v>
      </c>
      <c r="D19" s="55"/>
      <c r="E19" s="313" t="s">
        <v>480</v>
      </c>
      <c r="F19" s="55" t="s">
        <v>1516</v>
      </c>
      <c r="G19" s="313"/>
      <c r="H19" s="314"/>
      <c r="I19" s="314"/>
      <c r="J19" s="314"/>
      <c r="K19" s="314"/>
      <c r="Q19" s="54"/>
      <c r="R19" s="54"/>
      <c r="S19" s="54"/>
      <c r="T19" s="54"/>
      <c r="U19" s="54"/>
      <c r="V19" s="54"/>
      <c r="W19" s="54"/>
      <c r="X19" s="54"/>
      <c r="Y19" s="54"/>
    </row>
    <row r="20" spans="1:25" s="315" customFormat="1" x14ac:dyDescent="0.25">
      <c r="A20" s="55" t="s">
        <v>1513</v>
      </c>
      <c r="B20" s="55" t="s">
        <v>1345</v>
      </c>
      <c r="C20" s="55" t="s">
        <v>1355</v>
      </c>
      <c r="D20" s="55"/>
      <c r="E20" s="313" t="s">
        <v>480</v>
      </c>
      <c r="F20" s="55" t="s">
        <v>1517</v>
      </c>
      <c r="G20" s="313"/>
      <c r="H20" s="314"/>
      <c r="I20" s="314"/>
      <c r="J20" s="314"/>
      <c r="K20" s="314"/>
      <c r="Q20" s="54"/>
      <c r="R20" s="54"/>
      <c r="S20" s="54"/>
      <c r="T20" s="54"/>
      <c r="U20" s="54"/>
      <c r="V20" s="54"/>
      <c r="W20" s="54"/>
      <c r="X20" s="54"/>
      <c r="Y20" s="54"/>
    </row>
    <row r="21" spans="1:25" s="315" customFormat="1" x14ac:dyDescent="0.25">
      <c r="A21" s="55" t="s">
        <v>1513</v>
      </c>
      <c r="B21" s="55" t="s">
        <v>1345</v>
      </c>
      <c r="C21" s="55" t="s">
        <v>1354</v>
      </c>
      <c r="D21" s="55"/>
      <c r="E21" s="313" t="s">
        <v>480</v>
      </c>
      <c r="F21" s="55" t="s">
        <v>1518</v>
      </c>
      <c r="G21" s="313"/>
      <c r="H21" s="314"/>
      <c r="I21" s="314"/>
      <c r="J21" s="314"/>
      <c r="K21" s="314"/>
      <c r="Q21" s="54"/>
      <c r="R21" s="54"/>
      <c r="S21" s="54"/>
      <c r="T21" s="54"/>
      <c r="U21" s="54"/>
      <c r="V21" s="54"/>
      <c r="W21" s="54"/>
      <c r="X21" s="54"/>
      <c r="Y21" s="54"/>
    </row>
    <row r="22" spans="1:25" s="315" customFormat="1" x14ac:dyDescent="0.25">
      <c r="A22" s="55" t="s">
        <v>1513</v>
      </c>
      <c r="B22" s="55" t="s">
        <v>1345</v>
      </c>
      <c r="C22" s="55" t="s">
        <v>1352</v>
      </c>
      <c r="D22" s="55"/>
      <c r="E22" s="313" t="s">
        <v>480</v>
      </c>
      <c r="F22" s="55" t="s">
        <v>1519</v>
      </c>
      <c r="G22" s="313"/>
      <c r="H22" s="314"/>
      <c r="I22" s="314"/>
      <c r="J22" s="314"/>
      <c r="K22" s="314"/>
      <c r="Q22" s="54"/>
      <c r="R22" s="54"/>
      <c r="S22" s="54"/>
      <c r="T22" s="54"/>
      <c r="U22" s="54"/>
      <c r="V22" s="54"/>
      <c r="W22" s="54"/>
      <c r="X22" s="54"/>
      <c r="Y22" s="54"/>
    </row>
    <row r="23" spans="1:25" s="315" customFormat="1" x14ac:dyDescent="0.25">
      <c r="A23" s="55" t="s">
        <v>1513</v>
      </c>
      <c r="B23" s="55" t="s">
        <v>1345</v>
      </c>
      <c r="C23" s="55" t="s">
        <v>1350</v>
      </c>
      <c r="D23" s="55"/>
      <c r="E23" s="313" t="s">
        <v>480</v>
      </c>
      <c r="F23" s="55" t="s">
        <v>1532</v>
      </c>
      <c r="G23" s="313"/>
      <c r="H23" s="314"/>
      <c r="I23" s="314"/>
      <c r="J23" s="314"/>
      <c r="K23" s="314"/>
      <c r="Q23" s="54"/>
      <c r="R23" s="54"/>
      <c r="S23" s="54"/>
      <c r="T23" s="54"/>
      <c r="U23" s="54"/>
      <c r="V23" s="54"/>
      <c r="W23" s="54"/>
      <c r="X23" s="54"/>
      <c r="Y23" s="54"/>
    </row>
    <row r="24" spans="1:25" s="315" customFormat="1" x14ac:dyDescent="0.25">
      <c r="A24" s="55" t="s">
        <v>1513</v>
      </c>
      <c r="B24" s="55" t="s">
        <v>1345</v>
      </c>
      <c r="C24" s="55" t="s">
        <v>1349</v>
      </c>
      <c r="D24" s="55"/>
      <c r="E24" s="313" t="s">
        <v>481</v>
      </c>
      <c r="F24" s="55" t="s">
        <v>1520</v>
      </c>
      <c r="G24" s="313"/>
      <c r="H24" s="314"/>
      <c r="I24" s="314"/>
      <c r="J24" s="314"/>
      <c r="K24" s="314"/>
      <c r="Q24" s="54"/>
      <c r="R24" s="54"/>
      <c r="S24" s="54"/>
      <c r="T24" s="54"/>
      <c r="U24" s="54"/>
      <c r="V24" s="54"/>
      <c r="W24" s="54"/>
      <c r="X24" s="54"/>
      <c r="Y24" s="54"/>
    </row>
    <row r="25" spans="1:25" s="315" customFormat="1" x14ac:dyDescent="0.25">
      <c r="A25" s="55" t="s">
        <v>1513</v>
      </c>
      <c r="B25" s="55" t="s">
        <v>1345</v>
      </c>
      <c r="C25" s="55" t="s">
        <v>1348</v>
      </c>
      <c r="D25" s="55"/>
      <c r="E25" s="313" t="s">
        <v>481</v>
      </c>
      <c r="F25" s="55" t="s">
        <v>1527</v>
      </c>
      <c r="G25" s="313"/>
      <c r="H25" s="314"/>
      <c r="I25" s="314"/>
      <c r="J25" s="314"/>
      <c r="K25" s="314"/>
      <c r="Q25" s="54"/>
      <c r="R25" s="54"/>
      <c r="S25" s="54"/>
      <c r="T25" s="54"/>
      <c r="U25" s="54"/>
      <c r="V25" s="54"/>
      <c r="W25" s="54"/>
      <c r="X25" s="54"/>
      <c r="Y25" s="54"/>
    </row>
    <row r="26" spans="1:25" s="315" customFormat="1" x14ac:dyDescent="0.25">
      <c r="A26" s="55" t="s">
        <v>1513</v>
      </c>
      <c r="B26" s="55" t="s">
        <v>1345</v>
      </c>
      <c r="C26" s="55" t="s">
        <v>1347</v>
      </c>
      <c r="D26" s="55"/>
      <c r="E26" s="313" t="s">
        <v>481</v>
      </c>
      <c r="F26" s="55" t="s">
        <v>1521</v>
      </c>
      <c r="G26" s="313"/>
      <c r="H26" s="314"/>
      <c r="I26" s="314"/>
      <c r="J26" s="314"/>
      <c r="K26" s="314"/>
      <c r="Q26" s="54"/>
      <c r="R26" s="54"/>
      <c r="S26" s="54"/>
      <c r="T26" s="54"/>
      <c r="U26" s="54"/>
      <c r="V26" s="54"/>
      <c r="W26" s="54"/>
      <c r="X26" s="54"/>
      <c r="Y26" s="54"/>
    </row>
    <row r="27" spans="1:25" s="315" customFormat="1" x14ac:dyDescent="0.25">
      <c r="A27" s="55" t="s">
        <v>1513</v>
      </c>
      <c r="B27" s="55" t="s">
        <v>1345</v>
      </c>
      <c r="C27" s="55" t="s">
        <v>1346</v>
      </c>
      <c r="D27" s="55"/>
      <c r="E27" s="313" t="s">
        <v>482</v>
      </c>
      <c r="F27" s="55" t="s">
        <v>1526</v>
      </c>
      <c r="G27" s="313"/>
      <c r="H27" s="314"/>
      <c r="I27" s="314"/>
      <c r="J27" s="314"/>
      <c r="K27" s="314"/>
      <c r="Q27" s="54"/>
      <c r="R27" s="54"/>
      <c r="S27" s="54"/>
      <c r="T27" s="54"/>
      <c r="U27" s="54"/>
      <c r="V27" s="54"/>
      <c r="W27" s="54"/>
      <c r="X27" s="54"/>
      <c r="Y27" s="54"/>
    </row>
    <row r="28" spans="1:25" s="315" customFormat="1" x14ac:dyDescent="0.25">
      <c r="A28" s="55" t="s">
        <v>1513</v>
      </c>
      <c r="B28" s="55" t="s">
        <v>1345</v>
      </c>
      <c r="C28" s="55" t="s">
        <v>1344</v>
      </c>
      <c r="D28" s="55"/>
      <c r="E28" s="313" t="s">
        <v>482</v>
      </c>
      <c r="F28" s="55" t="s">
        <v>1522</v>
      </c>
      <c r="G28" s="313"/>
      <c r="H28" s="314"/>
      <c r="I28" s="314"/>
      <c r="J28" s="314"/>
      <c r="K28" s="314"/>
      <c r="Q28" s="54"/>
      <c r="R28" s="54"/>
      <c r="S28" s="54"/>
      <c r="T28" s="54"/>
      <c r="U28" s="54"/>
      <c r="V28" s="54"/>
      <c r="W28" s="54"/>
      <c r="X28" s="54"/>
      <c r="Y28" s="54"/>
    </row>
    <row r="29" spans="1:25" s="315" customFormat="1" x14ac:dyDescent="0.25">
      <c r="A29" s="55" t="s">
        <v>1526</v>
      </c>
      <c r="B29" s="55" t="s">
        <v>1535</v>
      </c>
      <c r="C29" s="55" t="s">
        <v>1343</v>
      </c>
      <c r="D29" s="55"/>
      <c r="E29" s="313" t="s">
        <v>482</v>
      </c>
      <c r="F29" s="55" t="s">
        <v>1534</v>
      </c>
      <c r="G29" s="313"/>
      <c r="H29" s="314"/>
      <c r="I29" s="314"/>
      <c r="J29" s="314"/>
      <c r="K29" s="314"/>
      <c r="Q29" s="54"/>
      <c r="R29" s="54"/>
      <c r="S29" s="54"/>
      <c r="T29" s="54"/>
      <c r="U29" s="54"/>
      <c r="V29" s="54"/>
      <c r="W29" s="54"/>
      <c r="X29" s="54"/>
      <c r="Y29" s="54"/>
    </row>
    <row r="30" spans="1:25" s="315" customFormat="1" x14ac:dyDescent="0.25">
      <c r="A30" s="55" t="s">
        <v>1526</v>
      </c>
      <c r="B30" s="55" t="s">
        <v>1535</v>
      </c>
      <c r="C30" s="55" t="s">
        <v>1342</v>
      </c>
      <c r="D30" s="55"/>
      <c r="E30" s="313" t="s">
        <v>482</v>
      </c>
      <c r="F30" s="55" t="s">
        <v>1523</v>
      </c>
      <c r="G30" s="313"/>
      <c r="H30" s="314"/>
      <c r="I30" s="314"/>
      <c r="J30" s="314"/>
      <c r="K30" s="314"/>
      <c r="Q30" s="54"/>
      <c r="R30" s="54"/>
      <c r="S30" s="54"/>
      <c r="T30" s="54"/>
      <c r="U30" s="54"/>
      <c r="V30" s="54"/>
      <c r="W30" s="54"/>
      <c r="X30" s="54"/>
      <c r="Y30" s="54"/>
    </row>
    <row r="31" spans="1:25" s="315" customFormat="1" x14ac:dyDescent="0.25">
      <c r="A31" s="55" t="s">
        <v>1526</v>
      </c>
      <c r="B31" s="55" t="s">
        <v>1535</v>
      </c>
      <c r="C31" s="55" t="s">
        <v>1340</v>
      </c>
      <c r="D31" s="55"/>
      <c r="E31" s="313" t="s">
        <v>483</v>
      </c>
      <c r="F31" s="55" t="s">
        <v>1524</v>
      </c>
      <c r="G31" s="313"/>
      <c r="H31" s="314"/>
      <c r="I31" s="314"/>
      <c r="J31" s="314"/>
      <c r="K31" s="314"/>
      <c r="Q31" s="54"/>
      <c r="R31" s="54"/>
      <c r="S31" s="54"/>
      <c r="T31" s="54"/>
      <c r="U31" s="54"/>
      <c r="V31" s="54"/>
      <c r="W31" s="54"/>
      <c r="X31" s="54"/>
      <c r="Y31" s="54"/>
    </row>
    <row r="32" spans="1:25" s="315" customFormat="1" x14ac:dyDescent="0.25">
      <c r="A32" s="55" t="s">
        <v>1526</v>
      </c>
      <c r="B32" s="55" t="s">
        <v>1535</v>
      </c>
      <c r="C32" s="55" t="s">
        <v>1339</v>
      </c>
      <c r="D32" s="55"/>
      <c r="E32" s="313" t="s">
        <v>483</v>
      </c>
      <c r="F32" s="55" t="s">
        <v>1525</v>
      </c>
      <c r="G32" s="313"/>
      <c r="H32" s="314"/>
      <c r="I32" s="314"/>
      <c r="J32" s="314"/>
      <c r="K32" s="314"/>
      <c r="Q32" s="54"/>
      <c r="R32" s="54"/>
      <c r="S32" s="54"/>
      <c r="T32" s="54"/>
      <c r="U32" s="54"/>
      <c r="V32" s="54"/>
      <c r="W32" s="54"/>
      <c r="X32" s="54"/>
      <c r="Y32" s="54"/>
    </row>
    <row r="33" spans="1:25" s="315" customFormat="1" x14ac:dyDescent="0.25">
      <c r="A33" s="55" t="s">
        <v>1526</v>
      </c>
      <c r="B33" s="55" t="s">
        <v>1535</v>
      </c>
      <c r="C33" s="55" t="s">
        <v>1338</v>
      </c>
      <c r="D33" s="55"/>
      <c r="E33" s="313" t="s">
        <v>483</v>
      </c>
      <c r="F33" s="55" t="s">
        <v>1533</v>
      </c>
      <c r="G33" s="313"/>
      <c r="H33" s="314"/>
      <c r="I33" s="314"/>
      <c r="J33" s="314"/>
      <c r="K33" s="314"/>
      <c r="Q33" s="54"/>
      <c r="R33" s="54"/>
      <c r="S33" s="54"/>
      <c r="T33" s="54"/>
      <c r="U33" s="54"/>
      <c r="V33" s="54"/>
      <c r="W33" s="54"/>
      <c r="X33" s="54"/>
      <c r="Y33" s="54"/>
    </row>
    <row r="34" spans="1:25" s="315" customFormat="1" x14ac:dyDescent="0.25">
      <c r="A34" s="55" t="s">
        <v>1510</v>
      </c>
      <c r="B34" s="55" t="s">
        <v>1330</v>
      </c>
      <c r="C34" s="55" t="s">
        <v>1336</v>
      </c>
      <c r="D34" s="55"/>
      <c r="E34" s="55"/>
      <c r="F34" s="55"/>
      <c r="G34" s="313"/>
      <c r="H34" s="314"/>
      <c r="I34" s="314"/>
      <c r="J34" s="314"/>
      <c r="K34" s="314"/>
      <c r="Q34" s="54"/>
      <c r="R34" s="54"/>
      <c r="S34" s="54"/>
      <c r="T34" s="54"/>
      <c r="U34" s="54"/>
      <c r="V34" s="54"/>
      <c r="W34" s="54"/>
      <c r="X34" s="54"/>
      <c r="Y34" s="54"/>
    </row>
    <row r="35" spans="1:25" s="315" customFormat="1" x14ac:dyDescent="0.25">
      <c r="A35" s="55" t="s">
        <v>1510</v>
      </c>
      <c r="B35" s="55" t="s">
        <v>1330</v>
      </c>
      <c r="C35" s="55" t="s">
        <v>1335</v>
      </c>
      <c r="D35" s="55"/>
      <c r="E35" s="55"/>
      <c r="F35" s="55"/>
      <c r="G35" s="313"/>
      <c r="H35" s="314"/>
      <c r="I35" s="314"/>
      <c r="J35" s="314"/>
      <c r="K35" s="314"/>
      <c r="Q35" s="54"/>
      <c r="R35" s="54"/>
      <c r="S35" s="54"/>
      <c r="T35" s="54"/>
      <c r="U35" s="54"/>
      <c r="V35" s="54"/>
      <c r="W35" s="54"/>
      <c r="X35" s="54"/>
      <c r="Y35" s="54"/>
    </row>
    <row r="36" spans="1:25" s="315" customFormat="1" x14ac:dyDescent="0.25">
      <c r="A36" s="55" t="s">
        <v>1510</v>
      </c>
      <c r="B36" s="55" t="s">
        <v>1330</v>
      </c>
      <c r="C36" s="55" t="s">
        <v>1334</v>
      </c>
      <c r="D36" s="55"/>
      <c r="E36" s="55"/>
      <c r="F36" s="55"/>
      <c r="G36" s="313"/>
      <c r="H36" s="314"/>
      <c r="I36" s="314"/>
      <c r="J36" s="314"/>
      <c r="K36" s="314"/>
      <c r="Q36" s="54"/>
      <c r="R36" s="54"/>
      <c r="S36" s="54"/>
      <c r="T36" s="54"/>
      <c r="U36" s="54"/>
      <c r="V36" s="54"/>
      <c r="W36" s="54"/>
      <c r="X36" s="54"/>
      <c r="Y36" s="54"/>
    </row>
    <row r="37" spans="1:25" s="315" customFormat="1" x14ac:dyDescent="0.25">
      <c r="A37" s="55" t="s">
        <v>1510</v>
      </c>
      <c r="B37" s="55" t="s">
        <v>1330</v>
      </c>
      <c r="C37" s="55" t="s">
        <v>1333</v>
      </c>
      <c r="D37" s="55"/>
      <c r="E37" s="55"/>
      <c r="F37" s="55"/>
      <c r="G37" s="313"/>
      <c r="H37" s="314"/>
      <c r="I37" s="314"/>
      <c r="J37" s="314"/>
      <c r="K37" s="314"/>
      <c r="Q37" s="54"/>
      <c r="R37" s="54"/>
      <c r="S37" s="54"/>
      <c r="T37" s="54"/>
      <c r="U37" s="54"/>
      <c r="V37" s="54"/>
      <c r="W37" s="54"/>
      <c r="X37" s="54"/>
      <c r="Y37" s="54"/>
    </row>
    <row r="38" spans="1:25" s="315" customFormat="1" x14ac:dyDescent="0.25">
      <c r="A38" s="55" t="s">
        <v>1510</v>
      </c>
      <c r="B38" s="55" t="s">
        <v>1330</v>
      </c>
      <c r="C38" s="55" t="s">
        <v>1332</v>
      </c>
      <c r="D38" s="55"/>
      <c r="E38" s="55"/>
      <c r="F38" s="55"/>
      <c r="G38" s="313"/>
      <c r="H38" s="314"/>
      <c r="I38" s="314"/>
      <c r="J38" s="314"/>
      <c r="K38" s="314"/>
      <c r="Q38" s="54"/>
      <c r="R38" s="54"/>
      <c r="S38" s="54"/>
      <c r="T38" s="54"/>
      <c r="U38" s="54"/>
      <c r="V38" s="54"/>
      <c r="W38" s="54"/>
      <c r="X38" s="54"/>
      <c r="Y38" s="54"/>
    </row>
    <row r="39" spans="1:25" s="315" customFormat="1" x14ac:dyDescent="0.25">
      <c r="A39" s="55" t="s">
        <v>1510</v>
      </c>
      <c r="B39" s="55" t="s">
        <v>1330</v>
      </c>
      <c r="C39" s="55" t="s">
        <v>1331</v>
      </c>
      <c r="D39" s="55"/>
      <c r="E39" s="55"/>
      <c r="F39" s="55"/>
      <c r="G39" s="313"/>
      <c r="H39" s="314"/>
      <c r="I39" s="314"/>
      <c r="J39" s="314"/>
      <c r="K39" s="314"/>
      <c r="Q39" s="54"/>
      <c r="R39" s="54"/>
      <c r="S39" s="54"/>
      <c r="T39" s="54"/>
      <c r="U39" s="54"/>
      <c r="V39" s="54"/>
      <c r="W39" s="54"/>
      <c r="X39" s="54"/>
      <c r="Y39" s="54"/>
    </row>
    <row r="40" spans="1:25" s="315" customFormat="1" x14ac:dyDescent="0.25">
      <c r="A40" s="55" t="s">
        <v>1510</v>
      </c>
      <c r="B40" s="55" t="s">
        <v>1330</v>
      </c>
      <c r="C40" s="55" t="s">
        <v>1329</v>
      </c>
      <c r="D40" s="55"/>
      <c r="E40" s="55"/>
      <c r="F40" s="55"/>
      <c r="G40" s="313"/>
      <c r="H40" s="314"/>
      <c r="I40" s="314"/>
      <c r="J40" s="314"/>
      <c r="K40" s="314"/>
      <c r="Q40" s="54"/>
      <c r="R40" s="54"/>
      <c r="S40" s="54"/>
      <c r="T40" s="54"/>
      <c r="U40" s="54"/>
      <c r="V40" s="54"/>
      <c r="W40" s="54"/>
      <c r="X40" s="54"/>
      <c r="Y40" s="54"/>
    </row>
    <row r="41" spans="1:25" s="315" customFormat="1" x14ac:dyDescent="0.25">
      <c r="A41" s="55" t="s">
        <v>1516</v>
      </c>
      <c r="B41" s="55" t="s">
        <v>1536</v>
      </c>
      <c r="C41" s="55" t="s">
        <v>1328</v>
      </c>
      <c r="D41" s="55"/>
      <c r="E41" s="55"/>
      <c r="F41" s="55"/>
      <c r="G41" s="313"/>
      <c r="H41" s="314"/>
      <c r="I41" s="314"/>
      <c r="J41" s="314"/>
      <c r="K41" s="314"/>
      <c r="Q41" s="54"/>
      <c r="R41" s="54"/>
      <c r="S41" s="54"/>
      <c r="T41" s="54"/>
      <c r="U41" s="54"/>
      <c r="V41" s="54"/>
      <c r="W41" s="54"/>
      <c r="X41" s="54"/>
      <c r="Y41" s="54"/>
    </row>
    <row r="42" spans="1:25" s="315" customFormat="1" x14ac:dyDescent="0.25">
      <c r="A42" s="55" t="s">
        <v>1516</v>
      </c>
      <c r="B42" s="55" t="s">
        <v>1536</v>
      </c>
      <c r="C42" s="55" t="s">
        <v>1381</v>
      </c>
      <c r="D42" s="55"/>
      <c r="E42" s="55"/>
      <c r="F42" s="55"/>
      <c r="G42" s="313"/>
      <c r="H42" s="314"/>
      <c r="I42" s="314"/>
      <c r="J42" s="314"/>
      <c r="K42" s="314"/>
      <c r="Q42" s="54"/>
      <c r="R42" s="54"/>
      <c r="S42" s="54"/>
      <c r="T42" s="54"/>
      <c r="U42" s="54"/>
      <c r="V42" s="54"/>
      <c r="W42" s="54"/>
      <c r="X42" s="54"/>
      <c r="Y42" s="54"/>
    </row>
    <row r="43" spans="1:25" s="315" customFormat="1" x14ac:dyDescent="0.25">
      <c r="A43" s="55" t="s">
        <v>1527</v>
      </c>
      <c r="B43" s="55" t="s">
        <v>1537</v>
      </c>
      <c r="C43" s="55" t="s">
        <v>1382</v>
      </c>
      <c r="D43" s="55"/>
      <c r="E43" s="55"/>
      <c r="F43" s="55"/>
      <c r="G43" s="313"/>
      <c r="H43" s="314"/>
      <c r="I43" s="314"/>
      <c r="J43" s="314"/>
      <c r="K43" s="314"/>
      <c r="Q43" s="54"/>
      <c r="R43" s="54"/>
      <c r="S43" s="54"/>
      <c r="T43" s="54"/>
      <c r="U43" s="54"/>
      <c r="V43" s="54"/>
      <c r="W43" s="54"/>
      <c r="X43" s="54"/>
      <c r="Y43" s="54"/>
    </row>
    <row r="44" spans="1:25" s="315" customFormat="1" x14ac:dyDescent="0.25">
      <c r="A44" s="55" t="s">
        <v>1527</v>
      </c>
      <c r="B44" s="55" t="s">
        <v>1537</v>
      </c>
      <c r="C44" s="55" t="s">
        <v>1383</v>
      </c>
      <c r="D44" s="55"/>
      <c r="E44" s="55"/>
      <c r="F44" s="55"/>
      <c r="G44" s="313"/>
      <c r="H44" s="314"/>
      <c r="I44" s="314"/>
      <c r="J44" s="314"/>
      <c r="K44" s="314"/>
      <c r="Q44" s="54"/>
      <c r="R44" s="54"/>
      <c r="S44" s="54"/>
      <c r="T44" s="54"/>
      <c r="U44" s="54"/>
      <c r="V44" s="54"/>
      <c r="W44" s="54"/>
      <c r="X44" s="54"/>
      <c r="Y44" s="54"/>
    </row>
    <row r="45" spans="1:25" s="315" customFormat="1" x14ac:dyDescent="0.25">
      <c r="A45" s="55" t="s">
        <v>1527</v>
      </c>
      <c r="B45" s="55" t="s">
        <v>1537</v>
      </c>
      <c r="C45" s="55" t="s">
        <v>1384</v>
      </c>
      <c r="D45" s="55"/>
      <c r="E45" s="55"/>
      <c r="F45" s="55"/>
      <c r="G45" s="313"/>
      <c r="H45" s="314"/>
      <c r="I45" s="314"/>
      <c r="J45" s="314"/>
      <c r="K45" s="314"/>
      <c r="Q45" s="54"/>
      <c r="R45" s="54"/>
      <c r="S45" s="54"/>
      <c r="T45" s="54"/>
      <c r="U45" s="54"/>
      <c r="V45" s="54"/>
      <c r="W45" s="54"/>
      <c r="X45" s="54"/>
      <c r="Y45" s="54"/>
    </row>
    <row r="46" spans="1:25" s="315" customFormat="1" x14ac:dyDescent="0.25">
      <c r="A46" s="55" t="s">
        <v>1527</v>
      </c>
      <c r="B46" s="55" t="s">
        <v>1537</v>
      </c>
      <c r="C46" s="55" t="s">
        <v>1385</v>
      </c>
      <c r="D46" s="55"/>
      <c r="E46" s="55"/>
      <c r="F46" s="55"/>
      <c r="G46" s="313"/>
      <c r="H46" s="314"/>
      <c r="I46" s="314"/>
      <c r="J46" s="314"/>
      <c r="K46" s="314"/>
      <c r="Q46" s="54"/>
      <c r="R46" s="54"/>
      <c r="S46" s="54"/>
      <c r="T46" s="54"/>
      <c r="U46" s="54"/>
      <c r="V46" s="54"/>
      <c r="W46" s="54"/>
      <c r="X46" s="54"/>
      <c r="Y46" s="54"/>
    </row>
    <row r="47" spans="1:25" s="315" customFormat="1" x14ac:dyDescent="0.25">
      <c r="A47" s="55" t="s">
        <v>1527</v>
      </c>
      <c r="B47" s="55" t="s">
        <v>1537</v>
      </c>
      <c r="C47" s="55" t="s">
        <v>1386</v>
      </c>
      <c r="D47" s="55"/>
      <c r="E47" s="55"/>
      <c r="F47" s="55"/>
      <c r="G47" s="313"/>
      <c r="H47" s="314"/>
      <c r="I47" s="314"/>
      <c r="J47" s="314"/>
      <c r="K47" s="314"/>
      <c r="Q47" s="54"/>
      <c r="R47" s="54"/>
      <c r="S47" s="54"/>
      <c r="T47" s="54"/>
      <c r="U47" s="54"/>
      <c r="V47" s="54"/>
      <c r="W47" s="54"/>
      <c r="X47" s="54"/>
      <c r="Y47" s="54"/>
    </row>
    <row r="48" spans="1:25" s="315" customFormat="1" x14ac:dyDescent="0.25">
      <c r="A48" s="55" t="s">
        <v>1527</v>
      </c>
      <c r="B48" s="55" t="s">
        <v>1537</v>
      </c>
      <c r="C48" s="55" t="s">
        <v>1387</v>
      </c>
      <c r="D48" s="55"/>
      <c r="E48" s="55"/>
      <c r="F48" s="55"/>
      <c r="G48" s="313"/>
      <c r="H48" s="314"/>
      <c r="I48" s="314"/>
      <c r="J48" s="314"/>
      <c r="K48" s="314"/>
      <c r="Q48" s="54"/>
      <c r="R48" s="54"/>
      <c r="S48" s="54"/>
      <c r="T48" s="54"/>
      <c r="U48" s="54"/>
      <c r="V48" s="54"/>
      <c r="W48" s="54"/>
      <c r="X48" s="54"/>
      <c r="Y48" s="54"/>
    </row>
    <row r="49" spans="1:25" s="315" customFormat="1" x14ac:dyDescent="0.25">
      <c r="A49" s="55" t="s">
        <v>1507</v>
      </c>
      <c r="B49" s="55" t="s">
        <v>1369</v>
      </c>
      <c r="C49" s="55" t="s">
        <v>1388</v>
      </c>
      <c r="D49" s="55"/>
      <c r="E49" s="55"/>
      <c r="F49" s="55"/>
      <c r="G49" s="313"/>
      <c r="H49" s="314"/>
      <c r="I49" s="314"/>
      <c r="J49" s="314"/>
      <c r="K49" s="314"/>
      <c r="Q49" s="54"/>
      <c r="R49" s="54"/>
      <c r="S49" s="54"/>
      <c r="T49" s="54"/>
      <c r="U49" s="54"/>
      <c r="V49" s="54"/>
      <c r="W49" s="54"/>
      <c r="X49" s="54"/>
      <c r="Y49" s="54"/>
    </row>
    <row r="50" spans="1:25" s="315" customFormat="1" x14ac:dyDescent="0.25">
      <c r="A50" s="55" t="s">
        <v>1507</v>
      </c>
      <c r="B50" s="55" t="s">
        <v>1369</v>
      </c>
      <c r="C50" s="55" t="s">
        <v>1389</v>
      </c>
      <c r="D50" s="55"/>
      <c r="E50" s="55"/>
      <c r="F50" s="55"/>
      <c r="G50" s="313"/>
      <c r="H50" s="314"/>
      <c r="I50" s="314"/>
      <c r="J50" s="314"/>
      <c r="K50" s="314"/>
      <c r="Q50" s="54"/>
      <c r="R50" s="54"/>
      <c r="S50" s="54"/>
      <c r="T50" s="54"/>
      <c r="U50" s="54"/>
      <c r="V50" s="54"/>
      <c r="W50" s="54"/>
      <c r="X50" s="54"/>
      <c r="Y50" s="54"/>
    </row>
    <row r="51" spans="1:25" s="315" customFormat="1" x14ac:dyDescent="0.25">
      <c r="A51" s="55" t="s">
        <v>1507</v>
      </c>
      <c r="B51" s="55" t="s">
        <v>1369</v>
      </c>
      <c r="C51" s="55" t="s">
        <v>1390</v>
      </c>
      <c r="D51" s="55"/>
      <c r="E51" s="55"/>
      <c r="F51" s="55"/>
      <c r="G51" s="313"/>
      <c r="H51" s="314"/>
      <c r="I51" s="314"/>
      <c r="J51" s="314"/>
      <c r="K51" s="314"/>
      <c r="Q51" s="54"/>
      <c r="R51" s="54"/>
      <c r="S51" s="54"/>
      <c r="T51" s="54"/>
      <c r="U51" s="54"/>
      <c r="V51" s="54"/>
      <c r="W51" s="54"/>
      <c r="X51" s="54"/>
      <c r="Y51" s="54"/>
    </row>
    <row r="52" spans="1:25" s="315" customFormat="1" x14ac:dyDescent="0.25">
      <c r="A52" s="55" t="s">
        <v>1507</v>
      </c>
      <c r="B52" s="55" t="s">
        <v>1369</v>
      </c>
      <c r="C52" s="55" t="s">
        <v>1391</v>
      </c>
      <c r="D52" s="55"/>
      <c r="E52" s="55"/>
      <c r="F52" s="55"/>
      <c r="G52" s="313"/>
      <c r="H52" s="314"/>
      <c r="I52" s="314"/>
      <c r="J52" s="314"/>
      <c r="K52" s="314"/>
      <c r="Q52" s="54"/>
      <c r="R52" s="54"/>
      <c r="S52" s="54"/>
      <c r="T52" s="54"/>
      <c r="U52" s="54"/>
      <c r="V52" s="54"/>
      <c r="W52" s="54"/>
      <c r="X52" s="54"/>
      <c r="Y52" s="54"/>
    </row>
    <row r="53" spans="1:25" s="315" customFormat="1" x14ac:dyDescent="0.25">
      <c r="A53" s="55" t="s">
        <v>1517</v>
      </c>
      <c r="B53" s="55" t="s">
        <v>1538</v>
      </c>
      <c r="C53" s="55" t="s">
        <v>1392</v>
      </c>
      <c r="D53" s="55"/>
      <c r="E53" s="55"/>
      <c r="F53" s="55"/>
      <c r="G53" s="313"/>
      <c r="H53" s="314"/>
      <c r="I53" s="314"/>
      <c r="J53" s="314"/>
      <c r="K53" s="314"/>
      <c r="Q53" s="54"/>
      <c r="R53" s="54"/>
      <c r="S53" s="54"/>
      <c r="T53" s="54"/>
      <c r="U53" s="54"/>
      <c r="V53" s="54"/>
      <c r="W53" s="54"/>
      <c r="X53" s="54"/>
      <c r="Y53" s="54"/>
    </row>
    <row r="54" spans="1:25" s="315" customFormat="1" x14ac:dyDescent="0.25">
      <c r="A54" s="55" t="s">
        <v>1517</v>
      </c>
      <c r="B54" s="55" t="s">
        <v>1538</v>
      </c>
      <c r="C54" s="55" t="s">
        <v>1393</v>
      </c>
      <c r="D54" s="55"/>
      <c r="E54" s="55"/>
      <c r="F54" s="55"/>
      <c r="G54" s="313"/>
      <c r="H54" s="314"/>
      <c r="I54" s="314"/>
      <c r="J54" s="314"/>
      <c r="K54" s="314"/>
      <c r="Q54" s="54"/>
      <c r="R54" s="54"/>
      <c r="S54" s="54"/>
      <c r="T54" s="54"/>
      <c r="U54" s="54"/>
      <c r="V54" s="54"/>
      <c r="W54" s="54"/>
      <c r="X54" s="54"/>
      <c r="Y54" s="54"/>
    </row>
    <row r="55" spans="1:25" s="315" customFormat="1" x14ac:dyDescent="0.25">
      <c r="A55" s="55" t="s">
        <v>1517</v>
      </c>
      <c r="B55" s="55" t="s">
        <v>1538</v>
      </c>
      <c r="C55" s="55" t="s">
        <v>1394</v>
      </c>
      <c r="D55" s="55"/>
      <c r="E55" s="55"/>
      <c r="F55" s="55"/>
      <c r="G55" s="313"/>
      <c r="H55" s="314"/>
      <c r="I55" s="314"/>
      <c r="J55" s="314"/>
      <c r="K55" s="314"/>
      <c r="Q55" s="54"/>
      <c r="R55" s="54"/>
      <c r="S55" s="54"/>
      <c r="T55" s="54"/>
      <c r="U55" s="54"/>
      <c r="V55" s="54"/>
      <c r="W55" s="54"/>
      <c r="X55" s="54"/>
      <c r="Y55" s="54"/>
    </row>
    <row r="56" spans="1:25" s="315" customFormat="1" x14ac:dyDescent="0.25">
      <c r="A56" s="55" t="s">
        <v>1511</v>
      </c>
      <c r="B56" s="55" t="s">
        <v>1539</v>
      </c>
      <c r="C56" s="55" t="s">
        <v>1395</v>
      </c>
      <c r="D56" s="55"/>
      <c r="E56" s="55"/>
      <c r="F56" s="55"/>
      <c r="G56" s="313"/>
      <c r="H56" s="314"/>
      <c r="I56" s="314"/>
      <c r="J56" s="314"/>
      <c r="K56" s="314"/>
      <c r="Q56" s="54"/>
      <c r="R56" s="54"/>
      <c r="S56" s="54"/>
      <c r="T56" s="54"/>
      <c r="U56" s="54"/>
      <c r="V56" s="54"/>
      <c r="W56" s="54"/>
      <c r="X56" s="54"/>
      <c r="Y56" s="54"/>
    </row>
    <row r="57" spans="1:25" s="315" customFormat="1" x14ac:dyDescent="0.25">
      <c r="A57" s="55" t="s">
        <v>1511</v>
      </c>
      <c r="B57" s="55" t="s">
        <v>1539</v>
      </c>
      <c r="C57" s="55" t="s">
        <v>1396</v>
      </c>
      <c r="D57" s="55"/>
      <c r="E57" s="55"/>
      <c r="F57" s="55"/>
      <c r="G57" s="313"/>
      <c r="H57" s="314"/>
      <c r="I57" s="314"/>
      <c r="J57" s="314"/>
      <c r="K57" s="314"/>
      <c r="Q57" s="54"/>
      <c r="R57" s="54"/>
      <c r="S57" s="54"/>
      <c r="T57" s="54"/>
      <c r="U57" s="54"/>
      <c r="V57" s="54"/>
      <c r="W57" s="54"/>
      <c r="X57" s="54"/>
      <c r="Y57" s="54"/>
    </row>
    <row r="58" spans="1:25" s="315" customFormat="1" x14ac:dyDescent="0.25">
      <c r="A58" s="55" t="s">
        <v>1511</v>
      </c>
      <c r="B58" s="55" t="s">
        <v>1539</v>
      </c>
      <c r="C58" s="55" t="s">
        <v>1397</v>
      </c>
      <c r="D58" s="55"/>
      <c r="E58" s="55"/>
      <c r="F58" s="55"/>
      <c r="G58" s="313"/>
      <c r="H58" s="314"/>
      <c r="I58" s="314"/>
      <c r="J58" s="314"/>
      <c r="K58" s="314"/>
      <c r="Q58" s="54"/>
      <c r="R58" s="54"/>
      <c r="S58" s="54"/>
      <c r="T58" s="54"/>
      <c r="U58" s="54"/>
      <c r="V58" s="54"/>
      <c r="W58" s="54"/>
      <c r="X58" s="54"/>
      <c r="Y58" s="54"/>
    </row>
    <row r="59" spans="1:25" s="315" customFormat="1" x14ac:dyDescent="0.25">
      <c r="A59" s="55" t="s">
        <v>1514</v>
      </c>
      <c r="B59" s="55" t="s">
        <v>1364</v>
      </c>
      <c r="C59" s="55" t="s">
        <v>1398</v>
      </c>
      <c r="D59" s="55"/>
      <c r="E59" s="55"/>
      <c r="F59" s="55"/>
      <c r="G59" s="313"/>
      <c r="H59" s="314"/>
      <c r="I59" s="314"/>
      <c r="J59" s="314"/>
      <c r="K59" s="314"/>
      <c r="Q59" s="54"/>
      <c r="R59" s="54"/>
      <c r="S59" s="54"/>
      <c r="T59" s="54"/>
      <c r="U59" s="54"/>
      <c r="V59" s="54"/>
      <c r="W59" s="54"/>
      <c r="X59" s="54"/>
      <c r="Y59" s="54"/>
    </row>
    <row r="60" spans="1:25" s="315" customFormat="1" x14ac:dyDescent="0.25">
      <c r="A60" s="55" t="s">
        <v>1514</v>
      </c>
      <c r="B60" s="55" t="s">
        <v>1364</v>
      </c>
      <c r="C60" s="55" t="s">
        <v>1399</v>
      </c>
      <c r="D60" s="55"/>
      <c r="E60" s="55"/>
      <c r="F60" s="55"/>
      <c r="G60" s="313"/>
      <c r="H60" s="314"/>
      <c r="I60" s="314"/>
      <c r="J60" s="314"/>
      <c r="K60" s="314"/>
      <c r="Q60" s="54"/>
      <c r="R60" s="54"/>
      <c r="S60" s="54"/>
      <c r="T60" s="54"/>
      <c r="U60" s="54"/>
      <c r="V60" s="54"/>
      <c r="W60" s="54"/>
      <c r="X60" s="54"/>
      <c r="Y60" s="54"/>
    </row>
    <row r="61" spans="1:25" s="315" customFormat="1" x14ac:dyDescent="0.25">
      <c r="A61" s="55" t="s">
        <v>1514</v>
      </c>
      <c r="B61" s="55" t="s">
        <v>1364</v>
      </c>
      <c r="C61" s="55" t="s">
        <v>1400</v>
      </c>
      <c r="D61" s="55"/>
      <c r="E61" s="55"/>
      <c r="F61" s="55"/>
      <c r="G61" s="313"/>
      <c r="H61" s="314"/>
      <c r="I61" s="314"/>
      <c r="J61" s="314"/>
      <c r="K61" s="314"/>
      <c r="Q61" s="54"/>
      <c r="R61" s="54"/>
      <c r="S61" s="54"/>
      <c r="T61" s="54"/>
      <c r="U61" s="54"/>
      <c r="V61" s="54"/>
      <c r="W61" s="54"/>
      <c r="X61" s="54"/>
      <c r="Y61" s="54"/>
    </row>
    <row r="62" spans="1:25" s="315" customFormat="1" x14ac:dyDescent="0.25">
      <c r="A62" s="55" t="s">
        <v>1514</v>
      </c>
      <c r="B62" s="55" t="s">
        <v>1364</v>
      </c>
      <c r="C62" s="55" t="s">
        <v>1401</v>
      </c>
      <c r="D62" s="55"/>
      <c r="E62" s="55"/>
      <c r="F62" s="55"/>
      <c r="G62" s="313"/>
      <c r="H62" s="314"/>
      <c r="I62" s="314"/>
      <c r="J62" s="314"/>
      <c r="K62" s="314"/>
      <c r="Q62" s="54"/>
      <c r="R62" s="54"/>
      <c r="S62" s="54"/>
      <c r="T62" s="54"/>
      <c r="U62" s="54"/>
      <c r="V62" s="54"/>
      <c r="W62" s="54"/>
      <c r="X62" s="54"/>
      <c r="Y62" s="54"/>
    </row>
    <row r="63" spans="1:25" s="315" customFormat="1" x14ac:dyDescent="0.25">
      <c r="A63" s="55" t="s">
        <v>1514</v>
      </c>
      <c r="B63" s="55" t="s">
        <v>1364</v>
      </c>
      <c r="C63" s="55" t="s">
        <v>1402</v>
      </c>
      <c r="D63" s="55"/>
      <c r="E63" s="55"/>
      <c r="F63" s="55"/>
      <c r="G63" s="313"/>
      <c r="H63" s="314"/>
      <c r="I63" s="314"/>
      <c r="J63" s="314"/>
      <c r="K63" s="314"/>
      <c r="Q63" s="54"/>
      <c r="R63" s="54"/>
      <c r="S63" s="54"/>
      <c r="T63" s="54"/>
      <c r="U63" s="54"/>
      <c r="V63" s="54"/>
      <c r="W63" s="54"/>
      <c r="X63" s="54"/>
      <c r="Y63" s="54"/>
    </row>
    <row r="64" spans="1:25" s="315" customFormat="1" x14ac:dyDescent="0.25">
      <c r="A64" s="55" t="s">
        <v>1514</v>
      </c>
      <c r="B64" s="55" t="s">
        <v>1364</v>
      </c>
      <c r="C64" s="55" t="s">
        <v>1403</v>
      </c>
      <c r="D64" s="55"/>
      <c r="E64" s="55"/>
      <c r="F64" s="55"/>
      <c r="G64" s="313"/>
      <c r="H64" s="314"/>
      <c r="I64" s="314"/>
      <c r="J64" s="314"/>
      <c r="K64" s="314"/>
      <c r="Q64" s="54"/>
      <c r="R64" s="54"/>
      <c r="S64" s="54"/>
      <c r="T64" s="54"/>
      <c r="U64" s="54"/>
      <c r="V64" s="54"/>
      <c r="W64" s="54"/>
      <c r="X64" s="54"/>
      <c r="Y64" s="54"/>
    </row>
    <row r="65" spans="1:25" s="315" customFormat="1" x14ac:dyDescent="0.25">
      <c r="A65" s="55" t="s">
        <v>1518</v>
      </c>
      <c r="B65" s="55" t="s">
        <v>1540</v>
      </c>
      <c r="C65" s="55" t="s">
        <v>1404</v>
      </c>
      <c r="D65" s="55"/>
      <c r="E65" s="55"/>
      <c r="F65" s="55"/>
      <c r="G65" s="313"/>
      <c r="H65" s="314"/>
      <c r="I65" s="314"/>
      <c r="J65" s="314"/>
      <c r="K65" s="314"/>
      <c r="Q65" s="54"/>
      <c r="R65" s="54"/>
      <c r="S65" s="54"/>
      <c r="T65" s="54"/>
      <c r="U65" s="54"/>
      <c r="V65" s="54"/>
      <c r="W65" s="54"/>
      <c r="X65" s="54"/>
      <c r="Y65" s="54"/>
    </row>
    <row r="66" spans="1:25" s="315" customFormat="1" x14ac:dyDescent="0.25">
      <c r="A66" s="55" t="s">
        <v>1518</v>
      </c>
      <c r="B66" s="55" t="s">
        <v>1540</v>
      </c>
      <c r="C66" s="55" t="s">
        <v>1405</v>
      </c>
      <c r="D66" s="55"/>
      <c r="E66" s="55"/>
      <c r="F66" s="55"/>
      <c r="G66" s="313"/>
      <c r="H66" s="314"/>
      <c r="I66" s="314"/>
      <c r="J66" s="314"/>
      <c r="K66" s="314"/>
      <c r="Q66" s="54"/>
      <c r="R66" s="54"/>
      <c r="S66" s="54"/>
      <c r="T66" s="54"/>
      <c r="U66" s="54"/>
      <c r="V66" s="54"/>
      <c r="W66" s="54"/>
      <c r="X66" s="54"/>
      <c r="Y66" s="54"/>
    </row>
    <row r="67" spans="1:25" s="315" customFormat="1" x14ac:dyDescent="0.25">
      <c r="A67" s="55" t="s">
        <v>1519</v>
      </c>
      <c r="B67" s="55" t="s">
        <v>1541</v>
      </c>
      <c r="C67" s="55" t="s">
        <v>1406</v>
      </c>
      <c r="D67" s="55"/>
      <c r="E67" s="55"/>
      <c r="F67" s="55"/>
      <c r="G67" s="313"/>
      <c r="H67" s="314"/>
      <c r="I67" s="314"/>
      <c r="J67" s="314"/>
      <c r="K67" s="314"/>
      <c r="Q67" s="54"/>
      <c r="R67" s="54"/>
      <c r="S67" s="54"/>
      <c r="T67" s="54"/>
      <c r="U67" s="54"/>
      <c r="V67" s="54"/>
      <c r="W67" s="54"/>
      <c r="X67" s="54"/>
      <c r="Y67" s="54"/>
    </row>
    <row r="68" spans="1:25" s="315" customFormat="1" x14ac:dyDescent="0.25">
      <c r="A68" s="55" t="s">
        <v>1519</v>
      </c>
      <c r="B68" s="55" t="s">
        <v>1541</v>
      </c>
      <c r="C68" s="55" t="s">
        <v>1407</v>
      </c>
      <c r="D68" s="55"/>
      <c r="E68" s="55"/>
      <c r="F68" s="55"/>
      <c r="G68" s="313"/>
      <c r="H68" s="314"/>
      <c r="I68" s="314"/>
      <c r="J68" s="314"/>
      <c r="K68" s="314"/>
      <c r="Q68" s="54"/>
      <c r="R68" s="54"/>
      <c r="S68" s="54"/>
      <c r="T68" s="54"/>
      <c r="U68" s="54"/>
      <c r="V68" s="54"/>
      <c r="W68" s="54"/>
      <c r="X68" s="54"/>
      <c r="Y68" s="54"/>
    </row>
    <row r="69" spans="1:25" s="315" customFormat="1" x14ac:dyDescent="0.25">
      <c r="A69" s="55" t="s">
        <v>1519</v>
      </c>
      <c r="B69" s="55" t="s">
        <v>1541</v>
      </c>
      <c r="C69" s="55" t="s">
        <v>1408</v>
      </c>
      <c r="D69" s="55"/>
      <c r="E69" s="55"/>
      <c r="F69" s="55"/>
      <c r="G69" s="313"/>
      <c r="H69" s="314"/>
      <c r="I69" s="314"/>
      <c r="J69" s="314"/>
      <c r="K69" s="314"/>
      <c r="Q69" s="54"/>
      <c r="R69" s="54"/>
      <c r="S69" s="54"/>
      <c r="T69" s="54"/>
      <c r="U69" s="54"/>
      <c r="V69" s="54"/>
      <c r="W69" s="54"/>
      <c r="X69" s="54"/>
      <c r="Y69" s="54"/>
    </row>
    <row r="70" spans="1:25" s="315" customFormat="1" x14ac:dyDescent="0.25">
      <c r="A70" s="55" t="s">
        <v>1524</v>
      </c>
      <c r="B70" s="55" t="s">
        <v>1542</v>
      </c>
      <c r="C70" s="55" t="s">
        <v>1409</v>
      </c>
      <c r="D70" s="55"/>
      <c r="E70" s="55"/>
      <c r="F70" s="55"/>
      <c r="G70" s="313"/>
      <c r="H70" s="314"/>
      <c r="I70" s="314"/>
      <c r="J70" s="314"/>
      <c r="K70" s="314"/>
      <c r="Q70" s="54"/>
      <c r="R70" s="54"/>
      <c r="S70" s="54"/>
      <c r="T70" s="54"/>
      <c r="U70" s="54"/>
      <c r="V70" s="54"/>
      <c r="W70" s="54"/>
      <c r="X70" s="54"/>
      <c r="Y70" s="54"/>
    </row>
    <row r="71" spans="1:25" s="315" customFormat="1" x14ac:dyDescent="0.25">
      <c r="A71" s="55" t="s">
        <v>1524</v>
      </c>
      <c r="B71" s="55" t="s">
        <v>1542</v>
      </c>
      <c r="C71" s="55" t="s">
        <v>1410</v>
      </c>
      <c r="D71" s="55"/>
      <c r="E71" s="55"/>
      <c r="F71" s="55"/>
      <c r="G71" s="313"/>
      <c r="H71" s="314"/>
      <c r="I71" s="314"/>
      <c r="J71" s="314"/>
      <c r="K71" s="314"/>
      <c r="Q71" s="54"/>
      <c r="R71" s="54"/>
      <c r="S71" s="54"/>
      <c r="T71" s="54"/>
      <c r="U71" s="54"/>
      <c r="V71" s="54"/>
      <c r="W71" s="54"/>
      <c r="X71" s="54"/>
      <c r="Y71" s="54"/>
    </row>
    <row r="72" spans="1:25" s="315" customFormat="1" x14ac:dyDescent="0.25">
      <c r="A72" s="55" t="s">
        <v>1524</v>
      </c>
      <c r="B72" s="55" t="s">
        <v>1542</v>
      </c>
      <c r="C72" s="55" t="s">
        <v>1411</v>
      </c>
      <c r="D72" s="55"/>
      <c r="E72" s="55"/>
      <c r="F72" s="55"/>
      <c r="G72" s="313"/>
      <c r="H72" s="314"/>
      <c r="I72" s="314"/>
      <c r="J72" s="314"/>
      <c r="K72" s="314"/>
      <c r="Q72" s="54"/>
      <c r="R72" s="54"/>
      <c r="S72" s="54"/>
      <c r="T72" s="54"/>
      <c r="U72" s="54"/>
      <c r="V72" s="54"/>
      <c r="W72" s="54"/>
      <c r="X72" s="54"/>
      <c r="Y72" s="54"/>
    </row>
    <row r="73" spans="1:25" s="315" customFormat="1" x14ac:dyDescent="0.25">
      <c r="A73" s="55" t="s">
        <v>1524</v>
      </c>
      <c r="B73" s="55" t="s">
        <v>1542</v>
      </c>
      <c r="C73" s="55" t="s">
        <v>1412</v>
      </c>
      <c r="D73" s="55"/>
      <c r="E73" s="55"/>
      <c r="F73" s="55"/>
      <c r="G73" s="313"/>
      <c r="H73" s="314"/>
      <c r="I73" s="314"/>
      <c r="J73" s="314"/>
      <c r="K73" s="314"/>
      <c r="Q73" s="54"/>
      <c r="R73" s="54"/>
      <c r="S73" s="54"/>
      <c r="T73" s="54"/>
      <c r="U73" s="54"/>
      <c r="V73" s="54"/>
      <c r="W73" s="54"/>
      <c r="X73" s="54"/>
      <c r="Y73" s="54"/>
    </row>
    <row r="74" spans="1:25" s="315" customFormat="1" x14ac:dyDescent="0.25">
      <c r="A74" s="55" t="s">
        <v>1528</v>
      </c>
      <c r="B74" s="55" t="s">
        <v>1544</v>
      </c>
      <c r="C74" s="55" t="s">
        <v>1413</v>
      </c>
      <c r="D74" s="55"/>
      <c r="E74" s="55"/>
      <c r="F74" s="55"/>
      <c r="G74" s="313"/>
      <c r="H74" s="314"/>
      <c r="I74" s="314"/>
      <c r="J74" s="314"/>
      <c r="K74" s="314"/>
      <c r="Q74" s="54"/>
      <c r="R74" s="54"/>
      <c r="S74" s="54"/>
      <c r="T74" s="54"/>
      <c r="U74" s="54"/>
      <c r="V74" s="54"/>
      <c r="W74" s="54"/>
      <c r="X74" s="54"/>
      <c r="Y74" s="54"/>
    </row>
    <row r="75" spans="1:25" s="315" customFormat="1" x14ac:dyDescent="0.25">
      <c r="A75" s="55" t="s">
        <v>1528</v>
      </c>
      <c r="B75" s="55" t="s">
        <v>1544</v>
      </c>
      <c r="C75" s="55" t="s">
        <v>1414</v>
      </c>
      <c r="D75" s="55"/>
      <c r="E75" s="55"/>
      <c r="F75" s="55"/>
      <c r="G75" s="313"/>
      <c r="H75" s="314"/>
      <c r="I75" s="314"/>
      <c r="J75" s="314"/>
      <c r="K75" s="314"/>
      <c r="Q75" s="54"/>
      <c r="R75" s="54"/>
      <c r="S75" s="54"/>
      <c r="T75" s="54"/>
      <c r="U75" s="54"/>
      <c r="V75" s="54"/>
      <c r="W75" s="54"/>
      <c r="X75" s="54"/>
      <c r="Y75" s="54"/>
    </row>
    <row r="76" spans="1:25" s="315" customFormat="1" x14ac:dyDescent="0.25">
      <c r="A76" s="55" t="s">
        <v>1528</v>
      </c>
      <c r="B76" s="55" t="s">
        <v>1544</v>
      </c>
      <c r="C76" s="55" t="s">
        <v>1415</v>
      </c>
      <c r="D76" s="55"/>
      <c r="E76" s="55"/>
      <c r="F76" s="55"/>
      <c r="G76" s="313"/>
      <c r="H76" s="314"/>
      <c r="I76" s="314"/>
      <c r="J76" s="314"/>
      <c r="K76" s="314"/>
      <c r="Q76" s="54"/>
      <c r="R76" s="54"/>
      <c r="S76" s="54"/>
      <c r="T76" s="54"/>
      <c r="U76" s="54"/>
      <c r="V76" s="54"/>
      <c r="W76" s="54"/>
      <c r="X76" s="54"/>
      <c r="Y76" s="54"/>
    </row>
    <row r="77" spans="1:25" s="315" customFormat="1" x14ac:dyDescent="0.25">
      <c r="A77" s="55" t="s">
        <v>1528</v>
      </c>
      <c r="B77" s="55" t="s">
        <v>1544</v>
      </c>
      <c r="C77" s="55" t="s">
        <v>1416</v>
      </c>
      <c r="D77" s="55"/>
      <c r="E77" s="55"/>
      <c r="F77" s="55"/>
      <c r="G77" s="313"/>
      <c r="H77" s="314"/>
      <c r="I77" s="314"/>
      <c r="J77" s="314"/>
      <c r="K77" s="314"/>
      <c r="Q77" s="54"/>
      <c r="R77" s="54"/>
      <c r="S77" s="54"/>
      <c r="T77" s="54"/>
      <c r="U77" s="54"/>
      <c r="V77" s="54"/>
      <c r="W77" s="54"/>
      <c r="X77" s="54"/>
      <c r="Y77" s="54"/>
    </row>
    <row r="78" spans="1:25" s="315" customFormat="1" x14ac:dyDescent="0.25">
      <c r="A78" s="55" t="s">
        <v>1525</v>
      </c>
      <c r="B78" s="55" t="s">
        <v>1545</v>
      </c>
      <c r="C78" s="55" t="s">
        <v>1417</v>
      </c>
      <c r="D78" s="55"/>
      <c r="E78" s="55"/>
      <c r="F78" s="55"/>
      <c r="G78" s="313"/>
      <c r="H78" s="314"/>
      <c r="I78" s="314"/>
      <c r="J78" s="314"/>
      <c r="K78" s="314"/>
      <c r="Q78" s="54"/>
      <c r="R78" s="54"/>
      <c r="S78" s="54"/>
      <c r="T78" s="54"/>
      <c r="U78" s="54"/>
      <c r="V78" s="54"/>
      <c r="W78" s="54"/>
      <c r="X78" s="54"/>
      <c r="Y78" s="54"/>
    </row>
    <row r="79" spans="1:25" s="315" customFormat="1" x14ac:dyDescent="0.25">
      <c r="A79" s="55" t="s">
        <v>1525</v>
      </c>
      <c r="B79" s="55" t="s">
        <v>1545</v>
      </c>
      <c r="C79" s="55" t="s">
        <v>1418</v>
      </c>
      <c r="D79" s="55"/>
      <c r="E79" s="55"/>
      <c r="F79" s="55"/>
      <c r="G79" s="313"/>
      <c r="H79" s="314"/>
      <c r="I79" s="314"/>
      <c r="J79" s="314"/>
      <c r="K79" s="314"/>
      <c r="Q79" s="54"/>
      <c r="R79" s="54"/>
      <c r="S79" s="54"/>
      <c r="T79" s="54"/>
      <c r="U79" s="54"/>
      <c r="V79" s="54"/>
      <c r="W79" s="54"/>
      <c r="X79" s="54"/>
      <c r="Y79" s="54"/>
    </row>
    <row r="80" spans="1:25" s="315" customFormat="1" x14ac:dyDescent="0.25">
      <c r="A80" s="55" t="s">
        <v>1525</v>
      </c>
      <c r="B80" s="55" t="s">
        <v>1545</v>
      </c>
      <c r="C80" s="55" t="s">
        <v>1419</v>
      </c>
      <c r="D80" s="55"/>
      <c r="E80" s="55"/>
      <c r="F80" s="55"/>
      <c r="G80" s="313"/>
      <c r="H80" s="314"/>
      <c r="I80" s="314"/>
      <c r="J80" s="314"/>
      <c r="K80" s="314"/>
      <c r="Q80" s="54"/>
      <c r="R80" s="54"/>
      <c r="S80" s="54"/>
      <c r="T80" s="54"/>
      <c r="U80" s="54"/>
      <c r="V80" s="54"/>
      <c r="W80" s="54"/>
      <c r="X80" s="54"/>
      <c r="Y80" s="54"/>
    </row>
    <row r="81" spans="1:25" s="315" customFormat="1" x14ac:dyDescent="0.25">
      <c r="A81" s="55" t="s">
        <v>1522</v>
      </c>
      <c r="B81" s="55" t="s">
        <v>1356</v>
      </c>
      <c r="C81" s="55" t="s">
        <v>1420</v>
      </c>
      <c r="D81" s="55"/>
      <c r="E81" s="55"/>
      <c r="F81" s="55"/>
      <c r="G81" s="313"/>
      <c r="H81" s="314"/>
      <c r="I81" s="314"/>
      <c r="J81" s="314"/>
      <c r="K81" s="314"/>
      <c r="Q81" s="54"/>
      <c r="R81" s="54"/>
      <c r="S81" s="54"/>
      <c r="T81" s="54"/>
      <c r="U81" s="54"/>
      <c r="V81" s="54"/>
      <c r="W81" s="54"/>
      <c r="X81" s="54"/>
      <c r="Y81" s="54"/>
    </row>
    <row r="82" spans="1:25" s="315" customFormat="1" x14ac:dyDescent="0.25">
      <c r="A82" s="55" t="s">
        <v>1522</v>
      </c>
      <c r="B82" s="55" t="s">
        <v>1356</v>
      </c>
      <c r="C82" s="55" t="s">
        <v>1421</v>
      </c>
      <c r="D82" s="55"/>
      <c r="E82" s="55"/>
      <c r="F82" s="55"/>
      <c r="G82" s="313"/>
      <c r="H82" s="314"/>
      <c r="I82" s="314"/>
      <c r="J82" s="314"/>
      <c r="K82" s="314"/>
      <c r="Q82" s="54"/>
      <c r="R82" s="54"/>
      <c r="S82" s="54"/>
      <c r="T82" s="54"/>
      <c r="U82" s="54"/>
      <c r="V82" s="54"/>
      <c r="W82" s="54"/>
      <c r="X82" s="54"/>
      <c r="Y82" s="54"/>
    </row>
    <row r="83" spans="1:25" s="315" customFormat="1" x14ac:dyDescent="0.25">
      <c r="A83" s="55" t="s">
        <v>1522</v>
      </c>
      <c r="B83" s="55" t="s">
        <v>1356</v>
      </c>
      <c r="C83" s="55" t="s">
        <v>1422</v>
      </c>
      <c r="D83" s="55"/>
      <c r="E83" s="55"/>
      <c r="F83" s="55"/>
      <c r="G83" s="313"/>
      <c r="H83" s="314"/>
      <c r="I83" s="314"/>
      <c r="J83" s="314"/>
      <c r="K83" s="314"/>
      <c r="Q83" s="54"/>
      <c r="R83" s="54"/>
      <c r="S83" s="54"/>
      <c r="T83" s="54"/>
      <c r="U83" s="54"/>
      <c r="V83" s="54"/>
      <c r="W83" s="54"/>
      <c r="X83" s="54"/>
      <c r="Y83" s="54"/>
    </row>
    <row r="84" spans="1:25" s="315" customFormat="1" x14ac:dyDescent="0.25">
      <c r="A84" s="55" t="s">
        <v>1522</v>
      </c>
      <c r="B84" s="55" t="s">
        <v>1356</v>
      </c>
      <c r="C84" s="55" t="s">
        <v>1423</v>
      </c>
      <c r="D84" s="55"/>
      <c r="E84" s="55"/>
      <c r="F84" s="55"/>
      <c r="G84" s="313"/>
      <c r="H84" s="314"/>
      <c r="I84" s="314"/>
      <c r="J84" s="314"/>
      <c r="K84" s="314"/>
      <c r="Q84" s="54"/>
      <c r="R84" s="54"/>
      <c r="S84" s="54"/>
      <c r="T84" s="54"/>
      <c r="U84" s="54"/>
      <c r="V84" s="54"/>
      <c r="W84" s="54"/>
      <c r="X84" s="54"/>
      <c r="Y84" s="54"/>
    </row>
    <row r="85" spans="1:25" s="315" customFormat="1" x14ac:dyDescent="0.25">
      <c r="A85" s="55" t="s">
        <v>1522</v>
      </c>
      <c r="B85" s="55" t="s">
        <v>1356</v>
      </c>
      <c r="C85" s="55" t="s">
        <v>1424</v>
      </c>
      <c r="D85" s="55"/>
      <c r="E85" s="55"/>
      <c r="F85" s="55"/>
      <c r="G85" s="313"/>
      <c r="H85" s="314"/>
      <c r="I85" s="314"/>
      <c r="J85" s="314"/>
      <c r="K85" s="314"/>
      <c r="Q85" s="54"/>
      <c r="R85" s="54"/>
      <c r="S85" s="54"/>
      <c r="T85" s="54"/>
      <c r="U85" s="54"/>
      <c r="V85" s="54"/>
      <c r="W85" s="54"/>
      <c r="X85" s="54"/>
      <c r="Y85" s="54"/>
    </row>
    <row r="86" spans="1:25" s="315" customFormat="1" x14ac:dyDescent="0.25">
      <c r="A86" s="55" t="s">
        <v>1522</v>
      </c>
      <c r="B86" s="55" t="s">
        <v>1356</v>
      </c>
      <c r="C86" s="55" t="s">
        <v>1425</v>
      </c>
      <c r="D86" s="55"/>
      <c r="E86" s="55"/>
      <c r="F86" s="55"/>
      <c r="G86" s="313"/>
      <c r="H86" s="314"/>
      <c r="I86" s="314"/>
      <c r="J86" s="314"/>
      <c r="K86" s="314"/>
      <c r="Q86" s="54"/>
      <c r="R86" s="54"/>
      <c r="S86" s="54"/>
      <c r="T86" s="54"/>
      <c r="U86" s="54"/>
      <c r="V86" s="54"/>
      <c r="W86" s="54"/>
      <c r="X86" s="54"/>
      <c r="Y86" s="54"/>
    </row>
    <row r="87" spans="1:25" s="315" customFormat="1" x14ac:dyDescent="0.25">
      <c r="A87" s="55" t="s">
        <v>1504</v>
      </c>
      <c r="B87" s="55" t="s">
        <v>1543</v>
      </c>
      <c r="C87" s="55" t="s">
        <v>1426</v>
      </c>
      <c r="D87" s="55"/>
      <c r="E87" s="55"/>
      <c r="F87" s="55"/>
      <c r="G87" s="313"/>
      <c r="H87" s="314"/>
      <c r="I87" s="314"/>
      <c r="J87" s="314"/>
      <c r="K87" s="314"/>
      <c r="Q87" s="54"/>
      <c r="R87" s="54"/>
      <c r="S87" s="54"/>
      <c r="T87" s="54"/>
      <c r="U87" s="54"/>
      <c r="V87" s="54"/>
      <c r="W87" s="54"/>
      <c r="X87" s="54"/>
      <c r="Y87" s="54"/>
    </row>
    <row r="88" spans="1:25" s="315" customFormat="1" x14ac:dyDescent="0.25">
      <c r="A88" s="55" t="s">
        <v>1504</v>
      </c>
      <c r="B88" s="55" t="s">
        <v>1543</v>
      </c>
      <c r="C88" s="55" t="s">
        <v>1427</v>
      </c>
      <c r="D88" s="55"/>
      <c r="E88" s="55"/>
      <c r="F88" s="55"/>
      <c r="G88" s="313"/>
      <c r="H88" s="314"/>
      <c r="I88" s="314"/>
      <c r="J88" s="314"/>
      <c r="K88" s="314"/>
      <c r="Q88" s="54"/>
      <c r="R88" s="54"/>
      <c r="S88" s="54"/>
      <c r="T88" s="54"/>
      <c r="U88" s="54"/>
      <c r="V88" s="54"/>
      <c r="W88" s="54"/>
      <c r="X88" s="54"/>
      <c r="Y88" s="54"/>
    </row>
    <row r="89" spans="1:25" s="315" customFormat="1" x14ac:dyDescent="0.25">
      <c r="A89" s="55" t="s">
        <v>1504</v>
      </c>
      <c r="B89" s="55" t="s">
        <v>1543</v>
      </c>
      <c r="C89" s="55" t="s">
        <v>1428</v>
      </c>
      <c r="D89" s="55"/>
      <c r="E89" s="55"/>
      <c r="F89" s="55"/>
      <c r="G89" s="313"/>
      <c r="H89" s="314"/>
      <c r="I89" s="314"/>
      <c r="J89" s="314"/>
      <c r="K89" s="314"/>
      <c r="Q89" s="54"/>
      <c r="R89" s="54"/>
      <c r="S89" s="54"/>
      <c r="T89" s="54"/>
      <c r="U89" s="54"/>
      <c r="V89" s="54"/>
      <c r="W89" s="54"/>
      <c r="X89" s="54"/>
      <c r="Y89" s="54"/>
    </row>
    <row r="90" spans="1:25" s="315" customFormat="1" x14ac:dyDescent="0.25">
      <c r="A90" s="55" t="s">
        <v>1504</v>
      </c>
      <c r="B90" s="55" t="s">
        <v>1543</v>
      </c>
      <c r="C90" s="55" t="s">
        <v>1429</v>
      </c>
      <c r="D90" s="55"/>
      <c r="E90" s="55"/>
      <c r="F90" s="55"/>
      <c r="G90" s="313"/>
      <c r="H90" s="314"/>
      <c r="I90" s="314"/>
      <c r="J90" s="314"/>
      <c r="K90" s="314"/>
      <c r="Q90" s="54"/>
      <c r="R90" s="54"/>
      <c r="S90" s="54"/>
      <c r="T90" s="54"/>
      <c r="U90" s="54"/>
      <c r="V90" s="54"/>
      <c r="W90" s="54"/>
      <c r="X90" s="54"/>
      <c r="Y90" s="54"/>
    </row>
    <row r="91" spans="1:25" s="315" customFormat="1" x14ac:dyDescent="0.25">
      <c r="A91" s="55" t="s">
        <v>1504</v>
      </c>
      <c r="B91" s="55" t="s">
        <v>1543</v>
      </c>
      <c r="C91" s="55" t="s">
        <v>1430</v>
      </c>
      <c r="D91" s="55"/>
      <c r="E91" s="55"/>
      <c r="F91" s="55"/>
      <c r="G91" s="313"/>
      <c r="H91" s="314"/>
      <c r="I91" s="314"/>
      <c r="J91" s="314"/>
      <c r="K91" s="314"/>
      <c r="Q91" s="54"/>
      <c r="R91" s="54"/>
      <c r="S91" s="54"/>
      <c r="T91" s="54"/>
      <c r="U91" s="54"/>
      <c r="V91" s="54"/>
      <c r="W91" s="54"/>
      <c r="X91" s="54"/>
      <c r="Y91" s="54"/>
    </row>
    <row r="92" spans="1:25" s="315" customFormat="1" x14ac:dyDescent="0.25">
      <c r="A92" s="55" t="s">
        <v>1515</v>
      </c>
      <c r="B92" s="55" t="s">
        <v>1353</v>
      </c>
      <c r="C92" s="55" t="s">
        <v>1431</v>
      </c>
      <c r="D92" s="55"/>
      <c r="E92" s="55"/>
      <c r="F92" s="55"/>
      <c r="G92" s="313"/>
      <c r="H92" s="314"/>
      <c r="I92" s="314"/>
      <c r="J92" s="314"/>
      <c r="K92" s="314"/>
      <c r="Q92" s="54"/>
      <c r="R92" s="54"/>
      <c r="S92" s="54"/>
      <c r="T92" s="54"/>
      <c r="U92" s="54"/>
      <c r="V92" s="54"/>
      <c r="W92" s="54"/>
      <c r="X92" s="54"/>
      <c r="Y92" s="54"/>
    </row>
    <row r="93" spans="1:25" s="315" customFormat="1" x14ac:dyDescent="0.25">
      <c r="A93" s="55" t="s">
        <v>1515</v>
      </c>
      <c r="B93" s="55" t="s">
        <v>1353</v>
      </c>
      <c r="C93" s="55" t="s">
        <v>1432</v>
      </c>
      <c r="D93" s="55"/>
      <c r="E93" s="55"/>
      <c r="F93" s="55"/>
      <c r="G93" s="313"/>
      <c r="H93" s="314"/>
      <c r="I93" s="314"/>
      <c r="J93" s="314"/>
      <c r="K93" s="314"/>
      <c r="Q93" s="54"/>
      <c r="R93" s="54"/>
      <c r="S93" s="54"/>
      <c r="T93" s="54"/>
      <c r="U93" s="54"/>
      <c r="V93" s="54"/>
      <c r="W93" s="54"/>
      <c r="X93" s="54"/>
      <c r="Y93" s="54"/>
    </row>
    <row r="94" spans="1:25" s="315" customFormat="1" x14ac:dyDescent="0.25">
      <c r="A94" s="55" t="s">
        <v>1506</v>
      </c>
      <c r="B94" s="55" t="s">
        <v>1351</v>
      </c>
      <c r="C94" s="55" t="s">
        <v>1433</v>
      </c>
      <c r="D94" s="55"/>
      <c r="E94" s="55"/>
      <c r="F94" s="55"/>
      <c r="G94" s="313"/>
      <c r="H94" s="314"/>
      <c r="I94" s="314"/>
      <c r="J94" s="314"/>
      <c r="K94" s="314"/>
      <c r="Q94" s="54"/>
      <c r="R94" s="54"/>
      <c r="S94" s="54"/>
      <c r="T94" s="54"/>
      <c r="U94" s="54"/>
      <c r="V94" s="54"/>
      <c r="W94" s="54"/>
      <c r="X94" s="54"/>
      <c r="Y94" s="54"/>
    </row>
    <row r="95" spans="1:25" s="315" customFormat="1" x14ac:dyDescent="0.25">
      <c r="A95" s="55" t="s">
        <v>1506</v>
      </c>
      <c r="B95" s="55" t="s">
        <v>1351</v>
      </c>
      <c r="C95" s="55" t="s">
        <v>1434</v>
      </c>
      <c r="D95" s="55"/>
      <c r="E95" s="55"/>
      <c r="F95" s="55"/>
      <c r="G95" s="313"/>
      <c r="H95" s="314"/>
      <c r="I95" s="314"/>
      <c r="J95" s="314"/>
      <c r="K95" s="314"/>
      <c r="Q95" s="54"/>
      <c r="R95" s="54"/>
      <c r="S95" s="54"/>
      <c r="T95" s="54"/>
      <c r="U95" s="54"/>
      <c r="V95" s="54"/>
      <c r="W95" s="54"/>
      <c r="X95" s="54"/>
      <c r="Y95" s="54"/>
    </row>
    <row r="96" spans="1:25" s="315" customFormat="1" x14ac:dyDescent="0.25">
      <c r="A96" s="55" t="s">
        <v>1508</v>
      </c>
      <c r="B96" s="55" t="s">
        <v>1546</v>
      </c>
      <c r="C96" s="55" t="s">
        <v>1435</v>
      </c>
      <c r="D96" s="55"/>
      <c r="E96" s="55"/>
      <c r="F96" s="55"/>
      <c r="G96" s="313"/>
      <c r="H96" s="314"/>
      <c r="I96" s="314"/>
      <c r="J96" s="314"/>
      <c r="K96" s="314"/>
      <c r="Q96" s="54"/>
      <c r="R96" s="54"/>
      <c r="S96" s="54"/>
      <c r="T96" s="54"/>
      <c r="U96" s="54"/>
      <c r="V96" s="54"/>
      <c r="W96" s="54"/>
      <c r="X96" s="54"/>
      <c r="Y96" s="54"/>
    </row>
    <row r="97" spans="1:25" s="315" customFormat="1" x14ac:dyDescent="0.25">
      <c r="A97" s="55" t="s">
        <v>1508</v>
      </c>
      <c r="B97" s="55" t="s">
        <v>1546</v>
      </c>
      <c r="C97" s="55" t="s">
        <v>1436</v>
      </c>
      <c r="D97" s="55"/>
      <c r="E97" s="55"/>
      <c r="F97" s="55"/>
      <c r="G97" s="313"/>
      <c r="H97" s="314"/>
      <c r="I97" s="314"/>
      <c r="J97" s="314"/>
      <c r="K97" s="314"/>
      <c r="Q97" s="54"/>
      <c r="R97" s="54"/>
      <c r="S97" s="54"/>
      <c r="T97" s="54"/>
      <c r="U97" s="54"/>
      <c r="V97" s="54"/>
      <c r="W97" s="54"/>
      <c r="X97" s="54"/>
      <c r="Y97" s="54"/>
    </row>
    <row r="98" spans="1:25" s="315" customFormat="1" x14ac:dyDescent="0.25">
      <c r="A98" s="55" t="s">
        <v>1508</v>
      </c>
      <c r="B98" s="55" t="s">
        <v>1546</v>
      </c>
      <c r="C98" s="55" t="s">
        <v>1437</v>
      </c>
      <c r="D98" s="55"/>
      <c r="E98" s="55"/>
      <c r="F98" s="55"/>
      <c r="G98" s="313"/>
      <c r="H98" s="314"/>
      <c r="I98" s="314"/>
      <c r="J98" s="314"/>
      <c r="K98" s="314"/>
      <c r="Q98" s="54"/>
      <c r="R98" s="54"/>
      <c r="S98" s="54"/>
      <c r="T98" s="54"/>
      <c r="U98" s="54"/>
      <c r="V98" s="54"/>
      <c r="W98" s="54"/>
      <c r="X98" s="54"/>
      <c r="Y98" s="54"/>
    </row>
    <row r="99" spans="1:25" s="315" customFormat="1" x14ac:dyDescent="0.25">
      <c r="A99" s="55" t="s">
        <v>1508</v>
      </c>
      <c r="B99" s="55" t="s">
        <v>1546</v>
      </c>
      <c r="C99" s="55" t="s">
        <v>1438</v>
      </c>
      <c r="D99" s="55"/>
      <c r="E99" s="55"/>
      <c r="F99" s="55"/>
      <c r="G99" s="313"/>
      <c r="H99" s="314"/>
      <c r="I99" s="314"/>
      <c r="J99" s="314"/>
      <c r="K99" s="314"/>
      <c r="Q99" s="54"/>
      <c r="R99" s="54"/>
      <c r="S99" s="54"/>
      <c r="T99" s="54"/>
      <c r="U99" s="54"/>
      <c r="V99" s="54"/>
      <c r="W99" s="54"/>
      <c r="X99" s="54"/>
      <c r="Y99" s="54"/>
    </row>
    <row r="100" spans="1:25" s="315" customFormat="1" x14ac:dyDescent="0.25">
      <c r="A100" s="55" t="s">
        <v>1508</v>
      </c>
      <c r="B100" s="55" t="s">
        <v>1546</v>
      </c>
      <c r="C100" s="55" t="s">
        <v>1439</v>
      </c>
      <c r="D100" s="55"/>
      <c r="E100" s="55"/>
      <c r="F100" s="55"/>
      <c r="G100" s="313"/>
      <c r="H100" s="314"/>
      <c r="I100" s="314"/>
      <c r="J100" s="314"/>
      <c r="K100" s="314"/>
      <c r="Q100" s="54"/>
      <c r="R100" s="54"/>
      <c r="S100" s="54"/>
      <c r="T100" s="54"/>
      <c r="U100" s="54"/>
      <c r="V100" s="54"/>
      <c r="W100" s="54"/>
      <c r="X100" s="54"/>
      <c r="Y100" s="54"/>
    </row>
    <row r="101" spans="1:25" s="315" customFormat="1" x14ac:dyDescent="0.25">
      <c r="A101" s="55" t="s">
        <v>1508</v>
      </c>
      <c r="B101" s="55" t="s">
        <v>1546</v>
      </c>
      <c r="C101" s="55" t="s">
        <v>1440</v>
      </c>
      <c r="D101" s="55"/>
      <c r="E101" s="55"/>
      <c r="F101" s="55"/>
      <c r="G101" s="313"/>
      <c r="H101" s="314"/>
      <c r="I101" s="314"/>
      <c r="J101" s="314"/>
      <c r="K101" s="314"/>
      <c r="Q101" s="54"/>
      <c r="R101" s="54"/>
      <c r="S101" s="54"/>
      <c r="T101" s="54"/>
      <c r="U101" s="54"/>
      <c r="V101" s="54"/>
      <c r="W101" s="54"/>
      <c r="X101" s="54"/>
      <c r="Y101" s="54"/>
    </row>
    <row r="102" spans="1:25" s="315" customFormat="1" x14ac:dyDescent="0.25">
      <c r="A102" s="55" t="s">
        <v>1508</v>
      </c>
      <c r="B102" s="55" t="s">
        <v>1546</v>
      </c>
      <c r="C102" s="55" t="s">
        <v>1441</v>
      </c>
      <c r="D102" s="55"/>
      <c r="E102" s="55"/>
      <c r="F102" s="55"/>
      <c r="G102" s="313"/>
      <c r="H102" s="314"/>
      <c r="I102" s="314"/>
      <c r="J102" s="314"/>
      <c r="K102" s="314"/>
      <c r="Q102" s="54"/>
      <c r="R102" s="54"/>
      <c r="S102" s="54"/>
      <c r="T102" s="54"/>
      <c r="U102" s="54"/>
      <c r="V102" s="54"/>
      <c r="W102" s="54"/>
      <c r="X102" s="54"/>
      <c r="Y102" s="54"/>
    </row>
    <row r="103" spans="1:25" s="315" customFormat="1" x14ac:dyDescent="0.25">
      <c r="A103" s="55" t="s">
        <v>1508</v>
      </c>
      <c r="B103" s="55" t="s">
        <v>1546</v>
      </c>
      <c r="C103" s="55" t="s">
        <v>1442</v>
      </c>
      <c r="D103" s="55"/>
      <c r="E103" s="55"/>
      <c r="F103" s="55"/>
      <c r="G103" s="313"/>
      <c r="H103" s="314"/>
      <c r="I103" s="314"/>
      <c r="J103" s="314"/>
      <c r="K103" s="314"/>
      <c r="Q103" s="54"/>
      <c r="R103" s="54"/>
      <c r="S103" s="54"/>
      <c r="T103" s="54"/>
      <c r="U103" s="54"/>
      <c r="V103" s="54"/>
      <c r="W103" s="54"/>
      <c r="X103" s="54"/>
      <c r="Y103" s="54"/>
    </row>
    <row r="104" spans="1:25" s="315" customFormat="1" x14ac:dyDescent="0.25">
      <c r="A104" s="55" t="s">
        <v>1508</v>
      </c>
      <c r="B104" s="55" t="s">
        <v>1546</v>
      </c>
      <c r="C104" s="55" t="s">
        <v>1443</v>
      </c>
      <c r="D104" s="55"/>
      <c r="E104" s="55"/>
      <c r="F104" s="55"/>
      <c r="G104" s="313"/>
      <c r="H104" s="314"/>
      <c r="I104" s="314"/>
      <c r="J104" s="314"/>
      <c r="K104" s="314"/>
      <c r="Q104" s="54"/>
      <c r="R104" s="54"/>
      <c r="S104" s="54"/>
      <c r="T104" s="54"/>
      <c r="U104" s="54"/>
      <c r="V104" s="54"/>
      <c r="W104" s="54"/>
      <c r="X104" s="54"/>
      <c r="Y104" s="54"/>
    </row>
    <row r="105" spans="1:25" s="315" customFormat="1" x14ac:dyDescent="0.25">
      <c r="A105" s="55" t="s">
        <v>1529</v>
      </c>
      <c r="B105" s="55" t="s">
        <v>1547</v>
      </c>
      <c r="C105" s="55" t="s">
        <v>1444</v>
      </c>
      <c r="D105" s="55"/>
      <c r="E105" s="55"/>
      <c r="F105" s="55"/>
      <c r="G105" s="313"/>
      <c r="H105" s="314"/>
      <c r="I105" s="314"/>
      <c r="J105" s="314"/>
      <c r="K105" s="314"/>
      <c r="Q105" s="54"/>
      <c r="R105" s="54"/>
      <c r="S105" s="54"/>
      <c r="T105" s="54"/>
      <c r="U105" s="54"/>
      <c r="V105" s="54"/>
      <c r="W105" s="54"/>
      <c r="X105" s="54"/>
      <c r="Y105" s="54"/>
    </row>
    <row r="106" spans="1:25" s="315" customFormat="1" x14ac:dyDescent="0.25">
      <c r="A106" s="55" t="s">
        <v>1529</v>
      </c>
      <c r="B106" s="55" t="s">
        <v>1547</v>
      </c>
      <c r="C106" s="55" t="s">
        <v>1445</v>
      </c>
      <c r="D106" s="55"/>
      <c r="E106" s="55"/>
      <c r="F106" s="55"/>
      <c r="G106" s="313"/>
      <c r="H106" s="314"/>
      <c r="I106" s="314"/>
      <c r="J106" s="314"/>
      <c r="K106" s="314"/>
      <c r="Q106" s="54"/>
      <c r="R106" s="54"/>
      <c r="S106" s="54"/>
      <c r="T106" s="54"/>
      <c r="U106" s="54"/>
      <c r="V106" s="54"/>
      <c r="W106" s="54"/>
      <c r="X106" s="54"/>
      <c r="Y106" s="54"/>
    </row>
    <row r="107" spans="1:25" s="315" customFormat="1" x14ac:dyDescent="0.25">
      <c r="A107" s="55" t="s">
        <v>1529</v>
      </c>
      <c r="B107" s="55" t="s">
        <v>1547</v>
      </c>
      <c r="C107" s="55" t="s">
        <v>1446</v>
      </c>
      <c r="D107" s="55"/>
      <c r="E107" s="55"/>
      <c r="F107" s="55"/>
      <c r="G107" s="313"/>
      <c r="H107" s="314"/>
      <c r="I107" s="314"/>
      <c r="J107" s="314"/>
      <c r="K107" s="314"/>
      <c r="Q107" s="54"/>
      <c r="R107" s="54"/>
      <c r="S107" s="54"/>
      <c r="T107" s="54"/>
      <c r="U107" s="54"/>
      <c r="V107" s="54"/>
      <c r="W107" s="54"/>
      <c r="X107" s="54"/>
      <c r="Y107" s="54"/>
    </row>
    <row r="108" spans="1:25" s="315" customFormat="1" x14ac:dyDescent="0.25">
      <c r="A108" s="55" t="s">
        <v>1530</v>
      </c>
      <c r="B108" s="55" t="s">
        <v>1548</v>
      </c>
      <c r="C108" s="55" t="s">
        <v>1447</v>
      </c>
      <c r="D108" s="55"/>
      <c r="E108" s="55"/>
      <c r="F108" s="55"/>
      <c r="G108" s="313"/>
      <c r="H108" s="314"/>
      <c r="I108" s="314"/>
      <c r="J108" s="314"/>
      <c r="K108" s="314"/>
      <c r="Q108" s="54"/>
      <c r="R108" s="54"/>
      <c r="S108" s="54"/>
      <c r="T108" s="54"/>
      <c r="U108" s="54"/>
      <c r="V108" s="54"/>
      <c r="W108" s="54"/>
      <c r="X108" s="54"/>
      <c r="Y108" s="54"/>
    </row>
    <row r="109" spans="1:25" s="315" customFormat="1" x14ac:dyDescent="0.25">
      <c r="A109" s="55" t="s">
        <v>1530</v>
      </c>
      <c r="B109" s="55" t="s">
        <v>1548</v>
      </c>
      <c r="C109" s="55" t="s">
        <v>1448</v>
      </c>
      <c r="D109" s="55"/>
      <c r="E109" s="55"/>
      <c r="F109" s="55"/>
      <c r="G109" s="313"/>
      <c r="H109" s="314"/>
      <c r="I109" s="314"/>
      <c r="J109" s="314"/>
      <c r="K109" s="314"/>
      <c r="Q109" s="54"/>
      <c r="R109" s="54"/>
      <c r="S109" s="54"/>
      <c r="T109" s="54"/>
      <c r="U109" s="54"/>
      <c r="V109" s="54"/>
      <c r="W109" s="54"/>
      <c r="X109" s="54"/>
      <c r="Y109" s="54"/>
    </row>
    <row r="110" spans="1:25" s="315" customFormat="1" x14ac:dyDescent="0.25">
      <c r="A110" s="55" t="s">
        <v>1530</v>
      </c>
      <c r="B110" s="55" t="s">
        <v>1548</v>
      </c>
      <c r="C110" s="55" t="s">
        <v>1449</v>
      </c>
      <c r="D110" s="55"/>
      <c r="E110" s="55"/>
      <c r="F110" s="55"/>
      <c r="G110" s="313"/>
      <c r="H110" s="314"/>
      <c r="I110" s="314"/>
      <c r="J110" s="314"/>
      <c r="K110" s="314"/>
      <c r="Q110" s="54"/>
      <c r="R110" s="54"/>
      <c r="S110" s="54"/>
      <c r="T110" s="54"/>
      <c r="U110" s="54"/>
      <c r="V110" s="54"/>
      <c r="W110" s="54"/>
      <c r="X110" s="54"/>
      <c r="Y110" s="54"/>
    </row>
    <row r="111" spans="1:25" s="315" customFormat="1" x14ac:dyDescent="0.25">
      <c r="A111" s="55" t="s">
        <v>1530</v>
      </c>
      <c r="B111" s="55" t="s">
        <v>1548</v>
      </c>
      <c r="C111" s="55" t="s">
        <v>1450</v>
      </c>
      <c r="D111" s="55"/>
      <c r="E111" s="55"/>
      <c r="F111" s="55"/>
      <c r="G111" s="313"/>
      <c r="H111" s="314"/>
      <c r="I111" s="314"/>
      <c r="J111" s="314"/>
      <c r="K111" s="314"/>
      <c r="Q111" s="54"/>
      <c r="R111" s="54"/>
      <c r="S111" s="54"/>
      <c r="T111" s="54"/>
      <c r="U111" s="54"/>
      <c r="V111" s="54"/>
      <c r="W111" s="54"/>
      <c r="X111" s="54"/>
      <c r="Y111" s="54"/>
    </row>
    <row r="112" spans="1:25" s="315" customFormat="1" x14ac:dyDescent="0.25">
      <c r="A112" s="55" t="s">
        <v>1530</v>
      </c>
      <c r="B112" s="55" t="s">
        <v>1548</v>
      </c>
      <c r="C112" s="55" t="s">
        <v>1451</v>
      </c>
      <c r="D112" s="55"/>
      <c r="E112" s="55"/>
      <c r="F112" s="55"/>
      <c r="G112" s="313"/>
      <c r="H112" s="314"/>
      <c r="I112" s="314"/>
      <c r="J112" s="314"/>
      <c r="K112" s="314"/>
      <c r="Q112" s="54"/>
      <c r="R112" s="54"/>
      <c r="S112" s="54"/>
      <c r="T112" s="54"/>
      <c r="U112" s="54"/>
      <c r="V112" s="54"/>
      <c r="W112" s="54"/>
      <c r="X112" s="54"/>
      <c r="Y112" s="54"/>
    </row>
    <row r="113" spans="1:25" s="315" customFormat="1" x14ac:dyDescent="0.25">
      <c r="A113" s="55" t="s">
        <v>1530</v>
      </c>
      <c r="B113" s="55" t="s">
        <v>1548</v>
      </c>
      <c r="C113" s="55" t="s">
        <v>1452</v>
      </c>
      <c r="D113" s="55"/>
      <c r="E113" s="55"/>
      <c r="F113" s="55"/>
      <c r="G113" s="313"/>
      <c r="H113" s="314"/>
      <c r="I113" s="314"/>
      <c r="J113" s="314"/>
      <c r="K113" s="314"/>
      <c r="Q113" s="54"/>
      <c r="R113" s="54"/>
      <c r="S113" s="54"/>
      <c r="T113" s="54"/>
      <c r="U113" s="54"/>
      <c r="V113" s="54"/>
      <c r="W113" s="54"/>
      <c r="X113" s="54"/>
      <c r="Y113" s="54"/>
    </row>
    <row r="114" spans="1:25" s="315" customFormat="1" x14ac:dyDescent="0.25">
      <c r="A114" s="55" t="s">
        <v>1530</v>
      </c>
      <c r="B114" s="55" t="s">
        <v>1548</v>
      </c>
      <c r="C114" s="55" t="s">
        <v>1453</v>
      </c>
      <c r="D114" s="55"/>
      <c r="E114" s="55"/>
      <c r="F114" s="55"/>
      <c r="G114" s="313"/>
      <c r="H114" s="314"/>
      <c r="I114" s="314"/>
      <c r="J114" s="314"/>
      <c r="K114" s="314"/>
      <c r="Q114" s="54"/>
      <c r="R114" s="54"/>
      <c r="S114" s="54"/>
      <c r="T114" s="54"/>
      <c r="U114" s="54"/>
      <c r="V114" s="54"/>
      <c r="W114" s="54"/>
      <c r="X114" s="54"/>
      <c r="Y114" s="54"/>
    </row>
    <row r="115" spans="1:25" s="315" customFormat="1" x14ac:dyDescent="0.25">
      <c r="A115" s="55" t="s">
        <v>1530</v>
      </c>
      <c r="B115" s="55" t="s">
        <v>1548</v>
      </c>
      <c r="C115" s="55" t="s">
        <v>1454</v>
      </c>
      <c r="D115" s="55"/>
      <c r="E115" s="55"/>
      <c r="F115" s="55"/>
      <c r="G115" s="313"/>
      <c r="H115" s="314"/>
      <c r="I115" s="314"/>
      <c r="J115" s="314"/>
      <c r="K115" s="314"/>
      <c r="Q115" s="54"/>
      <c r="R115" s="54"/>
      <c r="S115" s="54"/>
      <c r="T115" s="54"/>
      <c r="U115" s="54"/>
      <c r="V115" s="54"/>
      <c r="W115" s="54"/>
      <c r="X115" s="54"/>
      <c r="Y115" s="54"/>
    </row>
    <row r="116" spans="1:25" s="315" customFormat="1" x14ac:dyDescent="0.25">
      <c r="A116" s="55" t="s">
        <v>1531</v>
      </c>
      <c r="B116" s="55" t="s">
        <v>1549</v>
      </c>
      <c r="C116" s="55" t="s">
        <v>1455</v>
      </c>
      <c r="D116" s="55"/>
      <c r="E116" s="55"/>
      <c r="F116" s="55"/>
      <c r="G116" s="313"/>
      <c r="H116" s="314"/>
      <c r="I116" s="314"/>
      <c r="J116" s="314"/>
      <c r="K116" s="314"/>
      <c r="Q116" s="54"/>
      <c r="R116" s="54"/>
      <c r="S116" s="54"/>
      <c r="T116" s="54"/>
      <c r="U116" s="54"/>
      <c r="V116" s="54"/>
      <c r="W116" s="54"/>
      <c r="X116" s="54"/>
      <c r="Y116" s="54"/>
    </row>
    <row r="117" spans="1:25" s="315" customFormat="1" x14ac:dyDescent="0.25">
      <c r="A117" s="55" t="s">
        <v>1531</v>
      </c>
      <c r="B117" s="55" t="s">
        <v>1549</v>
      </c>
      <c r="C117" s="55" t="s">
        <v>1456</v>
      </c>
      <c r="D117" s="55"/>
      <c r="E117" s="55"/>
      <c r="F117" s="55"/>
      <c r="G117" s="313"/>
      <c r="H117" s="314"/>
      <c r="I117" s="314"/>
      <c r="J117" s="314"/>
      <c r="K117" s="314"/>
      <c r="Q117" s="54"/>
      <c r="R117" s="54"/>
      <c r="S117" s="54"/>
      <c r="T117" s="54"/>
      <c r="U117" s="54"/>
      <c r="V117" s="54"/>
      <c r="W117" s="54"/>
      <c r="X117" s="54"/>
      <c r="Y117" s="54"/>
    </row>
    <row r="118" spans="1:25" s="315" customFormat="1" x14ac:dyDescent="0.25">
      <c r="A118" s="55" t="s">
        <v>1531</v>
      </c>
      <c r="B118" s="55" t="s">
        <v>1549</v>
      </c>
      <c r="C118" s="55" t="s">
        <v>1457</v>
      </c>
      <c r="D118" s="55"/>
      <c r="E118" s="55"/>
      <c r="F118" s="55"/>
      <c r="G118" s="313"/>
      <c r="H118" s="314"/>
      <c r="I118" s="314"/>
      <c r="J118" s="314"/>
      <c r="K118" s="314"/>
      <c r="Q118" s="54"/>
      <c r="R118" s="54"/>
      <c r="S118" s="54"/>
      <c r="T118" s="54"/>
      <c r="U118" s="54"/>
      <c r="V118" s="54"/>
      <c r="W118" s="54"/>
      <c r="X118" s="54"/>
      <c r="Y118" s="54"/>
    </row>
    <row r="119" spans="1:25" s="315" customFormat="1" x14ac:dyDescent="0.25">
      <c r="A119" s="55" t="s">
        <v>1521</v>
      </c>
      <c r="B119" s="55" t="s">
        <v>1550</v>
      </c>
      <c r="C119" s="55" t="s">
        <v>1458</v>
      </c>
      <c r="D119" s="55"/>
      <c r="E119" s="55"/>
      <c r="F119" s="55"/>
      <c r="G119" s="313"/>
      <c r="H119" s="314"/>
      <c r="I119" s="314"/>
      <c r="J119" s="314"/>
      <c r="K119" s="314"/>
      <c r="Q119" s="54"/>
      <c r="R119" s="54"/>
      <c r="S119" s="54"/>
      <c r="T119" s="54"/>
      <c r="U119" s="54"/>
      <c r="V119" s="54"/>
      <c r="W119" s="54"/>
      <c r="X119" s="54"/>
      <c r="Y119" s="54"/>
    </row>
    <row r="120" spans="1:25" s="315" customFormat="1" x14ac:dyDescent="0.25">
      <c r="A120" s="55" t="s">
        <v>1521</v>
      </c>
      <c r="B120" s="55" t="s">
        <v>1550</v>
      </c>
      <c r="C120" s="55" t="s">
        <v>1459</v>
      </c>
      <c r="D120" s="55"/>
      <c r="E120" s="55"/>
      <c r="F120" s="55"/>
      <c r="G120" s="313"/>
      <c r="H120" s="314"/>
      <c r="I120" s="314"/>
      <c r="J120" s="314"/>
      <c r="K120" s="314"/>
      <c r="Q120" s="54"/>
      <c r="R120" s="54"/>
      <c r="S120" s="54"/>
      <c r="T120" s="54"/>
      <c r="U120" s="54"/>
      <c r="V120" s="54"/>
      <c r="W120" s="54"/>
      <c r="X120" s="54"/>
      <c r="Y120" s="54"/>
    </row>
    <row r="121" spans="1:25" s="315" customFormat="1" x14ac:dyDescent="0.25">
      <c r="A121" s="55" t="s">
        <v>1521</v>
      </c>
      <c r="B121" s="55" t="s">
        <v>1550</v>
      </c>
      <c r="C121" s="55" t="s">
        <v>1460</v>
      </c>
      <c r="D121" s="55"/>
      <c r="E121" s="55"/>
      <c r="F121" s="55"/>
      <c r="G121" s="313"/>
      <c r="H121" s="314"/>
      <c r="I121" s="314"/>
      <c r="J121" s="314"/>
      <c r="K121" s="314"/>
      <c r="Q121" s="54"/>
      <c r="R121" s="54"/>
      <c r="S121" s="54"/>
      <c r="T121" s="54"/>
      <c r="U121" s="54"/>
      <c r="V121" s="54"/>
      <c r="W121" s="54"/>
      <c r="X121" s="54"/>
      <c r="Y121" s="54"/>
    </row>
    <row r="122" spans="1:25" s="315" customFormat="1" x14ac:dyDescent="0.25">
      <c r="A122" s="55" t="s">
        <v>1521</v>
      </c>
      <c r="B122" s="55" t="s">
        <v>1550</v>
      </c>
      <c r="C122" s="55" t="s">
        <v>1461</v>
      </c>
      <c r="D122" s="55"/>
      <c r="E122" s="55"/>
      <c r="F122" s="55"/>
      <c r="G122" s="313"/>
      <c r="H122" s="314"/>
      <c r="I122" s="314"/>
      <c r="J122" s="314"/>
      <c r="K122" s="314"/>
      <c r="Q122" s="54"/>
      <c r="R122" s="54"/>
      <c r="S122" s="54"/>
      <c r="T122" s="54"/>
      <c r="U122" s="54"/>
      <c r="V122" s="54"/>
      <c r="W122" s="54"/>
      <c r="X122" s="54"/>
      <c r="Y122" s="54"/>
    </row>
    <row r="123" spans="1:25" s="315" customFormat="1" x14ac:dyDescent="0.25">
      <c r="A123" s="55" t="s">
        <v>1521</v>
      </c>
      <c r="B123" s="55" t="s">
        <v>1550</v>
      </c>
      <c r="C123" s="55" t="s">
        <v>1462</v>
      </c>
      <c r="D123" s="55"/>
      <c r="E123" s="55"/>
      <c r="F123" s="55"/>
      <c r="G123" s="313"/>
      <c r="H123" s="314"/>
      <c r="I123" s="314"/>
      <c r="J123" s="314"/>
      <c r="K123" s="314"/>
      <c r="Q123" s="54"/>
      <c r="R123" s="54"/>
      <c r="S123" s="54"/>
      <c r="T123" s="54"/>
      <c r="U123" s="54"/>
      <c r="V123" s="54"/>
      <c r="W123" s="54"/>
      <c r="X123" s="54"/>
      <c r="Y123" s="54"/>
    </row>
    <row r="124" spans="1:25" s="315" customFormat="1" x14ac:dyDescent="0.25">
      <c r="A124" s="55" t="s">
        <v>1521</v>
      </c>
      <c r="B124" s="55" t="s">
        <v>1550</v>
      </c>
      <c r="C124" s="55" t="s">
        <v>1463</v>
      </c>
      <c r="D124" s="55"/>
      <c r="E124" s="55"/>
      <c r="F124" s="55"/>
      <c r="G124" s="313"/>
      <c r="H124" s="314"/>
      <c r="I124" s="314"/>
      <c r="J124" s="314"/>
      <c r="K124" s="314"/>
      <c r="Q124" s="54"/>
      <c r="R124" s="54"/>
      <c r="S124" s="54"/>
      <c r="T124" s="54"/>
      <c r="U124" s="54"/>
      <c r="V124" s="54"/>
      <c r="W124" s="54"/>
      <c r="X124" s="54"/>
      <c r="Y124" s="54"/>
    </row>
    <row r="125" spans="1:25" s="315" customFormat="1" x14ac:dyDescent="0.25">
      <c r="A125" s="55" t="s">
        <v>1532</v>
      </c>
      <c r="B125" s="55" t="s">
        <v>1551</v>
      </c>
      <c r="C125" s="55" t="s">
        <v>1464</v>
      </c>
      <c r="D125" s="55"/>
      <c r="E125" s="55"/>
      <c r="F125" s="55"/>
      <c r="G125" s="313"/>
      <c r="H125" s="314"/>
      <c r="I125" s="314"/>
      <c r="J125" s="314"/>
      <c r="K125" s="314"/>
      <c r="Q125" s="54"/>
      <c r="R125" s="54"/>
      <c r="S125" s="54"/>
      <c r="T125" s="54"/>
      <c r="U125" s="54"/>
      <c r="V125" s="54"/>
      <c r="W125" s="54"/>
      <c r="X125" s="54"/>
      <c r="Y125" s="54"/>
    </row>
    <row r="126" spans="1:25" s="315" customFormat="1" x14ac:dyDescent="0.25">
      <c r="A126" s="55" t="s">
        <v>1532</v>
      </c>
      <c r="B126" s="55" t="s">
        <v>1551</v>
      </c>
      <c r="C126" s="55" t="s">
        <v>1465</v>
      </c>
      <c r="D126" s="55"/>
      <c r="E126" s="55"/>
      <c r="F126" s="55"/>
      <c r="G126" s="313"/>
      <c r="H126" s="314"/>
      <c r="I126" s="314"/>
      <c r="J126" s="314"/>
      <c r="K126" s="314"/>
      <c r="Q126" s="54"/>
      <c r="R126" s="54"/>
      <c r="S126" s="54"/>
      <c r="T126" s="54"/>
      <c r="U126" s="54"/>
      <c r="V126" s="54"/>
      <c r="W126" s="54"/>
      <c r="X126" s="54"/>
      <c r="Y126" s="54"/>
    </row>
    <row r="127" spans="1:25" s="315" customFormat="1" x14ac:dyDescent="0.25">
      <c r="A127" s="55" t="s">
        <v>1532</v>
      </c>
      <c r="B127" s="55" t="s">
        <v>1551</v>
      </c>
      <c r="C127" s="55" t="s">
        <v>1466</v>
      </c>
      <c r="D127" s="55"/>
      <c r="E127" s="55"/>
      <c r="F127" s="55"/>
      <c r="G127" s="313"/>
      <c r="H127" s="314"/>
      <c r="I127" s="314"/>
      <c r="J127" s="314"/>
      <c r="K127" s="314"/>
      <c r="Q127" s="54"/>
      <c r="R127" s="54"/>
      <c r="S127" s="54"/>
      <c r="T127" s="54"/>
      <c r="U127" s="54"/>
      <c r="V127" s="54"/>
      <c r="W127" s="54"/>
      <c r="X127" s="54"/>
      <c r="Y127" s="54"/>
    </row>
    <row r="128" spans="1:25" s="315" customFormat="1" x14ac:dyDescent="0.25">
      <c r="A128" s="55" t="s">
        <v>1532</v>
      </c>
      <c r="B128" s="55" t="s">
        <v>1551</v>
      </c>
      <c r="C128" s="55" t="s">
        <v>1467</v>
      </c>
      <c r="D128" s="55"/>
      <c r="E128" s="55"/>
      <c r="F128" s="55"/>
      <c r="G128" s="313"/>
      <c r="H128" s="314"/>
      <c r="I128" s="314"/>
      <c r="J128" s="314"/>
      <c r="K128" s="314"/>
      <c r="Q128" s="54"/>
      <c r="R128" s="54"/>
      <c r="S128" s="54"/>
      <c r="T128" s="54"/>
      <c r="U128" s="54"/>
      <c r="V128" s="54"/>
      <c r="W128" s="54"/>
      <c r="X128" s="54"/>
      <c r="Y128" s="54"/>
    </row>
    <row r="129" spans="1:25" s="315" customFormat="1" x14ac:dyDescent="0.25">
      <c r="A129" s="55" t="s">
        <v>1532</v>
      </c>
      <c r="B129" s="55" t="s">
        <v>1551</v>
      </c>
      <c r="C129" s="55" t="s">
        <v>1468</v>
      </c>
      <c r="D129" s="55"/>
      <c r="E129" s="55"/>
      <c r="F129" s="55"/>
      <c r="G129" s="313"/>
      <c r="H129" s="314"/>
      <c r="I129" s="314"/>
      <c r="J129" s="314"/>
      <c r="K129" s="314"/>
      <c r="Q129" s="54"/>
      <c r="R129" s="54"/>
      <c r="S129" s="54"/>
      <c r="T129" s="54"/>
      <c r="U129" s="54"/>
      <c r="V129" s="54"/>
      <c r="W129" s="54"/>
      <c r="X129" s="54"/>
      <c r="Y129" s="54"/>
    </row>
    <row r="130" spans="1:25" s="315" customFormat="1" x14ac:dyDescent="0.25">
      <c r="A130" s="55" t="s">
        <v>1532</v>
      </c>
      <c r="B130" s="55" t="s">
        <v>1551</v>
      </c>
      <c r="C130" s="55" t="s">
        <v>1469</v>
      </c>
      <c r="D130" s="55"/>
      <c r="E130" s="55"/>
      <c r="F130" s="55"/>
      <c r="G130" s="313"/>
      <c r="H130" s="314"/>
      <c r="I130" s="314"/>
      <c r="J130" s="314"/>
      <c r="K130" s="314"/>
      <c r="Q130" s="54"/>
      <c r="R130" s="54"/>
      <c r="S130" s="54"/>
      <c r="T130" s="54"/>
      <c r="U130" s="54"/>
      <c r="V130" s="54"/>
      <c r="W130" s="54"/>
      <c r="X130" s="54"/>
      <c r="Y130" s="54"/>
    </row>
    <row r="131" spans="1:25" s="315" customFormat="1" x14ac:dyDescent="0.25">
      <c r="A131" s="55" t="s">
        <v>1533</v>
      </c>
      <c r="B131" s="55" t="s">
        <v>1552</v>
      </c>
      <c r="C131" s="55" t="s">
        <v>1470</v>
      </c>
      <c r="D131" s="55"/>
      <c r="E131" s="55"/>
      <c r="F131" s="55"/>
      <c r="G131" s="313"/>
      <c r="H131" s="314"/>
      <c r="I131" s="314"/>
      <c r="J131" s="314"/>
      <c r="K131" s="314"/>
      <c r="Q131" s="54"/>
      <c r="R131" s="54"/>
      <c r="S131" s="54"/>
      <c r="T131" s="54"/>
      <c r="U131" s="54"/>
      <c r="V131" s="54"/>
      <c r="W131" s="54"/>
      <c r="X131" s="54"/>
      <c r="Y131" s="54"/>
    </row>
    <row r="132" spans="1:25" s="315" customFormat="1" x14ac:dyDescent="0.25">
      <c r="A132" s="55" t="s">
        <v>1533</v>
      </c>
      <c r="B132" s="55" t="s">
        <v>1552</v>
      </c>
      <c r="C132" s="55" t="s">
        <v>1471</v>
      </c>
      <c r="D132" s="55"/>
      <c r="E132" s="55"/>
      <c r="F132" s="55"/>
      <c r="G132" s="313"/>
      <c r="H132" s="314"/>
      <c r="I132" s="314"/>
      <c r="J132" s="314"/>
      <c r="K132" s="314"/>
      <c r="Q132" s="54"/>
      <c r="R132" s="54"/>
      <c r="S132" s="54"/>
      <c r="T132" s="54"/>
      <c r="U132" s="54"/>
      <c r="V132" s="54"/>
      <c r="W132" s="54"/>
      <c r="X132" s="54"/>
      <c r="Y132" s="54"/>
    </row>
    <row r="133" spans="1:25" s="315" customFormat="1" x14ac:dyDescent="0.25">
      <c r="A133" s="55" t="s">
        <v>1533</v>
      </c>
      <c r="B133" s="55" t="s">
        <v>1552</v>
      </c>
      <c r="C133" s="55" t="s">
        <v>1472</v>
      </c>
      <c r="D133" s="55"/>
      <c r="E133" s="55"/>
      <c r="F133" s="55"/>
      <c r="G133" s="313"/>
      <c r="H133" s="314"/>
      <c r="I133" s="314"/>
      <c r="J133" s="314"/>
      <c r="K133" s="314"/>
      <c r="Q133" s="54"/>
      <c r="R133" s="54"/>
      <c r="S133" s="54"/>
      <c r="T133" s="54"/>
      <c r="U133" s="54"/>
      <c r="V133" s="54"/>
      <c r="W133" s="54"/>
      <c r="X133" s="54"/>
      <c r="Y133" s="54"/>
    </row>
    <row r="134" spans="1:25" s="315" customFormat="1" x14ac:dyDescent="0.25">
      <c r="A134" s="55" t="s">
        <v>1533</v>
      </c>
      <c r="B134" s="55" t="s">
        <v>1552</v>
      </c>
      <c r="C134" s="55" t="s">
        <v>1473</v>
      </c>
      <c r="D134" s="55"/>
      <c r="E134" s="55"/>
      <c r="F134" s="55"/>
      <c r="G134" s="313"/>
      <c r="H134" s="314"/>
      <c r="I134" s="314"/>
      <c r="J134" s="314"/>
      <c r="K134" s="314"/>
      <c r="Q134" s="54"/>
      <c r="R134" s="54"/>
      <c r="S134" s="54"/>
      <c r="T134" s="54"/>
      <c r="U134" s="54"/>
      <c r="V134" s="54"/>
      <c r="W134" s="54"/>
      <c r="X134" s="54"/>
      <c r="Y134" s="54"/>
    </row>
    <row r="135" spans="1:25" s="315" customFormat="1" x14ac:dyDescent="0.25">
      <c r="A135" s="55" t="s">
        <v>1509</v>
      </c>
      <c r="B135" s="55" t="s">
        <v>1341</v>
      </c>
      <c r="C135" s="55" t="s">
        <v>1474</v>
      </c>
      <c r="D135" s="55"/>
      <c r="E135" s="55"/>
      <c r="F135" s="55"/>
      <c r="G135" s="313"/>
      <c r="H135" s="314"/>
      <c r="I135" s="314"/>
      <c r="J135" s="314"/>
      <c r="K135" s="314"/>
      <c r="Q135" s="54"/>
      <c r="R135" s="54"/>
      <c r="S135" s="54"/>
      <c r="T135" s="54"/>
      <c r="U135" s="54"/>
      <c r="V135" s="54"/>
      <c r="W135" s="54"/>
      <c r="X135" s="54"/>
      <c r="Y135" s="54"/>
    </row>
    <row r="136" spans="1:25" s="315" customFormat="1" x14ac:dyDescent="0.25">
      <c r="A136" s="55" t="s">
        <v>1509</v>
      </c>
      <c r="B136" s="55" t="s">
        <v>1341</v>
      </c>
      <c r="C136" s="55" t="s">
        <v>1475</v>
      </c>
      <c r="D136" s="55"/>
      <c r="E136" s="55"/>
      <c r="F136" s="55"/>
      <c r="G136" s="313"/>
      <c r="H136" s="314"/>
      <c r="I136" s="314"/>
      <c r="J136" s="314"/>
      <c r="K136" s="314"/>
      <c r="Q136" s="54"/>
      <c r="R136" s="54"/>
      <c r="S136" s="54"/>
      <c r="T136" s="54"/>
      <c r="U136" s="54"/>
      <c r="V136" s="54"/>
      <c r="W136" s="54"/>
      <c r="X136" s="54"/>
      <c r="Y136" s="54"/>
    </row>
    <row r="137" spans="1:25" s="315" customFormat="1" x14ac:dyDescent="0.25">
      <c r="A137" s="55" t="s">
        <v>1509</v>
      </c>
      <c r="B137" s="55" t="s">
        <v>1341</v>
      </c>
      <c r="C137" s="55" t="s">
        <v>1476</v>
      </c>
      <c r="D137" s="55"/>
      <c r="E137" s="55"/>
      <c r="F137" s="55"/>
      <c r="G137" s="313"/>
      <c r="H137" s="314"/>
      <c r="I137" s="314"/>
      <c r="J137" s="314"/>
      <c r="K137" s="314"/>
      <c r="Q137" s="54"/>
      <c r="R137" s="54"/>
      <c r="S137" s="54"/>
      <c r="T137" s="54"/>
      <c r="U137" s="54"/>
      <c r="V137" s="54"/>
      <c r="W137" s="54"/>
      <c r="X137" s="54"/>
      <c r="Y137" s="54"/>
    </row>
    <row r="138" spans="1:25" s="315" customFormat="1" x14ac:dyDescent="0.25">
      <c r="A138" s="55" t="s">
        <v>1509</v>
      </c>
      <c r="B138" s="55" t="s">
        <v>1341</v>
      </c>
      <c r="C138" s="55" t="s">
        <v>1477</v>
      </c>
      <c r="D138" s="55"/>
      <c r="E138" s="55"/>
      <c r="F138" s="55"/>
      <c r="G138" s="313"/>
      <c r="H138" s="314"/>
      <c r="I138" s="314"/>
      <c r="J138" s="314"/>
      <c r="K138" s="314"/>
      <c r="Q138" s="54"/>
      <c r="R138" s="54"/>
      <c r="S138" s="54"/>
      <c r="T138" s="54"/>
      <c r="U138" s="54"/>
      <c r="V138" s="54"/>
      <c r="W138" s="54"/>
      <c r="X138" s="54"/>
      <c r="Y138" s="54"/>
    </row>
    <row r="139" spans="1:25" s="315" customFormat="1" x14ac:dyDescent="0.25">
      <c r="A139" s="55" t="s">
        <v>1509</v>
      </c>
      <c r="B139" s="55" t="s">
        <v>1341</v>
      </c>
      <c r="C139" s="55" t="s">
        <v>1478</v>
      </c>
      <c r="D139" s="55"/>
      <c r="E139" s="55"/>
      <c r="F139" s="55"/>
      <c r="G139" s="313"/>
      <c r="H139" s="314"/>
      <c r="I139" s="314"/>
      <c r="J139" s="314"/>
      <c r="K139" s="314"/>
      <c r="Q139" s="54"/>
      <c r="R139" s="54"/>
      <c r="S139" s="54"/>
      <c r="T139" s="54"/>
      <c r="U139" s="54"/>
      <c r="V139" s="54"/>
      <c r="W139" s="54"/>
      <c r="X139" s="54"/>
      <c r="Y139" s="54"/>
    </row>
    <row r="140" spans="1:25" s="315" customFormat="1" x14ac:dyDescent="0.25">
      <c r="A140" s="55" t="s">
        <v>1509</v>
      </c>
      <c r="B140" s="55" t="s">
        <v>1341</v>
      </c>
      <c r="C140" s="55" t="s">
        <v>1479</v>
      </c>
      <c r="D140" s="55"/>
      <c r="E140" s="55"/>
      <c r="F140" s="55"/>
      <c r="G140" s="313"/>
      <c r="H140" s="314"/>
      <c r="I140" s="314"/>
      <c r="J140" s="314"/>
      <c r="K140" s="314"/>
      <c r="Q140" s="54"/>
      <c r="R140" s="54"/>
      <c r="S140" s="54"/>
      <c r="T140" s="54"/>
      <c r="U140" s="54"/>
      <c r="V140" s="54"/>
      <c r="W140" s="54"/>
      <c r="X140" s="54"/>
      <c r="Y140" s="54"/>
    </row>
    <row r="141" spans="1:25" s="315" customFormat="1" x14ac:dyDescent="0.25">
      <c r="A141" s="55" t="s">
        <v>1509</v>
      </c>
      <c r="B141" s="55" t="s">
        <v>1341</v>
      </c>
      <c r="C141" s="55" t="s">
        <v>1480</v>
      </c>
      <c r="D141" s="55"/>
      <c r="E141" s="55"/>
      <c r="F141" s="55"/>
      <c r="G141" s="313"/>
      <c r="H141" s="314"/>
      <c r="I141" s="314"/>
      <c r="J141" s="314"/>
      <c r="K141" s="314"/>
      <c r="Q141" s="54"/>
      <c r="R141" s="54"/>
      <c r="S141" s="54"/>
      <c r="T141" s="54"/>
      <c r="U141" s="54"/>
      <c r="V141" s="54"/>
      <c r="W141" s="54"/>
      <c r="X141" s="54"/>
      <c r="Y141" s="54"/>
    </row>
    <row r="142" spans="1:25" s="315" customFormat="1" x14ac:dyDescent="0.25">
      <c r="A142" s="55" t="s">
        <v>1509</v>
      </c>
      <c r="B142" s="55" t="s">
        <v>1341</v>
      </c>
      <c r="C142" s="55" t="s">
        <v>1481</v>
      </c>
      <c r="D142" s="55"/>
      <c r="E142" s="55"/>
      <c r="F142" s="55"/>
      <c r="G142" s="313"/>
      <c r="H142" s="314"/>
      <c r="I142" s="314"/>
      <c r="J142" s="314"/>
      <c r="K142" s="314"/>
      <c r="Q142" s="54"/>
      <c r="R142" s="54"/>
      <c r="S142" s="54"/>
      <c r="T142" s="54"/>
      <c r="U142" s="54"/>
      <c r="V142" s="54"/>
      <c r="W142" s="54"/>
      <c r="X142" s="54"/>
      <c r="Y142" s="54"/>
    </row>
    <row r="143" spans="1:25" s="315" customFormat="1" x14ac:dyDescent="0.25">
      <c r="A143" s="55" t="s">
        <v>1509</v>
      </c>
      <c r="B143" s="55" t="s">
        <v>1341</v>
      </c>
      <c r="C143" s="55" t="s">
        <v>1482</v>
      </c>
      <c r="D143" s="55"/>
      <c r="E143" s="55"/>
      <c r="F143" s="55"/>
      <c r="G143" s="313"/>
      <c r="H143" s="314"/>
      <c r="I143" s="314"/>
      <c r="J143" s="314"/>
      <c r="K143" s="314"/>
      <c r="Q143" s="54"/>
      <c r="R143" s="54"/>
      <c r="S143" s="54"/>
      <c r="T143" s="54"/>
      <c r="U143" s="54"/>
      <c r="V143" s="54"/>
      <c r="W143" s="54"/>
      <c r="X143" s="54"/>
      <c r="Y143" s="54"/>
    </row>
    <row r="144" spans="1:25" s="315" customFormat="1" x14ac:dyDescent="0.25">
      <c r="A144" s="55" t="s">
        <v>1534</v>
      </c>
      <c r="B144" s="55" t="s">
        <v>1553</v>
      </c>
      <c r="C144" s="55" t="s">
        <v>1483</v>
      </c>
      <c r="D144" s="55"/>
      <c r="E144" s="55"/>
      <c r="F144" s="55"/>
      <c r="G144" s="313"/>
      <c r="H144" s="314"/>
      <c r="I144" s="314"/>
      <c r="J144" s="314"/>
      <c r="K144" s="314"/>
      <c r="Q144" s="54"/>
      <c r="R144" s="54"/>
      <c r="S144" s="54"/>
      <c r="T144" s="54"/>
      <c r="U144" s="54"/>
      <c r="V144" s="54"/>
      <c r="W144" s="54"/>
      <c r="X144" s="54"/>
      <c r="Y144" s="54"/>
    </row>
    <row r="145" spans="1:25" s="315" customFormat="1" x14ac:dyDescent="0.25">
      <c r="A145" s="55" t="s">
        <v>1534</v>
      </c>
      <c r="B145" s="55" t="s">
        <v>1553</v>
      </c>
      <c r="C145" s="55" t="s">
        <v>1484</v>
      </c>
      <c r="D145" s="55"/>
      <c r="E145" s="55"/>
      <c r="F145" s="55"/>
      <c r="G145" s="313"/>
      <c r="H145" s="314"/>
      <c r="I145" s="314"/>
      <c r="J145" s="314"/>
      <c r="K145" s="314"/>
      <c r="Q145" s="54"/>
      <c r="R145" s="54"/>
      <c r="S145" s="54"/>
      <c r="T145" s="54"/>
      <c r="U145" s="54"/>
      <c r="V145" s="54"/>
      <c r="W145" s="54"/>
      <c r="X145" s="54"/>
      <c r="Y145" s="54"/>
    </row>
    <row r="146" spans="1:25" s="315" customFormat="1" x14ac:dyDescent="0.25">
      <c r="A146" s="55" t="s">
        <v>1534</v>
      </c>
      <c r="B146" s="55" t="s">
        <v>1553</v>
      </c>
      <c r="C146" s="55" t="s">
        <v>1485</v>
      </c>
      <c r="D146" s="55"/>
      <c r="E146" s="55"/>
      <c r="F146" s="55"/>
      <c r="G146" s="313"/>
      <c r="H146" s="314"/>
      <c r="I146" s="314"/>
      <c r="J146" s="314"/>
      <c r="K146" s="314"/>
      <c r="Q146" s="54"/>
      <c r="R146" s="54"/>
      <c r="S146" s="54"/>
      <c r="T146" s="54"/>
      <c r="U146" s="54"/>
      <c r="V146" s="54"/>
      <c r="W146" s="54"/>
      <c r="X146" s="54"/>
      <c r="Y146" s="54"/>
    </row>
    <row r="147" spans="1:25" s="315" customFormat="1" x14ac:dyDescent="0.25">
      <c r="A147" s="55" t="s">
        <v>1505</v>
      </c>
      <c r="B147" s="55" t="s">
        <v>1554</v>
      </c>
      <c r="C147" s="55" t="s">
        <v>1486</v>
      </c>
      <c r="D147" s="55"/>
      <c r="E147" s="55"/>
      <c r="F147" s="55"/>
      <c r="G147" s="313"/>
      <c r="H147" s="314"/>
      <c r="I147" s="314"/>
      <c r="J147" s="314"/>
      <c r="K147" s="314"/>
      <c r="Q147" s="54"/>
      <c r="R147" s="54"/>
      <c r="S147" s="54"/>
      <c r="T147" s="54"/>
      <c r="U147" s="54"/>
      <c r="V147" s="54"/>
      <c r="W147" s="54"/>
      <c r="X147" s="54"/>
      <c r="Y147" s="54"/>
    </row>
    <row r="148" spans="1:25" s="315" customFormat="1" x14ac:dyDescent="0.25">
      <c r="A148" s="55" t="s">
        <v>1505</v>
      </c>
      <c r="B148" s="55" t="s">
        <v>1554</v>
      </c>
      <c r="C148" s="55" t="s">
        <v>1487</v>
      </c>
      <c r="D148" s="55"/>
      <c r="E148" s="55"/>
      <c r="F148" s="55"/>
      <c r="G148" s="313"/>
      <c r="H148" s="314"/>
      <c r="I148" s="314"/>
      <c r="J148" s="314"/>
      <c r="K148" s="314"/>
      <c r="Q148" s="54"/>
      <c r="R148" s="54"/>
      <c r="S148" s="54"/>
      <c r="T148" s="54"/>
      <c r="U148" s="54"/>
      <c r="V148" s="54"/>
      <c r="W148" s="54"/>
      <c r="X148" s="54"/>
      <c r="Y148" s="54"/>
    </row>
    <row r="149" spans="1:25" s="315" customFormat="1" x14ac:dyDescent="0.25">
      <c r="A149" s="55" t="s">
        <v>1505</v>
      </c>
      <c r="B149" s="55" t="s">
        <v>1554</v>
      </c>
      <c r="C149" s="55" t="s">
        <v>1488</v>
      </c>
      <c r="D149" s="55"/>
      <c r="E149" s="55"/>
      <c r="F149" s="55"/>
      <c r="G149" s="313"/>
      <c r="H149" s="314"/>
      <c r="I149" s="314"/>
      <c r="J149" s="314"/>
      <c r="K149" s="314"/>
      <c r="Q149" s="54"/>
      <c r="R149" s="54"/>
      <c r="S149" s="54"/>
      <c r="T149" s="54"/>
      <c r="U149" s="54"/>
      <c r="V149" s="54"/>
      <c r="W149" s="54"/>
      <c r="X149" s="54"/>
      <c r="Y149" s="54"/>
    </row>
    <row r="150" spans="1:25" s="315" customFormat="1" x14ac:dyDescent="0.25">
      <c r="A150" s="55" t="s">
        <v>1505</v>
      </c>
      <c r="B150" s="55" t="s">
        <v>1554</v>
      </c>
      <c r="C150" s="55" t="s">
        <v>1489</v>
      </c>
      <c r="D150" s="55"/>
      <c r="E150" s="55"/>
      <c r="F150" s="55"/>
      <c r="G150" s="313"/>
      <c r="H150" s="314"/>
      <c r="I150" s="314"/>
      <c r="J150" s="314"/>
      <c r="K150" s="314"/>
      <c r="Q150" s="54"/>
      <c r="R150" s="54"/>
      <c r="S150" s="54"/>
      <c r="T150" s="54"/>
      <c r="U150" s="54"/>
      <c r="V150" s="54"/>
      <c r="W150" s="54"/>
      <c r="X150" s="54"/>
      <c r="Y150" s="54"/>
    </row>
    <row r="151" spans="1:25" s="315" customFormat="1" x14ac:dyDescent="0.25">
      <c r="A151" s="55" t="s">
        <v>1505</v>
      </c>
      <c r="B151" s="55" t="s">
        <v>1554</v>
      </c>
      <c r="C151" s="55" t="s">
        <v>1490</v>
      </c>
      <c r="D151" s="55"/>
      <c r="E151" s="55"/>
      <c r="F151" s="55"/>
      <c r="G151" s="313"/>
      <c r="H151" s="314"/>
      <c r="I151" s="314"/>
      <c r="J151" s="314"/>
      <c r="K151" s="314"/>
      <c r="Q151" s="54"/>
      <c r="R151" s="54"/>
      <c r="S151" s="54"/>
      <c r="T151" s="54"/>
      <c r="U151" s="54"/>
      <c r="V151" s="54"/>
      <c r="W151" s="54"/>
      <c r="X151" s="54"/>
      <c r="Y151" s="54"/>
    </row>
    <row r="152" spans="1:25" s="315" customFormat="1" x14ac:dyDescent="0.25">
      <c r="A152" s="55" t="s">
        <v>1505</v>
      </c>
      <c r="B152" s="55" t="s">
        <v>1554</v>
      </c>
      <c r="C152" s="55" t="s">
        <v>1491</v>
      </c>
      <c r="D152" s="55"/>
      <c r="E152" s="55"/>
      <c r="F152" s="55"/>
      <c r="G152" s="313"/>
      <c r="H152" s="314"/>
      <c r="I152" s="314"/>
      <c r="J152" s="314"/>
      <c r="K152" s="314"/>
      <c r="Q152" s="54"/>
      <c r="R152" s="54"/>
      <c r="S152" s="54"/>
      <c r="T152" s="54"/>
      <c r="U152" s="54"/>
      <c r="V152" s="54"/>
      <c r="W152" s="54"/>
      <c r="X152" s="54"/>
      <c r="Y152" s="54"/>
    </row>
    <row r="153" spans="1:25" s="315" customFormat="1" x14ac:dyDescent="0.25">
      <c r="A153" s="55" t="s">
        <v>1505</v>
      </c>
      <c r="B153" s="55" t="s">
        <v>1554</v>
      </c>
      <c r="C153" s="55" t="s">
        <v>1492</v>
      </c>
      <c r="D153" s="55"/>
      <c r="E153" s="55"/>
      <c r="F153" s="55"/>
      <c r="G153" s="313"/>
      <c r="H153" s="314"/>
      <c r="I153" s="314"/>
      <c r="J153" s="314"/>
      <c r="K153" s="314"/>
      <c r="Q153" s="54"/>
      <c r="R153" s="54"/>
      <c r="S153" s="54"/>
      <c r="T153" s="54"/>
      <c r="U153" s="54"/>
      <c r="V153" s="54"/>
      <c r="W153" s="54"/>
      <c r="X153" s="54"/>
      <c r="Y153" s="54"/>
    </row>
    <row r="154" spans="1:25" s="315" customFormat="1" x14ac:dyDescent="0.25">
      <c r="A154" s="55" t="s">
        <v>1523</v>
      </c>
      <c r="B154" s="55" t="s">
        <v>1337</v>
      </c>
      <c r="C154" s="55" t="s">
        <v>1493</v>
      </c>
      <c r="D154" s="55"/>
      <c r="E154" s="55"/>
      <c r="F154" s="55"/>
      <c r="G154" s="313"/>
      <c r="H154" s="314"/>
      <c r="I154" s="314"/>
      <c r="J154" s="314"/>
      <c r="K154" s="314"/>
      <c r="Q154" s="54"/>
      <c r="R154" s="54"/>
      <c r="S154" s="54"/>
      <c r="T154" s="54"/>
      <c r="U154" s="54"/>
      <c r="V154" s="54"/>
      <c r="W154" s="54"/>
      <c r="X154" s="54"/>
      <c r="Y154" s="54"/>
    </row>
    <row r="155" spans="1:25" s="315" customFormat="1" x14ac:dyDescent="0.25">
      <c r="A155" s="55" t="s">
        <v>1523</v>
      </c>
      <c r="B155" s="55" t="s">
        <v>1337</v>
      </c>
      <c r="C155" s="55" t="s">
        <v>1494</v>
      </c>
      <c r="D155" s="55"/>
      <c r="E155" s="55"/>
      <c r="F155" s="55"/>
      <c r="G155" s="313"/>
      <c r="H155" s="314"/>
      <c r="I155" s="314"/>
      <c r="J155" s="314"/>
      <c r="K155" s="314"/>
      <c r="Q155" s="54"/>
      <c r="R155" s="54"/>
      <c r="S155" s="54"/>
      <c r="T155" s="54"/>
      <c r="U155" s="54"/>
      <c r="V155" s="54"/>
      <c r="W155" s="54"/>
      <c r="X155" s="54"/>
      <c r="Y155" s="54"/>
    </row>
    <row r="156" spans="1:25" s="315" customFormat="1" x14ac:dyDescent="0.25">
      <c r="A156" s="55" t="s">
        <v>1523</v>
      </c>
      <c r="B156" s="55" t="s">
        <v>1337</v>
      </c>
      <c r="C156" s="55" t="s">
        <v>1495</v>
      </c>
      <c r="D156" s="55"/>
      <c r="E156" s="55"/>
      <c r="F156" s="55"/>
      <c r="G156" s="313"/>
      <c r="H156" s="314"/>
      <c r="I156" s="314"/>
      <c r="J156" s="314"/>
      <c r="K156" s="314"/>
      <c r="Q156" s="54"/>
      <c r="R156" s="54"/>
      <c r="S156" s="54"/>
      <c r="T156" s="54"/>
      <c r="U156" s="54"/>
      <c r="V156" s="54"/>
      <c r="W156" s="54"/>
      <c r="X156" s="54"/>
      <c r="Y156" s="54"/>
    </row>
    <row r="157" spans="1:25" s="315" customFormat="1" x14ac:dyDescent="0.25">
      <c r="A157" s="314"/>
      <c r="B157" s="314"/>
      <c r="C157" s="314"/>
      <c r="D157" s="314"/>
      <c r="E157" s="314"/>
      <c r="F157" s="314"/>
      <c r="G157" s="314"/>
      <c r="H157" s="314"/>
      <c r="I157" s="314"/>
      <c r="J157" s="314"/>
      <c r="K157" s="314"/>
      <c r="Q157" s="54"/>
      <c r="R157" s="54"/>
      <c r="S157" s="54"/>
      <c r="T157" s="54"/>
      <c r="U157" s="54"/>
      <c r="V157" s="54"/>
      <c r="W157" s="54"/>
      <c r="X157" s="54"/>
      <c r="Y157" s="54"/>
    </row>
    <row r="158" spans="1:25" s="315" customFormat="1" x14ac:dyDescent="0.25">
      <c r="A158" s="314"/>
      <c r="B158" s="314"/>
      <c r="C158" s="314"/>
      <c r="D158" s="314"/>
      <c r="E158" s="314"/>
      <c r="F158" s="314"/>
      <c r="G158" s="314"/>
      <c r="H158" s="314"/>
      <c r="I158" s="314"/>
      <c r="J158" s="314"/>
      <c r="K158" s="314"/>
      <c r="Q158" s="54"/>
      <c r="R158" s="54"/>
      <c r="S158" s="54"/>
      <c r="T158" s="54"/>
      <c r="U158" s="54"/>
      <c r="V158" s="54"/>
      <c r="W158" s="54"/>
      <c r="X158" s="54"/>
      <c r="Y158" s="54"/>
    </row>
    <row r="159" spans="1:25" s="315" customFormat="1" x14ac:dyDescent="0.25">
      <c r="A159" s="314"/>
      <c r="B159" s="314"/>
      <c r="C159" s="314"/>
      <c r="D159" s="314"/>
      <c r="E159" s="314"/>
      <c r="F159" s="314"/>
      <c r="G159" s="314"/>
      <c r="H159" s="314"/>
      <c r="I159" s="314"/>
      <c r="J159" s="314"/>
      <c r="K159" s="314"/>
      <c r="Q159" s="54"/>
      <c r="R159" s="54"/>
      <c r="S159" s="54"/>
      <c r="T159" s="54"/>
      <c r="U159" s="54"/>
      <c r="V159" s="54"/>
      <c r="W159" s="54"/>
      <c r="X159" s="54"/>
      <c r="Y159" s="54"/>
    </row>
    <row r="160" spans="1:25" s="315" customFormat="1" x14ac:dyDescent="0.25">
      <c r="A160" s="314"/>
      <c r="B160" s="314"/>
      <c r="C160" s="314"/>
      <c r="D160" s="314"/>
      <c r="E160" s="314"/>
      <c r="F160" s="314"/>
      <c r="G160" s="314"/>
      <c r="H160" s="314"/>
      <c r="I160" s="314"/>
      <c r="J160" s="314"/>
      <c r="K160" s="314"/>
      <c r="Q160" s="54"/>
      <c r="R160" s="54"/>
      <c r="S160" s="54"/>
      <c r="T160" s="54"/>
      <c r="U160" s="54"/>
      <c r="V160" s="54"/>
      <c r="W160" s="54"/>
      <c r="X160" s="54"/>
      <c r="Y160" s="54"/>
    </row>
    <row r="161" spans="1:25" s="315" customFormat="1" x14ac:dyDescent="0.25">
      <c r="A161" s="314"/>
      <c r="B161" s="314"/>
      <c r="C161" s="314"/>
      <c r="D161" s="314"/>
      <c r="E161" s="314"/>
      <c r="F161" s="314"/>
      <c r="G161" s="314"/>
      <c r="H161" s="314"/>
      <c r="I161" s="314"/>
      <c r="J161" s="314"/>
      <c r="K161" s="314"/>
      <c r="Q161" s="54"/>
      <c r="R161" s="54"/>
      <c r="S161" s="54"/>
      <c r="T161" s="54"/>
      <c r="U161" s="54"/>
      <c r="V161" s="54"/>
      <c r="W161" s="54"/>
      <c r="X161" s="54"/>
      <c r="Y161" s="54"/>
    </row>
    <row r="162" spans="1:25" s="315" customFormat="1" x14ac:dyDescent="0.25">
      <c r="A162" s="314"/>
      <c r="B162" s="314"/>
      <c r="C162" s="314"/>
      <c r="D162" s="314"/>
      <c r="E162" s="314"/>
      <c r="F162" s="314"/>
      <c r="G162" s="314"/>
      <c r="H162" s="314"/>
      <c r="I162" s="314"/>
      <c r="J162" s="314"/>
      <c r="K162" s="314"/>
      <c r="Q162" s="54"/>
      <c r="R162" s="54"/>
      <c r="S162" s="54"/>
      <c r="T162" s="54"/>
      <c r="U162" s="54"/>
      <c r="V162" s="54"/>
      <c r="W162" s="54"/>
      <c r="X162" s="54"/>
      <c r="Y162" s="54"/>
    </row>
    <row r="163" spans="1:25" s="315" customFormat="1" x14ac:dyDescent="0.25">
      <c r="A163" s="314"/>
      <c r="B163" s="314"/>
      <c r="C163" s="314"/>
      <c r="D163" s="314"/>
      <c r="E163" s="314"/>
      <c r="F163" s="314"/>
      <c r="G163" s="314"/>
      <c r="H163" s="314"/>
      <c r="I163" s="314"/>
      <c r="J163" s="314"/>
      <c r="K163" s="314"/>
      <c r="Q163" s="54"/>
      <c r="R163" s="54"/>
      <c r="S163" s="54"/>
      <c r="T163" s="54"/>
      <c r="U163" s="54"/>
      <c r="V163" s="54"/>
      <c r="W163" s="54"/>
      <c r="X163" s="54"/>
      <c r="Y163" s="54"/>
    </row>
    <row r="164" spans="1:25" s="315" customFormat="1" x14ac:dyDescent="0.25">
      <c r="A164" s="314"/>
      <c r="B164" s="314"/>
      <c r="C164" s="314"/>
      <c r="D164" s="314"/>
      <c r="E164" s="314"/>
      <c r="F164" s="314"/>
      <c r="G164" s="314"/>
      <c r="H164" s="314"/>
      <c r="I164" s="314"/>
      <c r="J164" s="314"/>
      <c r="K164" s="314"/>
      <c r="Q164" s="54"/>
      <c r="R164" s="54"/>
      <c r="S164" s="54"/>
      <c r="T164" s="54"/>
      <c r="U164" s="54"/>
      <c r="V164" s="54"/>
      <c r="W164" s="54"/>
      <c r="X164" s="54"/>
      <c r="Y164" s="54"/>
    </row>
    <row r="165" spans="1:25" s="315" customFormat="1" x14ac:dyDescent="0.25">
      <c r="A165" s="314"/>
      <c r="B165" s="314"/>
      <c r="C165" s="314"/>
      <c r="D165" s="314"/>
      <c r="E165" s="314"/>
      <c r="F165" s="314"/>
      <c r="G165" s="314"/>
      <c r="H165" s="314"/>
      <c r="I165" s="314"/>
      <c r="J165" s="314"/>
      <c r="K165" s="314"/>
      <c r="Q165" s="54"/>
      <c r="R165" s="54"/>
      <c r="S165" s="54"/>
      <c r="T165" s="54"/>
      <c r="U165" s="54"/>
      <c r="V165" s="54"/>
      <c r="W165" s="54"/>
      <c r="X165" s="54"/>
      <c r="Y165" s="54"/>
    </row>
    <row r="166" spans="1:25" s="315" customFormat="1" x14ac:dyDescent="0.25">
      <c r="A166" s="314"/>
      <c r="B166" s="314"/>
      <c r="C166" s="314"/>
      <c r="D166" s="314"/>
      <c r="E166" s="314"/>
      <c r="F166" s="314"/>
      <c r="G166" s="314"/>
      <c r="H166" s="314"/>
      <c r="I166" s="314"/>
      <c r="J166" s="314"/>
      <c r="K166" s="314"/>
      <c r="Q166" s="54"/>
      <c r="R166" s="54"/>
      <c r="S166" s="54"/>
      <c r="T166" s="54"/>
      <c r="U166" s="54"/>
      <c r="V166" s="54"/>
      <c r="W166" s="54"/>
      <c r="X166" s="54"/>
      <c r="Y166" s="54"/>
    </row>
    <row r="167" spans="1:25" s="315" customFormat="1" x14ac:dyDescent="0.25">
      <c r="A167" s="314"/>
      <c r="B167" s="314"/>
      <c r="C167" s="314"/>
      <c r="D167" s="314"/>
      <c r="E167" s="314"/>
      <c r="F167" s="314"/>
      <c r="G167" s="314"/>
      <c r="H167" s="314"/>
      <c r="I167" s="314"/>
      <c r="J167" s="314"/>
      <c r="K167" s="314"/>
      <c r="Q167" s="54"/>
      <c r="R167" s="54"/>
      <c r="S167" s="54"/>
      <c r="T167" s="54"/>
      <c r="U167" s="54"/>
      <c r="V167" s="54"/>
      <c r="W167" s="54"/>
      <c r="X167" s="54"/>
      <c r="Y167" s="54"/>
    </row>
    <row r="168" spans="1:25" s="315" customFormat="1" x14ac:dyDescent="0.25">
      <c r="A168" s="314"/>
      <c r="B168" s="314"/>
      <c r="C168" s="314"/>
      <c r="D168" s="314"/>
      <c r="E168" s="314"/>
      <c r="F168" s="314"/>
      <c r="G168" s="314"/>
      <c r="H168" s="314"/>
      <c r="I168" s="314"/>
      <c r="J168" s="314"/>
      <c r="K168" s="314"/>
      <c r="Q168" s="54"/>
      <c r="R168" s="54"/>
      <c r="S168" s="54"/>
      <c r="T168" s="54"/>
      <c r="U168" s="54"/>
      <c r="V168" s="54"/>
      <c r="W168" s="54"/>
      <c r="X168" s="54"/>
      <c r="Y168" s="54"/>
    </row>
    <row r="169" spans="1:25" s="315" customFormat="1" x14ac:dyDescent="0.25">
      <c r="A169" s="314"/>
      <c r="B169" s="314"/>
      <c r="C169" s="314"/>
      <c r="D169" s="314"/>
      <c r="E169" s="314"/>
      <c r="F169" s="314"/>
      <c r="G169" s="314"/>
      <c r="H169" s="314"/>
      <c r="I169" s="314"/>
      <c r="J169" s="314"/>
      <c r="K169" s="314"/>
      <c r="Q169" s="54"/>
      <c r="R169" s="54"/>
      <c r="S169" s="54"/>
      <c r="T169" s="54"/>
      <c r="U169" s="54"/>
      <c r="V169" s="54"/>
      <c r="W169" s="54"/>
      <c r="X169" s="54"/>
      <c r="Y169" s="54"/>
    </row>
    <row r="170" spans="1:25" s="315" customFormat="1" x14ac:dyDescent="0.25">
      <c r="A170" s="314"/>
      <c r="B170" s="314"/>
      <c r="C170" s="314"/>
      <c r="D170" s="314"/>
      <c r="E170" s="314"/>
      <c r="F170" s="314"/>
      <c r="G170" s="314"/>
      <c r="H170" s="314"/>
      <c r="I170" s="314"/>
      <c r="J170" s="314"/>
      <c r="K170" s="314"/>
      <c r="Q170" s="54"/>
      <c r="R170" s="54"/>
      <c r="S170" s="54"/>
      <c r="T170" s="54"/>
      <c r="U170" s="54"/>
      <c r="V170" s="54"/>
      <c r="W170" s="54"/>
      <c r="X170" s="54"/>
      <c r="Y170" s="54"/>
    </row>
    <row r="171" spans="1:25" s="315" customFormat="1" x14ac:dyDescent="0.25">
      <c r="A171" s="314"/>
      <c r="B171" s="314"/>
      <c r="C171" s="314"/>
      <c r="D171" s="314"/>
      <c r="E171" s="314"/>
      <c r="F171" s="314"/>
      <c r="G171" s="314"/>
      <c r="H171" s="314"/>
      <c r="I171" s="314"/>
      <c r="J171" s="314"/>
      <c r="K171" s="314"/>
      <c r="Q171" s="54"/>
      <c r="R171" s="54"/>
      <c r="S171" s="54"/>
      <c r="T171" s="54"/>
      <c r="U171" s="54"/>
      <c r="V171" s="54"/>
      <c r="W171" s="54"/>
      <c r="X171" s="54"/>
      <c r="Y171" s="54"/>
    </row>
    <row r="172" spans="1:25" s="315" customFormat="1" x14ac:dyDescent="0.25">
      <c r="A172" s="314"/>
      <c r="B172" s="314"/>
      <c r="C172" s="314"/>
      <c r="D172" s="314"/>
      <c r="E172" s="314"/>
      <c r="F172" s="314"/>
      <c r="G172" s="314"/>
      <c r="H172" s="314"/>
      <c r="I172" s="314"/>
      <c r="J172" s="314"/>
      <c r="K172" s="314"/>
      <c r="Q172" s="54"/>
      <c r="R172" s="54"/>
      <c r="S172" s="54"/>
      <c r="T172" s="54"/>
      <c r="U172" s="54"/>
      <c r="V172" s="54"/>
      <c r="W172" s="54"/>
      <c r="X172" s="54"/>
      <c r="Y172" s="54"/>
    </row>
    <row r="173" spans="1:25" s="315" customFormat="1" x14ac:dyDescent="0.25">
      <c r="A173" s="314"/>
      <c r="B173" s="314"/>
      <c r="C173" s="314"/>
      <c r="D173" s="314"/>
      <c r="E173" s="314"/>
      <c r="F173" s="314"/>
      <c r="G173" s="314"/>
      <c r="H173" s="314"/>
      <c r="I173" s="314"/>
      <c r="J173" s="314"/>
      <c r="K173" s="314"/>
      <c r="Q173" s="54"/>
      <c r="R173" s="54"/>
      <c r="S173" s="54"/>
      <c r="T173" s="54"/>
      <c r="U173" s="54"/>
      <c r="V173" s="54"/>
      <c r="W173" s="54"/>
      <c r="X173" s="54"/>
      <c r="Y173" s="54"/>
    </row>
    <row r="174" spans="1:25" s="315" customFormat="1" x14ac:dyDescent="0.25">
      <c r="A174" s="314"/>
      <c r="B174" s="314"/>
      <c r="C174" s="314"/>
      <c r="D174" s="314"/>
      <c r="E174" s="314"/>
      <c r="F174" s="314"/>
      <c r="G174" s="314"/>
      <c r="H174" s="314"/>
      <c r="I174" s="314"/>
      <c r="J174" s="314"/>
      <c r="K174" s="314"/>
      <c r="Q174" s="54"/>
      <c r="R174" s="54"/>
      <c r="S174" s="54"/>
      <c r="T174" s="54"/>
      <c r="U174" s="54"/>
      <c r="V174" s="54"/>
      <c r="W174" s="54"/>
      <c r="X174" s="54"/>
      <c r="Y174" s="54"/>
    </row>
    <row r="175" spans="1:25" s="315" customFormat="1" x14ac:dyDescent="0.25">
      <c r="A175" s="314"/>
      <c r="B175" s="314"/>
      <c r="C175" s="314"/>
      <c r="D175" s="314"/>
      <c r="E175" s="314"/>
      <c r="F175" s="314"/>
      <c r="G175" s="314"/>
      <c r="H175" s="314"/>
      <c r="I175" s="314"/>
      <c r="J175" s="314"/>
      <c r="K175" s="314"/>
      <c r="Q175" s="54"/>
      <c r="R175" s="54"/>
      <c r="S175" s="54"/>
      <c r="T175" s="54"/>
      <c r="U175" s="54"/>
      <c r="V175" s="54"/>
      <c r="W175" s="54"/>
      <c r="X175" s="54"/>
      <c r="Y175" s="54"/>
    </row>
    <row r="176" spans="1:25" s="315" customFormat="1" x14ac:dyDescent="0.25">
      <c r="A176" s="314"/>
      <c r="B176" s="314"/>
      <c r="C176" s="314"/>
      <c r="D176" s="314"/>
      <c r="E176" s="314"/>
      <c r="F176" s="314"/>
      <c r="G176" s="314"/>
      <c r="H176" s="314"/>
      <c r="I176" s="314"/>
      <c r="J176" s="314"/>
      <c r="K176" s="314"/>
      <c r="Q176" s="54"/>
      <c r="R176" s="54"/>
      <c r="S176" s="54"/>
      <c r="T176" s="54"/>
      <c r="U176" s="54"/>
      <c r="V176" s="54"/>
      <c r="W176" s="54"/>
      <c r="X176" s="54"/>
      <c r="Y176" s="54"/>
    </row>
    <row r="177" spans="1:25" s="315" customFormat="1" x14ac:dyDescent="0.25">
      <c r="A177" s="314"/>
      <c r="B177" s="314"/>
      <c r="C177" s="314"/>
      <c r="D177" s="314"/>
      <c r="E177" s="314"/>
      <c r="F177" s="314"/>
      <c r="G177" s="314"/>
      <c r="H177" s="314"/>
      <c r="I177" s="314"/>
      <c r="J177" s="314"/>
      <c r="K177" s="314"/>
      <c r="Q177" s="54"/>
      <c r="R177" s="54"/>
      <c r="S177" s="54"/>
      <c r="T177" s="54"/>
      <c r="U177" s="54"/>
      <c r="V177" s="54"/>
      <c r="W177" s="54"/>
      <c r="X177" s="54"/>
      <c r="Y177" s="54"/>
    </row>
    <row r="178" spans="1:25" s="315" customFormat="1" x14ac:dyDescent="0.25">
      <c r="A178" s="314"/>
      <c r="B178" s="314"/>
      <c r="C178" s="314"/>
      <c r="D178" s="314"/>
      <c r="E178" s="314"/>
      <c r="F178" s="314"/>
      <c r="G178" s="314"/>
      <c r="H178" s="314"/>
      <c r="I178" s="314"/>
      <c r="J178" s="314"/>
      <c r="K178" s="314"/>
      <c r="Q178" s="54"/>
      <c r="R178" s="54"/>
      <c r="S178" s="54"/>
      <c r="T178" s="54"/>
      <c r="U178" s="54"/>
      <c r="V178" s="54"/>
      <c r="W178" s="54"/>
      <c r="X178" s="54"/>
      <c r="Y178" s="54"/>
    </row>
    <row r="179" spans="1:25" s="315" customFormat="1" x14ac:dyDescent="0.25">
      <c r="A179" s="314"/>
      <c r="B179" s="314"/>
      <c r="C179" s="314"/>
      <c r="D179" s="314"/>
      <c r="E179" s="314"/>
      <c r="F179" s="314"/>
      <c r="G179" s="314"/>
      <c r="H179" s="314"/>
      <c r="I179" s="314"/>
      <c r="J179" s="314"/>
      <c r="K179" s="314"/>
      <c r="Q179" s="54"/>
      <c r="R179" s="54"/>
      <c r="S179" s="54"/>
      <c r="T179" s="54"/>
      <c r="U179" s="54"/>
      <c r="V179" s="54"/>
      <c r="W179" s="54"/>
      <c r="X179" s="54"/>
      <c r="Y179" s="54"/>
    </row>
    <row r="180" spans="1:25" s="315" customFormat="1" x14ac:dyDescent="0.25">
      <c r="A180" s="314"/>
      <c r="B180" s="314"/>
      <c r="C180" s="314"/>
      <c r="D180" s="314"/>
      <c r="E180" s="314"/>
      <c r="F180" s="314"/>
      <c r="G180" s="314"/>
      <c r="H180" s="314"/>
      <c r="I180" s="314"/>
      <c r="J180" s="314"/>
      <c r="K180" s="314"/>
      <c r="Q180" s="54"/>
      <c r="R180" s="54"/>
      <c r="S180" s="54"/>
      <c r="T180" s="54"/>
      <c r="U180" s="54"/>
      <c r="V180" s="54"/>
      <c r="W180" s="54"/>
      <c r="X180" s="54"/>
      <c r="Y180" s="54"/>
    </row>
    <row r="181" spans="1:25" s="315" customFormat="1" x14ac:dyDescent="0.25">
      <c r="A181" s="314"/>
      <c r="B181" s="314"/>
      <c r="C181" s="314"/>
      <c r="D181" s="314"/>
      <c r="E181" s="314"/>
      <c r="F181" s="314"/>
      <c r="G181" s="314"/>
      <c r="H181" s="314"/>
      <c r="I181" s="314"/>
      <c r="J181" s="314"/>
      <c r="K181" s="314"/>
      <c r="Q181" s="54"/>
      <c r="R181" s="54"/>
      <c r="S181" s="54"/>
      <c r="T181" s="54"/>
      <c r="U181" s="54"/>
      <c r="V181" s="54"/>
      <c r="W181" s="54"/>
      <c r="X181" s="54"/>
      <c r="Y181" s="54"/>
    </row>
    <row r="182" spans="1:25" s="315" customFormat="1" x14ac:dyDescent="0.25">
      <c r="A182" s="314"/>
      <c r="B182" s="314"/>
      <c r="C182" s="314"/>
      <c r="D182" s="314"/>
      <c r="E182" s="314"/>
      <c r="F182" s="314"/>
      <c r="G182" s="314"/>
      <c r="H182" s="314"/>
      <c r="I182" s="314"/>
      <c r="J182" s="314"/>
      <c r="K182" s="314"/>
      <c r="Q182" s="54"/>
      <c r="R182" s="54"/>
      <c r="S182" s="54"/>
      <c r="T182" s="54"/>
      <c r="U182" s="54"/>
      <c r="V182" s="54"/>
      <c r="W182" s="54"/>
      <c r="X182" s="54"/>
      <c r="Y182" s="54"/>
    </row>
    <row r="183" spans="1:25" s="315" customFormat="1" x14ac:dyDescent="0.25">
      <c r="A183" s="314"/>
      <c r="B183" s="314"/>
      <c r="C183" s="314"/>
      <c r="D183" s="314"/>
      <c r="E183" s="314"/>
      <c r="F183" s="314"/>
      <c r="G183" s="314"/>
      <c r="H183" s="314"/>
      <c r="I183" s="314"/>
      <c r="J183" s="314"/>
      <c r="K183" s="314"/>
      <c r="Q183" s="54"/>
      <c r="R183" s="54"/>
      <c r="S183" s="54"/>
      <c r="T183" s="54"/>
      <c r="U183" s="54"/>
      <c r="V183" s="54"/>
      <c r="W183" s="54"/>
      <c r="X183" s="54"/>
      <c r="Y183" s="54"/>
    </row>
    <row r="184" spans="1:25" s="315" customFormat="1" x14ac:dyDescent="0.25">
      <c r="A184" s="314"/>
      <c r="B184" s="314"/>
      <c r="C184" s="314"/>
      <c r="D184" s="314"/>
      <c r="E184" s="314"/>
      <c r="F184" s="314"/>
      <c r="G184" s="314"/>
      <c r="H184" s="314"/>
      <c r="I184" s="314"/>
      <c r="J184" s="314"/>
      <c r="K184" s="314"/>
      <c r="Q184" s="54"/>
      <c r="R184" s="54"/>
      <c r="S184" s="54"/>
      <c r="T184" s="54"/>
      <c r="U184" s="54"/>
      <c r="V184" s="54"/>
      <c r="W184" s="54"/>
      <c r="X184" s="54"/>
      <c r="Y184" s="54"/>
    </row>
    <row r="185" spans="1:25" s="315" customFormat="1" x14ac:dyDescent="0.25">
      <c r="A185" s="314"/>
      <c r="B185" s="314"/>
      <c r="C185" s="314"/>
      <c r="D185" s="314"/>
      <c r="E185" s="314"/>
      <c r="F185" s="314"/>
      <c r="G185" s="314"/>
      <c r="H185" s="314"/>
      <c r="I185" s="314"/>
      <c r="J185" s="314"/>
      <c r="K185" s="314"/>
      <c r="Q185" s="54"/>
      <c r="R185" s="54"/>
      <c r="S185" s="54"/>
      <c r="T185" s="54"/>
      <c r="U185" s="54"/>
      <c r="V185" s="54"/>
      <c r="W185" s="54"/>
      <c r="X185" s="54"/>
      <c r="Y185" s="54"/>
    </row>
    <row r="186" spans="1:25" s="315" customFormat="1" x14ac:dyDescent="0.25">
      <c r="A186" s="314"/>
      <c r="B186" s="314"/>
      <c r="C186" s="314"/>
      <c r="D186" s="314"/>
      <c r="E186" s="314"/>
      <c r="F186" s="314"/>
      <c r="G186" s="314"/>
      <c r="H186" s="314"/>
      <c r="I186" s="314"/>
      <c r="J186" s="314"/>
      <c r="K186" s="314"/>
      <c r="Q186" s="54"/>
      <c r="R186" s="54"/>
      <c r="S186" s="54"/>
      <c r="T186" s="54"/>
      <c r="U186" s="54"/>
      <c r="V186" s="54"/>
      <c r="W186" s="54"/>
      <c r="X186" s="54"/>
      <c r="Y186" s="54"/>
    </row>
    <row r="187" spans="1:25" s="315" customFormat="1" x14ac:dyDescent="0.25">
      <c r="A187" s="314"/>
      <c r="B187" s="314"/>
      <c r="C187" s="314"/>
      <c r="D187" s="314"/>
      <c r="E187" s="314"/>
      <c r="F187" s="314"/>
      <c r="G187" s="314"/>
      <c r="H187" s="314"/>
      <c r="I187" s="314"/>
      <c r="J187" s="314"/>
      <c r="K187" s="314"/>
      <c r="Q187" s="54"/>
      <c r="R187" s="54"/>
      <c r="S187" s="54"/>
      <c r="T187" s="54"/>
      <c r="U187" s="54"/>
      <c r="V187" s="54"/>
      <c r="W187" s="54"/>
      <c r="X187" s="54"/>
      <c r="Y187" s="54"/>
    </row>
    <row r="188" spans="1:25" s="315" customFormat="1" x14ac:dyDescent="0.25">
      <c r="A188" s="314"/>
      <c r="B188" s="314"/>
      <c r="C188" s="314"/>
      <c r="D188" s="314"/>
      <c r="E188" s="314"/>
      <c r="F188" s="314"/>
      <c r="G188" s="314"/>
      <c r="H188" s="314"/>
      <c r="I188" s="314"/>
      <c r="J188" s="314"/>
      <c r="K188" s="314"/>
      <c r="Q188" s="54"/>
      <c r="R188" s="54"/>
      <c r="S188" s="54"/>
      <c r="T188" s="54"/>
      <c r="U188" s="54"/>
      <c r="V188" s="54"/>
      <c r="W188" s="54"/>
      <c r="X188" s="54"/>
      <c r="Y188" s="54"/>
    </row>
    <row r="189" spans="1:25" s="315" customFormat="1" x14ac:dyDescent="0.25">
      <c r="A189" s="314"/>
      <c r="B189" s="314"/>
      <c r="C189" s="314"/>
      <c r="D189" s="314"/>
      <c r="E189" s="314"/>
      <c r="F189" s="314"/>
      <c r="G189" s="314"/>
      <c r="H189" s="314"/>
      <c r="I189" s="314"/>
      <c r="J189" s="314"/>
      <c r="K189" s="314"/>
      <c r="Q189" s="54"/>
      <c r="R189" s="54"/>
      <c r="S189" s="54"/>
      <c r="T189" s="54"/>
      <c r="U189" s="54"/>
      <c r="V189" s="54"/>
      <c r="W189" s="54"/>
      <c r="X189" s="54"/>
      <c r="Y189" s="54"/>
    </row>
    <row r="190" spans="1:25" s="315" customFormat="1" x14ac:dyDescent="0.25">
      <c r="A190" s="314"/>
      <c r="B190" s="314"/>
      <c r="C190" s="314"/>
      <c r="D190" s="314"/>
      <c r="E190" s="314"/>
      <c r="F190" s="314"/>
      <c r="G190" s="314"/>
      <c r="H190" s="314"/>
      <c r="I190" s="314"/>
      <c r="J190" s="314"/>
      <c r="K190" s="314"/>
      <c r="Q190" s="54"/>
      <c r="R190" s="54"/>
      <c r="S190" s="54"/>
      <c r="T190" s="54"/>
      <c r="U190" s="54"/>
      <c r="V190" s="54"/>
      <c r="W190" s="54"/>
      <c r="X190" s="54"/>
      <c r="Y190" s="54"/>
    </row>
    <row r="191" spans="1:25" s="315" customFormat="1" x14ac:dyDescent="0.25">
      <c r="A191" s="314"/>
      <c r="B191" s="314"/>
      <c r="C191" s="314"/>
      <c r="D191" s="314"/>
      <c r="E191" s="314"/>
      <c r="F191" s="314"/>
      <c r="G191" s="314"/>
      <c r="H191" s="314"/>
      <c r="I191" s="314"/>
      <c r="J191" s="314"/>
      <c r="K191" s="314"/>
      <c r="Q191" s="54"/>
      <c r="R191" s="54"/>
      <c r="S191" s="54"/>
      <c r="T191" s="54"/>
      <c r="U191" s="54"/>
      <c r="V191" s="54"/>
      <c r="W191" s="54"/>
      <c r="X191" s="54"/>
      <c r="Y191" s="54"/>
    </row>
    <row r="192" spans="1:25" s="315" customFormat="1" x14ac:dyDescent="0.25">
      <c r="A192" s="314"/>
      <c r="B192" s="314"/>
      <c r="C192" s="314"/>
      <c r="D192" s="314"/>
      <c r="E192" s="314"/>
      <c r="F192" s="314"/>
      <c r="G192" s="314"/>
      <c r="H192" s="314"/>
      <c r="I192" s="314"/>
      <c r="J192" s="314"/>
      <c r="K192" s="314"/>
      <c r="Q192" s="54"/>
      <c r="R192" s="54"/>
      <c r="S192" s="54"/>
      <c r="T192" s="54"/>
      <c r="U192" s="54"/>
      <c r="V192" s="54"/>
      <c r="W192" s="54"/>
      <c r="X192" s="54"/>
      <c r="Y192" s="54"/>
    </row>
    <row r="193" spans="1:25" s="315" customFormat="1" x14ac:dyDescent="0.25">
      <c r="A193" s="314"/>
      <c r="B193" s="314"/>
      <c r="C193" s="314"/>
      <c r="D193" s="314"/>
      <c r="E193" s="314"/>
      <c r="F193" s="314"/>
      <c r="G193" s="314"/>
      <c r="H193" s="314"/>
      <c r="I193" s="314"/>
      <c r="J193" s="314"/>
      <c r="K193" s="314"/>
      <c r="Q193" s="54"/>
      <c r="R193" s="54"/>
      <c r="S193" s="54"/>
      <c r="T193" s="54"/>
      <c r="U193" s="54"/>
      <c r="V193" s="54"/>
      <c r="W193" s="54"/>
      <c r="X193" s="54"/>
      <c r="Y193" s="54"/>
    </row>
    <row r="194" spans="1:25" s="315" customFormat="1" x14ac:dyDescent="0.25">
      <c r="A194" s="314"/>
      <c r="B194" s="314"/>
      <c r="C194" s="314"/>
      <c r="D194" s="314"/>
      <c r="E194" s="314"/>
      <c r="F194" s="314"/>
      <c r="G194" s="314"/>
      <c r="H194" s="314"/>
      <c r="I194" s="314"/>
      <c r="J194" s="314"/>
      <c r="K194" s="314"/>
      <c r="Q194" s="54"/>
      <c r="R194" s="54"/>
      <c r="S194" s="54"/>
      <c r="T194" s="54"/>
      <c r="U194" s="54"/>
      <c r="V194" s="54"/>
      <c r="W194" s="54"/>
      <c r="X194" s="54"/>
      <c r="Y194" s="54"/>
    </row>
    <row r="195" spans="1:25" s="315" customFormat="1" x14ac:dyDescent="0.25">
      <c r="A195" s="314"/>
      <c r="B195" s="314"/>
      <c r="C195" s="314"/>
      <c r="D195" s="314"/>
      <c r="E195" s="314"/>
      <c r="F195" s="314"/>
      <c r="G195" s="314"/>
      <c r="H195" s="314"/>
      <c r="I195" s="314"/>
      <c r="J195" s="314"/>
      <c r="K195" s="314"/>
      <c r="Q195" s="54"/>
      <c r="R195" s="54"/>
      <c r="S195" s="54"/>
      <c r="T195" s="54"/>
      <c r="U195" s="54"/>
      <c r="V195" s="54"/>
      <c r="W195" s="54"/>
      <c r="X195" s="54"/>
      <c r="Y195" s="54"/>
    </row>
    <row r="196" spans="1:25" s="315" customFormat="1" x14ac:dyDescent="0.25">
      <c r="A196" s="314"/>
      <c r="B196" s="314"/>
      <c r="C196" s="314"/>
      <c r="D196" s="314"/>
      <c r="E196" s="314"/>
      <c r="F196" s="314"/>
      <c r="G196" s="314"/>
      <c r="H196" s="314"/>
      <c r="I196" s="314"/>
      <c r="J196" s="314"/>
      <c r="K196" s="314"/>
      <c r="Q196" s="54"/>
      <c r="R196" s="54"/>
      <c r="S196" s="54"/>
      <c r="T196" s="54"/>
      <c r="U196" s="54"/>
      <c r="V196" s="54"/>
      <c r="W196" s="54"/>
      <c r="X196" s="54"/>
      <c r="Y196" s="54"/>
    </row>
    <row r="197" spans="1:25" s="315" customFormat="1" x14ac:dyDescent="0.25">
      <c r="A197" s="314"/>
      <c r="B197" s="314"/>
      <c r="C197" s="314"/>
      <c r="D197" s="314"/>
      <c r="E197" s="314"/>
      <c r="F197" s="314"/>
      <c r="G197" s="314"/>
      <c r="H197" s="314"/>
      <c r="I197" s="314"/>
      <c r="J197" s="314"/>
      <c r="K197" s="314"/>
      <c r="Q197" s="54"/>
      <c r="R197" s="54"/>
      <c r="S197" s="54"/>
      <c r="T197" s="54"/>
      <c r="U197" s="54"/>
      <c r="V197" s="54"/>
      <c r="W197" s="54"/>
      <c r="X197" s="54"/>
      <c r="Y197" s="54"/>
    </row>
  </sheetData>
  <sortState ref="E2:F33">
    <sortCondition ref="E2:E33"/>
    <sortCondition ref="F2:F33"/>
  </sortState>
  <pageMargins left="1.0629921259842521" right="0.11811023622047245" top="0.94488188976377963" bottom="0.15748031496062992" header="0" footer="0"/>
  <pageSetup scale="7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pageSetUpPr fitToPage="1"/>
  </sheetPr>
  <dimension ref="A1:F520"/>
  <sheetViews>
    <sheetView zoomScaleNormal="100" workbookViewId="0">
      <selection activeCell="C37" sqref="C37"/>
    </sheetView>
  </sheetViews>
  <sheetFormatPr baseColWidth="10" defaultColWidth="9.140625" defaultRowHeight="12.75" x14ac:dyDescent="0.25"/>
  <cols>
    <col min="1" max="1" width="30.7109375" style="290" customWidth="1"/>
    <col min="2" max="2" width="30.140625" style="290" customWidth="1"/>
    <col min="3" max="3" width="52.85546875" style="291" customWidth="1"/>
    <col min="4" max="4" width="13" style="292" customWidth="1"/>
    <col min="5" max="5" width="15.42578125" style="291" customWidth="1"/>
    <col min="6" max="6" width="16.7109375" style="293" customWidth="1"/>
    <col min="7" max="256" width="9.140625" style="140"/>
    <col min="257" max="257" width="30.7109375" style="140" customWidth="1"/>
    <col min="258" max="258" width="30.140625" style="140" customWidth="1"/>
    <col min="259" max="259" width="52.85546875" style="140" customWidth="1"/>
    <col min="260" max="260" width="13" style="140" customWidth="1"/>
    <col min="261" max="261" width="15.42578125" style="140" customWidth="1"/>
    <col min="262" max="262" width="16.7109375" style="140" customWidth="1"/>
    <col min="263" max="512" width="9.140625" style="140"/>
    <col min="513" max="513" width="30.7109375" style="140" customWidth="1"/>
    <col min="514" max="514" width="30.140625" style="140" customWidth="1"/>
    <col min="515" max="515" width="52.85546875" style="140" customWidth="1"/>
    <col min="516" max="516" width="13" style="140" customWidth="1"/>
    <col min="517" max="517" width="15.42578125" style="140" customWidth="1"/>
    <col min="518" max="518" width="16.7109375" style="140" customWidth="1"/>
    <col min="519" max="768" width="9.140625" style="140"/>
    <col min="769" max="769" width="30.7109375" style="140" customWidth="1"/>
    <col min="770" max="770" width="30.140625" style="140" customWidth="1"/>
    <col min="771" max="771" width="52.85546875" style="140" customWidth="1"/>
    <col min="772" max="772" width="13" style="140" customWidth="1"/>
    <col min="773" max="773" width="15.42578125" style="140" customWidth="1"/>
    <col min="774" max="774" width="16.7109375" style="140" customWidth="1"/>
    <col min="775" max="1024" width="9.140625" style="140"/>
    <col min="1025" max="1025" width="30.7109375" style="140" customWidth="1"/>
    <col min="1026" max="1026" width="30.140625" style="140" customWidth="1"/>
    <col min="1027" max="1027" width="52.85546875" style="140" customWidth="1"/>
    <col min="1028" max="1028" width="13" style="140" customWidth="1"/>
    <col min="1029" max="1029" width="15.42578125" style="140" customWidth="1"/>
    <col min="1030" max="1030" width="16.7109375" style="140" customWidth="1"/>
    <col min="1031" max="1280" width="9.140625" style="140"/>
    <col min="1281" max="1281" width="30.7109375" style="140" customWidth="1"/>
    <col min="1282" max="1282" width="30.140625" style="140" customWidth="1"/>
    <col min="1283" max="1283" width="52.85546875" style="140" customWidth="1"/>
    <col min="1284" max="1284" width="13" style="140" customWidth="1"/>
    <col min="1285" max="1285" width="15.42578125" style="140" customWidth="1"/>
    <col min="1286" max="1286" width="16.7109375" style="140" customWidth="1"/>
    <col min="1287" max="1536" width="9.140625" style="140"/>
    <col min="1537" max="1537" width="30.7109375" style="140" customWidth="1"/>
    <col min="1538" max="1538" width="30.140625" style="140" customWidth="1"/>
    <col min="1539" max="1539" width="52.85546875" style="140" customWidth="1"/>
    <col min="1540" max="1540" width="13" style="140" customWidth="1"/>
    <col min="1541" max="1541" width="15.42578125" style="140" customWidth="1"/>
    <col min="1542" max="1542" width="16.7109375" style="140" customWidth="1"/>
    <col min="1543" max="1792" width="9.140625" style="140"/>
    <col min="1793" max="1793" width="30.7109375" style="140" customWidth="1"/>
    <col min="1794" max="1794" width="30.140625" style="140" customWidth="1"/>
    <col min="1795" max="1795" width="52.85546875" style="140" customWidth="1"/>
    <col min="1796" max="1796" width="13" style="140" customWidth="1"/>
    <col min="1797" max="1797" width="15.42578125" style="140" customWidth="1"/>
    <col min="1798" max="1798" width="16.7109375" style="140" customWidth="1"/>
    <col min="1799" max="2048" width="9.140625" style="140"/>
    <col min="2049" max="2049" width="30.7109375" style="140" customWidth="1"/>
    <col min="2050" max="2050" width="30.140625" style="140" customWidth="1"/>
    <col min="2051" max="2051" width="52.85546875" style="140" customWidth="1"/>
    <col min="2052" max="2052" width="13" style="140" customWidth="1"/>
    <col min="2053" max="2053" width="15.42578125" style="140" customWidth="1"/>
    <col min="2054" max="2054" width="16.7109375" style="140" customWidth="1"/>
    <col min="2055" max="2304" width="9.140625" style="140"/>
    <col min="2305" max="2305" width="30.7109375" style="140" customWidth="1"/>
    <col min="2306" max="2306" width="30.140625" style="140" customWidth="1"/>
    <col min="2307" max="2307" width="52.85546875" style="140" customWidth="1"/>
    <col min="2308" max="2308" width="13" style="140" customWidth="1"/>
    <col min="2309" max="2309" width="15.42578125" style="140" customWidth="1"/>
    <col min="2310" max="2310" width="16.7109375" style="140" customWidth="1"/>
    <col min="2311" max="2560" width="9.140625" style="140"/>
    <col min="2561" max="2561" width="30.7109375" style="140" customWidth="1"/>
    <col min="2562" max="2562" width="30.140625" style="140" customWidth="1"/>
    <col min="2563" max="2563" width="52.85546875" style="140" customWidth="1"/>
    <col min="2564" max="2564" width="13" style="140" customWidth="1"/>
    <col min="2565" max="2565" width="15.42578125" style="140" customWidth="1"/>
    <col min="2566" max="2566" width="16.7109375" style="140" customWidth="1"/>
    <col min="2567" max="2816" width="9.140625" style="140"/>
    <col min="2817" max="2817" width="30.7109375" style="140" customWidth="1"/>
    <col min="2818" max="2818" width="30.140625" style="140" customWidth="1"/>
    <col min="2819" max="2819" width="52.85546875" style="140" customWidth="1"/>
    <col min="2820" max="2820" width="13" style="140" customWidth="1"/>
    <col min="2821" max="2821" width="15.42578125" style="140" customWidth="1"/>
    <col min="2822" max="2822" width="16.7109375" style="140" customWidth="1"/>
    <col min="2823" max="3072" width="9.140625" style="140"/>
    <col min="3073" max="3073" width="30.7109375" style="140" customWidth="1"/>
    <col min="3074" max="3074" width="30.140625" style="140" customWidth="1"/>
    <col min="3075" max="3075" width="52.85546875" style="140" customWidth="1"/>
    <col min="3076" max="3076" width="13" style="140" customWidth="1"/>
    <col min="3077" max="3077" width="15.42578125" style="140" customWidth="1"/>
    <col min="3078" max="3078" width="16.7109375" style="140" customWidth="1"/>
    <col min="3079" max="3328" width="9.140625" style="140"/>
    <col min="3329" max="3329" width="30.7109375" style="140" customWidth="1"/>
    <col min="3330" max="3330" width="30.140625" style="140" customWidth="1"/>
    <col min="3331" max="3331" width="52.85546875" style="140" customWidth="1"/>
    <col min="3332" max="3332" width="13" style="140" customWidth="1"/>
    <col min="3333" max="3333" width="15.42578125" style="140" customWidth="1"/>
    <col min="3334" max="3334" width="16.7109375" style="140" customWidth="1"/>
    <col min="3335" max="3584" width="9.140625" style="140"/>
    <col min="3585" max="3585" width="30.7109375" style="140" customWidth="1"/>
    <col min="3586" max="3586" width="30.140625" style="140" customWidth="1"/>
    <col min="3587" max="3587" width="52.85546875" style="140" customWidth="1"/>
    <col min="3588" max="3588" width="13" style="140" customWidth="1"/>
    <col min="3589" max="3589" width="15.42578125" style="140" customWidth="1"/>
    <col min="3590" max="3590" width="16.7109375" style="140" customWidth="1"/>
    <col min="3591" max="3840" width="9.140625" style="140"/>
    <col min="3841" max="3841" width="30.7109375" style="140" customWidth="1"/>
    <col min="3842" max="3842" width="30.140625" style="140" customWidth="1"/>
    <col min="3843" max="3843" width="52.85546875" style="140" customWidth="1"/>
    <col min="3844" max="3844" width="13" style="140" customWidth="1"/>
    <col min="3845" max="3845" width="15.42578125" style="140" customWidth="1"/>
    <col min="3846" max="3846" width="16.7109375" style="140" customWidth="1"/>
    <col min="3847" max="4096" width="9.140625" style="140"/>
    <col min="4097" max="4097" width="30.7109375" style="140" customWidth="1"/>
    <col min="4098" max="4098" width="30.140625" style="140" customWidth="1"/>
    <col min="4099" max="4099" width="52.85546875" style="140" customWidth="1"/>
    <col min="4100" max="4100" width="13" style="140" customWidth="1"/>
    <col min="4101" max="4101" width="15.42578125" style="140" customWidth="1"/>
    <col min="4102" max="4102" width="16.7109375" style="140" customWidth="1"/>
    <col min="4103" max="4352" width="9.140625" style="140"/>
    <col min="4353" max="4353" width="30.7109375" style="140" customWidth="1"/>
    <col min="4354" max="4354" width="30.140625" style="140" customWidth="1"/>
    <col min="4355" max="4355" width="52.85546875" style="140" customWidth="1"/>
    <col min="4356" max="4356" width="13" style="140" customWidth="1"/>
    <col min="4357" max="4357" width="15.42578125" style="140" customWidth="1"/>
    <col min="4358" max="4358" width="16.7109375" style="140" customWidth="1"/>
    <col min="4359" max="4608" width="9.140625" style="140"/>
    <col min="4609" max="4609" width="30.7109375" style="140" customWidth="1"/>
    <col min="4610" max="4610" width="30.140625" style="140" customWidth="1"/>
    <col min="4611" max="4611" width="52.85546875" style="140" customWidth="1"/>
    <col min="4612" max="4612" width="13" style="140" customWidth="1"/>
    <col min="4613" max="4613" width="15.42578125" style="140" customWidth="1"/>
    <col min="4614" max="4614" width="16.7109375" style="140" customWidth="1"/>
    <col min="4615" max="4864" width="9.140625" style="140"/>
    <col min="4865" max="4865" width="30.7109375" style="140" customWidth="1"/>
    <col min="4866" max="4866" width="30.140625" style="140" customWidth="1"/>
    <col min="4867" max="4867" width="52.85546875" style="140" customWidth="1"/>
    <col min="4868" max="4868" width="13" style="140" customWidth="1"/>
    <col min="4869" max="4869" width="15.42578125" style="140" customWidth="1"/>
    <col min="4870" max="4870" width="16.7109375" style="140" customWidth="1"/>
    <col min="4871" max="5120" width="9.140625" style="140"/>
    <col min="5121" max="5121" width="30.7109375" style="140" customWidth="1"/>
    <col min="5122" max="5122" width="30.140625" style="140" customWidth="1"/>
    <col min="5123" max="5123" width="52.85546875" style="140" customWidth="1"/>
    <col min="5124" max="5124" width="13" style="140" customWidth="1"/>
    <col min="5125" max="5125" width="15.42578125" style="140" customWidth="1"/>
    <col min="5126" max="5126" width="16.7109375" style="140" customWidth="1"/>
    <col min="5127" max="5376" width="9.140625" style="140"/>
    <col min="5377" max="5377" width="30.7109375" style="140" customWidth="1"/>
    <col min="5378" max="5378" width="30.140625" style="140" customWidth="1"/>
    <col min="5379" max="5379" width="52.85546875" style="140" customWidth="1"/>
    <col min="5380" max="5380" width="13" style="140" customWidth="1"/>
    <col min="5381" max="5381" width="15.42578125" style="140" customWidth="1"/>
    <col min="5382" max="5382" width="16.7109375" style="140" customWidth="1"/>
    <col min="5383" max="5632" width="9.140625" style="140"/>
    <col min="5633" max="5633" width="30.7109375" style="140" customWidth="1"/>
    <col min="5634" max="5634" width="30.140625" style="140" customWidth="1"/>
    <col min="5635" max="5635" width="52.85546875" style="140" customWidth="1"/>
    <col min="5636" max="5636" width="13" style="140" customWidth="1"/>
    <col min="5637" max="5637" width="15.42578125" style="140" customWidth="1"/>
    <col min="5638" max="5638" width="16.7109375" style="140" customWidth="1"/>
    <col min="5639" max="5888" width="9.140625" style="140"/>
    <col min="5889" max="5889" width="30.7109375" style="140" customWidth="1"/>
    <col min="5890" max="5890" width="30.140625" style="140" customWidth="1"/>
    <col min="5891" max="5891" width="52.85546875" style="140" customWidth="1"/>
    <col min="5892" max="5892" width="13" style="140" customWidth="1"/>
    <col min="5893" max="5893" width="15.42578125" style="140" customWidth="1"/>
    <col min="5894" max="5894" width="16.7109375" style="140" customWidth="1"/>
    <col min="5895" max="6144" width="9.140625" style="140"/>
    <col min="6145" max="6145" width="30.7109375" style="140" customWidth="1"/>
    <col min="6146" max="6146" width="30.140625" style="140" customWidth="1"/>
    <col min="6147" max="6147" width="52.85546875" style="140" customWidth="1"/>
    <col min="6148" max="6148" width="13" style="140" customWidth="1"/>
    <col min="6149" max="6149" width="15.42578125" style="140" customWidth="1"/>
    <col min="6150" max="6150" width="16.7109375" style="140" customWidth="1"/>
    <col min="6151" max="6400" width="9.140625" style="140"/>
    <col min="6401" max="6401" width="30.7109375" style="140" customWidth="1"/>
    <col min="6402" max="6402" width="30.140625" style="140" customWidth="1"/>
    <col min="6403" max="6403" width="52.85546875" style="140" customWidth="1"/>
    <col min="6404" max="6404" width="13" style="140" customWidth="1"/>
    <col min="6405" max="6405" width="15.42578125" style="140" customWidth="1"/>
    <col min="6406" max="6406" width="16.7109375" style="140" customWidth="1"/>
    <col min="6407" max="6656" width="9.140625" style="140"/>
    <col min="6657" max="6657" width="30.7109375" style="140" customWidth="1"/>
    <col min="6658" max="6658" width="30.140625" style="140" customWidth="1"/>
    <col min="6659" max="6659" width="52.85546875" style="140" customWidth="1"/>
    <col min="6660" max="6660" width="13" style="140" customWidth="1"/>
    <col min="6661" max="6661" width="15.42578125" style="140" customWidth="1"/>
    <col min="6662" max="6662" width="16.7109375" style="140" customWidth="1"/>
    <col min="6663" max="6912" width="9.140625" style="140"/>
    <col min="6913" max="6913" width="30.7109375" style="140" customWidth="1"/>
    <col min="6914" max="6914" width="30.140625" style="140" customWidth="1"/>
    <col min="6915" max="6915" width="52.85546875" style="140" customWidth="1"/>
    <col min="6916" max="6916" width="13" style="140" customWidth="1"/>
    <col min="6917" max="6917" width="15.42578125" style="140" customWidth="1"/>
    <col min="6918" max="6918" width="16.7109375" style="140" customWidth="1"/>
    <col min="6919" max="7168" width="9.140625" style="140"/>
    <col min="7169" max="7169" width="30.7109375" style="140" customWidth="1"/>
    <col min="7170" max="7170" width="30.140625" style="140" customWidth="1"/>
    <col min="7171" max="7171" width="52.85546875" style="140" customWidth="1"/>
    <col min="7172" max="7172" width="13" style="140" customWidth="1"/>
    <col min="7173" max="7173" width="15.42578125" style="140" customWidth="1"/>
    <col min="7174" max="7174" width="16.7109375" style="140" customWidth="1"/>
    <col min="7175" max="7424" width="9.140625" style="140"/>
    <col min="7425" max="7425" width="30.7109375" style="140" customWidth="1"/>
    <col min="7426" max="7426" width="30.140625" style="140" customWidth="1"/>
    <col min="7427" max="7427" width="52.85546875" style="140" customWidth="1"/>
    <col min="7428" max="7428" width="13" style="140" customWidth="1"/>
    <col min="7429" max="7429" width="15.42578125" style="140" customWidth="1"/>
    <col min="7430" max="7430" width="16.7109375" style="140" customWidth="1"/>
    <col min="7431" max="7680" width="9.140625" style="140"/>
    <col min="7681" max="7681" width="30.7109375" style="140" customWidth="1"/>
    <col min="7682" max="7682" width="30.140625" style="140" customWidth="1"/>
    <col min="7683" max="7683" width="52.85546875" style="140" customWidth="1"/>
    <col min="7684" max="7684" width="13" style="140" customWidth="1"/>
    <col min="7685" max="7685" width="15.42578125" style="140" customWidth="1"/>
    <col min="7686" max="7686" width="16.7109375" style="140" customWidth="1"/>
    <col min="7687" max="7936" width="9.140625" style="140"/>
    <col min="7937" max="7937" width="30.7109375" style="140" customWidth="1"/>
    <col min="7938" max="7938" width="30.140625" style="140" customWidth="1"/>
    <col min="7939" max="7939" width="52.85546875" style="140" customWidth="1"/>
    <col min="7940" max="7940" width="13" style="140" customWidth="1"/>
    <col min="7941" max="7941" width="15.42578125" style="140" customWidth="1"/>
    <col min="7942" max="7942" width="16.7109375" style="140" customWidth="1"/>
    <col min="7943" max="8192" width="9.140625" style="140"/>
    <col min="8193" max="8193" width="30.7109375" style="140" customWidth="1"/>
    <col min="8194" max="8194" width="30.140625" style="140" customWidth="1"/>
    <col min="8195" max="8195" width="52.85546875" style="140" customWidth="1"/>
    <col min="8196" max="8196" width="13" style="140" customWidth="1"/>
    <col min="8197" max="8197" width="15.42578125" style="140" customWidth="1"/>
    <col min="8198" max="8198" width="16.7109375" style="140" customWidth="1"/>
    <col min="8199" max="8448" width="9.140625" style="140"/>
    <col min="8449" max="8449" width="30.7109375" style="140" customWidth="1"/>
    <col min="8450" max="8450" width="30.140625" style="140" customWidth="1"/>
    <col min="8451" max="8451" width="52.85546875" style="140" customWidth="1"/>
    <col min="8452" max="8452" width="13" style="140" customWidth="1"/>
    <col min="8453" max="8453" width="15.42578125" style="140" customWidth="1"/>
    <col min="8454" max="8454" width="16.7109375" style="140" customWidth="1"/>
    <col min="8455" max="8704" width="9.140625" style="140"/>
    <col min="8705" max="8705" width="30.7109375" style="140" customWidth="1"/>
    <col min="8706" max="8706" width="30.140625" style="140" customWidth="1"/>
    <col min="8707" max="8707" width="52.85546875" style="140" customWidth="1"/>
    <col min="8708" max="8708" width="13" style="140" customWidth="1"/>
    <col min="8709" max="8709" width="15.42578125" style="140" customWidth="1"/>
    <col min="8710" max="8710" width="16.7109375" style="140" customWidth="1"/>
    <col min="8711" max="8960" width="9.140625" style="140"/>
    <col min="8961" max="8961" width="30.7109375" style="140" customWidth="1"/>
    <col min="8962" max="8962" width="30.140625" style="140" customWidth="1"/>
    <col min="8963" max="8963" width="52.85546875" style="140" customWidth="1"/>
    <col min="8964" max="8964" width="13" style="140" customWidth="1"/>
    <col min="8965" max="8965" width="15.42578125" style="140" customWidth="1"/>
    <col min="8966" max="8966" width="16.7109375" style="140" customWidth="1"/>
    <col min="8967" max="9216" width="9.140625" style="140"/>
    <col min="9217" max="9217" width="30.7109375" style="140" customWidth="1"/>
    <col min="9218" max="9218" width="30.140625" style="140" customWidth="1"/>
    <col min="9219" max="9219" width="52.85546875" style="140" customWidth="1"/>
    <col min="9220" max="9220" width="13" style="140" customWidth="1"/>
    <col min="9221" max="9221" width="15.42578125" style="140" customWidth="1"/>
    <col min="9222" max="9222" width="16.7109375" style="140" customWidth="1"/>
    <col min="9223" max="9472" width="9.140625" style="140"/>
    <col min="9473" max="9473" width="30.7109375" style="140" customWidth="1"/>
    <col min="9474" max="9474" width="30.140625" style="140" customWidth="1"/>
    <col min="9475" max="9475" width="52.85546875" style="140" customWidth="1"/>
    <col min="9476" max="9476" width="13" style="140" customWidth="1"/>
    <col min="9477" max="9477" width="15.42578125" style="140" customWidth="1"/>
    <col min="9478" max="9478" width="16.7109375" style="140" customWidth="1"/>
    <col min="9479" max="9728" width="9.140625" style="140"/>
    <col min="9729" max="9729" width="30.7109375" style="140" customWidth="1"/>
    <col min="9730" max="9730" width="30.140625" style="140" customWidth="1"/>
    <col min="9731" max="9731" width="52.85546875" style="140" customWidth="1"/>
    <col min="9732" max="9732" width="13" style="140" customWidth="1"/>
    <col min="9733" max="9733" width="15.42578125" style="140" customWidth="1"/>
    <col min="9734" max="9734" width="16.7109375" style="140" customWidth="1"/>
    <col min="9735" max="9984" width="9.140625" style="140"/>
    <col min="9985" max="9985" width="30.7109375" style="140" customWidth="1"/>
    <col min="9986" max="9986" width="30.140625" style="140" customWidth="1"/>
    <col min="9987" max="9987" width="52.85546875" style="140" customWidth="1"/>
    <col min="9988" max="9988" width="13" style="140" customWidth="1"/>
    <col min="9989" max="9989" width="15.42578125" style="140" customWidth="1"/>
    <col min="9990" max="9990" width="16.7109375" style="140" customWidth="1"/>
    <col min="9991" max="10240" width="9.140625" style="140"/>
    <col min="10241" max="10241" width="30.7109375" style="140" customWidth="1"/>
    <col min="10242" max="10242" width="30.140625" style="140" customWidth="1"/>
    <col min="10243" max="10243" width="52.85546875" style="140" customWidth="1"/>
    <col min="10244" max="10244" width="13" style="140" customWidth="1"/>
    <col min="10245" max="10245" width="15.42578125" style="140" customWidth="1"/>
    <col min="10246" max="10246" width="16.7109375" style="140" customWidth="1"/>
    <col min="10247" max="10496" width="9.140625" style="140"/>
    <col min="10497" max="10497" width="30.7109375" style="140" customWidth="1"/>
    <col min="10498" max="10498" width="30.140625" style="140" customWidth="1"/>
    <col min="10499" max="10499" width="52.85546875" style="140" customWidth="1"/>
    <col min="10500" max="10500" width="13" style="140" customWidth="1"/>
    <col min="10501" max="10501" width="15.42578125" style="140" customWidth="1"/>
    <col min="10502" max="10502" width="16.7109375" style="140" customWidth="1"/>
    <col min="10503" max="10752" width="9.140625" style="140"/>
    <col min="10753" max="10753" width="30.7109375" style="140" customWidth="1"/>
    <col min="10754" max="10754" width="30.140625" style="140" customWidth="1"/>
    <col min="10755" max="10755" width="52.85546875" style="140" customWidth="1"/>
    <col min="10756" max="10756" width="13" style="140" customWidth="1"/>
    <col min="10757" max="10757" width="15.42578125" style="140" customWidth="1"/>
    <col min="10758" max="10758" width="16.7109375" style="140" customWidth="1"/>
    <col min="10759" max="11008" width="9.140625" style="140"/>
    <col min="11009" max="11009" width="30.7109375" style="140" customWidth="1"/>
    <col min="11010" max="11010" width="30.140625" style="140" customWidth="1"/>
    <col min="11011" max="11011" width="52.85546875" style="140" customWidth="1"/>
    <col min="11012" max="11012" width="13" style="140" customWidth="1"/>
    <col min="11013" max="11013" width="15.42578125" style="140" customWidth="1"/>
    <col min="11014" max="11014" width="16.7109375" style="140" customWidth="1"/>
    <col min="11015" max="11264" width="9.140625" style="140"/>
    <col min="11265" max="11265" width="30.7109375" style="140" customWidth="1"/>
    <col min="11266" max="11266" width="30.140625" style="140" customWidth="1"/>
    <col min="11267" max="11267" width="52.85546875" style="140" customWidth="1"/>
    <col min="11268" max="11268" width="13" style="140" customWidth="1"/>
    <col min="11269" max="11269" width="15.42578125" style="140" customWidth="1"/>
    <col min="11270" max="11270" width="16.7109375" style="140" customWidth="1"/>
    <col min="11271" max="11520" width="9.140625" style="140"/>
    <col min="11521" max="11521" width="30.7109375" style="140" customWidth="1"/>
    <col min="11522" max="11522" width="30.140625" style="140" customWidth="1"/>
    <col min="11523" max="11523" width="52.85546875" style="140" customWidth="1"/>
    <col min="11524" max="11524" width="13" style="140" customWidth="1"/>
    <col min="11525" max="11525" width="15.42578125" style="140" customWidth="1"/>
    <col min="11526" max="11526" width="16.7109375" style="140" customWidth="1"/>
    <col min="11527" max="11776" width="9.140625" style="140"/>
    <col min="11777" max="11777" width="30.7109375" style="140" customWidth="1"/>
    <col min="11778" max="11778" width="30.140625" style="140" customWidth="1"/>
    <col min="11779" max="11779" width="52.85546875" style="140" customWidth="1"/>
    <col min="11780" max="11780" width="13" style="140" customWidth="1"/>
    <col min="11781" max="11781" width="15.42578125" style="140" customWidth="1"/>
    <col min="11782" max="11782" width="16.7109375" style="140" customWidth="1"/>
    <col min="11783" max="12032" width="9.140625" style="140"/>
    <col min="12033" max="12033" width="30.7109375" style="140" customWidth="1"/>
    <col min="12034" max="12034" width="30.140625" style="140" customWidth="1"/>
    <col min="12035" max="12035" width="52.85546875" style="140" customWidth="1"/>
    <col min="12036" max="12036" width="13" style="140" customWidth="1"/>
    <col min="12037" max="12037" width="15.42578125" style="140" customWidth="1"/>
    <col min="12038" max="12038" width="16.7109375" style="140" customWidth="1"/>
    <col min="12039" max="12288" width="9.140625" style="140"/>
    <col min="12289" max="12289" width="30.7109375" style="140" customWidth="1"/>
    <col min="12290" max="12290" width="30.140625" style="140" customWidth="1"/>
    <col min="12291" max="12291" width="52.85546875" style="140" customWidth="1"/>
    <col min="12292" max="12292" width="13" style="140" customWidth="1"/>
    <col min="12293" max="12293" width="15.42578125" style="140" customWidth="1"/>
    <col min="12294" max="12294" width="16.7109375" style="140" customWidth="1"/>
    <col min="12295" max="12544" width="9.140625" style="140"/>
    <col min="12545" max="12545" width="30.7109375" style="140" customWidth="1"/>
    <col min="12546" max="12546" width="30.140625" style="140" customWidth="1"/>
    <col min="12547" max="12547" width="52.85546875" style="140" customWidth="1"/>
    <col min="12548" max="12548" width="13" style="140" customWidth="1"/>
    <col min="12549" max="12549" width="15.42578125" style="140" customWidth="1"/>
    <col min="12550" max="12550" width="16.7109375" style="140" customWidth="1"/>
    <col min="12551" max="12800" width="9.140625" style="140"/>
    <col min="12801" max="12801" width="30.7109375" style="140" customWidth="1"/>
    <col min="12802" max="12802" width="30.140625" style="140" customWidth="1"/>
    <col min="12803" max="12803" width="52.85546875" style="140" customWidth="1"/>
    <col min="12804" max="12804" width="13" style="140" customWidth="1"/>
    <col min="12805" max="12805" width="15.42578125" style="140" customWidth="1"/>
    <col min="12806" max="12806" width="16.7109375" style="140" customWidth="1"/>
    <col min="12807" max="13056" width="9.140625" style="140"/>
    <col min="13057" max="13057" width="30.7109375" style="140" customWidth="1"/>
    <col min="13058" max="13058" width="30.140625" style="140" customWidth="1"/>
    <col min="13059" max="13059" width="52.85546875" style="140" customWidth="1"/>
    <col min="13060" max="13060" width="13" style="140" customWidth="1"/>
    <col min="13061" max="13061" width="15.42578125" style="140" customWidth="1"/>
    <col min="13062" max="13062" width="16.7109375" style="140" customWidth="1"/>
    <col min="13063" max="13312" width="9.140625" style="140"/>
    <col min="13313" max="13313" width="30.7109375" style="140" customWidth="1"/>
    <col min="13314" max="13314" width="30.140625" style="140" customWidth="1"/>
    <col min="13315" max="13315" width="52.85546875" style="140" customWidth="1"/>
    <col min="13316" max="13316" width="13" style="140" customWidth="1"/>
    <col min="13317" max="13317" width="15.42578125" style="140" customWidth="1"/>
    <col min="13318" max="13318" width="16.7109375" style="140" customWidth="1"/>
    <col min="13319" max="13568" width="9.140625" style="140"/>
    <col min="13569" max="13569" width="30.7109375" style="140" customWidth="1"/>
    <col min="13570" max="13570" width="30.140625" style="140" customWidth="1"/>
    <col min="13571" max="13571" width="52.85546875" style="140" customWidth="1"/>
    <col min="13572" max="13572" width="13" style="140" customWidth="1"/>
    <col min="13573" max="13573" width="15.42578125" style="140" customWidth="1"/>
    <col min="13574" max="13574" width="16.7109375" style="140" customWidth="1"/>
    <col min="13575" max="13824" width="9.140625" style="140"/>
    <col min="13825" max="13825" width="30.7109375" style="140" customWidth="1"/>
    <col min="13826" max="13826" width="30.140625" style="140" customWidth="1"/>
    <col min="13827" max="13827" width="52.85546875" style="140" customWidth="1"/>
    <col min="13828" max="13828" width="13" style="140" customWidth="1"/>
    <col min="13829" max="13829" width="15.42578125" style="140" customWidth="1"/>
    <col min="13830" max="13830" width="16.7109375" style="140" customWidth="1"/>
    <col min="13831" max="14080" width="9.140625" style="140"/>
    <col min="14081" max="14081" width="30.7109375" style="140" customWidth="1"/>
    <col min="14082" max="14082" width="30.140625" style="140" customWidth="1"/>
    <col min="14083" max="14083" width="52.85546875" style="140" customWidth="1"/>
    <col min="14084" max="14084" width="13" style="140" customWidth="1"/>
    <col min="14085" max="14085" width="15.42578125" style="140" customWidth="1"/>
    <col min="14086" max="14086" width="16.7109375" style="140" customWidth="1"/>
    <col min="14087" max="14336" width="9.140625" style="140"/>
    <col min="14337" max="14337" width="30.7109375" style="140" customWidth="1"/>
    <col min="14338" max="14338" width="30.140625" style="140" customWidth="1"/>
    <col min="14339" max="14339" width="52.85546875" style="140" customWidth="1"/>
    <col min="14340" max="14340" width="13" style="140" customWidth="1"/>
    <col min="14341" max="14341" width="15.42578125" style="140" customWidth="1"/>
    <col min="14342" max="14342" width="16.7109375" style="140" customWidth="1"/>
    <col min="14343" max="14592" width="9.140625" style="140"/>
    <col min="14593" max="14593" width="30.7109375" style="140" customWidth="1"/>
    <col min="14594" max="14594" width="30.140625" style="140" customWidth="1"/>
    <col min="14595" max="14595" width="52.85546875" style="140" customWidth="1"/>
    <col min="14596" max="14596" width="13" style="140" customWidth="1"/>
    <col min="14597" max="14597" width="15.42578125" style="140" customWidth="1"/>
    <col min="14598" max="14598" width="16.7109375" style="140" customWidth="1"/>
    <col min="14599" max="14848" width="9.140625" style="140"/>
    <col min="14849" max="14849" width="30.7109375" style="140" customWidth="1"/>
    <col min="14850" max="14850" width="30.140625" style="140" customWidth="1"/>
    <col min="14851" max="14851" width="52.85546875" style="140" customWidth="1"/>
    <col min="14852" max="14852" width="13" style="140" customWidth="1"/>
    <col min="14853" max="14853" width="15.42578125" style="140" customWidth="1"/>
    <col min="14854" max="14854" width="16.7109375" style="140" customWidth="1"/>
    <col min="14855" max="15104" width="9.140625" style="140"/>
    <col min="15105" max="15105" width="30.7109375" style="140" customWidth="1"/>
    <col min="15106" max="15106" width="30.140625" style="140" customWidth="1"/>
    <col min="15107" max="15107" width="52.85546875" style="140" customWidth="1"/>
    <col min="15108" max="15108" width="13" style="140" customWidth="1"/>
    <col min="15109" max="15109" width="15.42578125" style="140" customWidth="1"/>
    <col min="15110" max="15110" width="16.7109375" style="140" customWidth="1"/>
    <col min="15111" max="15360" width="9.140625" style="140"/>
    <col min="15361" max="15361" width="30.7109375" style="140" customWidth="1"/>
    <col min="15362" max="15362" width="30.140625" style="140" customWidth="1"/>
    <col min="15363" max="15363" width="52.85546875" style="140" customWidth="1"/>
    <col min="15364" max="15364" width="13" style="140" customWidth="1"/>
    <col min="15365" max="15365" width="15.42578125" style="140" customWidth="1"/>
    <col min="15366" max="15366" width="16.7109375" style="140" customWidth="1"/>
    <col min="15367" max="15616" width="9.140625" style="140"/>
    <col min="15617" max="15617" width="30.7109375" style="140" customWidth="1"/>
    <col min="15618" max="15618" width="30.140625" style="140" customWidth="1"/>
    <col min="15619" max="15619" width="52.85546875" style="140" customWidth="1"/>
    <col min="15620" max="15620" width="13" style="140" customWidth="1"/>
    <col min="15621" max="15621" width="15.42578125" style="140" customWidth="1"/>
    <col min="15622" max="15622" width="16.7109375" style="140" customWidth="1"/>
    <col min="15623" max="15872" width="9.140625" style="140"/>
    <col min="15873" max="15873" width="30.7109375" style="140" customWidth="1"/>
    <col min="15874" max="15874" width="30.140625" style="140" customWidth="1"/>
    <col min="15875" max="15875" width="52.85546875" style="140" customWidth="1"/>
    <col min="15876" max="15876" width="13" style="140" customWidth="1"/>
    <col min="15877" max="15877" width="15.42578125" style="140" customWidth="1"/>
    <col min="15878" max="15878" width="16.7109375" style="140" customWidth="1"/>
    <col min="15879" max="16128" width="9.140625" style="140"/>
    <col min="16129" max="16129" width="30.7109375" style="140" customWidth="1"/>
    <col min="16130" max="16130" width="30.140625" style="140" customWidth="1"/>
    <col min="16131" max="16131" width="52.85546875" style="140" customWidth="1"/>
    <col min="16132" max="16132" width="13" style="140" customWidth="1"/>
    <col min="16133" max="16133" width="15.42578125" style="140" customWidth="1"/>
    <col min="16134" max="16134" width="16.7109375" style="140" customWidth="1"/>
    <col min="16135" max="16384" width="9.140625" style="140"/>
  </cols>
  <sheetData>
    <row r="1" spans="1:6" s="134" customFormat="1" ht="36" x14ac:dyDescent="0.25">
      <c r="A1" s="130" t="s">
        <v>675</v>
      </c>
      <c r="B1" s="130" t="s">
        <v>676</v>
      </c>
      <c r="C1" s="131" t="s">
        <v>59</v>
      </c>
      <c r="D1" s="131" t="s">
        <v>3</v>
      </c>
      <c r="E1" s="132" t="s">
        <v>5</v>
      </c>
      <c r="F1" s="133" t="s">
        <v>677</v>
      </c>
    </row>
    <row r="2" spans="1:6" ht="20.100000000000001" customHeight="1" x14ac:dyDescent="0.25">
      <c r="A2" s="135" t="s">
        <v>190</v>
      </c>
      <c r="B2" s="135" t="s">
        <v>678</v>
      </c>
      <c r="C2" s="136" t="s">
        <v>679</v>
      </c>
      <c r="D2" s="137" t="s">
        <v>680</v>
      </c>
      <c r="E2" s="138">
        <v>944</v>
      </c>
      <c r="F2" s="139" t="s">
        <v>681</v>
      </c>
    </row>
    <row r="3" spans="1:6" x14ac:dyDescent="0.25">
      <c r="A3" s="135" t="s">
        <v>190</v>
      </c>
      <c r="B3" s="135" t="s">
        <v>678</v>
      </c>
      <c r="C3" s="136" t="s">
        <v>682</v>
      </c>
      <c r="D3" s="137" t="s">
        <v>680</v>
      </c>
      <c r="E3" s="138">
        <v>590</v>
      </c>
      <c r="F3" s="139" t="s">
        <v>681</v>
      </c>
    </row>
    <row r="4" spans="1:6" ht="24" x14ac:dyDescent="0.25">
      <c r="A4" s="141" t="s">
        <v>181</v>
      </c>
      <c r="B4" s="141" t="s">
        <v>683</v>
      </c>
      <c r="C4" s="141" t="s">
        <v>684</v>
      </c>
      <c r="D4" s="142" t="s">
        <v>680</v>
      </c>
      <c r="E4" s="143">
        <v>5000.5</v>
      </c>
      <c r="F4" s="144" t="s">
        <v>685</v>
      </c>
    </row>
    <row r="5" spans="1:6" ht="24" x14ac:dyDescent="0.25">
      <c r="A5" s="141" t="s">
        <v>181</v>
      </c>
      <c r="B5" s="141" t="s">
        <v>683</v>
      </c>
      <c r="C5" s="141" t="s">
        <v>686</v>
      </c>
      <c r="D5" s="142" t="s">
        <v>680</v>
      </c>
      <c r="E5" s="143">
        <v>10133.5</v>
      </c>
      <c r="F5" s="144" t="s">
        <v>685</v>
      </c>
    </row>
    <row r="6" spans="1:6" ht="24" x14ac:dyDescent="0.25">
      <c r="A6" s="141" t="s">
        <v>181</v>
      </c>
      <c r="B6" s="141" t="s">
        <v>683</v>
      </c>
      <c r="C6" s="141" t="s">
        <v>687</v>
      </c>
      <c r="D6" s="142" t="s">
        <v>680</v>
      </c>
      <c r="E6" s="143">
        <v>25488</v>
      </c>
      <c r="F6" s="144" t="s">
        <v>685</v>
      </c>
    </row>
    <row r="7" spans="1:6" ht="24" x14ac:dyDescent="0.25">
      <c r="A7" s="141" t="s">
        <v>181</v>
      </c>
      <c r="B7" s="141" t="s">
        <v>683</v>
      </c>
      <c r="C7" s="141" t="s">
        <v>688</v>
      </c>
      <c r="D7" s="142" t="s">
        <v>680</v>
      </c>
      <c r="E7" s="143">
        <v>61419</v>
      </c>
      <c r="F7" s="144" t="s">
        <v>685</v>
      </c>
    </row>
    <row r="8" spans="1:6" ht="21.95" customHeight="1" x14ac:dyDescent="0.25">
      <c r="A8" s="141" t="s">
        <v>181</v>
      </c>
      <c r="B8" s="141" t="s">
        <v>683</v>
      </c>
      <c r="C8" s="141" t="s">
        <v>689</v>
      </c>
      <c r="D8" s="142" t="s">
        <v>680</v>
      </c>
      <c r="E8" s="143">
        <v>33435.300000000003</v>
      </c>
      <c r="F8" s="144" t="s">
        <v>685</v>
      </c>
    </row>
    <row r="9" spans="1:6" ht="17.100000000000001" customHeight="1" x14ac:dyDescent="0.25">
      <c r="A9" s="141" t="s">
        <v>181</v>
      </c>
      <c r="B9" s="141" t="s">
        <v>683</v>
      </c>
      <c r="C9" s="141" t="s">
        <v>690</v>
      </c>
      <c r="D9" s="142" t="s">
        <v>680</v>
      </c>
      <c r="E9" s="143">
        <v>9410.5</v>
      </c>
      <c r="F9" s="144" t="s">
        <v>685</v>
      </c>
    </row>
    <row r="10" spans="1:6" ht="18.95" customHeight="1" x14ac:dyDescent="0.25">
      <c r="A10" s="141" t="s">
        <v>181</v>
      </c>
      <c r="B10" s="141" t="s">
        <v>683</v>
      </c>
      <c r="C10" s="141" t="s">
        <v>691</v>
      </c>
      <c r="D10" s="142" t="s">
        <v>680</v>
      </c>
      <c r="E10" s="143">
        <v>5929.5</v>
      </c>
      <c r="F10" s="144" t="s">
        <v>685</v>
      </c>
    </row>
    <row r="11" spans="1:6" ht="17.100000000000001" customHeight="1" x14ac:dyDescent="0.25">
      <c r="A11" s="141" t="s">
        <v>181</v>
      </c>
      <c r="B11" s="141" t="s">
        <v>683</v>
      </c>
      <c r="C11" s="141" t="s">
        <v>692</v>
      </c>
      <c r="D11" s="142" t="s">
        <v>680</v>
      </c>
      <c r="E11" s="143">
        <v>65844</v>
      </c>
      <c r="F11" s="144" t="s">
        <v>685</v>
      </c>
    </row>
    <row r="12" spans="1:6" ht="18" customHeight="1" x14ac:dyDescent="0.25">
      <c r="A12" s="141" t="s">
        <v>181</v>
      </c>
      <c r="B12" s="141" t="s">
        <v>683</v>
      </c>
      <c r="C12" s="141" t="s">
        <v>693</v>
      </c>
      <c r="D12" s="142" t="s">
        <v>680</v>
      </c>
      <c r="E12" s="143">
        <v>29393.8</v>
      </c>
      <c r="F12" s="144" t="s">
        <v>685</v>
      </c>
    </row>
    <row r="13" spans="1:6" ht="18" customHeight="1" x14ac:dyDescent="0.25">
      <c r="A13" s="141" t="s">
        <v>181</v>
      </c>
      <c r="B13" s="141" t="s">
        <v>683</v>
      </c>
      <c r="C13" s="141" t="s">
        <v>694</v>
      </c>
      <c r="D13" s="142" t="s">
        <v>680</v>
      </c>
      <c r="E13" s="143">
        <v>27193.1</v>
      </c>
      <c r="F13" s="144" t="s">
        <v>685</v>
      </c>
    </row>
    <row r="14" spans="1:6" ht="24" x14ac:dyDescent="0.25">
      <c r="A14" s="141" t="s">
        <v>181</v>
      </c>
      <c r="B14" s="141" t="s">
        <v>683</v>
      </c>
      <c r="C14" s="141" t="s">
        <v>695</v>
      </c>
      <c r="D14" s="142" t="s">
        <v>680</v>
      </c>
      <c r="E14" s="143">
        <v>50380.1</v>
      </c>
      <c r="F14" s="144" t="s">
        <v>685</v>
      </c>
    </row>
    <row r="15" spans="1:6" ht="24" x14ac:dyDescent="0.25">
      <c r="A15" s="141" t="s">
        <v>181</v>
      </c>
      <c r="B15" s="141" t="s">
        <v>683</v>
      </c>
      <c r="C15" s="141" t="s">
        <v>696</v>
      </c>
      <c r="D15" s="142" t="s">
        <v>680</v>
      </c>
      <c r="E15" s="143">
        <v>29323</v>
      </c>
      <c r="F15" s="144" t="s">
        <v>685</v>
      </c>
    </row>
    <row r="16" spans="1:6" ht="24" x14ac:dyDescent="0.25">
      <c r="A16" s="141" t="s">
        <v>181</v>
      </c>
      <c r="B16" s="141" t="s">
        <v>683</v>
      </c>
      <c r="C16" s="141" t="s">
        <v>697</v>
      </c>
      <c r="D16" s="142" t="s">
        <v>680</v>
      </c>
      <c r="E16" s="143">
        <v>32833.5</v>
      </c>
      <c r="F16" s="144" t="s">
        <v>685</v>
      </c>
    </row>
    <row r="17" spans="1:6" ht="24" x14ac:dyDescent="0.25">
      <c r="A17" s="141" t="s">
        <v>181</v>
      </c>
      <c r="B17" s="141" t="s">
        <v>683</v>
      </c>
      <c r="C17" s="141" t="s">
        <v>698</v>
      </c>
      <c r="D17" s="142" t="s">
        <v>680</v>
      </c>
      <c r="E17" s="143">
        <v>12537.5</v>
      </c>
      <c r="F17" s="144" t="s">
        <v>685</v>
      </c>
    </row>
    <row r="18" spans="1:6" ht="24" x14ac:dyDescent="0.25">
      <c r="A18" s="141" t="s">
        <v>181</v>
      </c>
      <c r="B18" s="141" t="s">
        <v>683</v>
      </c>
      <c r="C18" s="141" t="s">
        <v>699</v>
      </c>
      <c r="D18" s="142" t="s">
        <v>680</v>
      </c>
      <c r="E18" s="143">
        <v>12626</v>
      </c>
      <c r="F18" s="144" t="s">
        <v>685</v>
      </c>
    </row>
    <row r="19" spans="1:6" ht="24" x14ac:dyDescent="0.25">
      <c r="A19" s="141" t="s">
        <v>181</v>
      </c>
      <c r="B19" s="141" t="s">
        <v>683</v>
      </c>
      <c r="C19" s="141" t="s">
        <v>700</v>
      </c>
      <c r="D19" s="142" t="s">
        <v>680</v>
      </c>
      <c r="E19" s="143">
        <v>95892.7</v>
      </c>
      <c r="F19" s="144" t="s">
        <v>685</v>
      </c>
    </row>
    <row r="20" spans="1:6" ht="22.5" customHeight="1" x14ac:dyDescent="0.25">
      <c r="A20" s="141" t="s">
        <v>181</v>
      </c>
      <c r="B20" s="141" t="s">
        <v>683</v>
      </c>
      <c r="C20" s="141" t="s">
        <v>701</v>
      </c>
      <c r="D20" s="142" t="s">
        <v>680</v>
      </c>
      <c r="E20" s="143">
        <v>19706</v>
      </c>
      <c r="F20" s="144" t="s">
        <v>685</v>
      </c>
    </row>
    <row r="21" spans="1:6" ht="22.5" customHeight="1" x14ac:dyDescent="0.25">
      <c r="A21" s="141" t="s">
        <v>181</v>
      </c>
      <c r="B21" s="141" t="s">
        <v>683</v>
      </c>
      <c r="C21" s="141" t="s">
        <v>702</v>
      </c>
      <c r="D21" s="142" t="s">
        <v>680</v>
      </c>
      <c r="E21" s="143">
        <v>30975</v>
      </c>
      <c r="F21" s="144" t="s">
        <v>685</v>
      </c>
    </row>
    <row r="22" spans="1:6" x14ac:dyDescent="0.25">
      <c r="A22" s="141" t="s">
        <v>181</v>
      </c>
      <c r="B22" s="141" t="s">
        <v>683</v>
      </c>
      <c r="C22" s="141" t="s">
        <v>703</v>
      </c>
      <c r="D22" s="142" t="s">
        <v>680</v>
      </c>
      <c r="E22" s="143">
        <v>15251.5</v>
      </c>
      <c r="F22" s="144" t="s">
        <v>685</v>
      </c>
    </row>
    <row r="23" spans="1:6" x14ac:dyDescent="0.25">
      <c r="A23" s="141" t="s">
        <v>181</v>
      </c>
      <c r="B23" s="141" t="s">
        <v>683</v>
      </c>
      <c r="C23" s="141" t="s">
        <v>704</v>
      </c>
      <c r="D23" s="142" t="s">
        <v>680</v>
      </c>
      <c r="E23" s="143">
        <v>24225.4</v>
      </c>
      <c r="F23" s="144" t="s">
        <v>685</v>
      </c>
    </row>
    <row r="24" spans="1:6" ht="22.5" customHeight="1" x14ac:dyDescent="0.25">
      <c r="A24" s="145" t="s">
        <v>205</v>
      </c>
      <c r="B24" s="145" t="s">
        <v>705</v>
      </c>
      <c r="C24" s="146" t="s">
        <v>706</v>
      </c>
      <c r="D24" s="147" t="s">
        <v>707</v>
      </c>
      <c r="E24" s="148">
        <v>1003</v>
      </c>
      <c r="F24" s="149" t="s">
        <v>708</v>
      </c>
    </row>
    <row r="25" spans="1:6" x14ac:dyDescent="0.25">
      <c r="A25" s="145" t="s">
        <v>205</v>
      </c>
      <c r="B25" s="145" t="s">
        <v>705</v>
      </c>
      <c r="C25" s="146" t="s">
        <v>709</v>
      </c>
      <c r="D25" s="147" t="s">
        <v>707</v>
      </c>
      <c r="E25" s="148">
        <v>1003</v>
      </c>
      <c r="F25" s="149" t="s">
        <v>708</v>
      </c>
    </row>
    <row r="26" spans="1:6" ht="24" customHeight="1" x14ac:dyDescent="0.25">
      <c r="A26" s="145" t="s">
        <v>205</v>
      </c>
      <c r="B26" s="145" t="s">
        <v>705</v>
      </c>
      <c r="C26" s="146" t="s">
        <v>710</v>
      </c>
      <c r="D26" s="147" t="s">
        <v>707</v>
      </c>
      <c r="E26" s="148">
        <v>3009</v>
      </c>
      <c r="F26" s="149" t="s">
        <v>708</v>
      </c>
    </row>
    <row r="27" spans="1:6" x14ac:dyDescent="0.25">
      <c r="A27" s="145" t="s">
        <v>205</v>
      </c>
      <c r="B27" s="145" t="s">
        <v>705</v>
      </c>
      <c r="C27" s="146" t="s">
        <v>711</v>
      </c>
      <c r="D27" s="147" t="s">
        <v>707</v>
      </c>
      <c r="E27" s="148">
        <v>1882.1</v>
      </c>
      <c r="F27" s="149" t="s">
        <v>708</v>
      </c>
    </row>
    <row r="28" spans="1:6" x14ac:dyDescent="0.25">
      <c r="A28" s="145" t="s">
        <v>205</v>
      </c>
      <c r="B28" s="145" t="s">
        <v>705</v>
      </c>
      <c r="C28" s="146" t="s">
        <v>712</v>
      </c>
      <c r="D28" s="147" t="s">
        <v>680</v>
      </c>
      <c r="E28" s="148">
        <v>83.78</v>
      </c>
      <c r="F28" s="149" t="s">
        <v>708</v>
      </c>
    </row>
    <row r="29" spans="1:6" x14ac:dyDescent="0.25">
      <c r="A29" s="145" t="s">
        <v>205</v>
      </c>
      <c r="B29" s="145" t="s">
        <v>705</v>
      </c>
      <c r="C29" s="146" t="s">
        <v>713</v>
      </c>
      <c r="D29" s="147" t="s">
        <v>680</v>
      </c>
      <c r="E29" s="148">
        <v>192.34</v>
      </c>
      <c r="F29" s="149" t="s">
        <v>708</v>
      </c>
    </row>
    <row r="30" spans="1:6" x14ac:dyDescent="0.25">
      <c r="A30" s="145" t="s">
        <v>205</v>
      </c>
      <c r="B30" s="145" t="s">
        <v>705</v>
      </c>
      <c r="C30" s="146" t="s">
        <v>714</v>
      </c>
      <c r="D30" s="147" t="s">
        <v>680</v>
      </c>
      <c r="E30" s="148">
        <v>421.26</v>
      </c>
      <c r="F30" s="149" t="s">
        <v>708</v>
      </c>
    </row>
    <row r="31" spans="1:6" x14ac:dyDescent="0.25">
      <c r="A31" s="150" t="s">
        <v>715</v>
      </c>
      <c r="B31" s="150" t="s">
        <v>716</v>
      </c>
      <c r="C31" s="151" t="s">
        <v>717</v>
      </c>
      <c r="D31" s="152" t="s">
        <v>680</v>
      </c>
      <c r="E31" s="153">
        <v>6500</v>
      </c>
      <c r="F31" s="154" t="s">
        <v>718</v>
      </c>
    </row>
    <row r="32" spans="1:6" x14ac:dyDescent="0.25">
      <c r="A32" s="150" t="s">
        <v>715</v>
      </c>
      <c r="B32" s="150" t="s">
        <v>716</v>
      </c>
      <c r="C32" s="151" t="s">
        <v>719</v>
      </c>
      <c r="D32" s="152" t="s">
        <v>680</v>
      </c>
      <c r="E32" s="153">
        <v>7265.26</v>
      </c>
      <c r="F32" s="154" t="s">
        <v>718</v>
      </c>
    </row>
    <row r="33" spans="1:6" x14ac:dyDescent="0.25">
      <c r="A33" s="150" t="s">
        <v>715</v>
      </c>
      <c r="B33" s="150" t="s">
        <v>716</v>
      </c>
      <c r="C33" s="151" t="s">
        <v>720</v>
      </c>
      <c r="D33" s="152" t="s">
        <v>680</v>
      </c>
      <c r="E33" s="153">
        <v>4675.2539999999999</v>
      </c>
      <c r="F33" s="154" t="s">
        <v>718</v>
      </c>
    </row>
    <row r="34" spans="1:6" x14ac:dyDescent="0.25">
      <c r="A34" s="150" t="s">
        <v>715</v>
      </c>
      <c r="B34" s="150" t="s">
        <v>716</v>
      </c>
      <c r="C34" s="151" t="s">
        <v>721</v>
      </c>
      <c r="D34" s="152" t="s">
        <v>680</v>
      </c>
      <c r="E34" s="153">
        <v>16785.5</v>
      </c>
      <c r="F34" s="154" t="s">
        <v>718</v>
      </c>
    </row>
    <row r="35" spans="1:6" x14ac:dyDescent="0.25">
      <c r="A35" s="150" t="s">
        <v>715</v>
      </c>
      <c r="B35" s="150" t="s">
        <v>716</v>
      </c>
      <c r="C35" s="151" t="s">
        <v>722</v>
      </c>
      <c r="D35" s="152" t="s">
        <v>680</v>
      </c>
      <c r="E35" s="153">
        <v>15163</v>
      </c>
      <c r="F35" s="154" t="s">
        <v>718</v>
      </c>
    </row>
    <row r="36" spans="1:6" ht="24" x14ac:dyDescent="0.25">
      <c r="A36" s="155" t="s">
        <v>273</v>
      </c>
      <c r="B36" s="155" t="s">
        <v>723</v>
      </c>
      <c r="C36" s="156" t="s">
        <v>724</v>
      </c>
      <c r="D36" s="157" t="s">
        <v>680</v>
      </c>
      <c r="E36" s="158">
        <v>2330.5</v>
      </c>
      <c r="F36" s="159" t="s">
        <v>725</v>
      </c>
    </row>
    <row r="37" spans="1:6" ht="24" x14ac:dyDescent="0.25">
      <c r="A37" s="155" t="s">
        <v>273</v>
      </c>
      <c r="B37" s="155" t="s">
        <v>723</v>
      </c>
      <c r="C37" s="156" t="s">
        <v>1587</v>
      </c>
      <c r="D37" s="157"/>
      <c r="E37" s="158">
        <v>1150</v>
      </c>
      <c r="F37" s="159" t="s">
        <v>725</v>
      </c>
    </row>
    <row r="38" spans="1:6" ht="24" x14ac:dyDescent="0.25">
      <c r="A38" s="155" t="s">
        <v>273</v>
      </c>
      <c r="B38" s="155" t="s">
        <v>723</v>
      </c>
      <c r="C38" s="156" t="s">
        <v>726</v>
      </c>
      <c r="D38" s="157" t="s">
        <v>680</v>
      </c>
      <c r="E38" s="158">
        <v>2330.5</v>
      </c>
      <c r="F38" s="159" t="s">
        <v>725</v>
      </c>
    </row>
    <row r="39" spans="1:6" ht="24" x14ac:dyDescent="0.25">
      <c r="A39" s="155" t="s">
        <v>273</v>
      </c>
      <c r="B39" s="155" t="s">
        <v>723</v>
      </c>
      <c r="C39" s="156" t="s">
        <v>727</v>
      </c>
      <c r="D39" s="157" t="s">
        <v>680</v>
      </c>
      <c r="E39" s="158">
        <v>3009</v>
      </c>
      <c r="F39" s="159" t="s">
        <v>725</v>
      </c>
    </row>
    <row r="40" spans="1:6" ht="24" x14ac:dyDescent="0.25">
      <c r="A40" s="155" t="s">
        <v>273</v>
      </c>
      <c r="B40" s="155" t="s">
        <v>723</v>
      </c>
      <c r="C40" s="156" t="s">
        <v>728</v>
      </c>
      <c r="D40" s="157" t="s">
        <v>680</v>
      </c>
      <c r="E40" s="158">
        <v>1150.5</v>
      </c>
      <c r="F40" s="159" t="s">
        <v>725</v>
      </c>
    </row>
    <row r="41" spans="1:6" ht="24" x14ac:dyDescent="0.25">
      <c r="A41" s="155" t="s">
        <v>273</v>
      </c>
      <c r="B41" s="155" t="s">
        <v>723</v>
      </c>
      <c r="C41" s="156" t="s">
        <v>729</v>
      </c>
      <c r="D41" s="157" t="s">
        <v>680</v>
      </c>
      <c r="E41" s="158">
        <v>1150.5</v>
      </c>
      <c r="F41" s="159" t="s">
        <v>725</v>
      </c>
    </row>
    <row r="42" spans="1:6" ht="24" x14ac:dyDescent="0.25">
      <c r="A42" s="155" t="s">
        <v>273</v>
      </c>
      <c r="B42" s="155" t="s">
        <v>723</v>
      </c>
      <c r="C42" s="156" t="s">
        <v>730</v>
      </c>
      <c r="D42" s="157" t="s">
        <v>680</v>
      </c>
      <c r="E42" s="158">
        <v>1947</v>
      </c>
      <c r="F42" s="159" t="s">
        <v>725</v>
      </c>
    </row>
    <row r="43" spans="1:6" ht="22.5" customHeight="1" x14ac:dyDescent="0.25">
      <c r="A43" s="155" t="s">
        <v>273</v>
      </c>
      <c r="B43" s="155" t="s">
        <v>723</v>
      </c>
      <c r="C43" s="156" t="s">
        <v>731</v>
      </c>
      <c r="D43" s="157" t="s">
        <v>680</v>
      </c>
      <c r="E43" s="158">
        <v>2212.5</v>
      </c>
      <c r="F43" s="159" t="s">
        <v>725</v>
      </c>
    </row>
    <row r="44" spans="1:6" ht="18.95" customHeight="1" x14ac:dyDescent="0.25">
      <c r="A44" s="160" t="s">
        <v>732</v>
      </c>
      <c r="B44" s="160" t="s">
        <v>733</v>
      </c>
      <c r="C44" s="161" t="s">
        <v>734</v>
      </c>
      <c r="D44" s="162" t="s">
        <v>680</v>
      </c>
      <c r="E44" s="163">
        <v>11210</v>
      </c>
      <c r="F44" s="164" t="s">
        <v>735</v>
      </c>
    </row>
    <row r="45" spans="1:6" ht="17.100000000000001" customHeight="1" x14ac:dyDescent="0.25">
      <c r="A45" s="160" t="s">
        <v>732</v>
      </c>
      <c r="B45" s="160" t="s">
        <v>733</v>
      </c>
      <c r="C45" s="161" t="s">
        <v>736</v>
      </c>
      <c r="D45" s="162" t="s">
        <v>680</v>
      </c>
      <c r="E45" s="163">
        <v>15692.82</v>
      </c>
      <c r="F45" s="164" t="s">
        <v>735</v>
      </c>
    </row>
    <row r="46" spans="1:6" x14ac:dyDescent="0.25">
      <c r="A46" s="160" t="s">
        <v>732</v>
      </c>
      <c r="B46" s="160" t="s">
        <v>733</v>
      </c>
      <c r="C46" s="161" t="s">
        <v>737</v>
      </c>
      <c r="D46" s="162" t="s">
        <v>680</v>
      </c>
      <c r="E46" s="163">
        <v>342200</v>
      </c>
      <c r="F46" s="164" t="s">
        <v>735</v>
      </c>
    </row>
    <row r="47" spans="1:6" ht="21" customHeight="1" x14ac:dyDescent="0.25">
      <c r="A47" s="160" t="s">
        <v>732</v>
      </c>
      <c r="B47" s="160" t="s">
        <v>733</v>
      </c>
      <c r="C47" s="161" t="s">
        <v>738</v>
      </c>
      <c r="D47" s="162" t="s">
        <v>680</v>
      </c>
      <c r="E47" s="163">
        <v>6254</v>
      </c>
      <c r="F47" s="164" t="s">
        <v>735</v>
      </c>
    </row>
    <row r="48" spans="1:6" ht="14.1" customHeight="1" x14ac:dyDescent="0.25">
      <c r="A48" s="160" t="s">
        <v>732</v>
      </c>
      <c r="B48" s="160" t="s">
        <v>733</v>
      </c>
      <c r="C48" s="161" t="s">
        <v>739</v>
      </c>
      <c r="D48" s="162" t="s">
        <v>680</v>
      </c>
      <c r="E48" s="163">
        <v>531000</v>
      </c>
      <c r="F48" s="164" t="s">
        <v>735</v>
      </c>
    </row>
    <row r="49" spans="1:6" ht="24" x14ac:dyDescent="0.25">
      <c r="A49" s="160" t="s">
        <v>732</v>
      </c>
      <c r="B49" s="160" t="s">
        <v>733</v>
      </c>
      <c r="C49" s="161" t="s">
        <v>740</v>
      </c>
      <c r="D49" s="162" t="s">
        <v>680</v>
      </c>
      <c r="E49" s="163">
        <v>49794.525000000001</v>
      </c>
      <c r="F49" s="164" t="s">
        <v>735</v>
      </c>
    </row>
    <row r="50" spans="1:6" x14ac:dyDescent="0.25">
      <c r="A50" s="160" t="s">
        <v>732</v>
      </c>
      <c r="B50" s="160" t="s">
        <v>733</v>
      </c>
      <c r="C50" s="161" t="s">
        <v>741</v>
      </c>
      <c r="D50" s="162" t="s">
        <v>680</v>
      </c>
      <c r="E50" s="163">
        <v>275000</v>
      </c>
      <c r="F50" s="164" t="s">
        <v>735</v>
      </c>
    </row>
    <row r="51" spans="1:6" x14ac:dyDescent="0.25">
      <c r="A51" s="160" t="s">
        <v>732</v>
      </c>
      <c r="B51" s="160" t="s">
        <v>733</v>
      </c>
      <c r="C51" s="161" t="s">
        <v>742</v>
      </c>
      <c r="D51" s="162" t="s">
        <v>680</v>
      </c>
      <c r="E51" s="163">
        <v>8407.5</v>
      </c>
      <c r="F51" s="164" t="s">
        <v>735</v>
      </c>
    </row>
    <row r="52" spans="1:6" ht="15.95" customHeight="1" x14ac:dyDescent="0.25">
      <c r="A52" s="160" t="s">
        <v>732</v>
      </c>
      <c r="B52" s="160" t="s">
        <v>733</v>
      </c>
      <c r="C52" s="161" t="s">
        <v>743</v>
      </c>
      <c r="D52" s="162" t="s">
        <v>680</v>
      </c>
      <c r="E52" s="163">
        <v>96885.151100000003</v>
      </c>
      <c r="F52" s="164" t="s">
        <v>735</v>
      </c>
    </row>
    <row r="53" spans="1:6" ht="15" customHeight="1" x14ac:dyDescent="0.25">
      <c r="A53" s="160" t="s">
        <v>732</v>
      </c>
      <c r="B53" s="160" t="s">
        <v>733</v>
      </c>
      <c r="C53" s="161" t="s">
        <v>744</v>
      </c>
      <c r="D53" s="162" t="s">
        <v>680</v>
      </c>
      <c r="E53" s="163">
        <v>250160</v>
      </c>
      <c r="F53" s="164" t="s">
        <v>735</v>
      </c>
    </row>
    <row r="54" spans="1:6" x14ac:dyDescent="0.25">
      <c r="A54" s="160" t="s">
        <v>732</v>
      </c>
      <c r="B54" s="160" t="s">
        <v>733</v>
      </c>
      <c r="C54" s="161" t="s">
        <v>745</v>
      </c>
      <c r="D54" s="162" t="s">
        <v>680</v>
      </c>
      <c r="E54" s="163">
        <v>2950</v>
      </c>
      <c r="F54" s="164" t="s">
        <v>735</v>
      </c>
    </row>
    <row r="55" spans="1:6" ht="14.1" customHeight="1" x14ac:dyDescent="0.25">
      <c r="A55" s="160" t="s">
        <v>732</v>
      </c>
      <c r="B55" s="160" t="s">
        <v>733</v>
      </c>
      <c r="C55" s="161" t="s">
        <v>746</v>
      </c>
      <c r="D55" s="162" t="s">
        <v>680</v>
      </c>
      <c r="E55" s="163">
        <v>226560</v>
      </c>
      <c r="F55" s="164" t="s">
        <v>735</v>
      </c>
    </row>
    <row r="56" spans="1:6" ht="30.75" customHeight="1" x14ac:dyDescent="0.25">
      <c r="A56" s="160" t="s">
        <v>732</v>
      </c>
      <c r="B56" s="160" t="s">
        <v>733</v>
      </c>
      <c r="C56" s="161" t="s">
        <v>747</v>
      </c>
      <c r="D56" s="162" t="s">
        <v>680</v>
      </c>
      <c r="E56" s="163">
        <v>501500</v>
      </c>
      <c r="F56" s="164" t="s">
        <v>735</v>
      </c>
    </row>
    <row r="57" spans="1:6" ht="15" customHeight="1" x14ac:dyDescent="0.25">
      <c r="A57" s="160" t="s">
        <v>732</v>
      </c>
      <c r="B57" s="160" t="s">
        <v>733</v>
      </c>
      <c r="C57" s="161" t="s">
        <v>748</v>
      </c>
      <c r="D57" s="162" t="s">
        <v>680</v>
      </c>
      <c r="E57" s="163">
        <v>41300</v>
      </c>
      <c r="F57" s="164" t="s">
        <v>735</v>
      </c>
    </row>
    <row r="58" spans="1:6" ht="24" customHeight="1" x14ac:dyDescent="0.25">
      <c r="A58" s="160" t="s">
        <v>732</v>
      </c>
      <c r="B58" s="160" t="s">
        <v>733</v>
      </c>
      <c r="C58" s="161" t="s">
        <v>749</v>
      </c>
      <c r="D58" s="162" t="s">
        <v>680</v>
      </c>
      <c r="E58" s="163">
        <v>49560</v>
      </c>
      <c r="F58" s="164" t="s">
        <v>735</v>
      </c>
    </row>
    <row r="59" spans="1:6" ht="14.1" customHeight="1" x14ac:dyDescent="0.25">
      <c r="A59" s="160" t="s">
        <v>732</v>
      </c>
      <c r="B59" s="160" t="s">
        <v>733</v>
      </c>
      <c r="C59" s="161" t="s">
        <v>750</v>
      </c>
      <c r="D59" s="162" t="s">
        <v>680</v>
      </c>
      <c r="E59" s="163">
        <v>188800</v>
      </c>
      <c r="F59" s="164" t="s">
        <v>735</v>
      </c>
    </row>
    <row r="60" spans="1:6" ht="15" customHeight="1" x14ac:dyDescent="0.25">
      <c r="A60" s="160" t="s">
        <v>732</v>
      </c>
      <c r="B60" s="160" t="s">
        <v>733</v>
      </c>
      <c r="C60" s="161" t="s">
        <v>751</v>
      </c>
      <c r="D60" s="162" t="s">
        <v>680</v>
      </c>
      <c r="E60" s="163">
        <v>27140</v>
      </c>
      <c r="F60" s="164" t="s">
        <v>735</v>
      </c>
    </row>
    <row r="61" spans="1:6" ht="15.95" customHeight="1" x14ac:dyDescent="0.25">
      <c r="A61" s="160" t="s">
        <v>732</v>
      </c>
      <c r="B61" s="160" t="s">
        <v>733</v>
      </c>
      <c r="C61" s="161" t="s">
        <v>752</v>
      </c>
      <c r="D61" s="162" t="s">
        <v>680</v>
      </c>
      <c r="E61" s="163">
        <v>49219.1806</v>
      </c>
      <c r="F61" s="164" t="s">
        <v>735</v>
      </c>
    </row>
    <row r="62" spans="1:6" ht="18.95" customHeight="1" x14ac:dyDescent="0.25">
      <c r="A62" s="160" t="s">
        <v>732</v>
      </c>
      <c r="B62" s="160" t="s">
        <v>733</v>
      </c>
      <c r="C62" s="161" t="s">
        <v>753</v>
      </c>
      <c r="D62" s="162" t="s">
        <v>680</v>
      </c>
      <c r="E62" s="163">
        <v>26137.0707</v>
      </c>
      <c r="F62" s="164" t="s">
        <v>735</v>
      </c>
    </row>
    <row r="63" spans="1:6" ht="20.100000000000001" customHeight="1" x14ac:dyDescent="0.25">
      <c r="A63" s="160" t="s">
        <v>732</v>
      </c>
      <c r="B63" s="160" t="s">
        <v>733</v>
      </c>
      <c r="C63" s="161" t="s">
        <v>754</v>
      </c>
      <c r="D63" s="162" t="s">
        <v>680</v>
      </c>
      <c r="E63" s="163">
        <v>105563.74400000001</v>
      </c>
      <c r="F63" s="164" t="s">
        <v>735</v>
      </c>
    </row>
    <row r="64" spans="1:6" ht="18.95" customHeight="1" x14ac:dyDescent="0.25">
      <c r="A64" s="160" t="s">
        <v>732</v>
      </c>
      <c r="B64" s="160" t="s">
        <v>733</v>
      </c>
      <c r="C64" s="161" t="s">
        <v>755</v>
      </c>
      <c r="D64" s="162" t="s">
        <v>680</v>
      </c>
      <c r="E64" s="163">
        <v>6490</v>
      </c>
      <c r="F64" s="164" t="s">
        <v>735</v>
      </c>
    </row>
    <row r="65" spans="1:6" ht="15" customHeight="1" x14ac:dyDescent="0.25">
      <c r="A65" s="160" t="s">
        <v>732</v>
      </c>
      <c r="B65" s="160" t="s">
        <v>733</v>
      </c>
      <c r="C65" s="161" t="s">
        <v>756</v>
      </c>
      <c r="D65" s="162" t="s">
        <v>680</v>
      </c>
      <c r="E65" s="163">
        <v>30335.3338</v>
      </c>
      <c r="F65" s="164" t="s">
        <v>735</v>
      </c>
    </row>
    <row r="66" spans="1:6" ht="24" x14ac:dyDescent="0.25">
      <c r="A66" s="160" t="s">
        <v>732</v>
      </c>
      <c r="B66" s="160" t="s">
        <v>733</v>
      </c>
      <c r="C66" s="161" t="s">
        <v>757</v>
      </c>
      <c r="D66" s="162" t="s">
        <v>680</v>
      </c>
      <c r="E66" s="163">
        <v>72981.654699999999</v>
      </c>
      <c r="F66" s="164" t="s">
        <v>735</v>
      </c>
    </row>
    <row r="67" spans="1:6" x14ac:dyDescent="0.25">
      <c r="A67" s="160" t="s">
        <v>732</v>
      </c>
      <c r="B67" s="160" t="s">
        <v>733</v>
      </c>
      <c r="C67" s="161" t="s">
        <v>758</v>
      </c>
      <c r="D67" s="162" t="s">
        <v>680</v>
      </c>
      <c r="E67" s="163">
        <v>172048.60250000001</v>
      </c>
      <c r="F67" s="164" t="s">
        <v>735</v>
      </c>
    </row>
    <row r="68" spans="1:6" x14ac:dyDescent="0.25">
      <c r="A68" s="160" t="s">
        <v>732</v>
      </c>
      <c r="B68" s="160" t="s">
        <v>733</v>
      </c>
      <c r="C68" s="161" t="s">
        <v>759</v>
      </c>
      <c r="D68" s="162" t="s">
        <v>680</v>
      </c>
      <c r="E68" s="163">
        <v>104465.4</v>
      </c>
      <c r="F68" s="164" t="s">
        <v>735</v>
      </c>
    </row>
    <row r="69" spans="1:6" x14ac:dyDescent="0.25">
      <c r="A69" s="160" t="s">
        <v>732</v>
      </c>
      <c r="B69" s="160" t="s">
        <v>733</v>
      </c>
      <c r="C69" s="161" t="s">
        <v>760</v>
      </c>
      <c r="D69" s="162" t="s">
        <v>680</v>
      </c>
      <c r="E69" s="163">
        <v>8314.2916999999998</v>
      </c>
      <c r="F69" s="164" t="s">
        <v>735</v>
      </c>
    </row>
    <row r="70" spans="1:6" x14ac:dyDescent="0.25">
      <c r="A70" s="160" t="s">
        <v>732</v>
      </c>
      <c r="B70" s="160" t="s">
        <v>733</v>
      </c>
      <c r="C70" s="161" t="s">
        <v>761</v>
      </c>
      <c r="D70" s="162" t="s">
        <v>680</v>
      </c>
      <c r="E70" s="163">
        <v>198806.39999999999</v>
      </c>
      <c r="F70" s="164" t="s">
        <v>735</v>
      </c>
    </row>
    <row r="71" spans="1:6" x14ac:dyDescent="0.25">
      <c r="A71" s="160" t="s">
        <v>732</v>
      </c>
      <c r="B71" s="160" t="s">
        <v>733</v>
      </c>
      <c r="C71" s="161" t="s">
        <v>762</v>
      </c>
      <c r="D71" s="162" t="s">
        <v>680</v>
      </c>
      <c r="E71" s="163">
        <v>11313.84</v>
      </c>
      <c r="F71" s="164" t="s">
        <v>735</v>
      </c>
    </row>
    <row r="72" spans="1:6" x14ac:dyDescent="0.25">
      <c r="A72" s="160" t="s">
        <v>732</v>
      </c>
      <c r="B72" s="160" t="s">
        <v>733</v>
      </c>
      <c r="C72" s="161" t="s">
        <v>763</v>
      </c>
      <c r="D72" s="162" t="s">
        <v>680</v>
      </c>
      <c r="E72" s="163">
        <v>469017.40850000002</v>
      </c>
      <c r="F72" s="164" t="s">
        <v>735</v>
      </c>
    </row>
    <row r="73" spans="1:6" x14ac:dyDescent="0.25">
      <c r="A73" s="160" t="s">
        <v>732</v>
      </c>
      <c r="B73" s="160" t="s">
        <v>733</v>
      </c>
      <c r="C73" s="161" t="s">
        <v>764</v>
      </c>
      <c r="D73" s="162" t="s">
        <v>680</v>
      </c>
      <c r="E73" s="163">
        <v>4501.7</v>
      </c>
      <c r="F73" s="164" t="s">
        <v>735</v>
      </c>
    </row>
    <row r="74" spans="1:6" x14ac:dyDescent="0.25">
      <c r="A74" s="160" t="s">
        <v>732</v>
      </c>
      <c r="B74" s="160" t="s">
        <v>733</v>
      </c>
      <c r="C74" s="161" t="s">
        <v>765</v>
      </c>
      <c r="D74" s="162" t="s">
        <v>680</v>
      </c>
      <c r="E74" s="163">
        <v>161582.93400000001</v>
      </c>
      <c r="F74" s="164" t="s">
        <v>735</v>
      </c>
    </row>
    <row r="75" spans="1:6" x14ac:dyDescent="0.25">
      <c r="A75" s="160" t="s">
        <v>732</v>
      </c>
      <c r="B75" s="160" t="s">
        <v>733</v>
      </c>
      <c r="C75" s="161" t="s">
        <v>766</v>
      </c>
      <c r="D75" s="162" t="s">
        <v>680</v>
      </c>
      <c r="E75" s="163">
        <v>344224.6911</v>
      </c>
      <c r="F75" s="164" t="s">
        <v>735</v>
      </c>
    </row>
    <row r="76" spans="1:6" x14ac:dyDescent="0.25">
      <c r="A76" s="160" t="s">
        <v>732</v>
      </c>
      <c r="B76" s="160" t="s">
        <v>733</v>
      </c>
      <c r="C76" s="161" t="s">
        <v>767</v>
      </c>
      <c r="D76" s="162" t="s">
        <v>680</v>
      </c>
      <c r="E76" s="163">
        <v>24151.661800000002</v>
      </c>
      <c r="F76" s="164" t="s">
        <v>735</v>
      </c>
    </row>
    <row r="77" spans="1:6" x14ac:dyDescent="0.25">
      <c r="A77" s="160" t="s">
        <v>732</v>
      </c>
      <c r="B77" s="160" t="s">
        <v>733</v>
      </c>
      <c r="C77" s="161" t="s">
        <v>768</v>
      </c>
      <c r="D77" s="162" t="s">
        <v>680</v>
      </c>
      <c r="E77" s="163">
        <v>12836.04</v>
      </c>
      <c r="F77" s="164" t="s">
        <v>735</v>
      </c>
    </row>
    <row r="78" spans="1:6" x14ac:dyDescent="0.25">
      <c r="A78" s="160" t="s">
        <v>732</v>
      </c>
      <c r="B78" s="160" t="s">
        <v>733</v>
      </c>
      <c r="C78" s="161" t="s">
        <v>769</v>
      </c>
      <c r="D78" s="162" t="s">
        <v>680</v>
      </c>
      <c r="E78" s="163">
        <v>45994.842499999999</v>
      </c>
      <c r="F78" s="164" t="s">
        <v>735</v>
      </c>
    </row>
    <row r="79" spans="1:6" x14ac:dyDescent="0.25">
      <c r="A79" s="160" t="s">
        <v>732</v>
      </c>
      <c r="B79" s="160" t="s">
        <v>733</v>
      </c>
      <c r="C79" s="161" t="s">
        <v>770</v>
      </c>
      <c r="D79" s="162" t="s">
        <v>680</v>
      </c>
      <c r="E79" s="163">
        <v>111029.4216</v>
      </c>
      <c r="F79" s="164" t="s">
        <v>735</v>
      </c>
    </row>
    <row r="80" spans="1:6" x14ac:dyDescent="0.25">
      <c r="A80" s="160" t="s">
        <v>732</v>
      </c>
      <c r="B80" s="160" t="s">
        <v>733</v>
      </c>
      <c r="C80" s="161" t="s">
        <v>771</v>
      </c>
      <c r="D80" s="162" t="s">
        <v>680</v>
      </c>
      <c r="E80" s="163">
        <v>1770</v>
      </c>
      <c r="F80" s="164" t="s">
        <v>735</v>
      </c>
    </row>
    <row r="81" spans="1:6" x14ac:dyDescent="0.25">
      <c r="A81" s="160" t="s">
        <v>732</v>
      </c>
      <c r="B81" s="160" t="s">
        <v>733</v>
      </c>
      <c r="C81" s="161" t="s">
        <v>772</v>
      </c>
      <c r="D81" s="162" t="s">
        <v>680</v>
      </c>
      <c r="E81" s="163">
        <v>4524.9931999999999</v>
      </c>
      <c r="F81" s="164" t="s">
        <v>735</v>
      </c>
    </row>
    <row r="82" spans="1:6" ht="18.75" customHeight="1" x14ac:dyDescent="0.25">
      <c r="A82" s="160" t="s">
        <v>732</v>
      </c>
      <c r="B82" s="160" t="s">
        <v>733</v>
      </c>
      <c r="C82" s="161" t="s">
        <v>773</v>
      </c>
      <c r="D82" s="162" t="s">
        <v>680</v>
      </c>
      <c r="E82" s="163">
        <v>3299.87</v>
      </c>
      <c r="F82" s="164" t="s">
        <v>735</v>
      </c>
    </row>
    <row r="83" spans="1:6" ht="20.25" customHeight="1" x14ac:dyDescent="0.25">
      <c r="A83" s="160" t="s">
        <v>732</v>
      </c>
      <c r="B83" s="160" t="s">
        <v>733</v>
      </c>
      <c r="C83" s="161" t="s">
        <v>774</v>
      </c>
      <c r="D83" s="162" t="s">
        <v>680</v>
      </c>
      <c r="E83" s="163">
        <v>4242.6899999999996</v>
      </c>
      <c r="F83" s="164" t="s">
        <v>735</v>
      </c>
    </row>
    <row r="84" spans="1:6" ht="21.95" customHeight="1" x14ac:dyDescent="0.25">
      <c r="A84" s="160" t="s">
        <v>732</v>
      </c>
      <c r="B84" s="160" t="s">
        <v>733</v>
      </c>
      <c r="C84" s="161" t="s">
        <v>775</v>
      </c>
      <c r="D84" s="162" t="s">
        <v>680</v>
      </c>
      <c r="E84" s="163">
        <v>11859.991</v>
      </c>
      <c r="F84" s="164" t="s">
        <v>735</v>
      </c>
    </row>
    <row r="85" spans="1:6" ht="18" customHeight="1" x14ac:dyDescent="0.25">
      <c r="A85" s="160" t="s">
        <v>732</v>
      </c>
      <c r="B85" s="160" t="s">
        <v>733</v>
      </c>
      <c r="C85" s="161" t="s">
        <v>776</v>
      </c>
      <c r="D85" s="162" t="s">
        <v>680</v>
      </c>
      <c r="E85" s="163">
        <v>1479.9914000000001</v>
      </c>
      <c r="F85" s="164" t="s">
        <v>735</v>
      </c>
    </row>
    <row r="86" spans="1:6" x14ac:dyDescent="0.25">
      <c r="A86" s="160" t="s">
        <v>732</v>
      </c>
      <c r="B86" s="160" t="s">
        <v>733</v>
      </c>
      <c r="C86" s="161" t="s">
        <v>777</v>
      </c>
      <c r="D86" s="162" t="s">
        <v>680</v>
      </c>
      <c r="E86" s="163">
        <v>1999.9938</v>
      </c>
      <c r="F86" s="164" t="s">
        <v>735</v>
      </c>
    </row>
    <row r="87" spans="1:6" x14ac:dyDescent="0.25">
      <c r="A87" s="160" t="s">
        <v>732</v>
      </c>
      <c r="B87" s="160" t="s">
        <v>733</v>
      </c>
      <c r="C87" s="161" t="s">
        <v>778</v>
      </c>
      <c r="D87" s="162" t="s">
        <v>680</v>
      </c>
      <c r="E87" s="163">
        <v>6938.4</v>
      </c>
      <c r="F87" s="164" t="s">
        <v>735</v>
      </c>
    </row>
    <row r="88" spans="1:6" x14ac:dyDescent="0.25">
      <c r="A88" s="160" t="s">
        <v>732</v>
      </c>
      <c r="B88" s="160" t="s">
        <v>733</v>
      </c>
      <c r="C88" s="161" t="s">
        <v>779</v>
      </c>
      <c r="D88" s="162" t="s">
        <v>680</v>
      </c>
      <c r="E88" s="163">
        <v>938.18259999999998</v>
      </c>
      <c r="F88" s="164" t="s">
        <v>735</v>
      </c>
    </row>
    <row r="89" spans="1:6" x14ac:dyDescent="0.25">
      <c r="A89" s="160" t="s">
        <v>732</v>
      </c>
      <c r="B89" s="160" t="s">
        <v>733</v>
      </c>
      <c r="C89" s="161" t="s">
        <v>780</v>
      </c>
      <c r="D89" s="162" t="s">
        <v>680</v>
      </c>
      <c r="E89" s="163">
        <v>3519.94</v>
      </c>
      <c r="F89" s="164" t="s">
        <v>735</v>
      </c>
    </row>
    <row r="90" spans="1:6" ht="20.100000000000001" customHeight="1" x14ac:dyDescent="0.25">
      <c r="A90" s="160" t="s">
        <v>732</v>
      </c>
      <c r="B90" s="160" t="s">
        <v>733</v>
      </c>
      <c r="C90" s="161" t="s">
        <v>781</v>
      </c>
      <c r="D90" s="162" t="s">
        <v>680</v>
      </c>
      <c r="E90" s="163">
        <v>9</v>
      </c>
      <c r="F90" s="164" t="s">
        <v>735</v>
      </c>
    </row>
    <row r="91" spans="1:6" ht="20.100000000000001" customHeight="1" x14ac:dyDescent="0.25">
      <c r="A91" s="160" t="s">
        <v>732</v>
      </c>
      <c r="B91" s="160" t="s">
        <v>733</v>
      </c>
      <c r="C91" s="161" t="s">
        <v>782</v>
      </c>
      <c r="D91" s="162" t="s">
        <v>680</v>
      </c>
      <c r="E91" s="163">
        <v>63229.120000000003</v>
      </c>
      <c r="F91" s="164" t="s">
        <v>735</v>
      </c>
    </row>
    <row r="92" spans="1:6" ht="24.75" customHeight="1" x14ac:dyDescent="0.25">
      <c r="A92" s="160" t="s">
        <v>732</v>
      </c>
      <c r="B92" s="160" t="s">
        <v>733</v>
      </c>
      <c r="C92" s="161" t="s">
        <v>783</v>
      </c>
      <c r="D92" s="162" t="s">
        <v>680</v>
      </c>
      <c r="E92" s="163">
        <v>475540</v>
      </c>
      <c r="F92" s="164" t="s">
        <v>735</v>
      </c>
    </row>
    <row r="93" spans="1:6" x14ac:dyDescent="0.25">
      <c r="A93" s="160" t="s">
        <v>732</v>
      </c>
      <c r="B93" s="160" t="s">
        <v>733</v>
      </c>
      <c r="C93" s="161" t="s">
        <v>784</v>
      </c>
      <c r="D93" s="162" t="s">
        <v>680</v>
      </c>
      <c r="E93" s="163">
        <v>490481.16</v>
      </c>
      <c r="F93" s="164" t="s">
        <v>735</v>
      </c>
    </row>
    <row r="94" spans="1:6" x14ac:dyDescent="0.25">
      <c r="A94" s="160" t="s">
        <v>732</v>
      </c>
      <c r="B94" s="160" t="s">
        <v>733</v>
      </c>
      <c r="C94" s="161" t="s">
        <v>785</v>
      </c>
      <c r="D94" s="162" t="s">
        <v>680</v>
      </c>
      <c r="E94" s="163">
        <v>74340</v>
      </c>
      <c r="F94" s="164" t="s">
        <v>735</v>
      </c>
    </row>
    <row r="95" spans="1:6" ht="15" customHeight="1" x14ac:dyDescent="0.25">
      <c r="A95" s="160" t="s">
        <v>732</v>
      </c>
      <c r="B95" s="160" t="s">
        <v>733</v>
      </c>
      <c r="C95" s="161" t="s">
        <v>786</v>
      </c>
      <c r="D95" s="162" t="s">
        <v>680</v>
      </c>
      <c r="E95" s="163">
        <v>40101.792600000001</v>
      </c>
      <c r="F95" s="164" t="s">
        <v>735</v>
      </c>
    </row>
    <row r="96" spans="1:6" ht="14.1" customHeight="1" x14ac:dyDescent="0.25">
      <c r="A96" s="160" t="s">
        <v>732</v>
      </c>
      <c r="B96" s="160" t="s">
        <v>733</v>
      </c>
      <c r="C96" s="161" t="s">
        <v>787</v>
      </c>
      <c r="D96" s="162" t="s">
        <v>680</v>
      </c>
      <c r="E96" s="163">
        <v>386697.033</v>
      </c>
      <c r="F96" s="164" t="s">
        <v>735</v>
      </c>
    </row>
    <row r="97" spans="1:6" x14ac:dyDescent="0.25">
      <c r="A97" s="160" t="s">
        <v>732</v>
      </c>
      <c r="B97" s="160" t="s">
        <v>733</v>
      </c>
      <c r="C97" s="161" t="s">
        <v>788</v>
      </c>
      <c r="D97" s="162" t="s">
        <v>680</v>
      </c>
      <c r="E97" s="163">
        <v>142177.25599999999</v>
      </c>
      <c r="F97" s="164" t="s">
        <v>735</v>
      </c>
    </row>
    <row r="98" spans="1:6" x14ac:dyDescent="0.25">
      <c r="A98" s="160" t="s">
        <v>732</v>
      </c>
      <c r="B98" s="160" t="s">
        <v>733</v>
      </c>
      <c r="C98" s="161" t="s">
        <v>789</v>
      </c>
      <c r="D98" s="162" t="s">
        <v>680</v>
      </c>
      <c r="E98" s="163">
        <v>26868.6</v>
      </c>
      <c r="F98" s="164" t="s">
        <v>735</v>
      </c>
    </row>
    <row r="99" spans="1:6" x14ac:dyDescent="0.25">
      <c r="A99" s="160" t="s">
        <v>732</v>
      </c>
      <c r="B99" s="160" t="s">
        <v>733</v>
      </c>
      <c r="C99" s="161" t="s">
        <v>790</v>
      </c>
      <c r="D99" s="162" t="s">
        <v>680</v>
      </c>
      <c r="E99" s="163">
        <v>1897493.1</v>
      </c>
      <c r="F99" s="164" t="s">
        <v>735</v>
      </c>
    </row>
    <row r="100" spans="1:6" x14ac:dyDescent="0.25">
      <c r="A100" s="160" t="s">
        <v>732</v>
      </c>
      <c r="B100" s="160" t="s">
        <v>733</v>
      </c>
      <c r="C100" s="161" t="s">
        <v>791</v>
      </c>
      <c r="D100" s="162" t="s">
        <v>680</v>
      </c>
      <c r="E100" s="163">
        <v>232041.1</v>
      </c>
      <c r="F100" s="164" t="s">
        <v>735</v>
      </c>
    </row>
    <row r="101" spans="1:6" ht="24" x14ac:dyDescent="0.25">
      <c r="A101" s="160" t="s">
        <v>732</v>
      </c>
      <c r="B101" s="160" t="s">
        <v>733</v>
      </c>
      <c r="C101" s="161" t="s">
        <v>792</v>
      </c>
      <c r="D101" s="162" t="s">
        <v>680</v>
      </c>
      <c r="E101" s="163">
        <v>34703.800000000003</v>
      </c>
      <c r="F101" s="164" t="s">
        <v>735</v>
      </c>
    </row>
    <row r="102" spans="1:6" x14ac:dyDescent="0.25">
      <c r="A102" s="160" t="s">
        <v>732</v>
      </c>
      <c r="B102" s="160" t="s">
        <v>733</v>
      </c>
      <c r="C102" s="161" t="s">
        <v>793</v>
      </c>
      <c r="D102" s="162" t="s">
        <v>680</v>
      </c>
      <c r="E102" s="163">
        <v>8903.1</v>
      </c>
      <c r="F102" s="164" t="s">
        <v>735</v>
      </c>
    </row>
    <row r="103" spans="1:6" ht="15.95" customHeight="1" x14ac:dyDescent="0.25">
      <c r="A103" s="160" t="s">
        <v>732</v>
      </c>
      <c r="B103" s="160" t="s">
        <v>733</v>
      </c>
      <c r="C103" s="161" t="s">
        <v>794</v>
      </c>
      <c r="D103" s="162" t="s">
        <v>680</v>
      </c>
      <c r="E103" s="163">
        <v>130316.25</v>
      </c>
      <c r="F103" s="161" t="s">
        <v>735</v>
      </c>
    </row>
    <row r="104" spans="1:6" x14ac:dyDescent="0.25">
      <c r="A104" s="160" t="s">
        <v>732</v>
      </c>
      <c r="B104" s="160" t="s">
        <v>733</v>
      </c>
      <c r="C104" s="161" t="s">
        <v>795</v>
      </c>
      <c r="D104" s="162" t="s">
        <v>680</v>
      </c>
      <c r="E104" s="163">
        <v>22139.75</v>
      </c>
      <c r="F104" s="164" t="s">
        <v>735</v>
      </c>
    </row>
    <row r="105" spans="1:6" x14ac:dyDescent="0.25">
      <c r="A105" s="160" t="s">
        <v>732</v>
      </c>
      <c r="B105" s="160" t="s">
        <v>733</v>
      </c>
      <c r="C105" s="161" t="s">
        <v>796</v>
      </c>
      <c r="D105" s="162" t="s">
        <v>680</v>
      </c>
      <c r="E105" s="163">
        <v>62932.232000000004</v>
      </c>
      <c r="F105" s="164" t="s">
        <v>735</v>
      </c>
    </row>
    <row r="106" spans="1:6" x14ac:dyDescent="0.25">
      <c r="A106" s="160" t="s">
        <v>732</v>
      </c>
      <c r="B106" s="160" t="s">
        <v>733</v>
      </c>
      <c r="C106" s="161" t="s">
        <v>797</v>
      </c>
      <c r="D106" s="162" t="s">
        <v>680</v>
      </c>
      <c r="E106" s="163">
        <v>62932.232199999999</v>
      </c>
      <c r="F106" s="164" t="s">
        <v>735</v>
      </c>
    </row>
    <row r="107" spans="1:6" x14ac:dyDescent="0.25">
      <c r="A107" s="160" t="s">
        <v>732</v>
      </c>
      <c r="B107" s="160" t="s">
        <v>733</v>
      </c>
      <c r="C107" s="161" t="s">
        <v>798</v>
      </c>
      <c r="D107" s="162" t="s">
        <v>680</v>
      </c>
      <c r="E107" s="163">
        <v>57230</v>
      </c>
      <c r="F107" s="164" t="s">
        <v>735</v>
      </c>
    </row>
    <row r="108" spans="1:6" x14ac:dyDescent="0.25">
      <c r="A108" s="160" t="s">
        <v>732</v>
      </c>
      <c r="B108" s="160" t="s">
        <v>733</v>
      </c>
      <c r="C108" s="161" t="s">
        <v>799</v>
      </c>
      <c r="D108" s="162" t="s">
        <v>680</v>
      </c>
      <c r="E108" s="163">
        <v>2549.9917</v>
      </c>
      <c r="F108" s="164" t="s">
        <v>735</v>
      </c>
    </row>
    <row r="109" spans="1:6" x14ac:dyDescent="0.25">
      <c r="A109" s="160" t="s">
        <v>732</v>
      </c>
      <c r="B109" s="160" t="s">
        <v>733</v>
      </c>
      <c r="C109" s="161" t="s">
        <v>800</v>
      </c>
      <c r="D109" s="162" t="s">
        <v>680</v>
      </c>
      <c r="E109" s="163">
        <v>13999.992</v>
      </c>
      <c r="F109" s="164" t="s">
        <v>735</v>
      </c>
    </row>
    <row r="110" spans="1:6" x14ac:dyDescent="0.25">
      <c r="A110" s="160" t="s">
        <v>732</v>
      </c>
      <c r="B110" s="160" t="s">
        <v>733</v>
      </c>
      <c r="C110" s="161" t="s">
        <v>801</v>
      </c>
      <c r="D110" s="162" t="s">
        <v>680</v>
      </c>
      <c r="E110" s="163">
        <v>19383.86</v>
      </c>
      <c r="F110" s="164" t="s">
        <v>735</v>
      </c>
    </row>
    <row r="111" spans="1:6" x14ac:dyDescent="0.25">
      <c r="A111" s="160" t="s">
        <v>732</v>
      </c>
      <c r="B111" s="160" t="s">
        <v>733</v>
      </c>
      <c r="C111" s="161" t="s">
        <v>802</v>
      </c>
      <c r="D111" s="162" t="s">
        <v>680</v>
      </c>
      <c r="E111" s="163">
        <v>250971.84</v>
      </c>
      <c r="F111" s="164" t="s">
        <v>735</v>
      </c>
    </row>
    <row r="112" spans="1:6" x14ac:dyDescent="0.25">
      <c r="A112" s="160" t="s">
        <v>732</v>
      </c>
      <c r="B112" s="160" t="s">
        <v>733</v>
      </c>
      <c r="C112" s="161" t="s">
        <v>803</v>
      </c>
      <c r="D112" s="162" t="s">
        <v>680</v>
      </c>
      <c r="E112" s="163">
        <v>257712</v>
      </c>
      <c r="F112" s="164" t="s">
        <v>735</v>
      </c>
    </row>
    <row r="113" spans="1:6" x14ac:dyDescent="0.25">
      <c r="A113" s="160" t="s">
        <v>732</v>
      </c>
      <c r="B113" s="160" t="s">
        <v>733</v>
      </c>
      <c r="C113" s="161" t="s">
        <v>804</v>
      </c>
      <c r="D113" s="162" t="s">
        <v>680</v>
      </c>
      <c r="E113" s="163">
        <v>3613.16</v>
      </c>
      <c r="F113" s="164" t="s">
        <v>735</v>
      </c>
    </row>
    <row r="114" spans="1:6" x14ac:dyDescent="0.25">
      <c r="A114" s="160" t="s">
        <v>732</v>
      </c>
      <c r="B114" s="160" t="s">
        <v>733</v>
      </c>
      <c r="C114" s="161" t="s">
        <v>805</v>
      </c>
      <c r="D114" s="162" t="s">
        <v>680</v>
      </c>
      <c r="E114" s="163">
        <v>34202.300000000003</v>
      </c>
      <c r="F114" s="164" t="s">
        <v>735</v>
      </c>
    </row>
    <row r="115" spans="1:6" x14ac:dyDescent="0.25">
      <c r="A115" s="160" t="s">
        <v>732</v>
      </c>
      <c r="B115" s="160" t="s">
        <v>733</v>
      </c>
      <c r="C115" s="161" t="s">
        <v>806</v>
      </c>
      <c r="D115" s="162" t="s">
        <v>680</v>
      </c>
      <c r="E115" s="163">
        <v>30336.03</v>
      </c>
      <c r="F115" s="164" t="s">
        <v>735</v>
      </c>
    </row>
    <row r="116" spans="1:6" x14ac:dyDescent="0.25">
      <c r="A116" s="160" t="s">
        <v>732</v>
      </c>
      <c r="B116" s="160" t="s">
        <v>733</v>
      </c>
      <c r="C116" s="161" t="s">
        <v>807</v>
      </c>
      <c r="D116" s="162" t="s">
        <v>680</v>
      </c>
      <c r="E116" s="163">
        <v>1250.8</v>
      </c>
      <c r="F116" s="164" t="s">
        <v>735</v>
      </c>
    </row>
    <row r="117" spans="1:6" x14ac:dyDescent="0.25">
      <c r="A117" s="160" t="s">
        <v>732</v>
      </c>
      <c r="B117" s="160" t="s">
        <v>733</v>
      </c>
      <c r="C117" s="161" t="s">
        <v>808</v>
      </c>
      <c r="D117" s="162" t="s">
        <v>680</v>
      </c>
      <c r="E117" s="163">
        <v>1250.8</v>
      </c>
      <c r="F117" s="164" t="s">
        <v>735</v>
      </c>
    </row>
    <row r="118" spans="1:6" x14ac:dyDescent="0.25">
      <c r="A118" s="160" t="s">
        <v>732</v>
      </c>
      <c r="B118" s="160" t="s">
        <v>733</v>
      </c>
      <c r="C118" s="161" t="s">
        <v>809</v>
      </c>
      <c r="D118" s="162" t="s">
        <v>680</v>
      </c>
      <c r="E118" s="163">
        <v>1250.8</v>
      </c>
      <c r="F118" s="164" t="s">
        <v>735</v>
      </c>
    </row>
    <row r="119" spans="1:6" x14ac:dyDescent="0.25">
      <c r="A119" s="160" t="s">
        <v>732</v>
      </c>
      <c r="B119" s="160" t="s">
        <v>733</v>
      </c>
      <c r="C119" s="161" t="s">
        <v>810</v>
      </c>
      <c r="D119" s="162" t="s">
        <v>680</v>
      </c>
      <c r="E119" s="163">
        <v>21240</v>
      </c>
      <c r="F119" s="164" t="s">
        <v>735</v>
      </c>
    </row>
    <row r="120" spans="1:6" x14ac:dyDescent="0.25">
      <c r="A120" s="160" t="s">
        <v>732</v>
      </c>
      <c r="B120" s="160" t="s">
        <v>733</v>
      </c>
      <c r="C120" s="161" t="s">
        <v>811</v>
      </c>
      <c r="D120" s="162" t="s">
        <v>680</v>
      </c>
      <c r="E120" s="163">
        <v>43960.9</v>
      </c>
      <c r="F120" s="164" t="s">
        <v>735</v>
      </c>
    </row>
    <row r="121" spans="1:6" x14ac:dyDescent="0.25">
      <c r="A121" s="160" t="s">
        <v>732</v>
      </c>
      <c r="B121" s="160" t="s">
        <v>733</v>
      </c>
      <c r="C121" s="161" t="s">
        <v>812</v>
      </c>
      <c r="D121" s="162" t="s">
        <v>680</v>
      </c>
      <c r="E121" s="163">
        <v>13749.996999999999</v>
      </c>
      <c r="F121" s="164" t="s">
        <v>735</v>
      </c>
    </row>
    <row r="122" spans="1:6" x14ac:dyDescent="0.25">
      <c r="A122" s="160" t="s">
        <v>732</v>
      </c>
      <c r="B122" s="160" t="s">
        <v>733</v>
      </c>
      <c r="C122" s="161" t="s">
        <v>813</v>
      </c>
      <c r="D122" s="162" t="s">
        <v>680</v>
      </c>
      <c r="E122" s="163">
        <v>13570</v>
      </c>
      <c r="F122" s="164" t="s">
        <v>735</v>
      </c>
    </row>
    <row r="123" spans="1:6" x14ac:dyDescent="0.25">
      <c r="A123" s="160" t="s">
        <v>732</v>
      </c>
      <c r="B123" s="160" t="s">
        <v>733</v>
      </c>
      <c r="C123" s="161" t="s">
        <v>814</v>
      </c>
      <c r="D123" s="162" t="s">
        <v>680</v>
      </c>
      <c r="E123" s="163">
        <v>4284.71</v>
      </c>
      <c r="F123" s="164" t="s">
        <v>735</v>
      </c>
    </row>
    <row r="124" spans="1:6" x14ac:dyDescent="0.25">
      <c r="A124" s="160" t="s">
        <v>732</v>
      </c>
      <c r="B124" s="160" t="s">
        <v>733</v>
      </c>
      <c r="C124" s="161" t="s">
        <v>815</v>
      </c>
      <c r="D124" s="162" t="s">
        <v>680</v>
      </c>
      <c r="E124" s="163">
        <v>5726.64</v>
      </c>
      <c r="F124" s="164" t="s">
        <v>735</v>
      </c>
    </row>
    <row r="125" spans="1:6" x14ac:dyDescent="0.25">
      <c r="A125" s="160" t="s">
        <v>732</v>
      </c>
      <c r="B125" s="160" t="s">
        <v>733</v>
      </c>
      <c r="C125" s="161" t="s">
        <v>816</v>
      </c>
      <c r="D125" s="162" t="s">
        <v>680</v>
      </c>
      <c r="E125" s="163">
        <v>20650</v>
      </c>
      <c r="F125" s="164" t="s">
        <v>735</v>
      </c>
    </row>
    <row r="126" spans="1:6" ht="12.95" customHeight="1" x14ac:dyDescent="0.25">
      <c r="A126" s="160" t="s">
        <v>732</v>
      </c>
      <c r="B126" s="160" t="s">
        <v>733</v>
      </c>
      <c r="C126" s="161" t="s">
        <v>817</v>
      </c>
      <c r="D126" s="162" t="s">
        <v>680</v>
      </c>
      <c r="E126" s="163">
        <v>575000.01</v>
      </c>
      <c r="F126" s="164" t="s">
        <v>735</v>
      </c>
    </row>
    <row r="127" spans="1:6" x14ac:dyDescent="0.25">
      <c r="A127" s="160" t="s">
        <v>732</v>
      </c>
      <c r="B127" s="160" t="s">
        <v>733</v>
      </c>
      <c r="C127" s="161" t="s">
        <v>818</v>
      </c>
      <c r="D127" s="162" t="s">
        <v>680</v>
      </c>
      <c r="E127" s="163">
        <v>2542900</v>
      </c>
      <c r="F127" s="164" t="s">
        <v>735</v>
      </c>
    </row>
    <row r="128" spans="1:6" x14ac:dyDescent="0.25">
      <c r="A128" s="160" t="s">
        <v>732</v>
      </c>
      <c r="B128" s="160" t="s">
        <v>733</v>
      </c>
      <c r="C128" s="161" t="s">
        <v>819</v>
      </c>
      <c r="D128" s="162" t="s">
        <v>680</v>
      </c>
      <c r="E128" s="163">
        <v>172556.12</v>
      </c>
      <c r="F128" s="164" t="s">
        <v>735</v>
      </c>
    </row>
    <row r="129" spans="1:6" x14ac:dyDescent="0.25">
      <c r="A129" s="160" t="s">
        <v>732</v>
      </c>
      <c r="B129" s="160" t="s">
        <v>733</v>
      </c>
      <c r="C129" s="161" t="s">
        <v>820</v>
      </c>
      <c r="D129" s="162" t="s">
        <v>680</v>
      </c>
      <c r="E129" s="163">
        <v>44250</v>
      </c>
      <c r="F129" s="164" t="s">
        <v>735</v>
      </c>
    </row>
    <row r="130" spans="1:6" x14ac:dyDescent="0.25">
      <c r="A130" s="160" t="s">
        <v>732</v>
      </c>
      <c r="B130" s="160" t="s">
        <v>733</v>
      </c>
      <c r="C130" s="161" t="s">
        <v>821</v>
      </c>
      <c r="D130" s="162" t="s">
        <v>680</v>
      </c>
      <c r="E130" s="163">
        <v>719492.56279999996</v>
      </c>
      <c r="F130" s="164" t="s">
        <v>735</v>
      </c>
    </row>
    <row r="131" spans="1:6" x14ac:dyDescent="0.25">
      <c r="A131" s="160" t="s">
        <v>732</v>
      </c>
      <c r="B131" s="160" t="s">
        <v>733</v>
      </c>
      <c r="C131" s="161" t="s">
        <v>822</v>
      </c>
      <c r="D131" s="162" t="s">
        <v>680</v>
      </c>
      <c r="E131" s="163">
        <v>816192.43</v>
      </c>
      <c r="F131" s="164" t="s">
        <v>735</v>
      </c>
    </row>
    <row r="132" spans="1:6" x14ac:dyDescent="0.25">
      <c r="A132" s="165" t="s">
        <v>823</v>
      </c>
      <c r="B132" s="165" t="s">
        <v>824</v>
      </c>
      <c r="C132" s="166" t="s">
        <v>825</v>
      </c>
      <c r="D132" s="167" t="s">
        <v>680</v>
      </c>
      <c r="E132" s="168">
        <v>36954.32</v>
      </c>
      <c r="F132" s="169" t="s">
        <v>826</v>
      </c>
    </row>
    <row r="133" spans="1:6" ht="14.1" customHeight="1" x14ac:dyDescent="0.25">
      <c r="A133" s="165" t="s">
        <v>823</v>
      </c>
      <c r="B133" s="165" t="s">
        <v>824</v>
      </c>
      <c r="C133" s="166" t="s">
        <v>827</v>
      </c>
      <c r="D133" s="167" t="s">
        <v>680</v>
      </c>
      <c r="E133" s="168">
        <v>3776</v>
      </c>
      <c r="F133" s="169" t="s">
        <v>826</v>
      </c>
    </row>
    <row r="134" spans="1:6" ht="15.95" customHeight="1" x14ac:dyDescent="0.25">
      <c r="A134" s="165" t="s">
        <v>823</v>
      </c>
      <c r="B134" s="165" t="s">
        <v>824</v>
      </c>
      <c r="C134" s="166" t="s">
        <v>828</v>
      </c>
      <c r="D134" s="167" t="s">
        <v>680</v>
      </c>
      <c r="E134" s="168">
        <v>12390</v>
      </c>
      <c r="F134" s="169" t="s">
        <v>826</v>
      </c>
    </row>
    <row r="135" spans="1:6" ht="15" customHeight="1" x14ac:dyDescent="0.25">
      <c r="A135" s="165" t="s">
        <v>823</v>
      </c>
      <c r="B135" s="165" t="s">
        <v>824</v>
      </c>
      <c r="C135" s="166" t="s">
        <v>829</v>
      </c>
      <c r="D135" s="167" t="s">
        <v>680</v>
      </c>
      <c r="E135" s="168">
        <v>6293.7049999999999</v>
      </c>
      <c r="F135" s="169" t="s">
        <v>826</v>
      </c>
    </row>
    <row r="136" spans="1:6" ht="14.1" customHeight="1" x14ac:dyDescent="0.25">
      <c r="A136" s="165" t="s">
        <v>823</v>
      </c>
      <c r="B136" s="165" t="s">
        <v>824</v>
      </c>
      <c r="C136" s="166" t="s">
        <v>830</v>
      </c>
      <c r="D136" s="167" t="s">
        <v>680</v>
      </c>
      <c r="E136" s="168">
        <v>27200</v>
      </c>
      <c r="F136" s="169" t="s">
        <v>826</v>
      </c>
    </row>
    <row r="137" spans="1:6" x14ac:dyDescent="0.25">
      <c r="A137" s="170" t="s">
        <v>426</v>
      </c>
      <c r="B137" s="170" t="s">
        <v>831</v>
      </c>
      <c r="C137" s="171" t="s">
        <v>832</v>
      </c>
      <c r="D137" s="172" t="s">
        <v>680</v>
      </c>
      <c r="E137" s="173">
        <v>109504</v>
      </c>
      <c r="F137" s="174" t="s">
        <v>833</v>
      </c>
    </row>
    <row r="138" spans="1:6" x14ac:dyDescent="0.25">
      <c r="A138" s="170" t="s">
        <v>426</v>
      </c>
      <c r="B138" s="170" t="s">
        <v>831</v>
      </c>
      <c r="C138" s="171" t="s">
        <v>834</v>
      </c>
      <c r="D138" s="172" t="s">
        <v>680</v>
      </c>
      <c r="E138" s="173">
        <v>5723</v>
      </c>
      <c r="F138" s="174" t="s">
        <v>833</v>
      </c>
    </row>
    <row r="139" spans="1:6" x14ac:dyDescent="0.25">
      <c r="A139" s="135" t="s">
        <v>835</v>
      </c>
      <c r="B139" s="135" t="s">
        <v>836</v>
      </c>
      <c r="C139" s="136" t="s">
        <v>837</v>
      </c>
      <c r="D139" s="137" t="s">
        <v>680</v>
      </c>
      <c r="E139" s="138">
        <v>6200</v>
      </c>
      <c r="F139" s="175" t="s">
        <v>838</v>
      </c>
    </row>
    <row r="140" spans="1:6" ht="24" x14ac:dyDescent="0.25">
      <c r="A140" s="135" t="s">
        <v>835</v>
      </c>
      <c r="B140" s="135" t="s">
        <v>836</v>
      </c>
      <c r="C140" s="136" t="s">
        <v>839</v>
      </c>
      <c r="D140" s="137" t="s">
        <v>680</v>
      </c>
      <c r="E140" s="138">
        <v>86568.53</v>
      </c>
      <c r="F140" s="175" t="s">
        <v>838</v>
      </c>
    </row>
    <row r="141" spans="1:6" ht="24" x14ac:dyDescent="0.25">
      <c r="A141" s="135" t="s">
        <v>835</v>
      </c>
      <c r="B141" s="135" t="s">
        <v>836</v>
      </c>
      <c r="C141" s="136" t="s">
        <v>840</v>
      </c>
      <c r="D141" s="137" t="s">
        <v>680</v>
      </c>
      <c r="E141" s="138">
        <v>100917.38</v>
      </c>
      <c r="F141" s="175" t="s">
        <v>838</v>
      </c>
    </row>
    <row r="142" spans="1:6" ht="15.95" customHeight="1" x14ac:dyDescent="0.25">
      <c r="A142" s="176" t="s">
        <v>234</v>
      </c>
      <c r="B142" s="176" t="s">
        <v>841</v>
      </c>
      <c r="C142" s="177" t="s">
        <v>842</v>
      </c>
      <c r="D142" s="178" t="s">
        <v>680</v>
      </c>
      <c r="E142" s="179">
        <v>1000</v>
      </c>
      <c r="F142" s="180" t="s">
        <v>843</v>
      </c>
    </row>
    <row r="143" spans="1:6" x14ac:dyDescent="0.25">
      <c r="A143" s="176" t="s">
        <v>234</v>
      </c>
      <c r="B143" s="176" t="s">
        <v>841</v>
      </c>
      <c r="C143" s="177" t="s">
        <v>844</v>
      </c>
      <c r="D143" s="178" t="s">
        <v>680</v>
      </c>
      <c r="E143" s="179">
        <v>200</v>
      </c>
      <c r="F143" s="180" t="s">
        <v>843</v>
      </c>
    </row>
    <row r="144" spans="1:6" ht="18" customHeight="1" x14ac:dyDescent="0.25">
      <c r="A144" s="176" t="s">
        <v>234</v>
      </c>
      <c r="B144" s="176" t="s">
        <v>841</v>
      </c>
      <c r="C144" s="177" t="s">
        <v>845</v>
      </c>
      <c r="D144" s="178" t="s">
        <v>680</v>
      </c>
      <c r="E144" s="179">
        <v>500</v>
      </c>
      <c r="F144" s="180" t="s">
        <v>843</v>
      </c>
    </row>
    <row r="145" spans="1:6" ht="17.25" customHeight="1" x14ac:dyDescent="0.25">
      <c r="A145" s="176" t="s">
        <v>234</v>
      </c>
      <c r="B145" s="176" t="s">
        <v>841</v>
      </c>
      <c r="C145" s="177" t="s">
        <v>846</v>
      </c>
      <c r="D145" s="178" t="s">
        <v>847</v>
      </c>
      <c r="E145" s="179">
        <v>197</v>
      </c>
      <c r="F145" s="181" t="s">
        <v>848</v>
      </c>
    </row>
    <row r="146" spans="1:6" x14ac:dyDescent="0.25">
      <c r="A146" s="176" t="s">
        <v>234</v>
      </c>
      <c r="B146" s="176" t="s">
        <v>841</v>
      </c>
      <c r="C146" s="177" t="s">
        <v>849</v>
      </c>
      <c r="D146" s="178" t="s">
        <v>847</v>
      </c>
      <c r="E146" s="179">
        <v>181</v>
      </c>
      <c r="F146" s="181" t="s">
        <v>848</v>
      </c>
    </row>
    <row r="147" spans="1:6" x14ac:dyDescent="0.25">
      <c r="A147" s="176" t="s">
        <v>234</v>
      </c>
      <c r="B147" s="176" t="s">
        <v>841</v>
      </c>
      <c r="C147" s="177" t="s">
        <v>850</v>
      </c>
      <c r="D147" s="178" t="s">
        <v>847</v>
      </c>
      <c r="E147" s="179">
        <v>251</v>
      </c>
      <c r="F147" s="180" t="s">
        <v>848</v>
      </c>
    </row>
    <row r="148" spans="1:6" x14ac:dyDescent="0.25">
      <c r="A148" s="176" t="s">
        <v>234</v>
      </c>
      <c r="B148" s="176" t="s">
        <v>841</v>
      </c>
      <c r="C148" s="177" t="s">
        <v>851</v>
      </c>
      <c r="D148" s="178" t="s">
        <v>847</v>
      </c>
      <c r="E148" s="179">
        <v>230</v>
      </c>
      <c r="F148" s="181" t="s">
        <v>848</v>
      </c>
    </row>
    <row r="149" spans="1:6" x14ac:dyDescent="0.25">
      <c r="A149" s="176" t="s">
        <v>234</v>
      </c>
      <c r="B149" s="176" t="s">
        <v>841</v>
      </c>
      <c r="C149" s="177" t="s">
        <v>852</v>
      </c>
      <c r="D149" s="178" t="s">
        <v>847</v>
      </c>
      <c r="E149" s="179">
        <v>110</v>
      </c>
      <c r="F149" s="180" t="s">
        <v>848</v>
      </c>
    </row>
    <row r="150" spans="1:6" x14ac:dyDescent="0.25">
      <c r="A150" s="135" t="s">
        <v>221</v>
      </c>
      <c r="B150" s="135" t="s">
        <v>853</v>
      </c>
      <c r="C150" s="136" t="s">
        <v>854</v>
      </c>
      <c r="D150" s="137" t="s">
        <v>855</v>
      </c>
      <c r="E150" s="138">
        <v>28.32</v>
      </c>
      <c r="F150" s="175" t="s">
        <v>856</v>
      </c>
    </row>
    <row r="151" spans="1:6" x14ac:dyDescent="0.25">
      <c r="A151" s="135" t="s">
        <v>221</v>
      </c>
      <c r="B151" s="135" t="s">
        <v>853</v>
      </c>
      <c r="C151" s="136" t="s">
        <v>857</v>
      </c>
      <c r="D151" s="137" t="s">
        <v>680</v>
      </c>
      <c r="E151" s="138">
        <v>8500</v>
      </c>
      <c r="F151" s="175" t="s">
        <v>856</v>
      </c>
    </row>
    <row r="152" spans="1:6" x14ac:dyDescent="0.25">
      <c r="A152" s="135" t="s">
        <v>221</v>
      </c>
      <c r="B152" s="135" t="s">
        <v>853</v>
      </c>
      <c r="C152" s="136" t="s">
        <v>858</v>
      </c>
      <c r="D152" s="137" t="s">
        <v>680</v>
      </c>
      <c r="E152" s="138">
        <v>81.171999999999997</v>
      </c>
      <c r="F152" s="175" t="s">
        <v>856</v>
      </c>
    </row>
    <row r="153" spans="1:6" x14ac:dyDescent="0.25">
      <c r="A153" s="135" t="s">
        <v>221</v>
      </c>
      <c r="B153" s="135" t="s">
        <v>853</v>
      </c>
      <c r="C153" s="136" t="s">
        <v>859</v>
      </c>
      <c r="D153" s="137" t="s">
        <v>680</v>
      </c>
      <c r="E153" s="138">
        <v>103.3567</v>
      </c>
      <c r="F153" s="175" t="s">
        <v>856</v>
      </c>
    </row>
    <row r="154" spans="1:6" x14ac:dyDescent="0.25">
      <c r="A154" s="135" t="s">
        <v>221</v>
      </c>
      <c r="B154" s="135" t="s">
        <v>853</v>
      </c>
      <c r="C154" s="136" t="s">
        <v>860</v>
      </c>
      <c r="D154" s="137" t="s">
        <v>680</v>
      </c>
      <c r="E154" s="138">
        <v>20.059999999999999</v>
      </c>
      <c r="F154" s="175" t="s">
        <v>856</v>
      </c>
    </row>
    <row r="155" spans="1:6" ht="12.95" customHeight="1" x14ac:dyDescent="0.25">
      <c r="A155" s="135" t="s">
        <v>221</v>
      </c>
      <c r="B155" s="135" t="s">
        <v>853</v>
      </c>
      <c r="C155" s="136" t="s">
        <v>861</v>
      </c>
      <c r="D155" s="137" t="s">
        <v>680</v>
      </c>
      <c r="E155" s="138">
        <v>208.86</v>
      </c>
      <c r="F155" s="175" t="s">
        <v>856</v>
      </c>
    </row>
    <row r="156" spans="1:6" ht="15" customHeight="1" x14ac:dyDescent="0.25">
      <c r="A156" s="135" t="s">
        <v>221</v>
      </c>
      <c r="B156" s="135" t="s">
        <v>853</v>
      </c>
      <c r="C156" s="136" t="s">
        <v>862</v>
      </c>
      <c r="D156" s="137" t="s">
        <v>680</v>
      </c>
      <c r="E156" s="138">
        <v>206.73500000000001</v>
      </c>
      <c r="F156" s="175" t="s">
        <v>856</v>
      </c>
    </row>
    <row r="157" spans="1:6" ht="15" customHeight="1" x14ac:dyDescent="0.25">
      <c r="A157" s="135" t="s">
        <v>221</v>
      </c>
      <c r="B157" s="135" t="s">
        <v>853</v>
      </c>
      <c r="C157" s="136" t="s">
        <v>863</v>
      </c>
      <c r="D157" s="137" t="s">
        <v>680</v>
      </c>
      <c r="E157" s="138">
        <v>43.293999999999997</v>
      </c>
      <c r="F157" s="175" t="s">
        <v>856</v>
      </c>
    </row>
    <row r="158" spans="1:6" ht="15" customHeight="1" x14ac:dyDescent="0.25">
      <c r="A158" s="135" t="s">
        <v>221</v>
      </c>
      <c r="B158" s="135" t="s">
        <v>853</v>
      </c>
      <c r="C158" s="136" t="s">
        <v>864</v>
      </c>
      <c r="D158" s="137" t="s">
        <v>680</v>
      </c>
      <c r="E158" s="138">
        <v>5.9</v>
      </c>
      <c r="F158" s="175" t="s">
        <v>856</v>
      </c>
    </row>
    <row r="159" spans="1:6" ht="15" customHeight="1" x14ac:dyDescent="0.25">
      <c r="A159" s="135" t="s">
        <v>221</v>
      </c>
      <c r="B159" s="135" t="s">
        <v>853</v>
      </c>
      <c r="C159" s="136" t="s">
        <v>865</v>
      </c>
      <c r="D159" s="137" t="s">
        <v>680</v>
      </c>
      <c r="E159" s="138">
        <v>944</v>
      </c>
      <c r="F159" s="175" t="s">
        <v>856</v>
      </c>
    </row>
    <row r="160" spans="1:6" ht="15" customHeight="1" x14ac:dyDescent="0.25">
      <c r="A160" s="135" t="s">
        <v>221</v>
      </c>
      <c r="B160" s="135" t="s">
        <v>853</v>
      </c>
      <c r="C160" s="136" t="s">
        <v>866</v>
      </c>
      <c r="D160" s="137" t="s">
        <v>680</v>
      </c>
      <c r="E160" s="138">
        <v>571.12</v>
      </c>
      <c r="F160" s="175" t="s">
        <v>856</v>
      </c>
    </row>
    <row r="161" spans="1:6" ht="15" customHeight="1" x14ac:dyDescent="0.25">
      <c r="A161" s="135" t="s">
        <v>221</v>
      </c>
      <c r="B161" s="135" t="s">
        <v>853</v>
      </c>
      <c r="C161" s="136" t="s">
        <v>867</v>
      </c>
      <c r="D161" s="137" t="s">
        <v>680</v>
      </c>
      <c r="E161" s="138">
        <v>619.5</v>
      </c>
      <c r="F161" s="175" t="s">
        <v>856</v>
      </c>
    </row>
    <row r="162" spans="1:6" ht="15" customHeight="1" x14ac:dyDescent="0.25">
      <c r="A162" s="135" t="s">
        <v>221</v>
      </c>
      <c r="B162" s="135" t="s">
        <v>853</v>
      </c>
      <c r="C162" s="136" t="s">
        <v>868</v>
      </c>
      <c r="D162" s="137" t="s">
        <v>680</v>
      </c>
      <c r="E162" s="138">
        <v>100.3</v>
      </c>
      <c r="F162" s="175" t="s">
        <v>856</v>
      </c>
    </row>
    <row r="163" spans="1:6" ht="14.1" customHeight="1" x14ac:dyDescent="0.25">
      <c r="A163" s="135" t="s">
        <v>221</v>
      </c>
      <c r="B163" s="135" t="s">
        <v>853</v>
      </c>
      <c r="C163" s="136" t="s">
        <v>869</v>
      </c>
      <c r="D163" s="137" t="s">
        <v>680</v>
      </c>
      <c r="E163" s="138">
        <v>33.630000000000003</v>
      </c>
      <c r="F163" s="175" t="s">
        <v>856</v>
      </c>
    </row>
    <row r="164" spans="1:6" x14ac:dyDescent="0.25">
      <c r="A164" s="135" t="s">
        <v>221</v>
      </c>
      <c r="B164" s="135" t="s">
        <v>853</v>
      </c>
      <c r="C164" s="136" t="s">
        <v>870</v>
      </c>
      <c r="D164" s="137" t="s">
        <v>680</v>
      </c>
      <c r="E164" s="138">
        <v>44.25</v>
      </c>
      <c r="F164" s="175" t="s">
        <v>856</v>
      </c>
    </row>
    <row r="165" spans="1:6" x14ac:dyDescent="0.25">
      <c r="A165" s="135" t="s">
        <v>221</v>
      </c>
      <c r="B165" s="135" t="s">
        <v>853</v>
      </c>
      <c r="C165" s="136" t="s">
        <v>871</v>
      </c>
      <c r="D165" s="137" t="s">
        <v>680</v>
      </c>
      <c r="E165" s="138">
        <v>855.5</v>
      </c>
      <c r="F165" s="175" t="s">
        <v>856</v>
      </c>
    </row>
    <row r="166" spans="1:6" x14ac:dyDescent="0.25">
      <c r="A166" s="135" t="s">
        <v>221</v>
      </c>
      <c r="B166" s="135" t="s">
        <v>853</v>
      </c>
      <c r="C166" s="136" t="s">
        <v>872</v>
      </c>
      <c r="D166" s="137" t="s">
        <v>680</v>
      </c>
      <c r="E166" s="138">
        <v>60.2273</v>
      </c>
      <c r="F166" s="175" t="s">
        <v>856</v>
      </c>
    </row>
    <row r="167" spans="1:6" x14ac:dyDescent="0.25">
      <c r="A167" s="135" t="s">
        <v>221</v>
      </c>
      <c r="B167" s="135" t="s">
        <v>853</v>
      </c>
      <c r="C167" s="136" t="s">
        <v>873</v>
      </c>
      <c r="D167" s="137" t="s">
        <v>680</v>
      </c>
      <c r="E167" s="138">
        <v>102.8133</v>
      </c>
      <c r="F167" s="175" t="s">
        <v>856</v>
      </c>
    </row>
    <row r="168" spans="1:6" x14ac:dyDescent="0.25">
      <c r="A168" s="135" t="s">
        <v>221</v>
      </c>
      <c r="B168" s="135" t="s">
        <v>853</v>
      </c>
      <c r="C168" s="136" t="s">
        <v>874</v>
      </c>
      <c r="D168" s="137" t="s">
        <v>680</v>
      </c>
      <c r="E168" s="138">
        <v>3030.43</v>
      </c>
      <c r="F168" s="175" t="s">
        <v>856</v>
      </c>
    </row>
    <row r="169" spans="1:6" x14ac:dyDescent="0.25">
      <c r="A169" s="135" t="s">
        <v>221</v>
      </c>
      <c r="B169" s="135" t="s">
        <v>853</v>
      </c>
      <c r="C169" s="136" t="s">
        <v>875</v>
      </c>
      <c r="D169" s="137" t="s">
        <v>680</v>
      </c>
      <c r="E169" s="138">
        <v>858.45</v>
      </c>
      <c r="F169" s="175" t="s">
        <v>856</v>
      </c>
    </row>
    <row r="170" spans="1:6" x14ac:dyDescent="0.25">
      <c r="A170" s="135" t="s">
        <v>221</v>
      </c>
      <c r="B170" s="135" t="s">
        <v>853</v>
      </c>
      <c r="C170" s="136" t="s">
        <v>876</v>
      </c>
      <c r="D170" s="137" t="s">
        <v>680</v>
      </c>
      <c r="E170" s="138">
        <v>206.72329999999999</v>
      </c>
      <c r="F170" s="175" t="s">
        <v>856</v>
      </c>
    </row>
    <row r="171" spans="1:6" ht="15.95" customHeight="1" x14ac:dyDescent="0.25">
      <c r="A171" s="135" t="s">
        <v>221</v>
      </c>
      <c r="B171" s="135" t="s">
        <v>853</v>
      </c>
      <c r="C171" s="136" t="s">
        <v>877</v>
      </c>
      <c r="D171" s="137" t="s">
        <v>680</v>
      </c>
      <c r="E171" s="138">
        <v>4425</v>
      </c>
      <c r="F171" s="175" t="s">
        <v>856</v>
      </c>
    </row>
    <row r="172" spans="1:6" x14ac:dyDescent="0.25">
      <c r="A172" s="135" t="s">
        <v>221</v>
      </c>
      <c r="B172" s="135" t="s">
        <v>853</v>
      </c>
      <c r="C172" s="136" t="s">
        <v>878</v>
      </c>
      <c r="D172" s="137" t="s">
        <v>680</v>
      </c>
      <c r="E172" s="138">
        <v>13500.0026</v>
      </c>
      <c r="F172" s="175" t="s">
        <v>856</v>
      </c>
    </row>
    <row r="173" spans="1:6" ht="20.25" customHeight="1" x14ac:dyDescent="0.25">
      <c r="A173" s="135" t="s">
        <v>221</v>
      </c>
      <c r="B173" s="135" t="s">
        <v>853</v>
      </c>
      <c r="C173" s="136" t="s">
        <v>879</v>
      </c>
      <c r="D173" s="137" t="s">
        <v>680</v>
      </c>
      <c r="E173" s="138">
        <v>1416</v>
      </c>
      <c r="F173" s="175" t="s">
        <v>856</v>
      </c>
    </row>
    <row r="174" spans="1:6" ht="21" customHeight="1" x14ac:dyDescent="0.2">
      <c r="A174" s="135" t="s">
        <v>221</v>
      </c>
      <c r="B174" s="135" t="s">
        <v>853</v>
      </c>
      <c r="C174" s="136" t="s">
        <v>880</v>
      </c>
      <c r="D174" s="137" t="s">
        <v>680</v>
      </c>
      <c r="E174" s="138">
        <v>3.54</v>
      </c>
      <c r="F174" s="182" t="s">
        <v>856</v>
      </c>
    </row>
    <row r="175" spans="1:6" ht="18" customHeight="1" x14ac:dyDescent="0.25">
      <c r="A175" s="135" t="s">
        <v>221</v>
      </c>
      <c r="B175" s="135" t="s">
        <v>853</v>
      </c>
      <c r="C175" s="136" t="s">
        <v>881</v>
      </c>
      <c r="D175" s="137" t="s">
        <v>680</v>
      </c>
      <c r="E175" s="138">
        <v>73.16</v>
      </c>
      <c r="F175" s="175" t="s">
        <v>856</v>
      </c>
    </row>
    <row r="176" spans="1:6" ht="20.25" customHeight="1" x14ac:dyDescent="0.25">
      <c r="A176" s="135" t="s">
        <v>221</v>
      </c>
      <c r="B176" s="135" t="s">
        <v>853</v>
      </c>
      <c r="C176" s="136" t="s">
        <v>882</v>
      </c>
      <c r="D176" s="137" t="s">
        <v>680</v>
      </c>
      <c r="E176" s="138">
        <v>548.26499999999999</v>
      </c>
      <c r="F176" s="175" t="s">
        <v>856</v>
      </c>
    </row>
    <row r="177" spans="1:6" ht="25.5" customHeight="1" x14ac:dyDescent="0.25">
      <c r="A177" s="135" t="s">
        <v>221</v>
      </c>
      <c r="B177" s="135" t="s">
        <v>853</v>
      </c>
      <c r="C177" s="136" t="s">
        <v>883</v>
      </c>
      <c r="D177" s="137" t="s">
        <v>680</v>
      </c>
      <c r="E177" s="138">
        <v>526.32500000000005</v>
      </c>
      <c r="F177" s="175" t="s">
        <v>856</v>
      </c>
    </row>
    <row r="178" spans="1:6" ht="19.5" customHeight="1" x14ac:dyDescent="0.2">
      <c r="A178" s="135" t="s">
        <v>221</v>
      </c>
      <c r="B178" s="135" t="s">
        <v>853</v>
      </c>
      <c r="C178" s="136" t="s">
        <v>884</v>
      </c>
      <c r="D178" s="137" t="s">
        <v>680</v>
      </c>
      <c r="E178" s="138">
        <v>3.54</v>
      </c>
      <c r="F178" s="182" t="s">
        <v>856</v>
      </c>
    </row>
    <row r="179" spans="1:6" ht="27.75" customHeight="1" x14ac:dyDescent="0.25">
      <c r="A179" s="135" t="s">
        <v>221</v>
      </c>
      <c r="B179" s="135" t="s">
        <v>853</v>
      </c>
      <c r="C179" s="136" t="s">
        <v>885</v>
      </c>
      <c r="D179" s="137" t="s">
        <v>680</v>
      </c>
      <c r="E179" s="138">
        <v>265.5</v>
      </c>
      <c r="F179" s="175" t="s">
        <v>856</v>
      </c>
    </row>
    <row r="180" spans="1:6" ht="21.75" customHeight="1" x14ac:dyDescent="0.25">
      <c r="A180" s="183" t="s">
        <v>126</v>
      </c>
      <c r="B180" s="183" t="s">
        <v>886</v>
      </c>
      <c r="C180" s="184" t="s">
        <v>887</v>
      </c>
      <c r="D180" s="185" t="s">
        <v>680</v>
      </c>
      <c r="E180" s="186">
        <v>1.9823999999999999</v>
      </c>
      <c r="F180" s="187" t="s">
        <v>888</v>
      </c>
    </row>
    <row r="181" spans="1:6" ht="22.5" customHeight="1" x14ac:dyDescent="0.25">
      <c r="A181" s="135" t="s">
        <v>203</v>
      </c>
      <c r="B181" s="135" t="s">
        <v>889</v>
      </c>
      <c r="C181" s="136" t="s">
        <v>890</v>
      </c>
      <c r="D181" s="137" t="s">
        <v>680</v>
      </c>
      <c r="E181" s="138">
        <v>7773.84</v>
      </c>
      <c r="F181" s="175" t="s">
        <v>891</v>
      </c>
    </row>
    <row r="182" spans="1:6" x14ac:dyDescent="0.25">
      <c r="A182" s="135" t="s">
        <v>203</v>
      </c>
      <c r="B182" s="135" t="s">
        <v>889</v>
      </c>
      <c r="C182" s="136" t="s">
        <v>892</v>
      </c>
      <c r="D182" s="137" t="s">
        <v>680</v>
      </c>
      <c r="E182" s="138">
        <v>9343.24</v>
      </c>
      <c r="F182" s="175" t="s">
        <v>891</v>
      </c>
    </row>
    <row r="183" spans="1:6" ht="23.25" customHeight="1" x14ac:dyDescent="0.25">
      <c r="A183" s="135" t="s">
        <v>203</v>
      </c>
      <c r="B183" s="135" t="s">
        <v>889</v>
      </c>
      <c r="C183" s="136" t="s">
        <v>893</v>
      </c>
      <c r="D183" s="137" t="s">
        <v>680</v>
      </c>
      <c r="E183" s="138">
        <v>10915</v>
      </c>
      <c r="F183" s="175" t="s">
        <v>891</v>
      </c>
    </row>
    <row r="184" spans="1:6" ht="20.25" customHeight="1" x14ac:dyDescent="0.25">
      <c r="A184" s="135" t="s">
        <v>203</v>
      </c>
      <c r="B184" s="135" t="s">
        <v>889</v>
      </c>
      <c r="C184" s="136" t="s">
        <v>894</v>
      </c>
      <c r="D184" s="137" t="s">
        <v>680</v>
      </c>
      <c r="E184" s="138">
        <v>3923.5</v>
      </c>
      <c r="F184" s="175" t="s">
        <v>891</v>
      </c>
    </row>
    <row r="185" spans="1:6" ht="14.1" customHeight="1" x14ac:dyDescent="0.25">
      <c r="A185" s="135" t="s">
        <v>203</v>
      </c>
      <c r="B185" s="135" t="s">
        <v>889</v>
      </c>
      <c r="C185" s="136" t="s">
        <v>895</v>
      </c>
      <c r="D185" s="137" t="s">
        <v>680</v>
      </c>
      <c r="E185" s="138">
        <v>4543</v>
      </c>
      <c r="F185" s="175" t="s">
        <v>891</v>
      </c>
    </row>
    <row r="186" spans="1:6" ht="17.100000000000001" customHeight="1" x14ac:dyDescent="0.25">
      <c r="A186" s="135" t="s">
        <v>203</v>
      </c>
      <c r="B186" s="135" t="s">
        <v>889</v>
      </c>
      <c r="C186" s="136" t="s">
        <v>896</v>
      </c>
      <c r="D186" s="137" t="s">
        <v>680</v>
      </c>
      <c r="E186" s="138">
        <v>9204</v>
      </c>
      <c r="F186" s="175" t="s">
        <v>891</v>
      </c>
    </row>
    <row r="187" spans="1:6" ht="15.95" customHeight="1" x14ac:dyDescent="0.25">
      <c r="A187" s="135" t="s">
        <v>203</v>
      </c>
      <c r="B187" s="135" t="s">
        <v>889</v>
      </c>
      <c r="C187" s="136" t="s">
        <v>897</v>
      </c>
      <c r="D187" s="137" t="s">
        <v>680</v>
      </c>
      <c r="E187" s="138">
        <v>1239</v>
      </c>
      <c r="F187" s="175" t="s">
        <v>891</v>
      </c>
    </row>
    <row r="188" spans="1:6" ht="15.95" customHeight="1" x14ac:dyDescent="0.25">
      <c r="A188" s="135" t="s">
        <v>203</v>
      </c>
      <c r="B188" s="135" t="s">
        <v>889</v>
      </c>
      <c r="C188" s="136" t="s">
        <v>898</v>
      </c>
      <c r="D188" s="137" t="s">
        <v>680</v>
      </c>
      <c r="E188" s="138">
        <v>1239</v>
      </c>
      <c r="F188" s="175" t="s">
        <v>891</v>
      </c>
    </row>
    <row r="189" spans="1:6" ht="32.25" customHeight="1" x14ac:dyDescent="0.25">
      <c r="A189" s="188" t="s">
        <v>156</v>
      </c>
      <c r="B189" s="188" t="s">
        <v>899</v>
      </c>
      <c r="C189" s="188" t="s">
        <v>900</v>
      </c>
      <c r="D189" s="189" t="s">
        <v>680</v>
      </c>
      <c r="E189" s="190">
        <v>54999.99</v>
      </c>
      <c r="F189" s="191" t="s">
        <v>901</v>
      </c>
    </row>
    <row r="190" spans="1:6" ht="30.75" customHeight="1" x14ac:dyDescent="0.25">
      <c r="A190" s="188" t="s">
        <v>156</v>
      </c>
      <c r="B190" s="188" t="s">
        <v>899</v>
      </c>
      <c r="C190" s="188" t="s">
        <v>902</v>
      </c>
      <c r="D190" s="189" t="s">
        <v>680</v>
      </c>
      <c r="E190" s="190">
        <v>17023.8</v>
      </c>
      <c r="F190" s="191" t="s">
        <v>901</v>
      </c>
    </row>
    <row r="191" spans="1:6" ht="25.5" customHeight="1" x14ac:dyDescent="0.25">
      <c r="A191" s="192" t="s">
        <v>903</v>
      </c>
      <c r="B191" s="188" t="s">
        <v>899</v>
      </c>
      <c r="C191" s="193" t="s">
        <v>904</v>
      </c>
      <c r="D191" s="194" t="s">
        <v>680</v>
      </c>
      <c r="E191" s="195">
        <v>4130</v>
      </c>
      <c r="F191" s="196" t="s">
        <v>905</v>
      </c>
    </row>
    <row r="192" spans="1:6" ht="15.95" customHeight="1" x14ac:dyDescent="0.25">
      <c r="A192" s="192" t="s">
        <v>903</v>
      </c>
      <c r="B192" s="188" t="s">
        <v>899</v>
      </c>
      <c r="C192" s="193" t="s">
        <v>906</v>
      </c>
      <c r="D192" s="194" t="s">
        <v>680</v>
      </c>
      <c r="E192" s="195">
        <v>16048</v>
      </c>
      <c r="F192" s="196" t="s">
        <v>905</v>
      </c>
    </row>
    <row r="193" spans="1:6" ht="27.75" customHeight="1" x14ac:dyDescent="0.25">
      <c r="A193" s="192" t="s">
        <v>903</v>
      </c>
      <c r="B193" s="188" t="s">
        <v>899</v>
      </c>
      <c r="C193" s="193" t="s">
        <v>907</v>
      </c>
      <c r="D193" s="197" t="s">
        <v>680</v>
      </c>
      <c r="E193" s="195">
        <v>24502.7</v>
      </c>
      <c r="F193" s="196" t="s">
        <v>905</v>
      </c>
    </row>
    <row r="194" spans="1:6" ht="34.5" customHeight="1" x14ac:dyDescent="0.25">
      <c r="A194" s="188" t="s">
        <v>155</v>
      </c>
      <c r="B194" s="188" t="s">
        <v>899</v>
      </c>
      <c r="C194" s="188" t="s">
        <v>908</v>
      </c>
      <c r="D194" s="189" t="s">
        <v>680</v>
      </c>
      <c r="E194" s="190">
        <v>715000</v>
      </c>
      <c r="F194" s="191" t="s">
        <v>909</v>
      </c>
    </row>
    <row r="195" spans="1:6" ht="23.25" customHeight="1" x14ac:dyDescent="0.25">
      <c r="A195" s="188" t="s">
        <v>910</v>
      </c>
      <c r="B195" s="188" t="s">
        <v>899</v>
      </c>
      <c r="C195" s="188" t="s">
        <v>911</v>
      </c>
      <c r="D195" s="189" t="s">
        <v>680</v>
      </c>
      <c r="E195" s="190">
        <v>60742.81</v>
      </c>
      <c r="F195" s="191" t="s">
        <v>901</v>
      </c>
    </row>
    <row r="196" spans="1:6" ht="25.5" customHeight="1" x14ac:dyDescent="0.25">
      <c r="A196" s="160" t="s">
        <v>910</v>
      </c>
      <c r="B196" s="188" t="s">
        <v>899</v>
      </c>
      <c r="C196" s="188" t="s">
        <v>912</v>
      </c>
      <c r="D196" s="189" t="s">
        <v>680</v>
      </c>
      <c r="E196" s="190">
        <v>30385</v>
      </c>
      <c r="F196" s="191" t="s">
        <v>901</v>
      </c>
    </row>
    <row r="197" spans="1:6" ht="24" x14ac:dyDescent="0.25">
      <c r="A197" s="188" t="s">
        <v>910</v>
      </c>
      <c r="B197" s="188" t="s">
        <v>899</v>
      </c>
      <c r="C197" s="188" t="s">
        <v>913</v>
      </c>
      <c r="D197" s="189" t="s">
        <v>680</v>
      </c>
      <c r="E197" s="190">
        <v>79818.740000000005</v>
      </c>
      <c r="F197" s="191" t="s">
        <v>901</v>
      </c>
    </row>
    <row r="198" spans="1:6" ht="24" x14ac:dyDescent="0.25">
      <c r="A198" s="160" t="s">
        <v>910</v>
      </c>
      <c r="B198" s="188" t="s">
        <v>899</v>
      </c>
      <c r="C198" s="188" t="s">
        <v>914</v>
      </c>
      <c r="D198" s="189" t="s">
        <v>680</v>
      </c>
      <c r="E198" s="190">
        <v>4500</v>
      </c>
      <c r="F198" s="191" t="s">
        <v>915</v>
      </c>
    </row>
    <row r="199" spans="1:6" ht="24" x14ac:dyDescent="0.25">
      <c r="A199" s="160" t="s">
        <v>910</v>
      </c>
      <c r="B199" s="188" t="s">
        <v>899</v>
      </c>
      <c r="C199" s="161" t="s">
        <v>916</v>
      </c>
      <c r="D199" s="162" t="s">
        <v>680</v>
      </c>
      <c r="E199" s="163">
        <v>44840</v>
      </c>
      <c r="F199" s="164" t="s">
        <v>917</v>
      </c>
    </row>
    <row r="200" spans="1:6" ht="14.1" customHeight="1" x14ac:dyDescent="0.25">
      <c r="A200" s="188" t="s">
        <v>910</v>
      </c>
      <c r="B200" s="188" t="s">
        <v>899</v>
      </c>
      <c r="C200" s="188" t="s">
        <v>918</v>
      </c>
      <c r="D200" s="189" t="s">
        <v>680</v>
      </c>
      <c r="E200" s="190">
        <v>8850</v>
      </c>
      <c r="F200" s="191" t="s">
        <v>901</v>
      </c>
    </row>
    <row r="201" spans="1:6" ht="14.1" customHeight="1" x14ac:dyDescent="0.25">
      <c r="A201" s="160" t="s">
        <v>919</v>
      </c>
      <c r="B201" s="188" t="s">
        <v>899</v>
      </c>
      <c r="C201" s="198" t="s">
        <v>920</v>
      </c>
      <c r="D201" s="199" t="s">
        <v>680</v>
      </c>
      <c r="E201" s="200">
        <v>45459.5</v>
      </c>
      <c r="F201" s="201" t="s">
        <v>921</v>
      </c>
    </row>
    <row r="202" spans="1:6" ht="15.95" customHeight="1" x14ac:dyDescent="0.25">
      <c r="A202" s="160" t="s">
        <v>919</v>
      </c>
      <c r="B202" s="188" t="s">
        <v>899</v>
      </c>
      <c r="C202" s="198" t="s">
        <v>922</v>
      </c>
      <c r="D202" s="199" t="s">
        <v>680</v>
      </c>
      <c r="E202" s="200">
        <v>7500</v>
      </c>
      <c r="F202" s="201" t="s">
        <v>923</v>
      </c>
    </row>
    <row r="203" spans="1:6" ht="15" customHeight="1" x14ac:dyDescent="0.25">
      <c r="A203" s="202" t="s">
        <v>245</v>
      </c>
      <c r="B203" s="202" t="s">
        <v>924</v>
      </c>
      <c r="C203" s="203" t="s">
        <v>925</v>
      </c>
      <c r="D203" s="204" t="s">
        <v>680</v>
      </c>
      <c r="E203" s="205">
        <v>68.44</v>
      </c>
      <c r="F203" s="206" t="s">
        <v>926</v>
      </c>
    </row>
    <row r="204" spans="1:6" ht="15" customHeight="1" x14ac:dyDescent="0.25">
      <c r="A204" s="202" t="s">
        <v>245</v>
      </c>
      <c r="B204" s="202" t="s">
        <v>924</v>
      </c>
      <c r="C204" s="203" t="s">
        <v>927</v>
      </c>
      <c r="D204" s="204" t="s">
        <v>680</v>
      </c>
      <c r="E204" s="205">
        <v>3935.3</v>
      </c>
      <c r="F204" s="206" t="s">
        <v>926</v>
      </c>
    </row>
    <row r="205" spans="1:6" ht="14.1" customHeight="1" x14ac:dyDescent="0.25">
      <c r="A205" s="202" t="s">
        <v>245</v>
      </c>
      <c r="B205" s="202" t="s">
        <v>924</v>
      </c>
      <c r="C205" s="203" t="s">
        <v>928</v>
      </c>
      <c r="D205" s="204" t="s">
        <v>680</v>
      </c>
      <c r="E205" s="205">
        <v>1548</v>
      </c>
      <c r="F205" s="206" t="s">
        <v>926</v>
      </c>
    </row>
    <row r="206" spans="1:6" ht="12.95" customHeight="1" x14ac:dyDescent="0.25">
      <c r="A206" s="202" t="s">
        <v>245</v>
      </c>
      <c r="B206" s="202" t="s">
        <v>924</v>
      </c>
      <c r="C206" s="203" t="s">
        <v>929</v>
      </c>
      <c r="D206" s="204" t="s">
        <v>680</v>
      </c>
      <c r="E206" s="205">
        <v>130</v>
      </c>
      <c r="F206" s="206" t="s">
        <v>926</v>
      </c>
    </row>
    <row r="207" spans="1:6" x14ac:dyDescent="0.25">
      <c r="A207" s="202" t="s">
        <v>245</v>
      </c>
      <c r="B207" s="202" t="s">
        <v>924</v>
      </c>
      <c r="C207" s="203" t="s">
        <v>930</v>
      </c>
      <c r="D207" s="204" t="s">
        <v>680</v>
      </c>
      <c r="E207" s="205">
        <v>341.02</v>
      </c>
      <c r="F207" s="206" t="s">
        <v>926</v>
      </c>
    </row>
    <row r="208" spans="1:6" x14ac:dyDescent="0.25">
      <c r="A208" s="202" t="s">
        <v>245</v>
      </c>
      <c r="B208" s="202" t="s">
        <v>924</v>
      </c>
      <c r="C208" s="203" t="s">
        <v>931</v>
      </c>
      <c r="D208" s="204" t="s">
        <v>680</v>
      </c>
      <c r="E208" s="205">
        <v>120</v>
      </c>
      <c r="F208" s="206" t="s">
        <v>926</v>
      </c>
    </row>
    <row r="209" spans="1:6" x14ac:dyDescent="0.25">
      <c r="A209" s="202" t="s">
        <v>245</v>
      </c>
      <c r="B209" s="202" t="s">
        <v>924</v>
      </c>
      <c r="C209" s="203" t="s">
        <v>932</v>
      </c>
      <c r="D209" s="204" t="s">
        <v>847</v>
      </c>
      <c r="E209" s="205">
        <v>57.784999999999997</v>
      </c>
      <c r="F209" s="206" t="s">
        <v>926</v>
      </c>
    </row>
    <row r="210" spans="1:6" x14ac:dyDescent="0.25">
      <c r="A210" s="202" t="s">
        <v>245</v>
      </c>
      <c r="B210" s="202" t="s">
        <v>924</v>
      </c>
      <c r="C210" s="203" t="s">
        <v>933</v>
      </c>
      <c r="D210" s="204" t="s">
        <v>847</v>
      </c>
      <c r="E210" s="205">
        <v>118</v>
      </c>
      <c r="F210" s="206" t="s">
        <v>926</v>
      </c>
    </row>
    <row r="211" spans="1:6" x14ac:dyDescent="0.25">
      <c r="A211" s="202" t="s">
        <v>245</v>
      </c>
      <c r="B211" s="202" t="s">
        <v>924</v>
      </c>
      <c r="C211" s="203" t="s">
        <v>934</v>
      </c>
      <c r="D211" s="204" t="s">
        <v>847</v>
      </c>
      <c r="E211" s="205">
        <v>138.06</v>
      </c>
      <c r="F211" s="206" t="s">
        <v>926</v>
      </c>
    </row>
    <row r="212" spans="1:6" x14ac:dyDescent="0.25">
      <c r="A212" s="202" t="s">
        <v>245</v>
      </c>
      <c r="B212" s="202" t="s">
        <v>924</v>
      </c>
      <c r="C212" s="203" t="s">
        <v>935</v>
      </c>
      <c r="D212" s="204" t="s">
        <v>847</v>
      </c>
      <c r="E212" s="205">
        <v>136.88</v>
      </c>
      <c r="F212" s="206" t="s">
        <v>926</v>
      </c>
    </row>
    <row r="213" spans="1:6" ht="14.1" customHeight="1" x14ac:dyDescent="0.25">
      <c r="A213" s="202" t="s">
        <v>245</v>
      </c>
      <c r="B213" s="202" t="s">
        <v>924</v>
      </c>
      <c r="C213" s="203" t="s">
        <v>936</v>
      </c>
      <c r="D213" s="204" t="s">
        <v>680</v>
      </c>
      <c r="E213" s="205">
        <v>270</v>
      </c>
      <c r="F213" s="206" t="s">
        <v>926</v>
      </c>
    </row>
    <row r="214" spans="1:6" ht="15" customHeight="1" x14ac:dyDescent="0.25">
      <c r="A214" s="202" t="s">
        <v>245</v>
      </c>
      <c r="B214" s="202" t="s">
        <v>924</v>
      </c>
      <c r="C214" s="203" t="s">
        <v>937</v>
      </c>
      <c r="D214" s="204" t="s">
        <v>680</v>
      </c>
      <c r="E214" s="205">
        <v>300</v>
      </c>
      <c r="F214" s="206" t="s">
        <v>926</v>
      </c>
    </row>
    <row r="215" spans="1:6" x14ac:dyDescent="0.25">
      <c r="A215" s="202" t="s">
        <v>245</v>
      </c>
      <c r="B215" s="202" t="s">
        <v>924</v>
      </c>
      <c r="C215" s="203" t="s">
        <v>938</v>
      </c>
      <c r="D215" s="204" t="s">
        <v>680</v>
      </c>
      <c r="E215" s="205">
        <v>160</v>
      </c>
      <c r="F215" s="206" t="s">
        <v>926</v>
      </c>
    </row>
    <row r="216" spans="1:6" x14ac:dyDescent="0.25">
      <c r="A216" s="202" t="s">
        <v>245</v>
      </c>
      <c r="B216" s="202" t="s">
        <v>924</v>
      </c>
      <c r="C216" s="203" t="s">
        <v>939</v>
      </c>
      <c r="D216" s="204" t="s">
        <v>680</v>
      </c>
      <c r="E216" s="205">
        <v>728.06</v>
      </c>
      <c r="F216" s="206" t="s">
        <v>926</v>
      </c>
    </row>
    <row r="217" spans="1:6" x14ac:dyDescent="0.25">
      <c r="A217" s="202" t="s">
        <v>245</v>
      </c>
      <c r="B217" s="202" t="s">
        <v>924</v>
      </c>
      <c r="C217" s="203" t="s">
        <v>940</v>
      </c>
      <c r="D217" s="204" t="s">
        <v>680</v>
      </c>
      <c r="E217" s="205">
        <v>125</v>
      </c>
      <c r="F217" s="206" t="s">
        <v>926</v>
      </c>
    </row>
    <row r="218" spans="1:6" x14ac:dyDescent="0.25">
      <c r="A218" s="207" t="s">
        <v>941</v>
      </c>
      <c r="B218" s="207" t="s">
        <v>942</v>
      </c>
      <c r="C218" s="208" t="s">
        <v>943</v>
      </c>
      <c r="D218" s="209" t="s">
        <v>680</v>
      </c>
      <c r="E218" s="210">
        <v>7123.8959999999997</v>
      </c>
      <c r="F218" s="211" t="s">
        <v>944</v>
      </c>
    </row>
    <row r="219" spans="1:6" x14ac:dyDescent="0.25">
      <c r="A219" s="207" t="s">
        <v>941</v>
      </c>
      <c r="B219" s="207" t="s">
        <v>942</v>
      </c>
      <c r="C219" s="208" t="s">
        <v>945</v>
      </c>
      <c r="D219" s="212" t="s">
        <v>680</v>
      </c>
      <c r="E219" s="213">
        <v>13570</v>
      </c>
      <c r="F219" s="214" t="s">
        <v>944</v>
      </c>
    </row>
    <row r="220" spans="1:6" ht="19.5" customHeight="1" x14ac:dyDescent="0.25">
      <c r="A220" s="215" t="s">
        <v>254</v>
      </c>
      <c r="B220" s="215" t="s">
        <v>946</v>
      </c>
      <c r="C220" s="216" t="s">
        <v>947</v>
      </c>
      <c r="D220" s="217" t="s">
        <v>680</v>
      </c>
      <c r="E220" s="218">
        <v>6938.4</v>
      </c>
      <c r="F220" s="219" t="s">
        <v>948</v>
      </c>
    </row>
    <row r="221" spans="1:6" ht="15.95" customHeight="1" x14ac:dyDescent="0.25">
      <c r="A221" s="220" t="s">
        <v>254</v>
      </c>
      <c r="B221" s="215" t="s">
        <v>946</v>
      </c>
      <c r="C221" s="221" t="s">
        <v>949</v>
      </c>
      <c r="D221" s="222" t="s">
        <v>680</v>
      </c>
      <c r="E221" s="223">
        <v>11800</v>
      </c>
      <c r="F221" s="224" t="s">
        <v>950</v>
      </c>
    </row>
    <row r="222" spans="1:6" ht="15.95" customHeight="1" x14ac:dyDescent="0.25">
      <c r="A222" s="220" t="s">
        <v>254</v>
      </c>
      <c r="B222" s="215" t="s">
        <v>946</v>
      </c>
      <c r="C222" s="221" t="s">
        <v>951</v>
      </c>
      <c r="D222" s="222" t="s">
        <v>680</v>
      </c>
      <c r="E222" s="223">
        <v>10620</v>
      </c>
      <c r="F222" s="224" t="s">
        <v>950</v>
      </c>
    </row>
    <row r="223" spans="1:6" x14ac:dyDescent="0.25">
      <c r="A223" s="215" t="s">
        <v>254</v>
      </c>
      <c r="B223" s="215" t="s">
        <v>946</v>
      </c>
      <c r="C223" s="216" t="s">
        <v>952</v>
      </c>
      <c r="D223" s="217" t="s">
        <v>680</v>
      </c>
      <c r="E223" s="218">
        <v>8142</v>
      </c>
      <c r="F223" s="219" t="s">
        <v>948</v>
      </c>
    </row>
    <row r="224" spans="1:6" x14ac:dyDescent="0.25">
      <c r="A224" s="220" t="s">
        <v>254</v>
      </c>
      <c r="B224" s="215" t="s">
        <v>946</v>
      </c>
      <c r="C224" s="221" t="s">
        <v>953</v>
      </c>
      <c r="D224" s="222" t="s">
        <v>680</v>
      </c>
      <c r="E224" s="223">
        <v>11227.8771</v>
      </c>
      <c r="F224" s="225" t="s">
        <v>950</v>
      </c>
    </row>
    <row r="225" spans="1:6" ht="21.75" customHeight="1" x14ac:dyDescent="0.25">
      <c r="A225" s="215" t="s">
        <v>254</v>
      </c>
      <c r="B225" s="215" t="s">
        <v>946</v>
      </c>
      <c r="C225" s="216" t="s">
        <v>954</v>
      </c>
      <c r="D225" s="217" t="s">
        <v>680</v>
      </c>
      <c r="E225" s="218">
        <v>8496</v>
      </c>
      <c r="F225" s="219" t="s">
        <v>948</v>
      </c>
    </row>
    <row r="226" spans="1:6" ht="23.25" customHeight="1" x14ac:dyDescent="0.25">
      <c r="A226" s="215" t="s">
        <v>254</v>
      </c>
      <c r="B226" s="215" t="s">
        <v>946</v>
      </c>
      <c r="C226" s="216" t="s">
        <v>955</v>
      </c>
      <c r="D226" s="226" t="s">
        <v>680</v>
      </c>
      <c r="E226" s="227">
        <v>5605</v>
      </c>
      <c r="F226" s="228" t="s">
        <v>948</v>
      </c>
    </row>
    <row r="227" spans="1:6" ht="23.25" customHeight="1" x14ac:dyDescent="0.25">
      <c r="A227" s="220" t="s">
        <v>254</v>
      </c>
      <c r="B227" s="215" t="s">
        <v>946</v>
      </c>
      <c r="C227" s="221" t="s">
        <v>956</v>
      </c>
      <c r="D227" s="222" t="s">
        <v>680</v>
      </c>
      <c r="E227" s="223">
        <v>14160</v>
      </c>
      <c r="F227" s="225" t="s">
        <v>950</v>
      </c>
    </row>
    <row r="228" spans="1:6" x14ac:dyDescent="0.25">
      <c r="A228" s="215" t="s">
        <v>254</v>
      </c>
      <c r="B228" s="215" t="s">
        <v>946</v>
      </c>
      <c r="C228" s="216" t="s">
        <v>957</v>
      </c>
      <c r="D228" s="217" t="s">
        <v>680</v>
      </c>
      <c r="E228" s="218">
        <v>1121</v>
      </c>
      <c r="F228" s="219" t="s">
        <v>948</v>
      </c>
    </row>
    <row r="229" spans="1:6" x14ac:dyDescent="0.25">
      <c r="A229" s="220" t="s">
        <v>254</v>
      </c>
      <c r="B229" s="215" t="s">
        <v>946</v>
      </c>
      <c r="C229" s="221" t="s">
        <v>958</v>
      </c>
      <c r="D229" s="222" t="s">
        <v>680</v>
      </c>
      <c r="E229" s="223">
        <v>450</v>
      </c>
      <c r="F229" s="225" t="s">
        <v>950</v>
      </c>
    </row>
    <row r="230" spans="1:6" x14ac:dyDescent="0.25">
      <c r="A230" s="215" t="s">
        <v>254</v>
      </c>
      <c r="B230" s="215" t="s">
        <v>946</v>
      </c>
      <c r="C230" s="216" t="s">
        <v>959</v>
      </c>
      <c r="D230" s="217" t="s">
        <v>680</v>
      </c>
      <c r="E230" s="218">
        <v>5900</v>
      </c>
      <c r="F230" s="219" t="s">
        <v>948</v>
      </c>
    </row>
    <row r="231" spans="1:6" x14ac:dyDescent="0.25">
      <c r="A231" s="220" t="s">
        <v>254</v>
      </c>
      <c r="B231" s="215" t="s">
        <v>946</v>
      </c>
      <c r="C231" s="221" t="s">
        <v>960</v>
      </c>
      <c r="D231" s="222" t="s">
        <v>680</v>
      </c>
      <c r="E231" s="223">
        <v>14160</v>
      </c>
      <c r="F231" s="225" t="s">
        <v>950</v>
      </c>
    </row>
    <row r="232" spans="1:6" x14ac:dyDescent="0.25">
      <c r="A232" s="215" t="s">
        <v>254</v>
      </c>
      <c r="B232" s="215" t="s">
        <v>946</v>
      </c>
      <c r="C232" s="216" t="s">
        <v>961</v>
      </c>
      <c r="D232" s="217" t="s">
        <v>680</v>
      </c>
      <c r="E232" s="218">
        <v>18880</v>
      </c>
      <c r="F232" s="228" t="s">
        <v>948</v>
      </c>
    </row>
    <row r="233" spans="1:6" x14ac:dyDescent="0.25">
      <c r="A233" s="215" t="s">
        <v>254</v>
      </c>
      <c r="B233" s="215" t="s">
        <v>946</v>
      </c>
      <c r="C233" s="216" t="s">
        <v>962</v>
      </c>
      <c r="D233" s="217" t="s">
        <v>680</v>
      </c>
      <c r="E233" s="218">
        <v>4130</v>
      </c>
      <c r="F233" s="228" t="s">
        <v>948</v>
      </c>
    </row>
    <row r="234" spans="1:6" x14ac:dyDescent="0.25">
      <c r="A234" s="215" t="s">
        <v>254</v>
      </c>
      <c r="B234" s="215" t="s">
        <v>946</v>
      </c>
      <c r="C234" s="216" t="s">
        <v>963</v>
      </c>
      <c r="D234" s="217" t="s">
        <v>680</v>
      </c>
      <c r="E234" s="218">
        <v>2950</v>
      </c>
      <c r="F234" s="228" t="s">
        <v>948</v>
      </c>
    </row>
    <row r="235" spans="1:6" x14ac:dyDescent="0.25">
      <c r="A235" s="220" t="s">
        <v>254</v>
      </c>
      <c r="B235" s="215" t="s">
        <v>946</v>
      </c>
      <c r="C235" s="221" t="s">
        <v>964</v>
      </c>
      <c r="D235" s="222" t="s">
        <v>680</v>
      </c>
      <c r="E235" s="223">
        <v>7949.66</v>
      </c>
      <c r="F235" s="225" t="s">
        <v>950</v>
      </c>
    </row>
    <row r="236" spans="1:6" x14ac:dyDescent="0.25">
      <c r="A236" s="220" t="s">
        <v>254</v>
      </c>
      <c r="B236" s="215" t="s">
        <v>946</v>
      </c>
      <c r="C236" s="221" t="s">
        <v>965</v>
      </c>
      <c r="D236" s="222" t="s">
        <v>680</v>
      </c>
      <c r="E236" s="223">
        <v>1303.9000000000001</v>
      </c>
      <c r="F236" s="225" t="s">
        <v>950</v>
      </c>
    </row>
    <row r="237" spans="1:6" x14ac:dyDescent="0.25">
      <c r="A237" s="220" t="s">
        <v>254</v>
      </c>
      <c r="B237" s="215" t="s">
        <v>946</v>
      </c>
      <c r="C237" s="221" t="s">
        <v>966</v>
      </c>
      <c r="D237" s="222" t="s">
        <v>680</v>
      </c>
      <c r="E237" s="223">
        <v>7949.66</v>
      </c>
      <c r="F237" s="225" t="s">
        <v>950</v>
      </c>
    </row>
    <row r="238" spans="1:6" x14ac:dyDescent="0.25">
      <c r="A238" s="220" t="s">
        <v>254</v>
      </c>
      <c r="B238" s="215" t="s">
        <v>946</v>
      </c>
      <c r="C238" s="221" t="s">
        <v>967</v>
      </c>
      <c r="D238" s="222" t="s">
        <v>680</v>
      </c>
      <c r="E238" s="223">
        <v>9912</v>
      </c>
      <c r="F238" s="225" t="s">
        <v>950</v>
      </c>
    </row>
    <row r="239" spans="1:6" ht="19.5" customHeight="1" x14ac:dyDescent="0.25">
      <c r="A239" s="215" t="s">
        <v>254</v>
      </c>
      <c r="B239" s="215" t="s">
        <v>946</v>
      </c>
      <c r="C239" s="229" t="s">
        <v>968</v>
      </c>
      <c r="D239" s="226" t="s">
        <v>680</v>
      </c>
      <c r="E239" s="227">
        <v>14004.83</v>
      </c>
      <c r="F239" s="228" t="s">
        <v>948</v>
      </c>
    </row>
    <row r="240" spans="1:6" ht="20.25" customHeight="1" x14ac:dyDescent="0.25">
      <c r="A240" s="215" t="s">
        <v>254</v>
      </c>
      <c r="B240" s="215" t="s">
        <v>946</v>
      </c>
      <c r="C240" s="216" t="s">
        <v>969</v>
      </c>
      <c r="D240" s="217" t="s">
        <v>680</v>
      </c>
      <c r="E240" s="218">
        <v>12019.008</v>
      </c>
      <c r="F240" s="228" t="s">
        <v>948</v>
      </c>
    </row>
    <row r="241" spans="1:6" x14ac:dyDescent="0.25">
      <c r="A241" s="215" t="s">
        <v>254</v>
      </c>
      <c r="B241" s="215" t="s">
        <v>946</v>
      </c>
      <c r="C241" s="216" t="s">
        <v>970</v>
      </c>
      <c r="D241" s="226" t="s">
        <v>680</v>
      </c>
      <c r="E241" s="227">
        <v>4378.9799999999996</v>
      </c>
      <c r="F241" s="228" t="s">
        <v>950</v>
      </c>
    </row>
    <row r="242" spans="1:6" x14ac:dyDescent="0.25">
      <c r="A242" s="215" t="s">
        <v>254</v>
      </c>
      <c r="B242" s="215" t="s">
        <v>946</v>
      </c>
      <c r="C242" s="216" t="s">
        <v>971</v>
      </c>
      <c r="D242" s="217" t="s">
        <v>680</v>
      </c>
      <c r="E242" s="218">
        <v>3482.18</v>
      </c>
      <c r="F242" s="219" t="s">
        <v>948</v>
      </c>
    </row>
    <row r="243" spans="1:6" x14ac:dyDescent="0.25">
      <c r="A243" s="215" t="s">
        <v>254</v>
      </c>
      <c r="B243" s="215" t="s">
        <v>946</v>
      </c>
      <c r="C243" s="216" t="s">
        <v>972</v>
      </c>
      <c r="D243" s="217" t="s">
        <v>680</v>
      </c>
      <c r="E243" s="218">
        <v>6755.7359999999999</v>
      </c>
      <c r="F243" s="228" t="s">
        <v>948</v>
      </c>
    </row>
    <row r="244" spans="1:6" ht="12.95" customHeight="1" x14ac:dyDescent="0.25">
      <c r="A244" s="230" t="s">
        <v>147</v>
      </c>
      <c r="B244" s="230" t="s">
        <v>973</v>
      </c>
      <c r="C244" s="231" t="s">
        <v>974</v>
      </c>
      <c r="D244" s="232" t="s">
        <v>680</v>
      </c>
      <c r="E244" s="233"/>
      <c r="F244" s="234" t="s">
        <v>975</v>
      </c>
    </row>
    <row r="245" spans="1:6" x14ac:dyDescent="0.25">
      <c r="A245" s="235" t="s">
        <v>276</v>
      </c>
      <c r="B245" s="235" t="s">
        <v>976</v>
      </c>
      <c r="C245" s="236" t="s">
        <v>977</v>
      </c>
      <c r="D245" s="237" t="s">
        <v>680</v>
      </c>
      <c r="E245" s="238">
        <v>36028.94</v>
      </c>
      <c r="F245" s="239" t="s">
        <v>978</v>
      </c>
    </row>
    <row r="246" spans="1:6" x14ac:dyDescent="0.25">
      <c r="A246" s="235" t="s">
        <v>276</v>
      </c>
      <c r="B246" s="235" t="s">
        <v>976</v>
      </c>
      <c r="C246" s="236" t="s">
        <v>979</v>
      </c>
      <c r="D246" s="237" t="s">
        <v>680</v>
      </c>
      <c r="E246" s="238">
        <v>30591.5</v>
      </c>
      <c r="F246" s="239" t="s">
        <v>978</v>
      </c>
    </row>
    <row r="247" spans="1:6" x14ac:dyDescent="0.25">
      <c r="A247" s="235" t="s">
        <v>276</v>
      </c>
      <c r="B247" s="235" t="s">
        <v>976</v>
      </c>
      <c r="C247" s="236" t="s">
        <v>980</v>
      </c>
      <c r="D247" s="237" t="s">
        <v>680</v>
      </c>
      <c r="E247" s="238">
        <v>626.58000000000004</v>
      </c>
      <c r="F247" s="239" t="s">
        <v>978</v>
      </c>
    </row>
    <row r="248" spans="1:6" x14ac:dyDescent="0.25">
      <c r="A248" s="235" t="s">
        <v>276</v>
      </c>
      <c r="B248" s="235" t="s">
        <v>976</v>
      </c>
      <c r="C248" s="236" t="s">
        <v>981</v>
      </c>
      <c r="D248" s="237" t="s">
        <v>680</v>
      </c>
      <c r="E248" s="238">
        <v>62031.42</v>
      </c>
      <c r="F248" s="239" t="s">
        <v>978</v>
      </c>
    </row>
    <row r="249" spans="1:6" x14ac:dyDescent="0.25">
      <c r="A249" s="135" t="s">
        <v>130</v>
      </c>
      <c r="B249" s="135" t="s">
        <v>982</v>
      </c>
      <c r="C249" s="136" t="s">
        <v>983</v>
      </c>
      <c r="D249" s="137" t="s">
        <v>680</v>
      </c>
      <c r="E249" s="138">
        <v>60</v>
      </c>
      <c r="F249" s="175" t="s">
        <v>984</v>
      </c>
    </row>
    <row r="250" spans="1:6" ht="24" x14ac:dyDescent="0.25">
      <c r="A250" s="240" t="s">
        <v>985</v>
      </c>
      <c r="B250" s="240" t="s">
        <v>986</v>
      </c>
      <c r="C250" s="241" t="s">
        <v>987</v>
      </c>
      <c r="D250" s="242" t="s">
        <v>680</v>
      </c>
      <c r="E250" s="243">
        <v>487.34</v>
      </c>
      <c r="F250" s="244" t="s">
        <v>988</v>
      </c>
    </row>
    <row r="251" spans="1:6" ht="24" x14ac:dyDescent="0.25">
      <c r="A251" s="240" t="s">
        <v>985</v>
      </c>
      <c r="B251" s="240" t="s">
        <v>986</v>
      </c>
      <c r="C251" s="241" t="s">
        <v>989</v>
      </c>
      <c r="D251" s="242" t="s">
        <v>680</v>
      </c>
      <c r="E251" s="243">
        <v>88.5</v>
      </c>
      <c r="F251" s="244" t="s">
        <v>988</v>
      </c>
    </row>
    <row r="252" spans="1:6" x14ac:dyDescent="0.25">
      <c r="A252" s="245" t="s">
        <v>194</v>
      </c>
      <c r="B252" s="245" t="s">
        <v>990</v>
      </c>
      <c r="C252" s="246" t="s">
        <v>991</v>
      </c>
      <c r="D252" s="247" t="s">
        <v>680</v>
      </c>
      <c r="E252" s="248">
        <v>177</v>
      </c>
      <c r="F252" s="249" t="s">
        <v>992</v>
      </c>
    </row>
    <row r="253" spans="1:6" ht="24" x14ac:dyDescent="0.25">
      <c r="A253" s="245" t="s">
        <v>194</v>
      </c>
      <c r="B253" s="245" t="s">
        <v>990</v>
      </c>
      <c r="C253" s="246" t="s">
        <v>993</v>
      </c>
      <c r="D253" s="247" t="s">
        <v>680</v>
      </c>
      <c r="E253" s="248">
        <v>5959</v>
      </c>
      <c r="F253" s="249" t="s">
        <v>992</v>
      </c>
    </row>
    <row r="254" spans="1:6" x14ac:dyDescent="0.25">
      <c r="A254" s="135" t="s">
        <v>208</v>
      </c>
      <c r="B254" s="135" t="s">
        <v>994</v>
      </c>
      <c r="C254" s="136" t="s">
        <v>995</v>
      </c>
      <c r="D254" s="137" t="s">
        <v>996</v>
      </c>
      <c r="E254" s="138">
        <v>18.88</v>
      </c>
      <c r="F254" s="139" t="s">
        <v>997</v>
      </c>
    </row>
    <row r="255" spans="1:6" x14ac:dyDescent="0.25">
      <c r="A255" s="135" t="s">
        <v>215</v>
      </c>
      <c r="B255" s="135" t="s">
        <v>998</v>
      </c>
      <c r="C255" s="136" t="s">
        <v>999</v>
      </c>
      <c r="D255" s="137" t="s">
        <v>680</v>
      </c>
      <c r="E255" s="138">
        <v>4124.1000000000004</v>
      </c>
      <c r="F255" s="139" t="s">
        <v>1000</v>
      </c>
    </row>
    <row r="256" spans="1:6" ht="19.5" customHeight="1" x14ac:dyDescent="0.25">
      <c r="A256" s="135" t="s">
        <v>215</v>
      </c>
      <c r="B256" s="135" t="s">
        <v>998</v>
      </c>
      <c r="C256" s="136" t="s">
        <v>1001</v>
      </c>
      <c r="D256" s="137" t="s">
        <v>680</v>
      </c>
      <c r="E256" s="138">
        <v>4737.7</v>
      </c>
      <c r="F256" s="139" t="s">
        <v>1000</v>
      </c>
    </row>
    <row r="257" spans="1:6" x14ac:dyDescent="0.25">
      <c r="A257" s="135" t="s">
        <v>215</v>
      </c>
      <c r="B257" s="135" t="s">
        <v>998</v>
      </c>
      <c r="C257" s="136" t="s">
        <v>1002</v>
      </c>
      <c r="D257" s="137" t="s">
        <v>680</v>
      </c>
      <c r="E257" s="138">
        <v>1239</v>
      </c>
      <c r="F257" s="139" t="s">
        <v>1000</v>
      </c>
    </row>
    <row r="258" spans="1:6" ht="24" x14ac:dyDescent="0.25">
      <c r="A258" s="245" t="s">
        <v>357</v>
      </c>
      <c r="B258" s="245" t="s">
        <v>1003</v>
      </c>
      <c r="C258" s="246" t="s">
        <v>1004</v>
      </c>
      <c r="D258" s="247" t="s">
        <v>680</v>
      </c>
      <c r="E258" s="248">
        <v>711.54</v>
      </c>
      <c r="F258" s="249" t="s">
        <v>992</v>
      </c>
    </row>
    <row r="259" spans="1:6" ht="23.25" customHeight="1" x14ac:dyDescent="0.25">
      <c r="A259" s="245" t="s">
        <v>357</v>
      </c>
      <c r="B259" s="245" t="s">
        <v>1003</v>
      </c>
      <c r="C259" s="246" t="s">
        <v>1005</v>
      </c>
      <c r="D259" s="247" t="s">
        <v>680</v>
      </c>
      <c r="E259" s="248">
        <v>30.68</v>
      </c>
      <c r="F259" s="249" t="s">
        <v>992</v>
      </c>
    </row>
    <row r="260" spans="1:6" ht="17.25" customHeight="1" x14ac:dyDescent="0.25">
      <c r="A260" s="245" t="s">
        <v>357</v>
      </c>
      <c r="B260" s="245" t="s">
        <v>1003</v>
      </c>
      <c r="C260" s="246" t="s">
        <v>1006</v>
      </c>
      <c r="D260" s="247" t="s">
        <v>680</v>
      </c>
      <c r="E260" s="248">
        <v>93.22</v>
      </c>
      <c r="F260" s="249" t="s">
        <v>1007</v>
      </c>
    </row>
    <row r="261" spans="1:6" ht="15" customHeight="1" x14ac:dyDescent="0.25">
      <c r="A261" s="245" t="s">
        <v>357</v>
      </c>
      <c r="B261" s="245" t="s">
        <v>1003</v>
      </c>
      <c r="C261" s="246" t="s">
        <v>1008</v>
      </c>
      <c r="D261" s="247" t="s">
        <v>680</v>
      </c>
      <c r="E261" s="248">
        <v>140.125</v>
      </c>
      <c r="F261" s="249" t="s">
        <v>1007</v>
      </c>
    </row>
    <row r="262" spans="1:6" ht="24" x14ac:dyDescent="0.25">
      <c r="A262" s="245" t="s">
        <v>357</v>
      </c>
      <c r="B262" s="245" t="s">
        <v>1003</v>
      </c>
      <c r="C262" s="246" t="s">
        <v>1009</v>
      </c>
      <c r="D262" s="247" t="s">
        <v>680</v>
      </c>
      <c r="E262" s="248">
        <v>194.7</v>
      </c>
      <c r="F262" s="249" t="s">
        <v>1007</v>
      </c>
    </row>
    <row r="263" spans="1:6" ht="24" x14ac:dyDescent="0.25">
      <c r="A263" s="245" t="s">
        <v>357</v>
      </c>
      <c r="B263" s="245" t="s">
        <v>1003</v>
      </c>
      <c r="C263" s="246" t="s">
        <v>1010</v>
      </c>
      <c r="D263" s="247" t="s">
        <v>680</v>
      </c>
      <c r="E263" s="248">
        <v>334.82499999999999</v>
      </c>
      <c r="F263" s="249" t="s">
        <v>1007</v>
      </c>
    </row>
    <row r="264" spans="1:6" ht="24" x14ac:dyDescent="0.25">
      <c r="A264" s="245" t="s">
        <v>357</v>
      </c>
      <c r="B264" s="245" t="s">
        <v>1003</v>
      </c>
      <c r="C264" s="246" t="s">
        <v>1011</v>
      </c>
      <c r="D264" s="247" t="s">
        <v>680</v>
      </c>
      <c r="E264" s="248">
        <v>474.36</v>
      </c>
      <c r="F264" s="249" t="s">
        <v>1007</v>
      </c>
    </row>
    <row r="265" spans="1:6" ht="24" x14ac:dyDescent="0.25">
      <c r="A265" s="245" t="s">
        <v>357</v>
      </c>
      <c r="B265" s="245" t="s">
        <v>1003</v>
      </c>
      <c r="C265" s="246" t="s">
        <v>1012</v>
      </c>
      <c r="D265" s="247" t="s">
        <v>680</v>
      </c>
      <c r="E265" s="248">
        <v>548.70000000000005</v>
      </c>
      <c r="F265" s="249" t="s">
        <v>1007</v>
      </c>
    </row>
    <row r="266" spans="1:6" ht="24" x14ac:dyDescent="0.25">
      <c r="A266" s="245" t="s">
        <v>357</v>
      </c>
      <c r="B266" s="245" t="s">
        <v>1003</v>
      </c>
      <c r="C266" s="246" t="s">
        <v>1013</v>
      </c>
      <c r="D266" s="247" t="s">
        <v>680</v>
      </c>
      <c r="E266" s="248">
        <v>628.94000000000005</v>
      </c>
      <c r="F266" s="249" t="s">
        <v>1007</v>
      </c>
    </row>
    <row r="267" spans="1:6" ht="24" x14ac:dyDescent="0.25">
      <c r="A267" s="245" t="s">
        <v>357</v>
      </c>
      <c r="B267" s="245" t="s">
        <v>1003</v>
      </c>
      <c r="C267" s="246" t="s">
        <v>1014</v>
      </c>
      <c r="D267" s="247" t="s">
        <v>680</v>
      </c>
      <c r="E267" s="248">
        <v>401.2</v>
      </c>
      <c r="F267" s="249" t="s">
        <v>1007</v>
      </c>
    </row>
    <row r="268" spans="1:6" ht="24" x14ac:dyDescent="0.25">
      <c r="A268" s="245" t="s">
        <v>357</v>
      </c>
      <c r="B268" s="245" t="s">
        <v>1003</v>
      </c>
      <c r="C268" s="246" t="s">
        <v>1015</v>
      </c>
      <c r="D268" s="247" t="s">
        <v>680</v>
      </c>
      <c r="E268" s="248">
        <v>526.57500000000005</v>
      </c>
      <c r="F268" s="249" t="s">
        <v>1007</v>
      </c>
    </row>
    <row r="269" spans="1:6" ht="24" x14ac:dyDescent="0.25">
      <c r="A269" s="245" t="s">
        <v>357</v>
      </c>
      <c r="B269" s="245" t="s">
        <v>1003</v>
      </c>
      <c r="C269" s="246" t="s">
        <v>1016</v>
      </c>
      <c r="D269" s="247" t="s">
        <v>707</v>
      </c>
      <c r="E269" s="248">
        <v>175.82</v>
      </c>
      <c r="F269" s="249" t="s">
        <v>1007</v>
      </c>
    </row>
    <row r="270" spans="1:6" ht="24" x14ac:dyDescent="0.25">
      <c r="A270" s="245" t="s">
        <v>357</v>
      </c>
      <c r="B270" s="245" t="s">
        <v>1003</v>
      </c>
      <c r="C270" s="246" t="s">
        <v>1017</v>
      </c>
      <c r="D270" s="247" t="s">
        <v>707</v>
      </c>
      <c r="E270" s="248">
        <v>531</v>
      </c>
      <c r="F270" s="249" t="s">
        <v>1007</v>
      </c>
    </row>
    <row r="271" spans="1:6" ht="24" x14ac:dyDescent="0.25">
      <c r="A271" s="245" t="s">
        <v>357</v>
      </c>
      <c r="B271" s="245" t="s">
        <v>1003</v>
      </c>
      <c r="C271" s="246" t="s">
        <v>1018</v>
      </c>
      <c r="D271" s="247" t="s">
        <v>707</v>
      </c>
      <c r="E271" s="248">
        <v>233.64</v>
      </c>
      <c r="F271" s="249" t="s">
        <v>1007</v>
      </c>
    </row>
    <row r="272" spans="1:6" ht="24" x14ac:dyDescent="0.25">
      <c r="A272" s="245" t="s">
        <v>357</v>
      </c>
      <c r="B272" s="245" t="s">
        <v>1003</v>
      </c>
      <c r="C272" s="246" t="s">
        <v>1019</v>
      </c>
      <c r="D272" s="247" t="s">
        <v>707</v>
      </c>
      <c r="E272" s="248">
        <v>260.00110000000001</v>
      </c>
      <c r="F272" s="249" t="s">
        <v>1007</v>
      </c>
    </row>
    <row r="273" spans="1:6" ht="24" x14ac:dyDescent="0.25">
      <c r="A273" s="245" t="s">
        <v>357</v>
      </c>
      <c r="B273" s="245" t="s">
        <v>1003</v>
      </c>
      <c r="C273" s="246" t="s">
        <v>1020</v>
      </c>
      <c r="D273" s="247" t="s">
        <v>680</v>
      </c>
      <c r="E273" s="248">
        <v>283.2</v>
      </c>
      <c r="F273" s="249" t="s">
        <v>992</v>
      </c>
    </row>
    <row r="274" spans="1:6" ht="24" x14ac:dyDescent="0.25">
      <c r="A274" s="245" t="s">
        <v>357</v>
      </c>
      <c r="B274" s="245" t="s">
        <v>1003</v>
      </c>
      <c r="C274" s="246" t="s">
        <v>1021</v>
      </c>
      <c r="D274" s="247" t="s">
        <v>680</v>
      </c>
      <c r="E274" s="248">
        <v>132.75</v>
      </c>
      <c r="F274" s="249" t="s">
        <v>1007</v>
      </c>
    </row>
    <row r="275" spans="1:6" ht="24" x14ac:dyDescent="0.25">
      <c r="A275" s="245" t="s">
        <v>357</v>
      </c>
      <c r="B275" s="245" t="s">
        <v>1003</v>
      </c>
      <c r="C275" s="246" t="s">
        <v>1022</v>
      </c>
      <c r="D275" s="247" t="s">
        <v>680</v>
      </c>
      <c r="E275" s="248">
        <v>368.75</v>
      </c>
      <c r="F275" s="249" t="s">
        <v>1007</v>
      </c>
    </row>
    <row r="276" spans="1:6" ht="24" x14ac:dyDescent="0.25">
      <c r="A276" s="245" t="s">
        <v>357</v>
      </c>
      <c r="B276" s="245" t="s">
        <v>1003</v>
      </c>
      <c r="C276" s="246" t="s">
        <v>1023</v>
      </c>
      <c r="D276" s="247" t="s">
        <v>680</v>
      </c>
      <c r="E276" s="248">
        <v>5546</v>
      </c>
      <c r="F276" s="249" t="s">
        <v>992</v>
      </c>
    </row>
    <row r="277" spans="1:6" ht="24" x14ac:dyDescent="0.25">
      <c r="A277" s="245" t="s">
        <v>357</v>
      </c>
      <c r="B277" s="245" t="s">
        <v>1003</v>
      </c>
      <c r="C277" s="246" t="s">
        <v>1024</v>
      </c>
      <c r="D277" s="247" t="s">
        <v>680</v>
      </c>
      <c r="E277" s="248">
        <v>1215.4000000000001</v>
      </c>
      <c r="F277" s="249" t="s">
        <v>992</v>
      </c>
    </row>
    <row r="278" spans="1:6" ht="24" x14ac:dyDescent="0.25">
      <c r="A278" s="245" t="s">
        <v>357</v>
      </c>
      <c r="B278" s="245" t="s">
        <v>1003</v>
      </c>
      <c r="C278" s="246" t="s">
        <v>1025</v>
      </c>
      <c r="D278" s="247" t="s">
        <v>1026</v>
      </c>
      <c r="E278" s="248">
        <v>139.24</v>
      </c>
      <c r="F278" s="249" t="s">
        <v>1027</v>
      </c>
    </row>
    <row r="279" spans="1:6" ht="24" x14ac:dyDescent="0.25">
      <c r="A279" s="245" t="s">
        <v>357</v>
      </c>
      <c r="B279" s="245" t="s">
        <v>1003</v>
      </c>
      <c r="C279" s="246" t="s">
        <v>1028</v>
      </c>
      <c r="D279" s="247" t="s">
        <v>1026</v>
      </c>
      <c r="E279" s="248">
        <v>194.7</v>
      </c>
      <c r="F279" s="249" t="s">
        <v>1027</v>
      </c>
    </row>
    <row r="280" spans="1:6" ht="24" x14ac:dyDescent="0.25">
      <c r="A280" s="245" t="s">
        <v>357</v>
      </c>
      <c r="B280" s="245" t="s">
        <v>1003</v>
      </c>
      <c r="C280" s="246" t="s">
        <v>1029</v>
      </c>
      <c r="D280" s="247" t="s">
        <v>680</v>
      </c>
      <c r="E280" s="248">
        <v>12.803000000000001</v>
      </c>
      <c r="F280" s="249" t="s">
        <v>1007</v>
      </c>
    </row>
    <row r="281" spans="1:6" ht="24" x14ac:dyDescent="0.25">
      <c r="A281" s="245" t="s">
        <v>357</v>
      </c>
      <c r="B281" s="245" t="s">
        <v>1003</v>
      </c>
      <c r="C281" s="246" t="s">
        <v>1030</v>
      </c>
      <c r="D281" s="247" t="s">
        <v>680</v>
      </c>
      <c r="E281" s="248">
        <v>663.75</v>
      </c>
      <c r="F281" s="249" t="s">
        <v>1007</v>
      </c>
    </row>
    <row r="282" spans="1:6" ht="24" x14ac:dyDescent="0.25">
      <c r="A282" s="245" t="s">
        <v>357</v>
      </c>
      <c r="B282" s="245" t="s">
        <v>1003</v>
      </c>
      <c r="C282" s="246" t="s">
        <v>1031</v>
      </c>
      <c r="D282" s="247" t="s">
        <v>680</v>
      </c>
      <c r="E282" s="248">
        <v>6149.9943000000003</v>
      </c>
      <c r="F282" s="249" t="s">
        <v>992</v>
      </c>
    </row>
    <row r="283" spans="1:6" x14ac:dyDescent="0.25">
      <c r="A283" s="135" t="s">
        <v>214</v>
      </c>
      <c r="B283" s="135" t="s">
        <v>1032</v>
      </c>
      <c r="C283" s="136" t="s">
        <v>1033</v>
      </c>
      <c r="D283" s="137" t="s">
        <v>680</v>
      </c>
      <c r="E283" s="138">
        <v>6490</v>
      </c>
      <c r="F283" s="175" t="s">
        <v>1034</v>
      </c>
    </row>
    <row r="284" spans="1:6" x14ac:dyDescent="0.25">
      <c r="A284" s="135" t="s">
        <v>214</v>
      </c>
      <c r="B284" s="135" t="s">
        <v>1032</v>
      </c>
      <c r="C284" s="136" t="s">
        <v>1035</v>
      </c>
      <c r="D284" s="137" t="s">
        <v>680</v>
      </c>
      <c r="E284" s="138">
        <v>6490</v>
      </c>
      <c r="F284" s="175" t="s">
        <v>1034</v>
      </c>
    </row>
    <row r="285" spans="1:6" x14ac:dyDescent="0.25">
      <c r="A285" s="135" t="s">
        <v>214</v>
      </c>
      <c r="B285" s="135" t="s">
        <v>1032</v>
      </c>
      <c r="C285" s="136" t="s">
        <v>1036</v>
      </c>
      <c r="D285" s="137" t="s">
        <v>680</v>
      </c>
      <c r="E285" s="138">
        <v>6490</v>
      </c>
      <c r="F285" s="175" t="s">
        <v>1034</v>
      </c>
    </row>
    <row r="286" spans="1:6" ht="14.1" customHeight="1" x14ac:dyDescent="0.25">
      <c r="A286" s="135" t="s">
        <v>214</v>
      </c>
      <c r="B286" s="135" t="s">
        <v>1032</v>
      </c>
      <c r="C286" s="136" t="s">
        <v>1037</v>
      </c>
      <c r="D286" s="137" t="s">
        <v>680</v>
      </c>
      <c r="E286" s="138">
        <v>6490</v>
      </c>
      <c r="F286" s="175" t="s">
        <v>1034</v>
      </c>
    </row>
    <row r="287" spans="1:6" ht="15" customHeight="1" x14ac:dyDescent="0.25">
      <c r="A287" s="135" t="s">
        <v>214</v>
      </c>
      <c r="B287" s="135" t="s">
        <v>1032</v>
      </c>
      <c r="C287" s="136" t="s">
        <v>1038</v>
      </c>
      <c r="D287" s="137" t="s">
        <v>680</v>
      </c>
      <c r="E287" s="138">
        <v>6490</v>
      </c>
      <c r="F287" s="175" t="s">
        <v>1034</v>
      </c>
    </row>
    <row r="288" spans="1:6" ht="21.75" customHeight="1" x14ac:dyDescent="0.2">
      <c r="A288" s="250" t="s">
        <v>249</v>
      </c>
      <c r="B288" s="250" t="s">
        <v>1039</v>
      </c>
      <c r="C288" s="251" t="s">
        <v>1040</v>
      </c>
      <c r="D288" s="252" t="s">
        <v>680</v>
      </c>
      <c r="E288" s="253">
        <v>2205.7732999999998</v>
      </c>
      <c r="F288" s="254" t="s">
        <v>1041</v>
      </c>
    </row>
    <row r="289" spans="1:6" ht="15.95" customHeight="1" x14ac:dyDescent="0.2">
      <c r="A289" s="250" t="s">
        <v>249</v>
      </c>
      <c r="B289" s="250" t="s">
        <v>1039</v>
      </c>
      <c r="C289" s="251" t="s">
        <v>1042</v>
      </c>
      <c r="D289" s="252" t="s">
        <v>680</v>
      </c>
      <c r="E289" s="253">
        <v>501.5</v>
      </c>
      <c r="F289" s="254" t="s">
        <v>1041</v>
      </c>
    </row>
    <row r="290" spans="1:6" x14ac:dyDescent="0.2">
      <c r="A290" s="250" t="s">
        <v>249</v>
      </c>
      <c r="B290" s="250" t="s">
        <v>1039</v>
      </c>
      <c r="C290" s="251" t="s">
        <v>1043</v>
      </c>
      <c r="D290" s="252" t="s">
        <v>680</v>
      </c>
      <c r="E290" s="253">
        <v>442.5</v>
      </c>
      <c r="F290" s="254" t="s">
        <v>1041</v>
      </c>
    </row>
    <row r="291" spans="1:6" ht="14.1" customHeight="1" x14ac:dyDescent="0.2">
      <c r="A291" s="250" t="s">
        <v>249</v>
      </c>
      <c r="B291" s="250" t="s">
        <v>1039</v>
      </c>
      <c r="C291" s="251" t="s">
        <v>1044</v>
      </c>
      <c r="D291" s="252" t="s">
        <v>680</v>
      </c>
      <c r="E291" s="253">
        <v>531</v>
      </c>
      <c r="F291" s="254" t="s">
        <v>1041</v>
      </c>
    </row>
    <row r="292" spans="1:6" x14ac:dyDescent="0.2">
      <c r="A292" s="250" t="s">
        <v>249</v>
      </c>
      <c r="B292" s="250" t="s">
        <v>1039</v>
      </c>
      <c r="C292" s="251" t="s">
        <v>1045</v>
      </c>
      <c r="D292" s="252" t="s">
        <v>680</v>
      </c>
      <c r="E292" s="253">
        <v>796.5</v>
      </c>
      <c r="F292" s="254" t="s">
        <v>1041</v>
      </c>
    </row>
    <row r="293" spans="1:6" ht="17.25" customHeight="1" x14ac:dyDescent="0.2">
      <c r="A293" s="250" t="s">
        <v>249</v>
      </c>
      <c r="B293" s="250" t="s">
        <v>1039</v>
      </c>
      <c r="C293" s="251" t="s">
        <v>1046</v>
      </c>
      <c r="D293" s="252" t="s">
        <v>680</v>
      </c>
      <c r="E293" s="253">
        <v>5640.4</v>
      </c>
      <c r="F293" s="254" t="s">
        <v>1041</v>
      </c>
    </row>
    <row r="294" spans="1:6" ht="30.75" customHeight="1" x14ac:dyDescent="0.2">
      <c r="A294" s="250" t="s">
        <v>249</v>
      </c>
      <c r="B294" s="250" t="s">
        <v>1039</v>
      </c>
      <c r="C294" s="251" t="s">
        <v>1047</v>
      </c>
      <c r="D294" s="252" t="s">
        <v>680</v>
      </c>
      <c r="E294" s="253">
        <v>5640.4</v>
      </c>
      <c r="F294" s="254" t="s">
        <v>1041</v>
      </c>
    </row>
    <row r="295" spans="1:6" x14ac:dyDescent="0.2">
      <c r="A295" s="250" t="s">
        <v>249</v>
      </c>
      <c r="B295" s="250" t="s">
        <v>1039</v>
      </c>
      <c r="C295" s="251" t="s">
        <v>1048</v>
      </c>
      <c r="D295" s="252" t="s">
        <v>680</v>
      </c>
      <c r="E295" s="253">
        <v>5640.4</v>
      </c>
      <c r="F295" s="254" t="s">
        <v>1041</v>
      </c>
    </row>
    <row r="296" spans="1:6" ht="29.25" customHeight="1" x14ac:dyDescent="0.2">
      <c r="A296" s="250" t="s">
        <v>249</v>
      </c>
      <c r="B296" s="250" t="s">
        <v>1039</v>
      </c>
      <c r="C296" s="251" t="s">
        <v>1049</v>
      </c>
      <c r="D296" s="252" t="s">
        <v>680</v>
      </c>
      <c r="E296" s="253">
        <v>4366</v>
      </c>
      <c r="F296" s="254" t="s">
        <v>1041</v>
      </c>
    </row>
    <row r="297" spans="1:6" ht="28.5" customHeight="1" x14ac:dyDescent="0.2">
      <c r="A297" s="250" t="s">
        <v>249</v>
      </c>
      <c r="B297" s="250" t="s">
        <v>1039</v>
      </c>
      <c r="C297" s="251" t="s">
        <v>1050</v>
      </c>
      <c r="D297" s="252" t="s">
        <v>680</v>
      </c>
      <c r="E297" s="253">
        <v>15611.4</v>
      </c>
      <c r="F297" s="254" t="s">
        <v>1041</v>
      </c>
    </row>
    <row r="298" spans="1:6" ht="28.5" customHeight="1" x14ac:dyDescent="0.2">
      <c r="A298" s="250" t="s">
        <v>249</v>
      </c>
      <c r="B298" s="250" t="s">
        <v>1039</v>
      </c>
      <c r="C298" s="251" t="s">
        <v>1051</v>
      </c>
      <c r="D298" s="252" t="s">
        <v>680</v>
      </c>
      <c r="E298" s="253">
        <v>179.15</v>
      </c>
      <c r="F298" s="254" t="s">
        <v>1041</v>
      </c>
    </row>
    <row r="299" spans="1:6" ht="22.5" customHeight="1" x14ac:dyDescent="0.2">
      <c r="A299" s="250" t="s">
        <v>249</v>
      </c>
      <c r="B299" s="250" t="s">
        <v>1039</v>
      </c>
      <c r="C299" s="251" t="s">
        <v>1052</v>
      </c>
      <c r="D299" s="252" t="s">
        <v>680</v>
      </c>
      <c r="E299" s="253">
        <v>194.7</v>
      </c>
      <c r="F299" s="254" t="s">
        <v>1041</v>
      </c>
    </row>
    <row r="300" spans="1:6" x14ac:dyDescent="0.2">
      <c r="A300" s="250" t="s">
        <v>249</v>
      </c>
      <c r="B300" s="250" t="s">
        <v>1039</v>
      </c>
      <c r="C300" s="251" t="s">
        <v>1053</v>
      </c>
      <c r="D300" s="252" t="s">
        <v>680</v>
      </c>
      <c r="E300" s="253">
        <v>672.6</v>
      </c>
      <c r="F300" s="254" t="s">
        <v>1041</v>
      </c>
    </row>
    <row r="301" spans="1:6" x14ac:dyDescent="0.2">
      <c r="A301" s="250" t="s">
        <v>249</v>
      </c>
      <c r="B301" s="250" t="s">
        <v>1039</v>
      </c>
      <c r="C301" s="251" t="s">
        <v>1054</v>
      </c>
      <c r="D301" s="252" t="s">
        <v>680</v>
      </c>
      <c r="E301" s="253">
        <v>20650</v>
      </c>
      <c r="F301" s="254" t="s">
        <v>1041</v>
      </c>
    </row>
    <row r="302" spans="1:6" x14ac:dyDescent="0.2">
      <c r="A302" s="250" t="s">
        <v>249</v>
      </c>
      <c r="B302" s="250" t="s">
        <v>1039</v>
      </c>
      <c r="C302" s="251" t="s">
        <v>1055</v>
      </c>
      <c r="D302" s="252" t="s">
        <v>680</v>
      </c>
      <c r="E302" s="253">
        <v>4661</v>
      </c>
      <c r="F302" s="254" t="s">
        <v>1041</v>
      </c>
    </row>
    <row r="303" spans="1:6" x14ac:dyDescent="0.2">
      <c r="A303" s="250" t="s">
        <v>249</v>
      </c>
      <c r="B303" s="250" t="s">
        <v>1039</v>
      </c>
      <c r="C303" s="251" t="s">
        <v>1056</v>
      </c>
      <c r="D303" s="252" t="s">
        <v>680</v>
      </c>
      <c r="E303" s="253">
        <v>525.1</v>
      </c>
      <c r="F303" s="254" t="s">
        <v>1041</v>
      </c>
    </row>
    <row r="304" spans="1:6" x14ac:dyDescent="0.2">
      <c r="A304" s="250" t="s">
        <v>249</v>
      </c>
      <c r="B304" s="250" t="s">
        <v>1039</v>
      </c>
      <c r="C304" s="251" t="s">
        <v>1057</v>
      </c>
      <c r="D304" s="252" t="s">
        <v>680</v>
      </c>
      <c r="E304" s="253">
        <v>6384.19</v>
      </c>
      <c r="F304" s="254" t="s">
        <v>1041</v>
      </c>
    </row>
    <row r="305" spans="1:6" ht="21" customHeight="1" x14ac:dyDescent="0.2">
      <c r="A305" s="250" t="s">
        <v>249</v>
      </c>
      <c r="B305" s="250" t="s">
        <v>1039</v>
      </c>
      <c r="C305" s="251" t="s">
        <v>1058</v>
      </c>
      <c r="D305" s="252" t="s">
        <v>680</v>
      </c>
      <c r="E305" s="253">
        <v>899.04330000000004</v>
      </c>
      <c r="F305" s="254" t="s">
        <v>1041</v>
      </c>
    </row>
    <row r="306" spans="1:6" ht="29.25" customHeight="1" x14ac:dyDescent="0.2">
      <c r="A306" s="250" t="s">
        <v>249</v>
      </c>
      <c r="B306" s="250" t="s">
        <v>1039</v>
      </c>
      <c r="C306" s="251" t="s">
        <v>1059</v>
      </c>
      <c r="D306" s="252" t="s">
        <v>680</v>
      </c>
      <c r="E306" s="253">
        <v>348.1</v>
      </c>
      <c r="F306" s="254" t="s">
        <v>1041</v>
      </c>
    </row>
    <row r="307" spans="1:6" ht="28.5" customHeight="1" x14ac:dyDescent="0.2">
      <c r="A307" s="250" t="s">
        <v>249</v>
      </c>
      <c r="B307" s="250" t="s">
        <v>1039</v>
      </c>
      <c r="C307" s="251" t="s">
        <v>1060</v>
      </c>
      <c r="D307" s="252" t="s">
        <v>680</v>
      </c>
      <c r="E307" s="253">
        <v>147.5</v>
      </c>
      <c r="F307" s="254" t="s">
        <v>1041</v>
      </c>
    </row>
    <row r="308" spans="1:6" ht="32.25" customHeight="1" x14ac:dyDescent="0.2">
      <c r="A308" s="250" t="s">
        <v>249</v>
      </c>
      <c r="B308" s="250" t="s">
        <v>1039</v>
      </c>
      <c r="C308" s="251" t="s">
        <v>1061</v>
      </c>
      <c r="D308" s="252" t="s">
        <v>680</v>
      </c>
      <c r="E308" s="253">
        <v>11210</v>
      </c>
      <c r="F308" s="254" t="s">
        <v>1041</v>
      </c>
    </row>
    <row r="309" spans="1:6" x14ac:dyDescent="0.2">
      <c r="A309" s="250" t="s">
        <v>249</v>
      </c>
      <c r="B309" s="250" t="s">
        <v>1039</v>
      </c>
      <c r="C309" s="251" t="s">
        <v>1062</v>
      </c>
      <c r="D309" s="252" t="s">
        <v>680</v>
      </c>
      <c r="E309" s="253">
        <v>1333.4</v>
      </c>
      <c r="F309" s="254" t="s">
        <v>1041</v>
      </c>
    </row>
    <row r="310" spans="1:6" ht="24" x14ac:dyDescent="0.25">
      <c r="A310" s="255" t="s">
        <v>198</v>
      </c>
      <c r="B310" s="255" t="s">
        <v>1063</v>
      </c>
      <c r="C310" s="256" t="s">
        <v>1064</v>
      </c>
      <c r="D310" s="257" t="s">
        <v>680</v>
      </c>
      <c r="E310" s="258">
        <v>939.75</v>
      </c>
      <c r="F310" s="259" t="s">
        <v>1065</v>
      </c>
    </row>
    <row r="311" spans="1:6" ht="22.5" customHeight="1" x14ac:dyDescent="0.25">
      <c r="A311" s="255" t="s">
        <v>198</v>
      </c>
      <c r="B311" s="255" t="s">
        <v>1063</v>
      </c>
      <c r="C311" s="256" t="s">
        <v>1066</v>
      </c>
      <c r="D311" s="257" t="s">
        <v>680</v>
      </c>
      <c r="E311" s="258">
        <v>590</v>
      </c>
      <c r="F311" s="259" t="s">
        <v>1065</v>
      </c>
    </row>
    <row r="312" spans="1:6" ht="24" x14ac:dyDescent="0.25">
      <c r="A312" s="255" t="s">
        <v>198</v>
      </c>
      <c r="B312" s="255" t="s">
        <v>1063</v>
      </c>
      <c r="C312" s="256" t="s">
        <v>1067</v>
      </c>
      <c r="D312" s="257" t="s">
        <v>680</v>
      </c>
      <c r="E312" s="258">
        <v>761.25</v>
      </c>
      <c r="F312" s="259" t="s">
        <v>1065</v>
      </c>
    </row>
    <row r="313" spans="1:6" ht="24" x14ac:dyDescent="0.25">
      <c r="A313" s="255" t="s">
        <v>198</v>
      </c>
      <c r="B313" s="255" t="s">
        <v>1063</v>
      </c>
      <c r="C313" s="260" t="s">
        <v>1067</v>
      </c>
      <c r="D313" s="261" t="s">
        <v>680</v>
      </c>
      <c r="E313" s="262">
        <v>761.25</v>
      </c>
      <c r="F313" s="263" t="s">
        <v>1068</v>
      </c>
    </row>
    <row r="314" spans="1:6" ht="26.25" customHeight="1" x14ac:dyDescent="0.25">
      <c r="A314" s="255" t="s">
        <v>198</v>
      </c>
      <c r="B314" s="255" t="s">
        <v>1063</v>
      </c>
      <c r="C314" s="260" t="s">
        <v>1069</v>
      </c>
      <c r="D314" s="261" t="s">
        <v>680</v>
      </c>
      <c r="E314" s="262">
        <v>309.75</v>
      </c>
      <c r="F314" s="263" t="s">
        <v>1068</v>
      </c>
    </row>
    <row r="315" spans="1:6" ht="18" customHeight="1" x14ac:dyDescent="0.25">
      <c r="A315" s="255" t="s">
        <v>198</v>
      </c>
      <c r="B315" s="255" t="s">
        <v>1063</v>
      </c>
      <c r="C315" s="256" t="s">
        <v>1070</v>
      </c>
      <c r="D315" s="257" t="s">
        <v>680</v>
      </c>
      <c r="E315" s="258">
        <v>270.48</v>
      </c>
      <c r="F315" s="263" t="s">
        <v>1068</v>
      </c>
    </row>
    <row r="316" spans="1:6" ht="24" x14ac:dyDescent="0.25">
      <c r="A316" s="255" t="s">
        <v>198</v>
      </c>
      <c r="B316" s="255" t="s">
        <v>1063</v>
      </c>
      <c r="C316" s="256" t="s">
        <v>1071</v>
      </c>
      <c r="D316" s="257" t="s">
        <v>680</v>
      </c>
      <c r="E316" s="258">
        <v>229.21530000000001</v>
      </c>
      <c r="F316" s="259" t="s">
        <v>1065</v>
      </c>
    </row>
    <row r="317" spans="1:6" ht="24" x14ac:dyDescent="0.25">
      <c r="A317" s="255" t="s">
        <v>198</v>
      </c>
      <c r="B317" s="255" t="s">
        <v>1063</v>
      </c>
      <c r="C317" s="256" t="s">
        <v>1072</v>
      </c>
      <c r="D317" s="257" t="s">
        <v>680</v>
      </c>
      <c r="E317" s="258">
        <v>194.25</v>
      </c>
      <c r="F317" s="263" t="s">
        <v>1068</v>
      </c>
    </row>
    <row r="318" spans="1:6" ht="24" x14ac:dyDescent="0.25">
      <c r="A318" s="255" t="s">
        <v>198</v>
      </c>
      <c r="B318" s="255" t="s">
        <v>1063</v>
      </c>
      <c r="C318" s="256" t="s">
        <v>1073</v>
      </c>
      <c r="D318" s="257" t="s">
        <v>680</v>
      </c>
      <c r="E318" s="258">
        <v>414.75</v>
      </c>
      <c r="F318" s="259" t="s">
        <v>1065</v>
      </c>
    </row>
    <row r="319" spans="1:6" ht="24" x14ac:dyDescent="0.25">
      <c r="A319" s="255" t="s">
        <v>198</v>
      </c>
      <c r="B319" s="255" t="s">
        <v>1063</v>
      </c>
      <c r="C319" s="256" t="s">
        <v>1074</v>
      </c>
      <c r="D319" s="257" t="s">
        <v>680</v>
      </c>
      <c r="E319" s="258">
        <v>414.75</v>
      </c>
      <c r="F319" s="263" t="s">
        <v>1068</v>
      </c>
    </row>
    <row r="320" spans="1:6" ht="24" x14ac:dyDescent="0.25">
      <c r="A320" s="255" t="s">
        <v>198</v>
      </c>
      <c r="B320" s="255" t="s">
        <v>1063</v>
      </c>
      <c r="C320" s="260" t="s">
        <v>1075</v>
      </c>
      <c r="D320" s="261" t="s">
        <v>680</v>
      </c>
      <c r="E320" s="262">
        <v>3669.75</v>
      </c>
      <c r="F320" s="263" t="s">
        <v>1068</v>
      </c>
    </row>
    <row r="321" spans="1:6" ht="24" x14ac:dyDescent="0.25">
      <c r="A321" s="255" t="s">
        <v>198</v>
      </c>
      <c r="B321" s="255" t="s">
        <v>1063</v>
      </c>
      <c r="C321" s="256" t="s">
        <v>1076</v>
      </c>
      <c r="D321" s="257" t="s">
        <v>1077</v>
      </c>
      <c r="E321" s="258">
        <v>866.25</v>
      </c>
      <c r="F321" s="263" t="s">
        <v>1068</v>
      </c>
    </row>
    <row r="322" spans="1:6" ht="24" x14ac:dyDescent="0.25">
      <c r="A322" s="255" t="s">
        <v>198</v>
      </c>
      <c r="B322" s="255" t="s">
        <v>1063</v>
      </c>
      <c r="C322" s="256" t="s">
        <v>1078</v>
      </c>
      <c r="D322" s="257" t="s">
        <v>680</v>
      </c>
      <c r="E322" s="258">
        <v>8096</v>
      </c>
      <c r="F322" s="263" t="s">
        <v>1068</v>
      </c>
    </row>
    <row r="323" spans="1:6" ht="24" x14ac:dyDescent="0.25">
      <c r="A323" s="255" t="s">
        <v>198</v>
      </c>
      <c r="B323" s="255" t="s">
        <v>1063</v>
      </c>
      <c r="C323" s="256" t="s">
        <v>1079</v>
      </c>
      <c r="D323" s="257" t="s">
        <v>680</v>
      </c>
      <c r="E323" s="258">
        <v>8000</v>
      </c>
      <c r="F323" s="263" t="s">
        <v>1068</v>
      </c>
    </row>
    <row r="324" spans="1:6" ht="24" x14ac:dyDescent="0.25">
      <c r="A324" s="255" t="s">
        <v>198</v>
      </c>
      <c r="B324" s="255" t="s">
        <v>1063</v>
      </c>
      <c r="C324" s="260" t="s">
        <v>1080</v>
      </c>
      <c r="D324" s="261" t="s">
        <v>680</v>
      </c>
      <c r="E324" s="262">
        <v>167.27</v>
      </c>
      <c r="F324" s="263" t="s">
        <v>1068</v>
      </c>
    </row>
    <row r="325" spans="1:6" ht="30.75" customHeight="1" x14ac:dyDescent="0.25">
      <c r="A325" s="255" t="s">
        <v>198</v>
      </c>
      <c r="B325" s="255" t="s">
        <v>1063</v>
      </c>
      <c r="C325" s="256" t="s">
        <v>1081</v>
      </c>
      <c r="D325" s="257" t="s">
        <v>680</v>
      </c>
      <c r="E325" s="258">
        <v>402.67669999999998</v>
      </c>
      <c r="F325" s="259" t="s">
        <v>1065</v>
      </c>
    </row>
    <row r="326" spans="1:6" ht="24" x14ac:dyDescent="0.25">
      <c r="A326" s="255" t="s">
        <v>198</v>
      </c>
      <c r="B326" s="255" t="s">
        <v>1063</v>
      </c>
      <c r="C326" s="256" t="s">
        <v>1082</v>
      </c>
      <c r="D326" s="257" t="s">
        <v>680</v>
      </c>
      <c r="E326" s="258">
        <v>600.9153</v>
      </c>
      <c r="F326" s="259" t="s">
        <v>1065</v>
      </c>
    </row>
    <row r="327" spans="1:6" ht="24" x14ac:dyDescent="0.25">
      <c r="A327" s="255" t="s">
        <v>198</v>
      </c>
      <c r="B327" s="255" t="s">
        <v>1063</v>
      </c>
      <c r="C327" s="256" t="s">
        <v>1083</v>
      </c>
      <c r="D327" s="257" t="s">
        <v>1077</v>
      </c>
      <c r="E327" s="258">
        <v>489.40600000000001</v>
      </c>
      <c r="F327" s="263" t="s">
        <v>1068</v>
      </c>
    </row>
    <row r="328" spans="1:6" ht="24.75" customHeight="1" x14ac:dyDescent="0.25">
      <c r="A328" s="255" t="s">
        <v>198</v>
      </c>
      <c r="B328" s="255" t="s">
        <v>1063</v>
      </c>
      <c r="C328" s="256" t="s">
        <v>1084</v>
      </c>
      <c r="D328" s="257" t="s">
        <v>680</v>
      </c>
      <c r="E328" s="258">
        <v>455.48</v>
      </c>
      <c r="F328" s="259" t="s">
        <v>1065</v>
      </c>
    </row>
    <row r="329" spans="1:6" x14ac:dyDescent="0.25">
      <c r="A329" s="135" t="s">
        <v>217</v>
      </c>
      <c r="B329" s="135" t="s">
        <v>1085</v>
      </c>
      <c r="C329" s="136" t="s">
        <v>1086</v>
      </c>
      <c r="D329" s="137" t="s">
        <v>680</v>
      </c>
      <c r="E329" s="138">
        <v>6490</v>
      </c>
      <c r="F329" s="175" t="s">
        <v>1087</v>
      </c>
    </row>
    <row r="330" spans="1:6" x14ac:dyDescent="0.25">
      <c r="A330" s="135" t="s">
        <v>1088</v>
      </c>
      <c r="B330" s="135" t="s">
        <v>1089</v>
      </c>
      <c r="C330" s="136" t="s">
        <v>1090</v>
      </c>
      <c r="D330" s="137" t="s">
        <v>847</v>
      </c>
      <c r="E330" s="138">
        <v>460.2</v>
      </c>
      <c r="F330" s="175" t="s">
        <v>1091</v>
      </c>
    </row>
    <row r="331" spans="1:6" ht="24" x14ac:dyDescent="0.25">
      <c r="A331" s="135" t="s">
        <v>125</v>
      </c>
      <c r="B331" s="135" t="s">
        <v>1092</v>
      </c>
      <c r="C331" s="136" t="s">
        <v>1093</v>
      </c>
      <c r="D331" s="137" t="s">
        <v>1094</v>
      </c>
      <c r="E331" s="138">
        <v>44877.760000000002</v>
      </c>
      <c r="F331" s="175" t="s">
        <v>1095</v>
      </c>
    </row>
    <row r="332" spans="1:6" x14ac:dyDescent="0.25">
      <c r="A332" s="139" t="s">
        <v>1096</v>
      </c>
      <c r="B332" s="139" t="s">
        <v>1097</v>
      </c>
      <c r="C332" s="136" t="s">
        <v>1098</v>
      </c>
      <c r="D332" s="137" t="s">
        <v>1099</v>
      </c>
      <c r="E332" s="138">
        <v>3000</v>
      </c>
      <c r="F332" s="175" t="s">
        <v>1100</v>
      </c>
    </row>
    <row r="333" spans="1:6" ht="36" x14ac:dyDescent="0.2">
      <c r="A333" s="264" t="s">
        <v>1101</v>
      </c>
      <c r="B333" s="264" t="s">
        <v>1102</v>
      </c>
      <c r="C333" s="265" t="s">
        <v>1103</v>
      </c>
      <c r="D333" s="266" t="s">
        <v>680</v>
      </c>
      <c r="E333" s="267">
        <v>23562.5</v>
      </c>
      <c r="F333" s="268" t="s">
        <v>1104</v>
      </c>
    </row>
    <row r="334" spans="1:6" ht="36" x14ac:dyDescent="0.2">
      <c r="A334" s="264" t="s">
        <v>1101</v>
      </c>
      <c r="B334" s="264" t="s">
        <v>1102</v>
      </c>
      <c r="C334" s="265" t="s">
        <v>1105</v>
      </c>
      <c r="D334" s="266" t="s">
        <v>680</v>
      </c>
      <c r="E334" s="267">
        <v>102660</v>
      </c>
      <c r="F334" s="268" t="s">
        <v>1104</v>
      </c>
    </row>
    <row r="335" spans="1:6" ht="20.25" customHeight="1" x14ac:dyDescent="0.2">
      <c r="A335" s="269" t="s">
        <v>1106</v>
      </c>
      <c r="B335" s="269" t="s">
        <v>1107</v>
      </c>
      <c r="C335" s="270" t="s">
        <v>1108</v>
      </c>
      <c r="D335" s="271" t="s">
        <v>680</v>
      </c>
      <c r="E335" s="272">
        <v>590</v>
      </c>
      <c r="F335" s="273" t="s">
        <v>1109</v>
      </c>
    </row>
    <row r="336" spans="1:6" ht="15" customHeight="1" x14ac:dyDescent="0.2">
      <c r="A336" s="269" t="s">
        <v>1106</v>
      </c>
      <c r="B336" s="269" t="s">
        <v>1107</v>
      </c>
      <c r="C336" s="270" t="s">
        <v>1110</v>
      </c>
      <c r="D336" s="271" t="s">
        <v>680</v>
      </c>
      <c r="E336" s="272">
        <v>2124</v>
      </c>
      <c r="F336" s="273" t="s">
        <v>1109</v>
      </c>
    </row>
    <row r="337" spans="1:6" ht="14.1" customHeight="1" x14ac:dyDescent="0.2">
      <c r="A337" s="269" t="s">
        <v>1106</v>
      </c>
      <c r="B337" s="269" t="s">
        <v>1107</v>
      </c>
      <c r="C337" s="270" t="s">
        <v>1111</v>
      </c>
      <c r="D337" s="271" t="s">
        <v>1112</v>
      </c>
      <c r="E337" s="272">
        <v>2832</v>
      </c>
      <c r="F337" s="273" t="s">
        <v>1109</v>
      </c>
    </row>
    <row r="338" spans="1:6" x14ac:dyDescent="0.2">
      <c r="A338" s="269" t="s">
        <v>1106</v>
      </c>
      <c r="B338" s="269" t="s">
        <v>1107</v>
      </c>
      <c r="C338" s="270" t="s">
        <v>1113</v>
      </c>
      <c r="D338" s="271" t="s">
        <v>1112</v>
      </c>
      <c r="E338" s="272">
        <v>2548.8000000000002</v>
      </c>
      <c r="F338" s="273" t="s">
        <v>1109</v>
      </c>
    </row>
    <row r="339" spans="1:6" ht="15" customHeight="1" x14ac:dyDescent="0.2">
      <c r="A339" s="269" t="s">
        <v>1106</v>
      </c>
      <c r="B339" s="269" t="s">
        <v>1107</v>
      </c>
      <c r="C339" s="270" t="s">
        <v>1114</v>
      </c>
      <c r="D339" s="271" t="s">
        <v>1112</v>
      </c>
      <c r="E339" s="272">
        <v>2360</v>
      </c>
      <c r="F339" s="273" t="s">
        <v>1109</v>
      </c>
    </row>
    <row r="340" spans="1:6" x14ac:dyDescent="0.2">
      <c r="A340" s="269" t="s">
        <v>1106</v>
      </c>
      <c r="B340" s="269" t="s">
        <v>1107</v>
      </c>
      <c r="C340" s="270" t="s">
        <v>1115</v>
      </c>
      <c r="D340" s="271" t="s">
        <v>1112</v>
      </c>
      <c r="E340" s="272">
        <v>2360</v>
      </c>
      <c r="F340" s="273" t="s">
        <v>1109</v>
      </c>
    </row>
    <row r="341" spans="1:6" x14ac:dyDescent="0.2">
      <c r="A341" s="269" t="s">
        <v>1106</v>
      </c>
      <c r="B341" s="269" t="s">
        <v>1107</v>
      </c>
      <c r="C341" s="270" t="s">
        <v>1116</v>
      </c>
      <c r="D341" s="271" t="s">
        <v>1112</v>
      </c>
      <c r="E341" s="272">
        <v>708</v>
      </c>
      <c r="F341" s="273" t="s">
        <v>1109</v>
      </c>
    </row>
    <row r="342" spans="1:6" x14ac:dyDescent="0.2">
      <c r="A342" s="269" t="s">
        <v>1106</v>
      </c>
      <c r="B342" s="269" t="s">
        <v>1107</v>
      </c>
      <c r="C342" s="270" t="s">
        <v>1117</v>
      </c>
      <c r="D342" s="271" t="s">
        <v>680</v>
      </c>
      <c r="E342" s="272">
        <v>7670</v>
      </c>
      <c r="F342" s="273" t="s">
        <v>1109</v>
      </c>
    </row>
    <row r="343" spans="1:6" x14ac:dyDescent="0.2">
      <c r="A343" s="269" t="s">
        <v>1106</v>
      </c>
      <c r="B343" s="269" t="s">
        <v>1107</v>
      </c>
      <c r="C343" s="270" t="s">
        <v>1118</v>
      </c>
      <c r="D343" s="271" t="s">
        <v>1112</v>
      </c>
      <c r="E343" s="272">
        <v>2548.8000000000002</v>
      </c>
      <c r="F343" s="273" t="s">
        <v>1109</v>
      </c>
    </row>
    <row r="344" spans="1:6" x14ac:dyDescent="0.2">
      <c r="A344" s="269" t="s">
        <v>1106</v>
      </c>
      <c r="B344" s="269" t="s">
        <v>1107</v>
      </c>
      <c r="C344" s="270" t="s">
        <v>1119</v>
      </c>
      <c r="D344" s="271" t="s">
        <v>680</v>
      </c>
      <c r="E344" s="272">
        <v>2360</v>
      </c>
      <c r="F344" s="273" t="s">
        <v>1109</v>
      </c>
    </row>
    <row r="345" spans="1:6" x14ac:dyDescent="0.2">
      <c r="A345" s="269" t="s">
        <v>1106</v>
      </c>
      <c r="B345" s="269" t="s">
        <v>1107</v>
      </c>
      <c r="C345" s="270" t="s">
        <v>1120</v>
      </c>
      <c r="D345" s="271" t="s">
        <v>680</v>
      </c>
      <c r="E345" s="272">
        <v>1770</v>
      </c>
      <c r="F345" s="273" t="s">
        <v>1109</v>
      </c>
    </row>
    <row r="346" spans="1:6" x14ac:dyDescent="0.2">
      <c r="A346" s="269" t="s">
        <v>1106</v>
      </c>
      <c r="B346" s="269" t="s">
        <v>1107</v>
      </c>
      <c r="C346" s="270" t="s">
        <v>1121</v>
      </c>
      <c r="D346" s="271" t="s">
        <v>680</v>
      </c>
      <c r="E346" s="272">
        <v>1121</v>
      </c>
      <c r="F346" s="273" t="s">
        <v>1109</v>
      </c>
    </row>
    <row r="347" spans="1:6" ht="24" x14ac:dyDescent="0.25">
      <c r="A347" s="274" t="s">
        <v>1122</v>
      </c>
      <c r="B347" s="274" t="s">
        <v>1123</v>
      </c>
      <c r="C347" s="275" t="s">
        <v>1124</v>
      </c>
      <c r="D347" s="276" t="s">
        <v>680</v>
      </c>
      <c r="E347" s="277">
        <v>1770</v>
      </c>
      <c r="F347" s="278" t="s">
        <v>1125</v>
      </c>
    </row>
    <row r="348" spans="1:6" ht="24" x14ac:dyDescent="0.25">
      <c r="A348" s="274" t="s">
        <v>1122</v>
      </c>
      <c r="B348" s="274" t="s">
        <v>1123</v>
      </c>
      <c r="C348" s="275" t="s">
        <v>1126</v>
      </c>
      <c r="D348" s="276" t="s">
        <v>680</v>
      </c>
      <c r="E348" s="277">
        <v>1062</v>
      </c>
      <c r="F348" s="278" t="s">
        <v>1125</v>
      </c>
    </row>
    <row r="349" spans="1:6" ht="24" x14ac:dyDescent="0.25">
      <c r="A349" s="274" t="s">
        <v>1122</v>
      </c>
      <c r="B349" s="274" t="s">
        <v>1123</v>
      </c>
      <c r="C349" s="275" t="s">
        <v>1127</v>
      </c>
      <c r="D349" s="276" t="s">
        <v>680</v>
      </c>
      <c r="E349" s="277">
        <v>420.55200000000002</v>
      </c>
      <c r="F349" s="278" t="s">
        <v>1125</v>
      </c>
    </row>
    <row r="350" spans="1:6" ht="24" x14ac:dyDescent="0.25">
      <c r="A350" s="274" t="s">
        <v>1122</v>
      </c>
      <c r="B350" s="274" t="s">
        <v>1123</v>
      </c>
      <c r="C350" s="275" t="s">
        <v>1128</v>
      </c>
      <c r="D350" s="276" t="s">
        <v>680</v>
      </c>
      <c r="E350" s="277">
        <v>420.73</v>
      </c>
      <c r="F350" s="278" t="s">
        <v>1125</v>
      </c>
    </row>
    <row r="351" spans="1:6" ht="24" x14ac:dyDescent="0.25">
      <c r="A351" s="274" t="s">
        <v>1122</v>
      </c>
      <c r="B351" s="274" t="s">
        <v>1123</v>
      </c>
      <c r="C351" s="275" t="s">
        <v>1129</v>
      </c>
      <c r="D351" s="276" t="s">
        <v>680</v>
      </c>
      <c r="E351" s="277">
        <v>1379.48</v>
      </c>
      <c r="F351" s="278" t="s">
        <v>1125</v>
      </c>
    </row>
    <row r="352" spans="1:6" ht="24" x14ac:dyDescent="0.25">
      <c r="A352" s="274" t="s">
        <v>1122</v>
      </c>
      <c r="B352" s="274" t="s">
        <v>1123</v>
      </c>
      <c r="C352" s="275" t="s">
        <v>1129</v>
      </c>
      <c r="D352" s="276" t="s">
        <v>680</v>
      </c>
      <c r="E352" s="277">
        <v>486.69200000000001</v>
      </c>
      <c r="F352" s="278" t="s">
        <v>1125</v>
      </c>
    </row>
    <row r="353" spans="1:6" ht="24" x14ac:dyDescent="0.25">
      <c r="A353" s="274" t="s">
        <v>1122</v>
      </c>
      <c r="B353" s="274" t="s">
        <v>1123</v>
      </c>
      <c r="C353" s="275" t="s">
        <v>1130</v>
      </c>
      <c r="D353" s="276" t="s">
        <v>680</v>
      </c>
      <c r="E353" s="277">
        <v>420.09199999999998</v>
      </c>
      <c r="F353" s="278" t="s">
        <v>1125</v>
      </c>
    </row>
    <row r="354" spans="1:6" ht="24" x14ac:dyDescent="0.25">
      <c r="A354" s="274" t="s">
        <v>1122</v>
      </c>
      <c r="B354" s="274" t="s">
        <v>1123</v>
      </c>
      <c r="C354" s="275" t="s">
        <v>1131</v>
      </c>
      <c r="D354" s="276" t="s">
        <v>680</v>
      </c>
      <c r="E354" s="277">
        <v>422.358</v>
      </c>
      <c r="F354" s="278" t="s">
        <v>1125</v>
      </c>
    </row>
    <row r="355" spans="1:6" ht="15" customHeight="1" x14ac:dyDescent="0.25">
      <c r="A355" s="274" t="s">
        <v>1122</v>
      </c>
      <c r="B355" s="274" t="s">
        <v>1123</v>
      </c>
      <c r="C355" s="275" t="s">
        <v>1132</v>
      </c>
      <c r="D355" s="276" t="s">
        <v>680</v>
      </c>
      <c r="E355" s="277">
        <v>422.44</v>
      </c>
      <c r="F355" s="278" t="s">
        <v>1125</v>
      </c>
    </row>
    <row r="356" spans="1:6" ht="24" x14ac:dyDescent="0.25">
      <c r="A356" s="274" t="s">
        <v>1122</v>
      </c>
      <c r="B356" s="274" t="s">
        <v>1123</v>
      </c>
      <c r="C356" s="275" t="s">
        <v>1133</v>
      </c>
      <c r="D356" s="276" t="s">
        <v>680</v>
      </c>
      <c r="E356" s="277">
        <v>422.62799999999999</v>
      </c>
      <c r="F356" s="278" t="s">
        <v>1125</v>
      </c>
    </row>
    <row r="357" spans="1:6" ht="14.1" customHeight="1" x14ac:dyDescent="0.25">
      <c r="A357" s="274" t="s">
        <v>1122</v>
      </c>
      <c r="B357" s="274" t="s">
        <v>1123</v>
      </c>
      <c r="C357" s="275" t="s">
        <v>1134</v>
      </c>
      <c r="D357" s="276" t="s">
        <v>680</v>
      </c>
      <c r="E357" s="277">
        <v>810.41200000000003</v>
      </c>
      <c r="F357" s="278" t="s">
        <v>1125</v>
      </c>
    </row>
    <row r="358" spans="1:6" ht="24" x14ac:dyDescent="0.25">
      <c r="A358" s="274" t="s">
        <v>1122</v>
      </c>
      <c r="B358" s="274" t="s">
        <v>1123</v>
      </c>
      <c r="C358" s="275" t="s">
        <v>1135</v>
      </c>
      <c r="D358" s="276" t="s">
        <v>680</v>
      </c>
      <c r="E358" s="277">
        <v>1069.47</v>
      </c>
      <c r="F358" s="278" t="s">
        <v>1125</v>
      </c>
    </row>
    <row r="359" spans="1:6" ht="18" customHeight="1" x14ac:dyDescent="0.25">
      <c r="A359" s="274" t="s">
        <v>1122</v>
      </c>
      <c r="B359" s="274" t="s">
        <v>1123</v>
      </c>
      <c r="C359" s="275" t="s">
        <v>1136</v>
      </c>
      <c r="D359" s="276" t="s">
        <v>680</v>
      </c>
      <c r="E359" s="277">
        <v>3499.9967000000001</v>
      </c>
      <c r="F359" s="278" t="s">
        <v>1125</v>
      </c>
    </row>
    <row r="360" spans="1:6" ht="18.95" customHeight="1" x14ac:dyDescent="0.25">
      <c r="A360" s="274" t="s">
        <v>1122</v>
      </c>
      <c r="B360" s="274" t="s">
        <v>1123</v>
      </c>
      <c r="C360" s="275" t="s">
        <v>1137</v>
      </c>
      <c r="D360" s="276" t="s">
        <v>680</v>
      </c>
      <c r="E360" s="277">
        <v>200.6</v>
      </c>
      <c r="F360" s="278" t="s">
        <v>1125</v>
      </c>
    </row>
    <row r="361" spans="1:6" ht="15.95" customHeight="1" x14ac:dyDescent="0.25">
      <c r="A361" s="274" t="s">
        <v>1122</v>
      </c>
      <c r="B361" s="274" t="s">
        <v>1123</v>
      </c>
      <c r="C361" s="275" t="s">
        <v>1138</v>
      </c>
      <c r="D361" s="276" t="s">
        <v>680</v>
      </c>
      <c r="E361" s="277">
        <v>17.405000000000001</v>
      </c>
      <c r="F361" s="278" t="s">
        <v>1125</v>
      </c>
    </row>
    <row r="362" spans="1:6" ht="21" customHeight="1" x14ac:dyDescent="0.25">
      <c r="A362" s="274" t="s">
        <v>1122</v>
      </c>
      <c r="B362" s="274" t="s">
        <v>1123</v>
      </c>
      <c r="C362" s="275" t="s">
        <v>1139</v>
      </c>
      <c r="D362" s="276" t="s">
        <v>680</v>
      </c>
      <c r="E362" s="277">
        <v>101.48</v>
      </c>
      <c r="F362" s="278" t="s">
        <v>1125</v>
      </c>
    </row>
    <row r="363" spans="1:6" ht="24" x14ac:dyDescent="0.25">
      <c r="A363" s="274" t="s">
        <v>1122</v>
      </c>
      <c r="B363" s="274" t="s">
        <v>1123</v>
      </c>
      <c r="C363" s="275" t="s">
        <v>1140</v>
      </c>
      <c r="D363" s="276" t="s">
        <v>680</v>
      </c>
      <c r="E363" s="277">
        <v>15.281000000000001</v>
      </c>
      <c r="F363" s="278" t="s">
        <v>1125</v>
      </c>
    </row>
    <row r="364" spans="1:6" ht="24" x14ac:dyDescent="0.25">
      <c r="A364" s="274" t="s">
        <v>1122</v>
      </c>
      <c r="B364" s="274" t="s">
        <v>1123</v>
      </c>
      <c r="C364" s="275" t="s">
        <v>1141</v>
      </c>
      <c r="D364" s="276" t="s">
        <v>680</v>
      </c>
      <c r="E364" s="277">
        <v>34.81</v>
      </c>
      <c r="F364" s="278" t="s">
        <v>1125</v>
      </c>
    </row>
    <row r="365" spans="1:6" ht="24" x14ac:dyDescent="0.25">
      <c r="A365" s="274" t="s">
        <v>1122</v>
      </c>
      <c r="B365" s="274" t="s">
        <v>1123</v>
      </c>
      <c r="C365" s="275" t="s">
        <v>1142</v>
      </c>
      <c r="D365" s="276" t="s">
        <v>680</v>
      </c>
      <c r="E365" s="277">
        <v>77.88</v>
      </c>
      <c r="F365" s="278" t="s">
        <v>1125</v>
      </c>
    </row>
    <row r="366" spans="1:6" ht="24" x14ac:dyDescent="0.25">
      <c r="A366" s="274" t="s">
        <v>1122</v>
      </c>
      <c r="B366" s="274" t="s">
        <v>1123</v>
      </c>
      <c r="C366" s="275" t="s">
        <v>1143</v>
      </c>
      <c r="D366" s="276" t="s">
        <v>707</v>
      </c>
      <c r="E366" s="277">
        <v>403.79669999999999</v>
      </c>
      <c r="F366" s="278" t="s">
        <v>1125</v>
      </c>
    </row>
    <row r="367" spans="1:6" ht="24" x14ac:dyDescent="0.25">
      <c r="A367" s="274" t="s">
        <v>1122</v>
      </c>
      <c r="B367" s="274" t="s">
        <v>1123</v>
      </c>
      <c r="C367" s="275" t="s">
        <v>1144</v>
      </c>
      <c r="D367" s="276" t="s">
        <v>707</v>
      </c>
      <c r="E367" s="277">
        <v>36</v>
      </c>
      <c r="F367" s="278" t="s">
        <v>1125</v>
      </c>
    </row>
    <row r="368" spans="1:6" ht="24" x14ac:dyDescent="0.25">
      <c r="A368" s="274" t="s">
        <v>1122</v>
      </c>
      <c r="B368" s="274" t="s">
        <v>1123</v>
      </c>
      <c r="C368" s="275" t="s">
        <v>1145</v>
      </c>
      <c r="D368" s="276" t="s">
        <v>707</v>
      </c>
      <c r="E368" s="277">
        <v>154.875</v>
      </c>
      <c r="F368" s="278" t="s">
        <v>1125</v>
      </c>
    </row>
    <row r="369" spans="1:6" ht="24" x14ac:dyDescent="0.25">
      <c r="A369" s="274" t="s">
        <v>1122</v>
      </c>
      <c r="B369" s="274" t="s">
        <v>1123</v>
      </c>
      <c r="C369" s="274" t="s">
        <v>1146</v>
      </c>
      <c r="D369" s="276" t="s">
        <v>680</v>
      </c>
      <c r="E369" s="279">
        <v>121.54</v>
      </c>
      <c r="F369" s="280" t="s">
        <v>1125</v>
      </c>
    </row>
    <row r="370" spans="1:6" ht="18" customHeight="1" x14ac:dyDescent="0.25">
      <c r="A370" s="274" t="s">
        <v>1122</v>
      </c>
      <c r="B370" s="274" t="s">
        <v>1123</v>
      </c>
      <c r="C370" s="275" t="s">
        <v>1147</v>
      </c>
      <c r="D370" s="276" t="s">
        <v>680</v>
      </c>
      <c r="E370" s="277">
        <v>510.04250000000002</v>
      </c>
      <c r="F370" s="278" t="s">
        <v>1125</v>
      </c>
    </row>
    <row r="371" spans="1:6" ht="24" x14ac:dyDescent="0.25">
      <c r="A371" s="274" t="s">
        <v>1122</v>
      </c>
      <c r="B371" s="274" t="s">
        <v>1123</v>
      </c>
      <c r="C371" s="275" t="s">
        <v>1148</v>
      </c>
      <c r="D371" s="276" t="s">
        <v>680</v>
      </c>
      <c r="E371" s="277">
        <v>510.04250000000002</v>
      </c>
      <c r="F371" s="278" t="s">
        <v>1125</v>
      </c>
    </row>
    <row r="372" spans="1:6" ht="24" x14ac:dyDescent="0.25">
      <c r="A372" s="274" t="s">
        <v>1122</v>
      </c>
      <c r="B372" s="274" t="s">
        <v>1123</v>
      </c>
      <c r="C372" s="275" t="s">
        <v>1149</v>
      </c>
      <c r="D372" s="276" t="s">
        <v>680</v>
      </c>
      <c r="E372" s="277">
        <v>445.214</v>
      </c>
      <c r="F372" s="278" t="s">
        <v>1125</v>
      </c>
    </row>
    <row r="373" spans="1:6" ht="24" x14ac:dyDescent="0.25">
      <c r="A373" s="274" t="s">
        <v>1122</v>
      </c>
      <c r="B373" s="274" t="s">
        <v>1123</v>
      </c>
      <c r="C373" s="275" t="s">
        <v>1150</v>
      </c>
      <c r="D373" s="276" t="s">
        <v>680</v>
      </c>
      <c r="E373" s="277">
        <v>445.21409999999997</v>
      </c>
      <c r="F373" s="278" t="s">
        <v>1125</v>
      </c>
    </row>
    <row r="374" spans="1:6" ht="21.75" customHeight="1" x14ac:dyDescent="0.25">
      <c r="A374" s="274" t="s">
        <v>1122</v>
      </c>
      <c r="B374" s="274" t="s">
        <v>1123</v>
      </c>
      <c r="C374" s="275" t="s">
        <v>1150</v>
      </c>
      <c r="D374" s="276" t="s">
        <v>680</v>
      </c>
      <c r="E374" s="277">
        <v>437.91</v>
      </c>
      <c r="F374" s="278" t="s">
        <v>1125</v>
      </c>
    </row>
    <row r="375" spans="1:6" ht="24" x14ac:dyDescent="0.25">
      <c r="A375" s="274" t="s">
        <v>1122</v>
      </c>
      <c r="B375" s="274" t="s">
        <v>1123</v>
      </c>
      <c r="C375" s="275" t="s">
        <v>1151</v>
      </c>
      <c r="D375" s="276" t="s">
        <v>680</v>
      </c>
      <c r="E375" s="277">
        <v>440.16329999999999</v>
      </c>
      <c r="F375" s="278" t="s">
        <v>1125</v>
      </c>
    </row>
    <row r="376" spans="1:6" ht="24" x14ac:dyDescent="0.25">
      <c r="A376" s="274" t="s">
        <v>1122</v>
      </c>
      <c r="B376" s="274" t="s">
        <v>1123</v>
      </c>
      <c r="C376" s="275" t="s">
        <v>1152</v>
      </c>
      <c r="D376" s="276" t="s">
        <v>680</v>
      </c>
      <c r="E376" s="277">
        <v>439.49</v>
      </c>
      <c r="F376" s="278" t="s">
        <v>1125</v>
      </c>
    </row>
    <row r="377" spans="1:6" ht="24" x14ac:dyDescent="0.25">
      <c r="A377" s="274" t="s">
        <v>1122</v>
      </c>
      <c r="B377" s="274" t="s">
        <v>1123</v>
      </c>
      <c r="C377" s="275" t="s">
        <v>1153</v>
      </c>
      <c r="D377" s="276" t="s">
        <v>680</v>
      </c>
      <c r="E377" s="277">
        <v>442.005</v>
      </c>
      <c r="F377" s="278" t="s">
        <v>1125</v>
      </c>
    </row>
    <row r="378" spans="1:6" ht="24" x14ac:dyDescent="0.25">
      <c r="A378" s="274" t="s">
        <v>1122</v>
      </c>
      <c r="B378" s="274" t="s">
        <v>1123</v>
      </c>
      <c r="C378" s="275" t="s">
        <v>1154</v>
      </c>
      <c r="D378" s="276" t="s">
        <v>680</v>
      </c>
      <c r="E378" s="277">
        <v>439.49</v>
      </c>
      <c r="F378" s="278" t="s">
        <v>1125</v>
      </c>
    </row>
    <row r="379" spans="1:6" ht="24" x14ac:dyDescent="0.25">
      <c r="A379" s="274" t="s">
        <v>1122</v>
      </c>
      <c r="B379" s="274" t="s">
        <v>1123</v>
      </c>
      <c r="C379" s="275" t="s">
        <v>1155</v>
      </c>
      <c r="D379" s="276" t="s">
        <v>680</v>
      </c>
      <c r="E379" s="277">
        <v>835.00300000000004</v>
      </c>
      <c r="F379" s="278" t="s">
        <v>1125</v>
      </c>
    </row>
    <row r="380" spans="1:6" ht="24" x14ac:dyDescent="0.25">
      <c r="A380" s="274" t="s">
        <v>1122</v>
      </c>
      <c r="B380" s="274" t="s">
        <v>1123</v>
      </c>
      <c r="C380" s="275" t="s">
        <v>1156</v>
      </c>
      <c r="D380" s="276" t="s">
        <v>680</v>
      </c>
      <c r="E380" s="277">
        <v>1110</v>
      </c>
      <c r="F380" s="278" t="s">
        <v>1125</v>
      </c>
    </row>
    <row r="381" spans="1:6" ht="24" x14ac:dyDescent="0.25">
      <c r="A381" s="274" t="s">
        <v>1122</v>
      </c>
      <c r="B381" s="274" t="s">
        <v>1123</v>
      </c>
      <c r="C381" s="275" t="s">
        <v>1157</v>
      </c>
      <c r="D381" s="276" t="s">
        <v>680</v>
      </c>
      <c r="E381" s="277">
        <v>932.61249999999995</v>
      </c>
      <c r="F381" s="278" t="s">
        <v>1125</v>
      </c>
    </row>
    <row r="382" spans="1:6" ht="24" x14ac:dyDescent="0.25">
      <c r="A382" s="274" t="s">
        <v>1122</v>
      </c>
      <c r="B382" s="274" t="s">
        <v>1123</v>
      </c>
      <c r="C382" s="275" t="s">
        <v>1158</v>
      </c>
      <c r="D382" s="276" t="s">
        <v>680</v>
      </c>
      <c r="E382" s="277">
        <v>932.39</v>
      </c>
      <c r="F382" s="278" t="s">
        <v>1125</v>
      </c>
    </row>
    <row r="383" spans="1:6" ht="24" x14ac:dyDescent="0.25">
      <c r="A383" s="274" t="s">
        <v>1122</v>
      </c>
      <c r="B383" s="274" t="s">
        <v>1123</v>
      </c>
      <c r="C383" s="275" t="s">
        <v>1159</v>
      </c>
      <c r="D383" s="276" t="s">
        <v>680</v>
      </c>
      <c r="E383" s="277">
        <v>932.39</v>
      </c>
      <c r="F383" s="278" t="s">
        <v>1125</v>
      </c>
    </row>
    <row r="384" spans="1:6" ht="24" x14ac:dyDescent="0.25">
      <c r="A384" s="274" t="s">
        <v>1122</v>
      </c>
      <c r="B384" s="274" t="s">
        <v>1123</v>
      </c>
      <c r="C384" s="275" t="s">
        <v>1160</v>
      </c>
      <c r="D384" s="276" t="s">
        <v>680</v>
      </c>
      <c r="E384" s="277">
        <v>1015</v>
      </c>
      <c r="F384" s="278" t="s">
        <v>1125</v>
      </c>
    </row>
    <row r="385" spans="1:6" ht="24" x14ac:dyDescent="0.25">
      <c r="A385" s="274" t="s">
        <v>1122</v>
      </c>
      <c r="B385" s="274" t="s">
        <v>1123</v>
      </c>
      <c r="C385" s="275" t="s">
        <v>1161</v>
      </c>
      <c r="D385" s="276" t="s">
        <v>680</v>
      </c>
      <c r="E385" s="277">
        <v>927.75</v>
      </c>
      <c r="F385" s="278" t="s">
        <v>1125</v>
      </c>
    </row>
    <row r="386" spans="1:6" ht="24" x14ac:dyDescent="0.25">
      <c r="A386" s="274" t="s">
        <v>1122</v>
      </c>
      <c r="B386" s="274" t="s">
        <v>1123</v>
      </c>
      <c r="C386" s="275" t="s">
        <v>1162</v>
      </c>
      <c r="D386" s="276" t="s">
        <v>680</v>
      </c>
      <c r="E386" s="277">
        <v>922.77329999999995</v>
      </c>
      <c r="F386" s="278" t="s">
        <v>1125</v>
      </c>
    </row>
    <row r="387" spans="1:6" ht="24" x14ac:dyDescent="0.25">
      <c r="A387" s="274" t="s">
        <v>1122</v>
      </c>
      <c r="B387" s="274" t="s">
        <v>1123</v>
      </c>
      <c r="C387" s="275" t="s">
        <v>1163</v>
      </c>
      <c r="D387" s="276" t="s">
        <v>680</v>
      </c>
      <c r="E387" s="277">
        <v>929.53330000000005</v>
      </c>
      <c r="F387" s="278" t="s">
        <v>1125</v>
      </c>
    </row>
    <row r="388" spans="1:6" ht="24" x14ac:dyDescent="0.25">
      <c r="A388" s="274" t="s">
        <v>1122</v>
      </c>
      <c r="B388" s="274" t="s">
        <v>1123</v>
      </c>
      <c r="C388" s="275" t="s">
        <v>1164</v>
      </c>
      <c r="D388" s="276" t="s">
        <v>680</v>
      </c>
      <c r="E388" s="277">
        <v>885</v>
      </c>
      <c r="F388" s="278" t="s">
        <v>1125</v>
      </c>
    </row>
    <row r="389" spans="1:6" ht="24" x14ac:dyDescent="0.25">
      <c r="A389" s="274" t="s">
        <v>1122</v>
      </c>
      <c r="B389" s="274" t="s">
        <v>1123</v>
      </c>
      <c r="C389" s="275" t="s">
        <v>1165</v>
      </c>
      <c r="D389" s="276" t="s">
        <v>680</v>
      </c>
      <c r="E389" s="277">
        <v>1017.5025000000001</v>
      </c>
      <c r="F389" s="278" t="s">
        <v>1125</v>
      </c>
    </row>
    <row r="390" spans="1:6" ht="24" x14ac:dyDescent="0.25">
      <c r="A390" s="274" t="s">
        <v>1122</v>
      </c>
      <c r="B390" s="274" t="s">
        <v>1123</v>
      </c>
      <c r="C390" s="275" t="s">
        <v>1166</v>
      </c>
      <c r="D390" s="276" t="s">
        <v>680</v>
      </c>
      <c r="E390" s="277">
        <v>2700.0052000000001</v>
      </c>
      <c r="F390" s="278" t="s">
        <v>1125</v>
      </c>
    </row>
    <row r="391" spans="1:6" ht="24" x14ac:dyDescent="0.25">
      <c r="A391" s="274" t="s">
        <v>1122</v>
      </c>
      <c r="B391" s="274" t="s">
        <v>1123</v>
      </c>
      <c r="C391" s="275" t="s">
        <v>1167</v>
      </c>
      <c r="D391" s="276" t="s">
        <v>680</v>
      </c>
      <c r="E391" s="277">
        <v>2799.9985000000001</v>
      </c>
      <c r="F391" s="278" t="s">
        <v>1125</v>
      </c>
    </row>
    <row r="392" spans="1:6" ht="24" x14ac:dyDescent="0.25">
      <c r="A392" s="274" t="s">
        <v>1122</v>
      </c>
      <c r="B392" s="274" t="s">
        <v>1123</v>
      </c>
      <c r="C392" s="275" t="s">
        <v>1168</v>
      </c>
      <c r="D392" s="276" t="s">
        <v>680</v>
      </c>
      <c r="E392" s="277">
        <v>2149.9960000000001</v>
      </c>
      <c r="F392" s="278" t="s">
        <v>1125</v>
      </c>
    </row>
    <row r="393" spans="1:6" ht="24" x14ac:dyDescent="0.25">
      <c r="A393" s="274" t="s">
        <v>1122</v>
      </c>
      <c r="B393" s="274" t="s">
        <v>1123</v>
      </c>
      <c r="C393" s="275" t="s">
        <v>1169</v>
      </c>
      <c r="D393" s="276" t="s">
        <v>680</v>
      </c>
      <c r="E393" s="277">
        <v>3650</v>
      </c>
      <c r="F393" s="278" t="s">
        <v>1125</v>
      </c>
    </row>
    <row r="394" spans="1:6" ht="14.1" customHeight="1" x14ac:dyDescent="0.25">
      <c r="A394" s="274" t="s">
        <v>1122</v>
      </c>
      <c r="B394" s="274" t="s">
        <v>1123</v>
      </c>
      <c r="C394" s="275" t="s">
        <v>1170</v>
      </c>
      <c r="D394" s="276" t="s">
        <v>680</v>
      </c>
      <c r="E394" s="277">
        <v>30.68</v>
      </c>
      <c r="F394" s="278" t="s">
        <v>1125</v>
      </c>
    </row>
    <row r="395" spans="1:6" ht="24" x14ac:dyDescent="0.25">
      <c r="A395" s="274" t="s">
        <v>1122</v>
      </c>
      <c r="B395" s="274" t="s">
        <v>1123</v>
      </c>
      <c r="C395" s="275" t="s">
        <v>1171</v>
      </c>
      <c r="D395" s="276" t="s">
        <v>680</v>
      </c>
      <c r="E395" s="277">
        <v>5039.8509999999997</v>
      </c>
      <c r="F395" s="278" t="s">
        <v>1125</v>
      </c>
    </row>
    <row r="396" spans="1:6" ht="24" x14ac:dyDescent="0.25">
      <c r="A396" s="274" t="s">
        <v>1122</v>
      </c>
      <c r="B396" s="274" t="s">
        <v>1123</v>
      </c>
      <c r="C396" s="275" t="s">
        <v>1172</v>
      </c>
      <c r="D396" s="276" t="s">
        <v>680</v>
      </c>
      <c r="E396" s="277">
        <v>2700.0050000000001</v>
      </c>
      <c r="F396" s="278" t="s">
        <v>1125</v>
      </c>
    </row>
    <row r="397" spans="1:6" ht="24" x14ac:dyDescent="0.25">
      <c r="A397" s="274" t="s">
        <v>1122</v>
      </c>
      <c r="B397" s="274" t="s">
        <v>1123</v>
      </c>
      <c r="C397" s="275" t="s">
        <v>1173</v>
      </c>
      <c r="D397" s="276" t="s">
        <v>680</v>
      </c>
      <c r="E397" s="277">
        <v>9.9946000000000002</v>
      </c>
      <c r="F397" s="278" t="s">
        <v>1125</v>
      </c>
    </row>
    <row r="398" spans="1:6" ht="24.75" customHeight="1" x14ac:dyDescent="0.25">
      <c r="A398" s="274" t="s">
        <v>1122</v>
      </c>
      <c r="B398" s="274" t="s">
        <v>1123</v>
      </c>
      <c r="C398" s="275" t="s">
        <v>1174</v>
      </c>
      <c r="D398" s="276" t="s">
        <v>680</v>
      </c>
      <c r="E398" s="277">
        <v>35.4</v>
      </c>
      <c r="F398" s="278" t="s">
        <v>1125</v>
      </c>
    </row>
    <row r="399" spans="1:6" ht="24" x14ac:dyDescent="0.25">
      <c r="A399" s="274" t="s">
        <v>1122</v>
      </c>
      <c r="B399" s="274" t="s">
        <v>1123</v>
      </c>
      <c r="C399" s="275" t="s">
        <v>1175</v>
      </c>
      <c r="D399" s="276" t="s">
        <v>680</v>
      </c>
      <c r="E399" s="277">
        <v>1184.72</v>
      </c>
      <c r="F399" s="278" t="s">
        <v>1125</v>
      </c>
    </row>
    <row r="400" spans="1:6" ht="24" x14ac:dyDescent="0.25">
      <c r="A400" s="274" t="s">
        <v>1122</v>
      </c>
      <c r="B400" s="274" t="s">
        <v>1123</v>
      </c>
      <c r="C400" s="275" t="s">
        <v>1176</v>
      </c>
      <c r="D400" s="276" t="s">
        <v>680</v>
      </c>
      <c r="E400" s="277">
        <v>2265.6</v>
      </c>
      <c r="F400" s="278" t="s">
        <v>1125</v>
      </c>
    </row>
    <row r="401" spans="1:6" ht="24" x14ac:dyDescent="0.25">
      <c r="A401" s="274" t="s">
        <v>1122</v>
      </c>
      <c r="B401" s="274" t="s">
        <v>1123</v>
      </c>
      <c r="C401" s="275" t="s">
        <v>1177</v>
      </c>
      <c r="D401" s="276" t="s">
        <v>680</v>
      </c>
      <c r="E401" s="277">
        <v>13.3222</v>
      </c>
      <c r="F401" s="278" t="s">
        <v>1125</v>
      </c>
    </row>
    <row r="402" spans="1:6" ht="24" x14ac:dyDescent="0.25">
      <c r="A402" s="274" t="s">
        <v>1122</v>
      </c>
      <c r="B402" s="274" t="s">
        <v>1123</v>
      </c>
      <c r="C402" s="275" t="s">
        <v>1178</v>
      </c>
      <c r="D402" s="276" t="s">
        <v>680</v>
      </c>
      <c r="E402" s="277">
        <v>107.675</v>
      </c>
      <c r="F402" s="278" t="s">
        <v>1125</v>
      </c>
    </row>
    <row r="403" spans="1:6" ht="21.75" customHeight="1" x14ac:dyDescent="0.25">
      <c r="A403" s="274" t="s">
        <v>1122</v>
      </c>
      <c r="B403" s="274" t="s">
        <v>1123</v>
      </c>
      <c r="C403" s="275" t="s">
        <v>1179</v>
      </c>
      <c r="D403" s="276" t="s">
        <v>680</v>
      </c>
      <c r="E403" s="277">
        <v>21.771000000000001</v>
      </c>
      <c r="F403" s="278" t="s">
        <v>1125</v>
      </c>
    </row>
    <row r="404" spans="1:6" ht="24" x14ac:dyDescent="0.25">
      <c r="A404" s="274" t="s">
        <v>1122</v>
      </c>
      <c r="B404" s="274" t="s">
        <v>1123</v>
      </c>
      <c r="C404" s="275" t="s">
        <v>1180</v>
      </c>
      <c r="D404" s="276" t="s">
        <v>680</v>
      </c>
      <c r="E404" s="277">
        <v>7.8470000000000004</v>
      </c>
      <c r="F404" s="278" t="s">
        <v>1125</v>
      </c>
    </row>
    <row r="405" spans="1:6" ht="24" x14ac:dyDescent="0.25">
      <c r="A405" s="274" t="s">
        <v>1122</v>
      </c>
      <c r="B405" s="274" t="s">
        <v>1123</v>
      </c>
      <c r="C405" s="275" t="s">
        <v>1181</v>
      </c>
      <c r="D405" s="276" t="s">
        <v>680</v>
      </c>
      <c r="E405" s="277">
        <v>885.4</v>
      </c>
      <c r="F405" s="278" t="s">
        <v>1125</v>
      </c>
    </row>
    <row r="406" spans="1:6" ht="24" x14ac:dyDescent="0.25">
      <c r="A406" s="274" t="s">
        <v>1122</v>
      </c>
      <c r="B406" s="274" t="s">
        <v>1123</v>
      </c>
      <c r="C406" s="275" t="s">
        <v>1182</v>
      </c>
      <c r="D406" s="276" t="s">
        <v>680</v>
      </c>
      <c r="E406" s="277">
        <v>880.95249999999999</v>
      </c>
      <c r="F406" s="278" t="s">
        <v>1125</v>
      </c>
    </row>
    <row r="407" spans="1:6" ht="24" x14ac:dyDescent="0.25">
      <c r="A407" s="274" t="s">
        <v>1122</v>
      </c>
      <c r="B407" s="274" t="s">
        <v>1123</v>
      </c>
      <c r="C407" s="275" t="s">
        <v>1183</v>
      </c>
      <c r="D407" s="276" t="s">
        <v>680</v>
      </c>
      <c r="E407" s="277">
        <v>889.42600000000004</v>
      </c>
      <c r="F407" s="278" t="s">
        <v>1125</v>
      </c>
    </row>
    <row r="408" spans="1:6" ht="24" x14ac:dyDescent="0.25">
      <c r="A408" s="274" t="s">
        <v>1122</v>
      </c>
      <c r="B408" s="274" t="s">
        <v>1123</v>
      </c>
      <c r="C408" s="275" t="s">
        <v>1184</v>
      </c>
      <c r="D408" s="276" t="s">
        <v>680</v>
      </c>
      <c r="E408" s="277">
        <v>20.001000000000001</v>
      </c>
      <c r="F408" s="278" t="s">
        <v>1125</v>
      </c>
    </row>
    <row r="409" spans="1:6" ht="15.95" customHeight="1" x14ac:dyDescent="0.25">
      <c r="A409" s="274" t="s">
        <v>1122</v>
      </c>
      <c r="B409" s="274" t="s">
        <v>1123</v>
      </c>
      <c r="C409" s="278" t="s">
        <v>1185</v>
      </c>
      <c r="D409" s="276" t="s">
        <v>680</v>
      </c>
      <c r="E409" s="281">
        <v>5750.01</v>
      </c>
      <c r="F409" s="278" t="s">
        <v>1125</v>
      </c>
    </row>
    <row r="410" spans="1:6" ht="24" x14ac:dyDescent="0.25">
      <c r="A410" s="274" t="s">
        <v>1122</v>
      </c>
      <c r="B410" s="274" t="s">
        <v>1123</v>
      </c>
      <c r="C410" s="275" t="s">
        <v>1186</v>
      </c>
      <c r="D410" s="276" t="s">
        <v>680</v>
      </c>
      <c r="E410" s="277">
        <v>4500.0006000000003</v>
      </c>
      <c r="F410" s="278" t="s">
        <v>1125</v>
      </c>
    </row>
    <row r="411" spans="1:6" ht="24" x14ac:dyDescent="0.25">
      <c r="A411" s="274" t="s">
        <v>1122</v>
      </c>
      <c r="B411" s="274" t="s">
        <v>1123</v>
      </c>
      <c r="C411" s="275" t="s">
        <v>1187</v>
      </c>
      <c r="D411" s="276" t="s">
        <v>1077</v>
      </c>
      <c r="E411" s="277">
        <v>206.5</v>
      </c>
      <c r="F411" s="278" t="s">
        <v>1125</v>
      </c>
    </row>
    <row r="412" spans="1:6" ht="24" x14ac:dyDescent="0.25">
      <c r="A412" s="274" t="s">
        <v>1122</v>
      </c>
      <c r="B412" s="274" t="s">
        <v>1123</v>
      </c>
      <c r="C412" s="275" t="s">
        <v>1188</v>
      </c>
      <c r="D412" s="276" t="s">
        <v>680</v>
      </c>
      <c r="E412" s="277">
        <v>144.9984</v>
      </c>
      <c r="F412" s="278" t="s">
        <v>1125</v>
      </c>
    </row>
    <row r="413" spans="1:6" ht="24" x14ac:dyDescent="0.25">
      <c r="A413" s="274" t="s">
        <v>1122</v>
      </c>
      <c r="B413" s="274" t="s">
        <v>1123</v>
      </c>
      <c r="C413" s="275" t="s">
        <v>1189</v>
      </c>
      <c r="D413" s="276" t="s">
        <v>680</v>
      </c>
      <c r="E413" s="277">
        <v>1407.74</v>
      </c>
      <c r="F413" s="278" t="s">
        <v>1125</v>
      </c>
    </row>
    <row r="414" spans="1:6" ht="24" x14ac:dyDescent="0.25">
      <c r="A414" s="274" t="s">
        <v>1122</v>
      </c>
      <c r="B414" s="274" t="s">
        <v>1123</v>
      </c>
      <c r="C414" s="275" t="s">
        <v>1190</v>
      </c>
      <c r="D414" s="276" t="s">
        <v>707</v>
      </c>
      <c r="E414" s="277">
        <v>71.98</v>
      </c>
      <c r="F414" s="278" t="s">
        <v>1125</v>
      </c>
    </row>
    <row r="415" spans="1:6" ht="24" x14ac:dyDescent="0.25">
      <c r="A415" s="274" t="s">
        <v>1122</v>
      </c>
      <c r="B415" s="274" t="s">
        <v>1123</v>
      </c>
      <c r="C415" s="275" t="s">
        <v>1191</v>
      </c>
      <c r="D415" s="276" t="s">
        <v>680</v>
      </c>
      <c r="E415" s="277">
        <v>55</v>
      </c>
      <c r="F415" s="278" t="s">
        <v>1125</v>
      </c>
    </row>
    <row r="416" spans="1:6" ht="24" x14ac:dyDescent="0.25">
      <c r="A416" s="274" t="s">
        <v>1122</v>
      </c>
      <c r="B416" s="274" t="s">
        <v>1123</v>
      </c>
      <c r="C416" s="275" t="s">
        <v>1192</v>
      </c>
      <c r="D416" s="276" t="s">
        <v>680</v>
      </c>
      <c r="E416" s="277">
        <v>55</v>
      </c>
      <c r="F416" s="278" t="s">
        <v>1125</v>
      </c>
    </row>
    <row r="417" spans="1:6" ht="24" x14ac:dyDescent="0.25">
      <c r="A417" s="274" t="s">
        <v>1122</v>
      </c>
      <c r="B417" s="274" t="s">
        <v>1123</v>
      </c>
      <c r="C417" s="275" t="s">
        <v>1193</v>
      </c>
      <c r="D417" s="276" t="s">
        <v>1077</v>
      </c>
      <c r="E417" s="277">
        <v>72.5</v>
      </c>
      <c r="F417" s="278" t="s">
        <v>1125</v>
      </c>
    </row>
    <row r="418" spans="1:6" ht="24" x14ac:dyDescent="0.25">
      <c r="A418" s="274" t="s">
        <v>1122</v>
      </c>
      <c r="B418" s="274" t="s">
        <v>1123</v>
      </c>
      <c r="C418" s="275" t="s">
        <v>1194</v>
      </c>
      <c r="D418" s="276" t="s">
        <v>680</v>
      </c>
      <c r="E418" s="277">
        <v>50</v>
      </c>
      <c r="F418" s="278" t="s">
        <v>1125</v>
      </c>
    </row>
    <row r="419" spans="1:6" ht="24" x14ac:dyDescent="0.25">
      <c r="A419" s="274" t="s">
        <v>1122</v>
      </c>
      <c r="B419" s="274" t="s">
        <v>1123</v>
      </c>
      <c r="C419" s="275" t="s">
        <v>1195</v>
      </c>
      <c r="D419" s="276" t="s">
        <v>680</v>
      </c>
      <c r="E419" s="277">
        <v>1121</v>
      </c>
      <c r="F419" s="278" t="s">
        <v>1125</v>
      </c>
    </row>
    <row r="420" spans="1:6" ht="24" x14ac:dyDescent="0.25">
      <c r="A420" s="274" t="s">
        <v>1122</v>
      </c>
      <c r="B420" s="274" t="s">
        <v>1123</v>
      </c>
      <c r="C420" s="275" t="s">
        <v>1196</v>
      </c>
      <c r="D420" s="276" t="s">
        <v>680</v>
      </c>
      <c r="E420" s="277">
        <v>254.99799999999999</v>
      </c>
      <c r="F420" s="278" t="s">
        <v>1125</v>
      </c>
    </row>
    <row r="421" spans="1:6" ht="24" x14ac:dyDescent="0.25">
      <c r="A421" s="274" t="s">
        <v>1122</v>
      </c>
      <c r="B421" s="274" t="s">
        <v>1123</v>
      </c>
      <c r="C421" s="275" t="s">
        <v>1196</v>
      </c>
      <c r="D421" s="276" t="s">
        <v>680</v>
      </c>
      <c r="E421" s="277">
        <v>365.8</v>
      </c>
      <c r="F421" s="278" t="s">
        <v>1125</v>
      </c>
    </row>
    <row r="422" spans="1:6" ht="24" x14ac:dyDescent="0.25">
      <c r="A422" s="274" t="s">
        <v>1122</v>
      </c>
      <c r="B422" s="274" t="s">
        <v>1123</v>
      </c>
      <c r="C422" s="278" t="s">
        <v>1197</v>
      </c>
      <c r="D422" s="276" t="s">
        <v>680</v>
      </c>
      <c r="E422" s="281">
        <v>498.99799999999999</v>
      </c>
      <c r="F422" s="278" t="s">
        <v>1125</v>
      </c>
    </row>
    <row r="423" spans="1:6" ht="24" x14ac:dyDescent="0.25">
      <c r="A423" s="274" t="s">
        <v>1122</v>
      </c>
      <c r="B423" s="274" t="s">
        <v>1123</v>
      </c>
      <c r="C423" s="275" t="s">
        <v>1198</v>
      </c>
      <c r="D423" s="276" t="s">
        <v>680</v>
      </c>
      <c r="E423" s="277">
        <v>10.9976</v>
      </c>
      <c r="F423" s="278" t="s">
        <v>1125</v>
      </c>
    </row>
    <row r="424" spans="1:6" ht="24" x14ac:dyDescent="0.25">
      <c r="A424" s="274" t="s">
        <v>1122</v>
      </c>
      <c r="B424" s="274" t="s">
        <v>1123</v>
      </c>
      <c r="C424" s="275" t="s">
        <v>1199</v>
      </c>
      <c r="D424" s="276" t="s">
        <v>680</v>
      </c>
      <c r="E424" s="277">
        <v>53.1</v>
      </c>
      <c r="F424" s="278" t="s">
        <v>1125</v>
      </c>
    </row>
    <row r="425" spans="1:6" ht="24" x14ac:dyDescent="0.25">
      <c r="A425" s="274" t="s">
        <v>1122</v>
      </c>
      <c r="B425" s="274" t="s">
        <v>1123</v>
      </c>
      <c r="C425" s="275" t="s">
        <v>1200</v>
      </c>
      <c r="D425" s="276" t="s">
        <v>680</v>
      </c>
      <c r="E425" s="277">
        <v>916.505</v>
      </c>
      <c r="F425" s="278" t="s">
        <v>1125</v>
      </c>
    </row>
    <row r="426" spans="1:6" ht="24" x14ac:dyDescent="0.25">
      <c r="A426" s="274" t="s">
        <v>1122</v>
      </c>
      <c r="B426" s="274" t="s">
        <v>1123</v>
      </c>
      <c r="C426" s="275" t="s">
        <v>1201</v>
      </c>
      <c r="D426" s="276" t="s">
        <v>680</v>
      </c>
      <c r="E426" s="277">
        <v>5015</v>
      </c>
      <c r="F426" s="278" t="s">
        <v>1125</v>
      </c>
    </row>
    <row r="427" spans="1:6" ht="24" x14ac:dyDescent="0.25">
      <c r="A427" s="274" t="s">
        <v>1122</v>
      </c>
      <c r="B427" s="274" t="s">
        <v>1123</v>
      </c>
      <c r="C427" s="275" t="s">
        <v>1202</v>
      </c>
      <c r="D427" s="276" t="s">
        <v>680</v>
      </c>
      <c r="E427" s="277">
        <v>10584.6</v>
      </c>
      <c r="F427" s="278" t="s">
        <v>1125</v>
      </c>
    </row>
    <row r="428" spans="1:6" ht="24" x14ac:dyDescent="0.25">
      <c r="A428" s="274" t="s">
        <v>1122</v>
      </c>
      <c r="B428" s="274" t="s">
        <v>1123</v>
      </c>
      <c r="C428" s="275" t="s">
        <v>1203</v>
      </c>
      <c r="D428" s="276" t="s">
        <v>680</v>
      </c>
      <c r="E428" s="277">
        <v>8.85</v>
      </c>
      <c r="F428" s="278" t="s">
        <v>1125</v>
      </c>
    </row>
    <row r="429" spans="1:6" ht="24" x14ac:dyDescent="0.25">
      <c r="A429" s="274" t="s">
        <v>1122</v>
      </c>
      <c r="B429" s="274" t="s">
        <v>1123</v>
      </c>
      <c r="C429" s="275" t="s">
        <v>1204</v>
      </c>
      <c r="D429" s="276" t="s">
        <v>680</v>
      </c>
      <c r="E429" s="277">
        <v>26.55</v>
      </c>
      <c r="F429" s="278" t="s">
        <v>1125</v>
      </c>
    </row>
    <row r="430" spans="1:6" ht="24" x14ac:dyDescent="0.25">
      <c r="A430" s="274" t="s">
        <v>1122</v>
      </c>
      <c r="B430" s="274" t="s">
        <v>1123</v>
      </c>
      <c r="C430" s="275" t="s">
        <v>1205</v>
      </c>
      <c r="D430" s="276" t="s">
        <v>680</v>
      </c>
      <c r="E430" s="277">
        <v>71.98</v>
      </c>
      <c r="F430" s="278" t="s">
        <v>1125</v>
      </c>
    </row>
    <row r="431" spans="1:6" ht="24" x14ac:dyDescent="0.25">
      <c r="A431" s="274" t="s">
        <v>1122</v>
      </c>
      <c r="B431" s="274" t="s">
        <v>1123</v>
      </c>
      <c r="C431" s="275" t="s">
        <v>1206</v>
      </c>
      <c r="D431" s="276" t="s">
        <v>680</v>
      </c>
      <c r="E431" s="277">
        <v>278.77499999999998</v>
      </c>
      <c r="F431" s="278" t="s">
        <v>1125</v>
      </c>
    </row>
    <row r="432" spans="1:6" ht="24" x14ac:dyDescent="0.25">
      <c r="A432" s="274" t="s">
        <v>1122</v>
      </c>
      <c r="B432" s="274" t="s">
        <v>1123</v>
      </c>
      <c r="C432" s="275" t="s">
        <v>1207</v>
      </c>
      <c r="D432" s="276" t="s">
        <v>680</v>
      </c>
      <c r="E432" s="277">
        <v>32.001600000000003</v>
      </c>
      <c r="F432" s="278" t="s">
        <v>1125</v>
      </c>
    </row>
    <row r="433" spans="1:6" ht="24" x14ac:dyDescent="0.25">
      <c r="A433" s="274" t="s">
        <v>1122</v>
      </c>
      <c r="B433" s="274" t="s">
        <v>1123</v>
      </c>
      <c r="C433" s="275" t="s">
        <v>1208</v>
      </c>
      <c r="D433" s="276" t="s">
        <v>680</v>
      </c>
      <c r="E433" s="277">
        <v>33.04</v>
      </c>
      <c r="F433" s="278" t="s">
        <v>1125</v>
      </c>
    </row>
    <row r="434" spans="1:6" ht="24" x14ac:dyDescent="0.25">
      <c r="A434" s="274" t="s">
        <v>1122</v>
      </c>
      <c r="B434" s="274" t="s">
        <v>1123</v>
      </c>
      <c r="C434" s="275" t="s">
        <v>1209</v>
      </c>
      <c r="D434" s="276" t="s">
        <v>680</v>
      </c>
      <c r="E434" s="277">
        <v>24.78</v>
      </c>
      <c r="F434" s="278" t="s">
        <v>1125</v>
      </c>
    </row>
    <row r="435" spans="1:6" ht="24" x14ac:dyDescent="0.25">
      <c r="A435" s="274" t="s">
        <v>1122</v>
      </c>
      <c r="B435" s="274" t="s">
        <v>1123</v>
      </c>
      <c r="C435" s="275" t="s">
        <v>1210</v>
      </c>
      <c r="D435" s="276" t="s">
        <v>680</v>
      </c>
      <c r="E435" s="277">
        <v>21.24</v>
      </c>
      <c r="F435" s="278" t="s">
        <v>1125</v>
      </c>
    </row>
    <row r="436" spans="1:6" ht="24" x14ac:dyDescent="0.25">
      <c r="A436" s="274" t="s">
        <v>1122</v>
      </c>
      <c r="B436" s="274" t="s">
        <v>1123</v>
      </c>
      <c r="C436" s="275" t="s">
        <v>1211</v>
      </c>
      <c r="D436" s="276" t="s">
        <v>680</v>
      </c>
      <c r="E436" s="277">
        <v>8379.4282999999996</v>
      </c>
      <c r="F436" s="278" t="s">
        <v>1125</v>
      </c>
    </row>
    <row r="437" spans="1:6" ht="24" x14ac:dyDescent="0.25">
      <c r="A437" s="274" t="s">
        <v>1122</v>
      </c>
      <c r="B437" s="274" t="s">
        <v>1123</v>
      </c>
      <c r="C437" s="275" t="s">
        <v>1212</v>
      </c>
      <c r="D437" s="276" t="s">
        <v>680</v>
      </c>
      <c r="E437" s="277">
        <v>3100.0016999999998</v>
      </c>
      <c r="F437" s="278" t="s">
        <v>1125</v>
      </c>
    </row>
    <row r="438" spans="1:6" ht="24" x14ac:dyDescent="0.25">
      <c r="A438" s="274" t="s">
        <v>1122</v>
      </c>
      <c r="B438" s="274" t="s">
        <v>1123</v>
      </c>
      <c r="C438" s="275" t="s">
        <v>1213</v>
      </c>
      <c r="D438" s="276" t="s">
        <v>680</v>
      </c>
      <c r="E438" s="277">
        <v>7601.18</v>
      </c>
      <c r="F438" s="278" t="s">
        <v>1125</v>
      </c>
    </row>
    <row r="439" spans="1:6" ht="24" x14ac:dyDescent="0.25">
      <c r="A439" s="274" t="s">
        <v>1122</v>
      </c>
      <c r="B439" s="274" t="s">
        <v>1123</v>
      </c>
      <c r="C439" s="275" t="s">
        <v>1214</v>
      </c>
      <c r="D439" s="276" t="s">
        <v>680</v>
      </c>
      <c r="E439" s="277">
        <v>5.31</v>
      </c>
      <c r="F439" s="278" t="s">
        <v>1125</v>
      </c>
    </row>
    <row r="440" spans="1:6" ht="24" x14ac:dyDescent="0.25">
      <c r="A440" s="274" t="s">
        <v>1122</v>
      </c>
      <c r="B440" s="274" t="s">
        <v>1123</v>
      </c>
      <c r="C440" s="275" t="s">
        <v>1215</v>
      </c>
      <c r="D440" s="276" t="s">
        <v>680</v>
      </c>
      <c r="E440" s="277">
        <v>9.6760000000000002</v>
      </c>
      <c r="F440" s="278" t="s">
        <v>1125</v>
      </c>
    </row>
    <row r="441" spans="1:6" ht="24" x14ac:dyDescent="0.25">
      <c r="A441" s="274" t="s">
        <v>1122</v>
      </c>
      <c r="B441" s="274" t="s">
        <v>1123</v>
      </c>
      <c r="C441" s="275" t="s">
        <v>1216</v>
      </c>
      <c r="D441" s="276" t="s">
        <v>680</v>
      </c>
      <c r="E441" s="277">
        <v>25.924600000000002</v>
      </c>
      <c r="F441" s="278" t="s">
        <v>1125</v>
      </c>
    </row>
    <row r="442" spans="1:6" ht="24" x14ac:dyDescent="0.25">
      <c r="A442" s="274" t="s">
        <v>1122</v>
      </c>
      <c r="B442" s="274" t="s">
        <v>1123</v>
      </c>
      <c r="C442" s="275" t="s">
        <v>1217</v>
      </c>
      <c r="D442" s="276" t="s">
        <v>680</v>
      </c>
      <c r="E442" s="277">
        <v>4163.9250000000002</v>
      </c>
      <c r="F442" s="278" t="s">
        <v>1125</v>
      </c>
    </row>
    <row r="443" spans="1:6" ht="24" x14ac:dyDescent="0.25">
      <c r="A443" s="274" t="s">
        <v>1122</v>
      </c>
      <c r="B443" s="274" t="s">
        <v>1123</v>
      </c>
      <c r="C443" s="275" t="s">
        <v>1218</v>
      </c>
      <c r="D443" s="276" t="s">
        <v>680</v>
      </c>
      <c r="E443" s="277">
        <v>15.34</v>
      </c>
      <c r="F443" s="278" t="s">
        <v>1125</v>
      </c>
    </row>
    <row r="444" spans="1:6" ht="24" x14ac:dyDescent="0.25">
      <c r="A444" s="274" t="s">
        <v>1122</v>
      </c>
      <c r="B444" s="274" t="s">
        <v>1123</v>
      </c>
      <c r="C444" s="275" t="s">
        <v>1219</v>
      </c>
      <c r="D444" s="276" t="s">
        <v>680</v>
      </c>
      <c r="E444" s="277">
        <v>788.24</v>
      </c>
      <c r="F444" s="278" t="s">
        <v>1125</v>
      </c>
    </row>
    <row r="445" spans="1:6" ht="24" x14ac:dyDescent="0.25">
      <c r="A445" s="274" t="s">
        <v>1122</v>
      </c>
      <c r="B445" s="274" t="s">
        <v>1123</v>
      </c>
      <c r="C445" s="274" t="s">
        <v>1220</v>
      </c>
      <c r="D445" s="276" t="s">
        <v>680</v>
      </c>
      <c r="E445" s="279">
        <v>1888</v>
      </c>
      <c r="F445" s="280" t="s">
        <v>1125</v>
      </c>
    </row>
    <row r="446" spans="1:6" ht="24" x14ac:dyDescent="0.25">
      <c r="A446" s="274" t="s">
        <v>1122</v>
      </c>
      <c r="B446" s="274" t="s">
        <v>1123</v>
      </c>
      <c r="C446" s="274" t="s">
        <v>1221</v>
      </c>
      <c r="D446" s="276" t="s">
        <v>680</v>
      </c>
      <c r="E446" s="279">
        <v>1888</v>
      </c>
      <c r="F446" s="280" t="s">
        <v>1125</v>
      </c>
    </row>
    <row r="447" spans="1:6" ht="24" x14ac:dyDescent="0.25">
      <c r="A447" s="274" t="s">
        <v>1122</v>
      </c>
      <c r="B447" s="274" t="s">
        <v>1123</v>
      </c>
      <c r="C447" s="274" t="s">
        <v>1222</v>
      </c>
      <c r="D447" s="276" t="s">
        <v>680</v>
      </c>
      <c r="E447" s="279">
        <v>1858.5</v>
      </c>
      <c r="F447" s="280" t="s">
        <v>1125</v>
      </c>
    </row>
    <row r="448" spans="1:6" ht="24" x14ac:dyDescent="0.25">
      <c r="A448" s="274" t="s">
        <v>1122</v>
      </c>
      <c r="B448" s="274" t="s">
        <v>1123</v>
      </c>
      <c r="C448" s="275" t="s">
        <v>1223</v>
      </c>
      <c r="D448" s="276" t="s">
        <v>707</v>
      </c>
      <c r="E448" s="277">
        <v>27.14</v>
      </c>
      <c r="F448" s="278" t="s">
        <v>1125</v>
      </c>
    </row>
    <row r="449" spans="1:6" ht="24" x14ac:dyDescent="0.25">
      <c r="A449" s="274" t="s">
        <v>1122</v>
      </c>
      <c r="B449" s="274" t="s">
        <v>1123</v>
      </c>
      <c r="C449" s="275" t="s">
        <v>1224</v>
      </c>
      <c r="D449" s="276" t="s">
        <v>680</v>
      </c>
      <c r="E449" s="277">
        <v>33.4176</v>
      </c>
      <c r="F449" s="278" t="s">
        <v>1125</v>
      </c>
    </row>
    <row r="450" spans="1:6" ht="24" x14ac:dyDescent="0.25">
      <c r="A450" s="274" t="s">
        <v>1122</v>
      </c>
      <c r="B450" s="274" t="s">
        <v>1123</v>
      </c>
      <c r="C450" s="275" t="s">
        <v>1225</v>
      </c>
      <c r="D450" s="276" t="s">
        <v>680</v>
      </c>
      <c r="E450" s="277">
        <v>46.999499999999998</v>
      </c>
      <c r="F450" s="278" t="s">
        <v>1125</v>
      </c>
    </row>
    <row r="451" spans="1:6" ht="24" x14ac:dyDescent="0.25">
      <c r="A451" s="274" t="s">
        <v>1122</v>
      </c>
      <c r="B451" s="274" t="s">
        <v>1123</v>
      </c>
      <c r="C451" s="275" t="s">
        <v>1226</v>
      </c>
      <c r="D451" s="276" t="s">
        <v>680</v>
      </c>
      <c r="E451" s="277">
        <v>49.206000000000003</v>
      </c>
      <c r="F451" s="278" t="s">
        <v>1125</v>
      </c>
    </row>
    <row r="452" spans="1:6" ht="24" x14ac:dyDescent="0.25">
      <c r="A452" s="274" t="s">
        <v>1122</v>
      </c>
      <c r="B452" s="274" t="s">
        <v>1123</v>
      </c>
      <c r="C452" s="275" t="s">
        <v>1227</v>
      </c>
      <c r="D452" s="276" t="s">
        <v>680</v>
      </c>
      <c r="E452" s="277">
        <v>619.5</v>
      </c>
      <c r="F452" s="278" t="s">
        <v>1125</v>
      </c>
    </row>
    <row r="453" spans="1:6" ht="18" customHeight="1" x14ac:dyDescent="0.25">
      <c r="A453" s="274" t="s">
        <v>1122</v>
      </c>
      <c r="B453" s="274" t="s">
        <v>1123</v>
      </c>
      <c r="C453" s="275" t="s">
        <v>1228</v>
      </c>
      <c r="D453" s="276" t="s">
        <v>680</v>
      </c>
      <c r="E453" s="277">
        <v>49.607300000000002</v>
      </c>
      <c r="F453" s="278" t="s">
        <v>1125</v>
      </c>
    </row>
    <row r="454" spans="1:6" ht="24" x14ac:dyDescent="0.25">
      <c r="A454" s="274" t="s">
        <v>1122</v>
      </c>
      <c r="B454" s="274" t="s">
        <v>1123</v>
      </c>
      <c r="C454" s="275" t="s">
        <v>1229</v>
      </c>
      <c r="D454" s="276" t="s">
        <v>680</v>
      </c>
      <c r="E454" s="277">
        <v>1362.9</v>
      </c>
      <c r="F454" s="278" t="s">
        <v>1125</v>
      </c>
    </row>
    <row r="455" spans="1:6" ht="24" x14ac:dyDescent="0.25">
      <c r="A455" s="274" t="s">
        <v>1122</v>
      </c>
      <c r="B455" s="274" t="s">
        <v>1123</v>
      </c>
      <c r="C455" s="275" t="s">
        <v>1230</v>
      </c>
      <c r="D455" s="276" t="s">
        <v>680</v>
      </c>
      <c r="E455" s="277">
        <v>114.46</v>
      </c>
      <c r="F455" s="278" t="s">
        <v>1125</v>
      </c>
    </row>
    <row r="456" spans="1:6" ht="18.95" customHeight="1" x14ac:dyDescent="0.25">
      <c r="A456" s="274" t="s">
        <v>1122</v>
      </c>
      <c r="B456" s="274" t="s">
        <v>1123</v>
      </c>
      <c r="C456" s="275" t="s">
        <v>1231</v>
      </c>
      <c r="D456" s="276" t="s">
        <v>680</v>
      </c>
      <c r="E456" s="277">
        <v>4399.9949999999999</v>
      </c>
      <c r="F456" s="278" t="s">
        <v>1125</v>
      </c>
    </row>
    <row r="457" spans="1:6" ht="18.95" customHeight="1" x14ac:dyDescent="0.25">
      <c r="A457" s="274" t="s">
        <v>1122</v>
      </c>
      <c r="B457" s="274" t="s">
        <v>1123</v>
      </c>
      <c r="C457" s="275" t="s">
        <v>1232</v>
      </c>
      <c r="D457" s="276" t="s">
        <v>680</v>
      </c>
      <c r="E457" s="277">
        <v>2242</v>
      </c>
      <c r="F457" s="278" t="s">
        <v>1125</v>
      </c>
    </row>
    <row r="458" spans="1:6" ht="18.95" customHeight="1" x14ac:dyDescent="0.25">
      <c r="A458" s="274" t="s">
        <v>1122</v>
      </c>
      <c r="B458" s="274" t="s">
        <v>1123</v>
      </c>
      <c r="C458" s="275" t="s">
        <v>1233</v>
      </c>
      <c r="D458" s="276" t="s">
        <v>680</v>
      </c>
      <c r="E458" s="277">
        <v>1982.4</v>
      </c>
      <c r="F458" s="278" t="s">
        <v>1125</v>
      </c>
    </row>
    <row r="459" spans="1:6" ht="24" x14ac:dyDescent="0.25">
      <c r="A459" s="274" t="s">
        <v>1122</v>
      </c>
      <c r="B459" s="274" t="s">
        <v>1123</v>
      </c>
      <c r="C459" s="275" t="s">
        <v>1234</v>
      </c>
      <c r="D459" s="276" t="s">
        <v>680</v>
      </c>
      <c r="E459" s="277">
        <v>2006</v>
      </c>
      <c r="F459" s="278" t="s">
        <v>1125</v>
      </c>
    </row>
    <row r="460" spans="1:6" ht="15" customHeight="1" x14ac:dyDescent="0.25">
      <c r="A460" s="274" t="s">
        <v>1122</v>
      </c>
      <c r="B460" s="274" t="s">
        <v>1123</v>
      </c>
      <c r="C460" s="275" t="s">
        <v>1235</v>
      </c>
      <c r="D460" s="276" t="s">
        <v>680</v>
      </c>
      <c r="E460" s="277">
        <v>3186</v>
      </c>
      <c r="F460" s="278" t="s">
        <v>1125</v>
      </c>
    </row>
    <row r="461" spans="1:6" ht="24" x14ac:dyDescent="0.25">
      <c r="A461" s="274" t="s">
        <v>1122</v>
      </c>
      <c r="B461" s="274" t="s">
        <v>1123</v>
      </c>
      <c r="C461" s="275" t="s">
        <v>1236</v>
      </c>
      <c r="D461" s="276" t="s">
        <v>680</v>
      </c>
      <c r="E461" s="277">
        <v>2908.2525000000001</v>
      </c>
      <c r="F461" s="278" t="s">
        <v>1125</v>
      </c>
    </row>
    <row r="462" spans="1:6" ht="20.25" customHeight="1" x14ac:dyDescent="0.25">
      <c r="A462" s="274" t="s">
        <v>1122</v>
      </c>
      <c r="B462" s="274" t="s">
        <v>1123</v>
      </c>
      <c r="C462" s="275" t="s">
        <v>1237</v>
      </c>
      <c r="D462" s="276" t="s">
        <v>680</v>
      </c>
      <c r="E462" s="277">
        <v>4979.6000000000004</v>
      </c>
      <c r="F462" s="278" t="s">
        <v>1125</v>
      </c>
    </row>
    <row r="463" spans="1:6" ht="21.75" customHeight="1" x14ac:dyDescent="0.25">
      <c r="A463" s="274" t="s">
        <v>1122</v>
      </c>
      <c r="B463" s="274" t="s">
        <v>1123</v>
      </c>
      <c r="C463" s="275" t="s">
        <v>1238</v>
      </c>
      <c r="D463" s="276" t="s">
        <v>680</v>
      </c>
      <c r="E463" s="277">
        <v>4248</v>
      </c>
      <c r="F463" s="278" t="s">
        <v>1125</v>
      </c>
    </row>
    <row r="464" spans="1:6" ht="21.75" customHeight="1" x14ac:dyDescent="0.25">
      <c r="A464" s="274" t="s">
        <v>1122</v>
      </c>
      <c r="B464" s="274" t="s">
        <v>1123</v>
      </c>
      <c r="C464" s="275" t="s">
        <v>1239</v>
      </c>
      <c r="D464" s="276" t="s">
        <v>680</v>
      </c>
      <c r="E464" s="277">
        <v>2419</v>
      </c>
      <c r="F464" s="278" t="s">
        <v>1125</v>
      </c>
    </row>
    <row r="465" spans="1:6" ht="15" customHeight="1" x14ac:dyDescent="0.25">
      <c r="A465" s="274" t="s">
        <v>1122</v>
      </c>
      <c r="B465" s="274" t="s">
        <v>1123</v>
      </c>
      <c r="C465" s="275" t="s">
        <v>1240</v>
      </c>
      <c r="D465" s="276" t="s">
        <v>680</v>
      </c>
      <c r="E465" s="277">
        <v>5015</v>
      </c>
      <c r="F465" s="278" t="s">
        <v>1125</v>
      </c>
    </row>
    <row r="466" spans="1:6" ht="17.100000000000001" customHeight="1" x14ac:dyDescent="0.25">
      <c r="A466" s="274" t="s">
        <v>1122</v>
      </c>
      <c r="B466" s="274" t="s">
        <v>1123</v>
      </c>
      <c r="C466" s="275" t="s">
        <v>1241</v>
      </c>
      <c r="D466" s="276" t="s">
        <v>680</v>
      </c>
      <c r="E466" s="277">
        <v>4398.45</v>
      </c>
      <c r="F466" s="278" t="s">
        <v>1125</v>
      </c>
    </row>
    <row r="467" spans="1:6" ht="14.1" customHeight="1" x14ac:dyDescent="0.25">
      <c r="A467" s="274" t="s">
        <v>1122</v>
      </c>
      <c r="B467" s="274" t="s">
        <v>1123</v>
      </c>
      <c r="C467" s="275" t="s">
        <v>1242</v>
      </c>
      <c r="D467" s="276" t="s">
        <v>680</v>
      </c>
      <c r="E467" s="277">
        <v>8142</v>
      </c>
      <c r="F467" s="278" t="s">
        <v>1125</v>
      </c>
    </row>
    <row r="468" spans="1:6" ht="14.1" customHeight="1" x14ac:dyDescent="0.25">
      <c r="A468" s="274" t="s">
        <v>1122</v>
      </c>
      <c r="B468" s="274" t="s">
        <v>1123</v>
      </c>
      <c r="C468" s="275" t="s">
        <v>1243</v>
      </c>
      <c r="D468" s="276" t="s">
        <v>680</v>
      </c>
      <c r="E468" s="277">
        <v>6608</v>
      </c>
      <c r="F468" s="278" t="s">
        <v>1125</v>
      </c>
    </row>
    <row r="469" spans="1:6" ht="15" customHeight="1" x14ac:dyDescent="0.25">
      <c r="A469" s="274" t="s">
        <v>1122</v>
      </c>
      <c r="B469" s="274" t="s">
        <v>1123</v>
      </c>
      <c r="C469" s="275" t="s">
        <v>1244</v>
      </c>
      <c r="D469" s="276" t="s">
        <v>680</v>
      </c>
      <c r="E469" s="277">
        <v>1899.8</v>
      </c>
      <c r="F469" s="278" t="s">
        <v>1125</v>
      </c>
    </row>
    <row r="470" spans="1:6" ht="24" x14ac:dyDescent="0.25">
      <c r="A470" s="274" t="s">
        <v>1122</v>
      </c>
      <c r="B470" s="274" t="s">
        <v>1123</v>
      </c>
      <c r="C470" s="275" t="s">
        <v>1245</v>
      </c>
      <c r="D470" s="276" t="s">
        <v>680</v>
      </c>
      <c r="E470" s="277">
        <v>7788</v>
      </c>
      <c r="F470" s="278" t="s">
        <v>1125</v>
      </c>
    </row>
    <row r="471" spans="1:6" ht="24" x14ac:dyDescent="0.25">
      <c r="A471" s="274" t="s">
        <v>1122</v>
      </c>
      <c r="B471" s="274" t="s">
        <v>1123</v>
      </c>
      <c r="C471" s="275" t="s">
        <v>1246</v>
      </c>
      <c r="D471" s="276" t="s">
        <v>680</v>
      </c>
      <c r="E471" s="277">
        <v>8732</v>
      </c>
      <c r="F471" s="278" t="s">
        <v>1125</v>
      </c>
    </row>
    <row r="472" spans="1:6" ht="14.1" customHeight="1" x14ac:dyDescent="0.25">
      <c r="A472" s="274" t="s">
        <v>1122</v>
      </c>
      <c r="B472" s="274" t="s">
        <v>1123</v>
      </c>
      <c r="C472" s="275" t="s">
        <v>1247</v>
      </c>
      <c r="D472" s="276" t="s">
        <v>680</v>
      </c>
      <c r="E472" s="277">
        <v>1911.01</v>
      </c>
      <c r="F472" s="278" t="s">
        <v>1125</v>
      </c>
    </row>
    <row r="473" spans="1:6" ht="14.1" customHeight="1" x14ac:dyDescent="0.25">
      <c r="A473" s="274" t="s">
        <v>1122</v>
      </c>
      <c r="B473" s="274" t="s">
        <v>1123</v>
      </c>
      <c r="C473" s="275" t="s">
        <v>1248</v>
      </c>
      <c r="D473" s="276" t="s">
        <v>680</v>
      </c>
      <c r="E473" s="277">
        <v>7670</v>
      </c>
      <c r="F473" s="278" t="s">
        <v>1125</v>
      </c>
    </row>
    <row r="474" spans="1:6" ht="15.95" customHeight="1" x14ac:dyDescent="0.25">
      <c r="A474" s="274" t="s">
        <v>1122</v>
      </c>
      <c r="B474" s="274" t="s">
        <v>1123</v>
      </c>
      <c r="C474" s="275" t="s">
        <v>1249</v>
      </c>
      <c r="D474" s="276" t="s">
        <v>680</v>
      </c>
      <c r="E474" s="277">
        <v>14.75</v>
      </c>
      <c r="F474" s="278" t="s">
        <v>1125</v>
      </c>
    </row>
    <row r="475" spans="1:6" ht="15.95" customHeight="1" x14ac:dyDescent="0.25">
      <c r="A475" s="274" t="s">
        <v>1122</v>
      </c>
      <c r="B475" s="274" t="s">
        <v>1123</v>
      </c>
      <c r="C475" s="275" t="s">
        <v>1250</v>
      </c>
      <c r="D475" s="276" t="s">
        <v>680</v>
      </c>
      <c r="E475" s="277">
        <v>233.64</v>
      </c>
      <c r="F475" s="278" t="s">
        <v>1125</v>
      </c>
    </row>
    <row r="476" spans="1:6" ht="15" customHeight="1" x14ac:dyDescent="0.25">
      <c r="A476" s="282" t="s">
        <v>1251</v>
      </c>
      <c r="B476" s="282" t="s">
        <v>1252</v>
      </c>
      <c r="C476" s="283" t="s">
        <v>1253</v>
      </c>
      <c r="D476" s="284" t="s">
        <v>1077</v>
      </c>
      <c r="E476" s="285">
        <v>250</v>
      </c>
      <c r="F476" s="286" t="s">
        <v>1254</v>
      </c>
    </row>
    <row r="477" spans="1:6" x14ac:dyDescent="0.25">
      <c r="A477" s="282" t="s">
        <v>1251</v>
      </c>
      <c r="B477" s="282" t="s">
        <v>1252</v>
      </c>
      <c r="C477" s="283" t="s">
        <v>1255</v>
      </c>
      <c r="D477" s="284" t="s">
        <v>680</v>
      </c>
      <c r="E477" s="285">
        <v>362.25</v>
      </c>
      <c r="F477" s="286" t="s">
        <v>1256</v>
      </c>
    </row>
    <row r="478" spans="1:6" ht="15" customHeight="1" x14ac:dyDescent="0.25">
      <c r="A478" s="282" t="s">
        <v>1251</v>
      </c>
      <c r="B478" s="282" t="s">
        <v>1252</v>
      </c>
      <c r="C478" s="283" t="s">
        <v>1257</v>
      </c>
      <c r="D478" s="284" t="s">
        <v>680</v>
      </c>
      <c r="E478" s="285">
        <v>402.67669999999998</v>
      </c>
      <c r="F478" s="286" t="s">
        <v>1254</v>
      </c>
    </row>
    <row r="479" spans="1:6" x14ac:dyDescent="0.25">
      <c r="A479" s="282" t="s">
        <v>1251</v>
      </c>
      <c r="B479" s="282" t="s">
        <v>1252</v>
      </c>
      <c r="C479" s="287" t="s">
        <v>1258</v>
      </c>
      <c r="D479" s="288" t="s">
        <v>680</v>
      </c>
      <c r="E479" s="289">
        <v>475.16</v>
      </c>
      <c r="F479" s="286" t="s">
        <v>1256</v>
      </c>
    </row>
    <row r="480" spans="1:6" ht="15.95" customHeight="1" x14ac:dyDescent="0.25">
      <c r="A480" s="282" t="s">
        <v>1251</v>
      </c>
      <c r="B480" s="282" t="s">
        <v>1252</v>
      </c>
      <c r="C480" s="283" t="s">
        <v>1259</v>
      </c>
      <c r="D480" s="284" t="s">
        <v>680</v>
      </c>
      <c r="E480" s="285">
        <v>466.1</v>
      </c>
      <c r="F480" s="286" t="s">
        <v>1254</v>
      </c>
    </row>
    <row r="481" spans="1:6" x14ac:dyDescent="0.25">
      <c r="A481" s="282" t="s">
        <v>1251</v>
      </c>
      <c r="B481" s="282" t="s">
        <v>1252</v>
      </c>
      <c r="C481" s="283" t="s">
        <v>1260</v>
      </c>
      <c r="D481" s="284" t="s">
        <v>680</v>
      </c>
      <c r="E481" s="285">
        <v>475.16</v>
      </c>
      <c r="F481" s="286" t="s">
        <v>1256</v>
      </c>
    </row>
    <row r="482" spans="1:6" ht="17.100000000000001" customHeight="1" x14ac:dyDescent="0.25">
      <c r="A482" s="282" t="s">
        <v>1251</v>
      </c>
      <c r="B482" s="282" t="s">
        <v>1252</v>
      </c>
      <c r="C482" s="283" t="s">
        <v>1261</v>
      </c>
      <c r="D482" s="284" t="s">
        <v>996</v>
      </c>
      <c r="E482" s="285">
        <v>148</v>
      </c>
      <c r="F482" s="286" t="s">
        <v>1254</v>
      </c>
    </row>
    <row r="483" spans="1:6" x14ac:dyDescent="0.25">
      <c r="A483" s="282" t="s">
        <v>1251</v>
      </c>
      <c r="B483" s="282" t="s">
        <v>1252</v>
      </c>
      <c r="C483" s="283" t="s">
        <v>1262</v>
      </c>
      <c r="D483" s="284" t="s">
        <v>996</v>
      </c>
      <c r="E483" s="285">
        <v>393.75</v>
      </c>
      <c r="F483" s="286" t="s">
        <v>1256</v>
      </c>
    </row>
    <row r="484" spans="1:6" x14ac:dyDescent="0.25">
      <c r="A484" s="282" t="s">
        <v>1251</v>
      </c>
      <c r="B484" s="282" t="s">
        <v>1252</v>
      </c>
      <c r="C484" s="283" t="s">
        <v>1263</v>
      </c>
      <c r="D484" s="284" t="s">
        <v>680</v>
      </c>
      <c r="E484" s="285">
        <v>1535.12</v>
      </c>
      <c r="F484" s="286" t="s">
        <v>1256</v>
      </c>
    </row>
    <row r="485" spans="1:6" x14ac:dyDescent="0.25">
      <c r="A485" s="282" t="s">
        <v>1251</v>
      </c>
      <c r="B485" s="282" t="s">
        <v>1252</v>
      </c>
      <c r="C485" s="283" t="s">
        <v>1264</v>
      </c>
      <c r="D485" s="284" t="s">
        <v>680</v>
      </c>
      <c r="E485" s="285">
        <v>1300.95</v>
      </c>
      <c r="F485" s="286" t="s">
        <v>1254</v>
      </c>
    </row>
    <row r="486" spans="1:6" x14ac:dyDescent="0.25">
      <c r="A486" s="282" t="s">
        <v>1251</v>
      </c>
      <c r="B486" s="282" t="s">
        <v>1252</v>
      </c>
      <c r="C486" s="283" t="s">
        <v>1265</v>
      </c>
      <c r="D486" s="284" t="s">
        <v>680</v>
      </c>
      <c r="E486" s="285">
        <v>299.72000000000003</v>
      </c>
      <c r="F486" s="286" t="s">
        <v>1256</v>
      </c>
    </row>
    <row r="487" spans="1:6" x14ac:dyDescent="0.25">
      <c r="A487" s="282" t="s">
        <v>1251</v>
      </c>
      <c r="B487" s="282" t="s">
        <v>1252</v>
      </c>
      <c r="C487" s="283" t="s">
        <v>1266</v>
      </c>
      <c r="D487" s="284" t="s">
        <v>680</v>
      </c>
      <c r="E487" s="285">
        <v>236</v>
      </c>
      <c r="F487" s="286" t="s">
        <v>1254</v>
      </c>
    </row>
    <row r="488" spans="1:6" x14ac:dyDescent="0.25">
      <c r="A488" s="282" t="s">
        <v>1251</v>
      </c>
      <c r="B488" s="282" t="s">
        <v>1252</v>
      </c>
      <c r="C488" s="283" t="s">
        <v>1267</v>
      </c>
      <c r="D488" s="284" t="s">
        <v>680</v>
      </c>
      <c r="E488" s="285">
        <v>131.58000000000001</v>
      </c>
      <c r="F488" s="286" t="s">
        <v>1256</v>
      </c>
    </row>
    <row r="489" spans="1:6" ht="21.95" customHeight="1" x14ac:dyDescent="0.25">
      <c r="A489" s="282" t="s">
        <v>1251</v>
      </c>
      <c r="B489" s="282" t="s">
        <v>1252</v>
      </c>
      <c r="C489" s="283" t="s">
        <v>1268</v>
      </c>
      <c r="D489" s="284" t="s">
        <v>680</v>
      </c>
      <c r="E489" s="285">
        <v>136.29</v>
      </c>
      <c r="F489" s="286" t="s">
        <v>1254</v>
      </c>
    </row>
    <row r="490" spans="1:6" ht="24.75" customHeight="1" x14ac:dyDescent="0.25">
      <c r="A490" s="282" t="s">
        <v>1251</v>
      </c>
      <c r="B490" s="282" t="s">
        <v>1252</v>
      </c>
      <c r="C490" s="283" t="s">
        <v>1269</v>
      </c>
      <c r="D490" s="284" t="s">
        <v>680</v>
      </c>
      <c r="E490" s="285">
        <v>74.34</v>
      </c>
      <c r="F490" s="286" t="s">
        <v>1254</v>
      </c>
    </row>
    <row r="491" spans="1:6" ht="27.75" customHeight="1" x14ac:dyDescent="0.25">
      <c r="A491" s="282" t="s">
        <v>1251</v>
      </c>
      <c r="B491" s="282" t="s">
        <v>1252</v>
      </c>
      <c r="C491" s="283" t="s">
        <v>1270</v>
      </c>
      <c r="D491" s="284" t="s">
        <v>680</v>
      </c>
      <c r="E491" s="285">
        <v>52.4983</v>
      </c>
      <c r="F491" s="286" t="s">
        <v>1254</v>
      </c>
    </row>
    <row r="492" spans="1:6" ht="24.95" customHeight="1" x14ac:dyDescent="0.25">
      <c r="A492" s="282" t="s">
        <v>1251</v>
      </c>
      <c r="B492" s="282" t="s">
        <v>1252</v>
      </c>
      <c r="C492" s="283" t="s">
        <v>1271</v>
      </c>
      <c r="D492" s="284" t="s">
        <v>680</v>
      </c>
      <c r="E492" s="285">
        <v>61.95</v>
      </c>
      <c r="F492" s="286" t="s">
        <v>1256</v>
      </c>
    </row>
    <row r="493" spans="1:6" ht="20.100000000000001" customHeight="1" x14ac:dyDescent="0.25">
      <c r="A493" s="282" t="s">
        <v>1251</v>
      </c>
      <c r="B493" s="282" t="s">
        <v>1252</v>
      </c>
      <c r="C493" s="283" t="s">
        <v>1272</v>
      </c>
      <c r="D493" s="284" t="s">
        <v>680</v>
      </c>
      <c r="E493" s="285">
        <v>94.352699999999999</v>
      </c>
      <c r="F493" s="286" t="s">
        <v>1254</v>
      </c>
    </row>
    <row r="494" spans="1:6" ht="21" customHeight="1" x14ac:dyDescent="0.25">
      <c r="A494" s="282" t="s">
        <v>1251</v>
      </c>
      <c r="B494" s="282" t="s">
        <v>1252</v>
      </c>
      <c r="C494" s="283" t="s">
        <v>1273</v>
      </c>
      <c r="D494" s="284" t="s">
        <v>680</v>
      </c>
      <c r="E494" s="285">
        <v>131.58199999999999</v>
      </c>
      <c r="F494" s="286" t="s">
        <v>1256</v>
      </c>
    </row>
    <row r="495" spans="1:6" ht="22.5" customHeight="1" x14ac:dyDescent="0.25">
      <c r="A495" s="282" t="s">
        <v>1251</v>
      </c>
      <c r="B495" s="282" t="s">
        <v>1252</v>
      </c>
      <c r="C495" s="283" t="s">
        <v>1274</v>
      </c>
      <c r="D495" s="284" t="s">
        <v>680</v>
      </c>
      <c r="E495" s="285">
        <v>94.352699999999999</v>
      </c>
      <c r="F495" s="286" t="s">
        <v>1254</v>
      </c>
    </row>
    <row r="496" spans="1:6" ht="21" customHeight="1" x14ac:dyDescent="0.25">
      <c r="A496" s="282" t="s">
        <v>1251</v>
      </c>
      <c r="B496" s="282" t="s">
        <v>1252</v>
      </c>
      <c r="C496" s="283" t="s">
        <v>1275</v>
      </c>
      <c r="D496" s="284" t="s">
        <v>680</v>
      </c>
      <c r="E496" s="285">
        <v>131.58199999999999</v>
      </c>
      <c r="F496" s="286" t="s">
        <v>1256</v>
      </c>
    </row>
    <row r="497" spans="1:6" ht="21" customHeight="1" x14ac:dyDescent="0.25">
      <c r="A497" s="282" t="s">
        <v>1251</v>
      </c>
      <c r="B497" s="282" t="s">
        <v>1252</v>
      </c>
      <c r="C497" s="283" t="s">
        <v>1276</v>
      </c>
      <c r="D497" s="284" t="s">
        <v>680</v>
      </c>
      <c r="E497" s="285">
        <v>43.365299999999998</v>
      </c>
      <c r="F497" s="286" t="s">
        <v>1254</v>
      </c>
    </row>
    <row r="498" spans="1:6" ht="23.25" customHeight="1" x14ac:dyDescent="0.25">
      <c r="A498" s="282" t="s">
        <v>1251</v>
      </c>
      <c r="B498" s="282" t="s">
        <v>1252</v>
      </c>
      <c r="C498" s="283" t="s">
        <v>1277</v>
      </c>
      <c r="D498" s="284" t="s">
        <v>680</v>
      </c>
      <c r="E498" s="285">
        <v>78.75</v>
      </c>
      <c r="F498" s="286" t="s">
        <v>1256</v>
      </c>
    </row>
    <row r="499" spans="1:6" ht="23.25" customHeight="1" x14ac:dyDescent="0.25">
      <c r="A499" s="282" t="s">
        <v>1251</v>
      </c>
      <c r="B499" s="282" t="s">
        <v>1252</v>
      </c>
      <c r="C499" s="283" t="s">
        <v>1278</v>
      </c>
      <c r="D499" s="284" t="s">
        <v>680</v>
      </c>
      <c r="E499" s="285">
        <v>73</v>
      </c>
      <c r="F499" s="286" t="s">
        <v>1254</v>
      </c>
    </row>
    <row r="500" spans="1:6" ht="15" customHeight="1" x14ac:dyDescent="0.25">
      <c r="A500" s="282" t="s">
        <v>1251</v>
      </c>
      <c r="B500" s="282" t="s">
        <v>1252</v>
      </c>
      <c r="C500" s="283" t="s">
        <v>1279</v>
      </c>
      <c r="D500" s="284" t="s">
        <v>680</v>
      </c>
      <c r="E500" s="285">
        <v>723.70500000000004</v>
      </c>
      <c r="F500" s="286" t="s">
        <v>1256</v>
      </c>
    </row>
    <row r="501" spans="1:6" ht="22.5" customHeight="1" x14ac:dyDescent="0.25">
      <c r="A501" s="282" t="s">
        <v>1251</v>
      </c>
      <c r="B501" s="282" t="s">
        <v>1252</v>
      </c>
      <c r="C501" s="283" t="s">
        <v>1280</v>
      </c>
      <c r="D501" s="284" t="s">
        <v>680</v>
      </c>
      <c r="E501" s="285">
        <v>224.2</v>
      </c>
      <c r="F501" s="286" t="s">
        <v>1254</v>
      </c>
    </row>
    <row r="502" spans="1:6" ht="26.25" customHeight="1" x14ac:dyDescent="0.25">
      <c r="A502" s="282" t="s">
        <v>1251</v>
      </c>
      <c r="B502" s="282" t="s">
        <v>1252</v>
      </c>
      <c r="C502" s="283" t="s">
        <v>1281</v>
      </c>
      <c r="D502" s="284" t="s">
        <v>680</v>
      </c>
      <c r="E502" s="285">
        <v>433.65</v>
      </c>
      <c r="F502" s="286" t="s">
        <v>1256</v>
      </c>
    </row>
    <row r="503" spans="1:6" ht="18.95" customHeight="1" x14ac:dyDescent="0.25">
      <c r="A503" s="282" t="s">
        <v>1251</v>
      </c>
      <c r="B503" s="282" t="s">
        <v>1252</v>
      </c>
      <c r="C503" s="283" t="s">
        <v>1282</v>
      </c>
      <c r="D503" s="284" t="s">
        <v>680</v>
      </c>
      <c r="E503" s="285">
        <v>224.2</v>
      </c>
      <c r="F503" s="286" t="s">
        <v>1254</v>
      </c>
    </row>
    <row r="504" spans="1:6" ht="17.100000000000001" customHeight="1" x14ac:dyDescent="0.25">
      <c r="A504" s="282" t="s">
        <v>1251</v>
      </c>
      <c r="B504" s="282" t="s">
        <v>1252</v>
      </c>
      <c r="C504" s="283" t="s">
        <v>1283</v>
      </c>
      <c r="D504" s="284" t="s">
        <v>680</v>
      </c>
      <c r="E504" s="285">
        <v>433.65</v>
      </c>
      <c r="F504" s="286" t="s">
        <v>1256</v>
      </c>
    </row>
    <row r="505" spans="1:6" ht="29.25" customHeight="1" x14ac:dyDescent="0.25">
      <c r="A505" s="282" t="s">
        <v>1251</v>
      </c>
      <c r="B505" s="282" t="s">
        <v>1252</v>
      </c>
      <c r="C505" s="283" t="s">
        <v>1284</v>
      </c>
      <c r="D505" s="284" t="s">
        <v>680</v>
      </c>
      <c r="E505" s="285">
        <v>224.2</v>
      </c>
      <c r="F505" s="286" t="s">
        <v>1254</v>
      </c>
    </row>
    <row r="506" spans="1:6" ht="31.5" customHeight="1" x14ac:dyDescent="0.25">
      <c r="A506" s="282" t="s">
        <v>1251</v>
      </c>
      <c r="B506" s="282" t="s">
        <v>1252</v>
      </c>
      <c r="C506" s="283" t="s">
        <v>1285</v>
      </c>
      <c r="D506" s="284" t="s">
        <v>680</v>
      </c>
      <c r="E506" s="285">
        <v>433.65</v>
      </c>
      <c r="F506" s="286" t="s">
        <v>1256</v>
      </c>
    </row>
    <row r="507" spans="1:6" ht="24.75" customHeight="1" x14ac:dyDescent="0.25">
      <c r="A507" s="282" t="s">
        <v>1251</v>
      </c>
      <c r="B507" s="282" t="s">
        <v>1252</v>
      </c>
      <c r="C507" s="283" t="s">
        <v>1286</v>
      </c>
      <c r="D507" s="284" t="s">
        <v>680</v>
      </c>
      <c r="E507" s="285">
        <v>99.12</v>
      </c>
      <c r="F507" s="286" t="s">
        <v>1254</v>
      </c>
    </row>
    <row r="508" spans="1:6" x14ac:dyDescent="0.25">
      <c r="A508" s="282" t="s">
        <v>1251</v>
      </c>
      <c r="B508" s="282" t="s">
        <v>1252</v>
      </c>
      <c r="C508" s="283" t="s">
        <v>1287</v>
      </c>
      <c r="D508" s="284" t="s">
        <v>680</v>
      </c>
      <c r="E508" s="285">
        <v>384.09</v>
      </c>
      <c r="F508" s="286" t="s">
        <v>1254</v>
      </c>
    </row>
    <row r="509" spans="1:6" ht="36.75" customHeight="1" x14ac:dyDescent="0.25">
      <c r="A509" s="282" t="s">
        <v>1251</v>
      </c>
      <c r="B509" s="282" t="s">
        <v>1252</v>
      </c>
      <c r="C509" s="283" t="s">
        <v>1288</v>
      </c>
      <c r="D509" s="284" t="s">
        <v>680</v>
      </c>
      <c r="E509" s="285">
        <v>3669.75</v>
      </c>
      <c r="F509" s="286" t="s">
        <v>1254</v>
      </c>
    </row>
    <row r="510" spans="1:6" ht="37.5" customHeight="1" x14ac:dyDescent="0.25">
      <c r="A510" s="282" t="s">
        <v>1251</v>
      </c>
      <c r="B510" s="282" t="s">
        <v>1252</v>
      </c>
      <c r="C510" s="283" t="s">
        <v>1289</v>
      </c>
      <c r="D510" s="284" t="s">
        <v>1077</v>
      </c>
      <c r="E510" s="285">
        <v>183.75</v>
      </c>
      <c r="F510" s="286" t="s">
        <v>1254</v>
      </c>
    </row>
    <row r="511" spans="1:6" ht="34.5" customHeight="1" x14ac:dyDescent="0.25">
      <c r="A511" s="282" t="s">
        <v>1251</v>
      </c>
      <c r="B511" s="282" t="s">
        <v>1252</v>
      </c>
      <c r="C511" s="283" t="s">
        <v>1290</v>
      </c>
      <c r="D511" s="284" t="s">
        <v>680</v>
      </c>
      <c r="E511" s="285">
        <v>255.86</v>
      </c>
      <c r="F511" s="286" t="s">
        <v>1256</v>
      </c>
    </row>
    <row r="512" spans="1:6" ht="30.75" customHeight="1" x14ac:dyDescent="0.25">
      <c r="A512" s="282" t="s">
        <v>1251</v>
      </c>
      <c r="B512" s="282" t="s">
        <v>1252</v>
      </c>
      <c r="C512" s="283" t="s">
        <v>1291</v>
      </c>
      <c r="D512" s="284" t="s">
        <v>680</v>
      </c>
      <c r="E512" s="285">
        <v>548.26</v>
      </c>
      <c r="F512" s="286" t="s">
        <v>1256</v>
      </c>
    </row>
    <row r="513" spans="1:6" ht="35.25" customHeight="1" x14ac:dyDescent="0.25">
      <c r="A513" s="282" t="s">
        <v>1251</v>
      </c>
      <c r="B513" s="282" t="s">
        <v>1252</v>
      </c>
      <c r="C513" s="283" t="s">
        <v>1292</v>
      </c>
      <c r="D513" s="284" t="s">
        <v>680</v>
      </c>
      <c r="E513" s="285">
        <v>3422</v>
      </c>
      <c r="F513" s="286" t="s">
        <v>1254</v>
      </c>
    </row>
    <row r="514" spans="1:6" ht="24.75" customHeight="1" x14ac:dyDescent="0.25">
      <c r="A514" s="135" t="s">
        <v>127</v>
      </c>
      <c r="B514" s="135" t="s">
        <v>1293</v>
      </c>
      <c r="C514" s="136" t="s">
        <v>1294</v>
      </c>
      <c r="D514" s="137" t="s">
        <v>1099</v>
      </c>
      <c r="E514" s="138">
        <v>1500</v>
      </c>
      <c r="F514" s="175" t="s">
        <v>1295</v>
      </c>
    </row>
    <row r="515" spans="1:6" ht="27" customHeight="1" x14ac:dyDescent="0.25">
      <c r="A515" s="135" t="s">
        <v>127</v>
      </c>
      <c r="B515" s="135" t="s">
        <v>1293</v>
      </c>
      <c r="C515" s="136" t="s">
        <v>1294</v>
      </c>
      <c r="D515" s="137" t="s">
        <v>1099</v>
      </c>
      <c r="E515" s="138">
        <v>2050</v>
      </c>
      <c r="F515" s="175" t="s">
        <v>1295</v>
      </c>
    </row>
    <row r="516" spans="1:6" ht="27.75" customHeight="1" x14ac:dyDescent="0.25">
      <c r="A516" s="135" t="s">
        <v>127</v>
      </c>
      <c r="B516" s="135" t="s">
        <v>1293</v>
      </c>
      <c r="C516" s="136" t="s">
        <v>1296</v>
      </c>
      <c r="D516" s="137" t="s">
        <v>1099</v>
      </c>
      <c r="E516" s="138">
        <v>3500</v>
      </c>
      <c r="F516" s="175" t="s">
        <v>1295</v>
      </c>
    </row>
    <row r="517" spans="1:6" ht="32.25" customHeight="1" x14ac:dyDescent="0.25">
      <c r="A517" s="135" t="s">
        <v>127</v>
      </c>
      <c r="B517" s="135" t="s">
        <v>1293</v>
      </c>
      <c r="C517" s="136" t="s">
        <v>1297</v>
      </c>
      <c r="D517" s="137" t="s">
        <v>1099</v>
      </c>
      <c r="E517" s="138">
        <v>2100</v>
      </c>
      <c r="F517" s="175" t="s">
        <v>1295</v>
      </c>
    </row>
    <row r="518" spans="1:6" x14ac:dyDescent="0.25">
      <c r="A518" s="135" t="s">
        <v>266</v>
      </c>
      <c r="B518" s="135" t="s">
        <v>1566</v>
      </c>
      <c r="C518" s="136" t="s">
        <v>266</v>
      </c>
      <c r="D518" s="137" t="s">
        <v>542</v>
      </c>
      <c r="E518" s="138">
        <v>0</v>
      </c>
      <c r="F518" s="175" t="s">
        <v>1497</v>
      </c>
    </row>
    <row r="519" spans="1:6" x14ac:dyDescent="0.25">
      <c r="A519" s="135" t="s">
        <v>267</v>
      </c>
      <c r="B519" s="135" t="s">
        <v>1566</v>
      </c>
      <c r="C519" s="136" t="s">
        <v>267</v>
      </c>
      <c r="D519" s="137" t="s">
        <v>542</v>
      </c>
      <c r="E519" s="138">
        <v>0</v>
      </c>
      <c r="F519" s="175" t="s">
        <v>1567</v>
      </c>
    </row>
    <row r="520" spans="1:6" x14ac:dyDescent="0.25">
      <c r="A520" s="135" t="s">
        <v>268</v>
      </c>
      <c r="B520" s="135" t="s">
        <v>1566</v>
      </c>
      <c r="C520" s="136" t="s">
        <v>268</v>
      </c>
      <c r="D520" s="137" t="s">
        <v>542</v>
      </c>
      <c r="E520" s="138">
        <v>0</v>
      </c>
      <c r="F520" s="175" t="s">
        <v>1568</v>
      </c>
    </row>
  </sheetData>
  <autoFilter ref="A1:E520">
    <sortState ref="A2:E623">
      <sortCondition ref="A1:A623"/>
    </sortState>
  </autoFilter>
  <conditionalFormatting sqref="C135 C513 C449:C450">
    <cfRule type="colorScale" priority="2">
      <colorScale>
        <cfvo type="min"/>
        <cfvo type="percentile" val="50"/>
        <cfvo type="max"/>
        <color rgb="FFF8696B"/>
        <color rgb="FFFFEB84"/>
        <color rgb="FF63BE7B"/>
      </colorScale>
    </cfRule>
  </conditionalFormatting>
  <conditionalFormatting sqref="D135 D449">
    <cfRule type="colorScale" priority="3">
      <colorScale>
        <cfvo type="min"/>
        <cfvo type="percentile" val="50"/>
        <cfvo type="max"/>
        <color rgb="FFF8696B"/>
        <color rgb="FFFFEB84"/>
        <color rgb="FF63BE7B"/>
      </colorScale>
    </cfRule>
  </conditionalFormatting>
  <conditionalFormatting sqref="F513">
    <cfRule type="colorScale" priority="4">
      <colorScale>
        <cfvo type="min"/>
        <cfvo type="percentile" val="50"/>
        <cfvo type="max"/>
        <color rgb="FFF8696B"/>
        <color rgb="FFFFEB84"/>
        <color rgb="FF63BE7B"/>
      </colorScale>
    </cfRule>
  </conditionalFormatting>
  <conditionalFormatting sqref="A513">
    <cfRule type="colorScale" priority="1">
      <colorScale>
        <cfvo type="min"/>
        <cfvo type="percentile" val="50"/>
        <cfvo type="max"/>
        <color rgb="FFF8696B"/>
        <color rgb="FFFFEB84"/>
        <color rgb="FF63BE7B"/>
      </colorScale>
    </cfRule>
  </conditionalFormatting>
  <pageMargins left="0.75" right="0.75" top="1" bottom="1" header="0.2" footer="0.2"/>
  <pageSetup fitToHeight="1000" orientation="landscape" horizontalDpi="300" verticalDpi="300" r:id="rId1"/>
  <headerFooter alignWithMargins="0">
    <oddHeader>&amp;C
Reporte&amp;LSistema de Información de la Gestión Financiera
Periodo:2017&amp;RCC-003
27/06/2017 08:23:24
Página &amp;P de &amp;N
40222915072-SIGEF</oddHeader>
    <oddFooter>&amp;C&amp;L&amp;R Página &amp;P de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4:G45"/>
  <sheetViews>
    <sheetView topLeftCell="A15" zoomScale="85" zoomScaleNormal="85" workbookViewId="0">
      <selection activeCell="B9" sqref="B9:C156"/>
    </sheetView>
  </sheetViews>
  <sheetFormatPr baseColWidth="10" defaultColWidth="11.42578125" defaultRowHeight="15" x14ac:dyDescent="0.25"/>
  <cols>
    <col min="2" max="2" width="76.5703125" bestFit="1" customWidth="1"/>
    <col min="3" max="3" width="30.42578125" bestFit="1" customWidth="1"/>
  </cols>
  <sheetData>
    <row r="4" spans="2:7" x14ac:dyDescent="0.25">
      <c r="B4" s="295" t="s">
        <v>675</v>
      </c>
      <c r="C4" s="295" t="s">
        <v>676</v>
      </c>
      <c r="F4" t="s">
        <v>1301</v>
      </c>
    </row>
    <row r="5" spans="2:7" x14ac:dyDescent="0.25">
      <c r="B5" s="294" t="s">
        <v>190</v>
      </c>
      <c r="C5" s="294" t="s">
        <v>678</v>
      </c>
      <c r="F5" t="s">
        <v>1298</v>
      </c>
    </row>
    <row r="6" spans="2:7" x14ac:dyDescent="0.25">
      <c r="B6" s="294" t="s">
        <v>181</v>
      </c>
      <c r="C6" s="294" t="s">
        <v>683</v>
      </c>
      <c r="F6" t="s">
        <v>1300</v>
      </c>
    </row>
    <row r="7" spans="2:7" x14ac:dyDescent="0.25">
      <c r="B7" s="294" t="s">
        <v>205</v>
      </c>
      <c r="C7" s="294" t="s">
        <v>705</v>
      </c>
      <c r="F7" t="s">
        <v>1299</v>
      </c>
    </row>
    <row r="8" spans="2:7" x14ac:dyDescent="0.25">
      <c r="B8" s="294" t="s">
        <v>715</v>
      </c>
      <c r="C8" s="294" t="s">
        <v>716</v>
      </c>
      <c r="F8" t="s">
        <v>1502</v>
      </c>
    </row>
    <row r="9" spans="2:7" x14ac:dyDescent="0.25">
      <c r="B9" s="294" t="s">
        <v>273</v>
      </c>
      <c r="C9" s="294" t="s">
        <v>723</v>
      </c>
    </row>
    <row r="10" spans="2:7" x14ac:dyDescent="0.25">
      <c r="B10" s="294" t="s">
        <v>732</v>
      </c>
      <c r="C10" s="294" t="s">
        <v>733</v>
      </c>
    </row>
    <row r="11" spans="2:7" x14ac:dyDescent="0.25">
      <c r="B11" s="294" t="s">
        <v>823</v>
      </c>
      <c r="C11" s="294" t="s">
        <v>824</v>
      </c>
    </row>
    <row r="12" spans="2:7" x14ac:dyDescent="0.25">
      <c r="B12" s="294" t="s">
        <v>426</v>
      </c>
      <c r="C12" s="294" t="s">
        <v>831</v>
      </c>
    </row>
    <row r="13" spans="2:7" x14ac:dyDescent="0.25">
      <c r="B13" s="294" t="s">
        <v>835</v>
      </c>
      <c r="C13" s="294" t="s">
        <v>836</v>
      </c>
    </row>
    <row r="14" spans="2:7" x14ac:dyDescent="0.25">
      <c r="B14" s="294" t="s">
        <v>234</v>
      </c>
      <c r="C14" s="294" t="s">
        <v>841</v>
      </c>
    </row>
    <row r="15" spans="2:7" x14ac:dyDescent="0.25">
      <c r="B15" s="294" t="s">
        <v>221</v>
      </c>
      <c r="C15" s="294" t="s">
        <v>853</v>
      </c>
      <c r="F15" t="s">
        <v>1565</v>
      </c>
    </row>
    <row r="16" spans="2:7" x14ac:dyDescent="0.25">
      <c r="B16" s="294" t="s">
        <v>126</v>
      </c>
      <c r="C16" s="294" t="s">
        <v>886</v>
      </c>
      <c r="F16" s="294" t="s">
        <v>715</v>
      </c>
      <c r="G16" s="294" t="s">
        <v>716</v>
      </c>
    </row>
    <row r="17" spans="2:7" x14ac:dyDescent="0.25">
      <c r="B17" s="294" t="s">
        <v>203</v>
      </c>
      <c r="C17" s="294" t="s">
        <v>889</v>
      </c>
      <c r="F17" s="294" t="s">
        <v>823</v>
      </c>
      <c r="G17" s="294" t="s">
        <v>824</v>
      </c>
    </row>
    <row r="18" spans="2:7" x14ac:dyDescent="0.25">
      <c r="B18" s="294" t="s">
        <v>156</v>
      </c>
      <c r="C18" s="294" t="s">
        <v>899</v>
      </c>
      <c r="F18" s="294" t="s">
        <v>426</v>
      </c>
      <c r="G18" s="294" t="s">
        <v>831</v>
      </c>
    </row>
    <row r="19" spans="2:7" x14ac:dyDescent="0.25">
      <c r="B19" s="294" t="s">
        <v>903</v>
      </c>
      <c r="C19" s="294" t="s">
        <v>899</v>
      </c>
      <c r="F19" t="s">
        <v>156</v>
      </c>
      <c r="G19" t="s">
        <v>899</v>
      </c>
    </row>
    <row r="20" spans="2:7" x14ac:dyDescent="0.25">
      <c r="B20" s="294" t="s">
        <v>155</v>
      </c>
      <c r="C20" s="294" t="s">
        <v>899</v>
      </c>
      <c r="F20" t="s">
        <v>903</v>
      </c>
      <c r="G20" t="s">
        <v>899</v>
      </c>
    </row>
    <row r="21" spans="2:7" x14ac:dyDescent="0.25">
      <c r="B21" s="294" t="s">
        <v>910</v>
      </c>
      <c r="C21" s="294" t="s">
        <v>899</v>
      </c>
      <c r="F21" t="s">
        <v>155</v>
      </c>
      <c r="G21" t="s">
        <v>899</v>
      </c>
    </row>
    <row r="22" spans="2:7" x14ac:dyDescent="0.25">
      <c r="B22" s="294" t="s">
        <v>919</v>
      </c>
      <c r="C22" s="294" t="s">
        <v>899</v>
      </c>
      <c r="F22" t="s">
        <v>910</v>
      </c>
      <c r="G22" t="s">
        <v>899</v>
      </c>
    </row>
    <row r="23" spans="2:7" x14ac:dyDescent="0.25">
      <c r="B23" s="294" t="s">
        <v>245</v>
      </c>
      <c r="C23" s="294" t="s">
        <v>924</v>
      </c>
      <c r="F23" t="s">
        <v>919</v>
      </c>
      <c r="G23" t="s">
        <v>899</v>
      </c>
    </row>
    <row r="24" spans="2:7" x14ac:dyDescent="0.25">
      <c r="B24" s="294" t="s">
        <v>941</v>
      </c>
      <c r="C24" s="294" t="s">
        <v>942</v>
      </c>
      <c r="F24" t="s">
        <v>941</v>
      </c>
      <c r="G24" t="s">
        <v>942</v>
      </c>
    </row>
    <row r="25" spans="2:7" x14ac:dyDescent="0.25">
      <c r="B25" s="294" t="s">
        <v>254</v>
      </c>
      <c r="C25" s="294" t="s">
        <v>946</v>
      </c>
      <c r="F25" t="s">
        <v>254</v>
      </c>
      <c r="G25" t="s">
        <v>946</v>
      </c>
    </row>
    <row r="26" spans="2:7" x14ac:dyDescent="0.25">
      <c r="B26" s="294" t="s">
        <v>147</v>
      </c>
      <c r="C26" s="294" t="s">
        <v>973</v>
      </c>
      <c r="F26" t="s">
        <v>276</v>
      </c>
      <c r="G26" t="s">
        <v>976</v>
      </c>
    </row>
    <row r="27" spans="2:7" x14ac:dyDescent="0.25">
      <c r="B27" s="294" t="s">
        <v>276</v>
      </c>
      <c r="C27" s="294" t="s">
        <v>976</v>
      </c>
      <c r="F27" t="s">
        <v>1101</v>
      </c>
      <c r="G27" t="s">
        <v>1102</v>
      </c>
    </row>
    <row r="28" spans="2:7" x14ac:dyDescent="0.25">
      <c r="B28" s="294" t="s">
        <v>130</v>
      </c>
      <c r="C28" s="294" t="s">
        <v>982</v>
      </c>
      <c r="F28" t="s">
        <v>266</v>
      </c>
      <c r="G28" t="s">
        <v>1566</v>
      </c>
    </row>
    <row r="29" spans="2:7" x14ac:dyDescent="0.25">
      <c r="B29" s="294" t="s">
        <v>985</v>
      </c>
      <c r="C29" s="294" t="s">
        <v>986</v>
      </c>
      <c r="F29" t="s">
        <v>267</v>
      </c>
      <c r="G29" t="s">
        <v>1566</v>
      </c>
    </row>
    <row r="30" spans="2:7" x14ac:dyDescent="0.25">
      <c r="B30" s="294" t="s">
        <v>194</v>
      </c>
      <c r="C30" s="294" t="s">
        <v>990</v>
      </c>
      <c r="F30" t="s">
        <v>268</v>
      </c>
      <c r="G30" t="s">
        <v>1566</v>
      </c>
    </row>
    <row r="31" spans="2:7" x14ac:dyDescent="0.25">
      <c r="B31" s="294" t="s">
        <v>208</v>
      </c>
      <c r="C31" s="294" t="s">
        <v>994</v>
      </c>
    </row>
    <row r="32" spans="2:7" x14ac:dyDescent="0.25">
      <c r="B32" s="294" t="s">
        <v>215</v>
      </c>
      <c r="C32" s="294" t="s">
        <v>998</v>
      </c>
    </row>
    <row r="33" spans="2:3" x14ac:dyDescent="0.25">
      <c r="B33" s="294" t="s">
        <v>357</v>
      </c>
      <c r="C33" s="294" t="s">
        <v>1003</v>
      </c>
    </row>
    <row r="34" spans="2:3" x14ac:dyDescent="0.25">
      <c r="B34" s="294" t="s">
        <v>214</v>
      </c>
      <c r="C34" s="294" t="s">
        <v>1032</v>
      </c>
    </row>
    <row r="35" spans="2:3" x14ac:dyDescent="0.25">
      <c r="B35" s="294" t="s">
        <v>249</v>
      </c>
      <c r="C35" s="294" t="s">
        <v>1039</v>
      </c>
    </row>
    <row r="36" spans="2:3" x14ac:dyDescent="0.25">
      <c r="B36" s="294" t="s">
        <v>198</v>
      </c>
      <c r="C36" s="294" t="s">
        <v>1063</v>
      </c>
    </row>
    <row r="37" spans="2:3" x14ac:dyDescent="0.25">
      <c r="B37" s="294" t="s">
        <v>217</v>
      </c>
      <c r="C37" s="294" t="s">
        <v>1085</v>
      </c>
    </row>
    <row r="38" spans="2:3" x14ac:dyDescent="0.25">
      <c r="B38" s="294" t="s">
        <v>1088</v>
      </c>
      <c r="C38" s="294" t="s">
        <v>1089</v>
      </c>
    </row>
    <row r="39" spans="2:3" x14ac:dyDescent="0.25">
      <c r="B39" s="294" t="s">
        <v>125</v>
      </c>
      <c r="C39" s="294" t="s">
        <v>1092</v>
      </c>
    </row>
    <row r="40" spans="2:3" x14ac:dyDescent="0.25">
      <c r="B40" s="294" t="s">
        <v>1096</v>
      </c>
      <c r="C40" s="294" t="s">
        <v>1097</v>
      </c>
    </row>
    <row r="41" spans="2:3" x14ac:dyDescent="0.25">
      <c r="B41" s="294" t="s">
        <v>1101</v>
      </c>
      <c r="C41" s="294" t="s">
        <v>1102</v>
      </c>
    </row>
    <row r="42" spans="2:3" x14ac:dyDescent="0.25">
      <c r="B42" s="294" t="s">
        <v>1106</v>
      </c>
      <c r="C42" s="294" t="s">
        <v>1107</v>
      </c>
    </row>
    <row r="43" spans="2:3" x14ac:dyDescent="0.25">
      <c r="B43" s="294" t="s">
        <v>1122</v>
      </c>
      <c r="C43" s="294" t="s">
        <v>1123</v>
      </c>
    </row>
    <row r="44" spans="2:3" x14ac:dyDescent="0.25">
      <c r="B44" s="294" t="s">
        <v>1251</v>
      </c>
      <c r="C44" s="294" t="s">
        <v>1252</v>
      </c>
    </row>
    <row r="45" spans="2:3" x14ac:dyDescent="0.25">
      <c r="B45" s="294" t="s">
        <v>127</v>
      </c>
      <c r="C45" s="294" t="s">
        <v>1293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B5:T150"/>
  <sheetViews>
    <sheetView topLeftCell="A112" zoomScale="59" zoomScaleNormal="59" workbookViewId="0">
      <selection activeCell="D145" sqref="D145"/>
    </sheetView>
  </sheetViews>
  <sheetFormatPr baseColWidth="10" defaultColWidth="11.42578125" defaultRowHeight="15.75" x14ac:dyDescent="0.25"/>
  <cols>
    <col min="1" max="1" width="8.5703125" style="88" customWidth="1"/>
    <col min="2" max="2" width="24" style="88" customWidth="1"/>
    <col min="3" max="3" width="18.85546875" style="88" customWidth="1"/>
    <col min="4" max="4" width="85.140625" style="88" customWidth="1"/>
    <col min="5" max="5" width="10.85546875" style="88" customWidth="1"/>
    <col min="6" max="6" width="60.140625" style="88" customWidth="1"/>
    <col min="7" max="7" width="11.42578125" style="88"/>
    <col min="8" max="8" width="62.85546875" style="88" customWidth="1"/>
    <col min="9" max="9" width="21.28515625" style="88" customWidth="1"/>
    <col min="10" max="10" width="40.140625" style="88" customWidth="1"/>
    <col min="11" max="11" width="31.140625" style="88" customWidth="1"/>
    <col min="12" max="12" width="11.42578125" style="88"/>
    <col min="13" max="13" width="49.7109375" style="88" customWidth="1"/>
    <col min="14" max="15" width="11.42578125" style="88"/>
    <col min="16" max="16" width="65" style="88" customWidth="1"/>
    <col min="17" max="18" width="11.42578125" style="88"/>
    <col min="19" max="19" width="45.5703125" style="88" customWidth="1"/>
    <col min="20" max="16384" width="11.42578125" style="88"/>
  </cols>
  <sheetData>
    <row r="5" spans="2:20" x14ac:dyDescent="0.25">
      <c r="B5" s="101" t="s">
        <v>631</v>
      </c>
      <c r="C5" s="101"/>
      <c r="F5" s="89" t="s">
        <v>632</v>
      </c>
      <c r="G5" s="89"/>
      <c r="J5" s="89" t="s">
        <v>633</v>
      </c>
      <c r="K5" s="89" t="s">
        <v>634</v>
      </c>
      <c r="M5" s="90" t="s">
        <v>636</v>
      </c>
      <c r="N5" s="89"/>
      <c r="P5" s="90" t="s">
        <v>647</v>
      </c>
      <c r="Q5" s="89"/>
      <c r="S5" s="90" t="s">
        <v>649</v>
      </c>
      <c r="T5" s="89"/>
    </row>
    <row r="6" spans="2:20" ht="56.25" customHeight="1" x14ac:dyDescent="0.25">
      <c r="B6" s="114" t="s">
        <v>1723</v>
      </c>
      <c r="C6" s="115" t="s">
        <v>1843</v>
      </c>
      <c r="E6" s="88" t="str">
        <f>G6</f>
        <v>Obj1.1</v>
      </c>
      <c r="F6" s="102" t="s">
        <v>1727</v>
      </c>
      <c r="G6" s="103" t="s">
        <v>633</v>
      </c>
      <c r="J6" s="102" t="s">
        <v>563</v>
      </c>
      <c r="K6" s="103" t="s">
        <v>564</v>
      </c>
      <c r="M6" s="102" t="s">
        <v>565</v>
      </c>
      <c r="N6" s="103" t="s">
        <v>566</v>
      </c>
      <c r="P6" s="102" t="s">
        <v>567</v>
      </c>
      <c r="Q6" s="103" t="s">
        <v>568</v>
      </c>
      <c r="S6" s="102" t="s">
        <v>569</v>
      </c>
      <c r="T6" s="103" t="s">
        <v>570</v>
      </c>
    </row>
    <row r="7" spans="2:20" ht="56.25" customHeight="1" x14ac:dyDescent="0.25">
      <c r="B7" s="114" t="s">
        <v>1724</v>
      </c>
      <c r="C7" s="115" t="s">
        <v>1844</v>
      </c>
      <c r="E7" s="88" t="str">
        <f t="shared" ref="E7:E12" si="0">G7</f>
        <v>Obj1.2</v>
      </c>
      <c r="F7" s="102" t="s">
        <v>1728</v>
      </c>
      <c r="G7" s="103" t="s">
        <v>635</v>
      </c>
      <c r="J7" s="102" t="s">
        <v>571</v>
      </c>
      <c r="K7" s="103" t="s">
        <v>572</v>
      </c>
      <c r="M7" s="102" t="s">
        <v>573</v>
      </c>
      <c r="N7" s="103" t="s">
        <v>574</v>
      </c>
      <c r="P7" s="102" t="s">
        <v>575</v>
      </c>
      <c r="Q7" s="103" t="s">
        <v>576</v>
      </c>
    </row>
    <row r="8" spans="2:20" ht="56.25" customHeight="1" x14ac:dyDescent="0.25">
      <c r="B8" s="114" t="s">
        <v>1725</v>
      </c>
      <c r="C8" s="115" t="s">
        <v>1845</v>
      </c>
      <c r="E8" s="88" t="str">
        <f t="shared" si="0"/>
        <v>Obj2.1</v>
      </c>
      <c r="F8" s="102" t="s">
        <v>1736</v>
      </c>
      <c r="G8" s="103" t="s">
        <v>643</v>
      </c>
      <c r="J8" s="102" t="s">
        <v>577</v>
      </c>
      <c r="K8" s="103" t="s">
        <v>578</v>
      </c>
      <c r="M8" s="91"/>
      <c r="P8" s="102" t="s">
        <v>579</v>
      </c>
      <c r="Q8" s="103" t="s">
        <v>580</v>
      </c>
      <c r="S8" s="90" t="s">
        <v>646</v>
      </c>
      <c r="T8" s="89"/>
    </row>
    <row r="9" spans="2:20" ht="56.25" customHeight="1" x14ac:dyDescent="0.25">
      <c r="B9" s="114" t="s">
        <v>1726</v>
      </c>
      <c r="C9" s="115" t="s">
        <v>1846</v>
      </c>
      <c r="E9" s="88" t="str">
        <f t="shared" si="0"/>
        <v>Obj2.2</v>
      </c>
      <c r="F9" s="102" t="s">
        <v>1739</v>
      </c>
      <c r="G9" s="103" t="s">
        <v>645</v>
      </c>
      <c r="J9" s="102" t="s">
        <v>581</v>
      </c>
      <c r="K9" s="103" t="s">
        <v>582</v>
      </c>
      <c r="M9" s="90" t="s">
        <v>637</v>
      </c>
      <c r="N9" s="89"/>
      <c r="P9" s="102" t="s">
        <v>583</v>
      </c>
      <c r="Q9" s="103" t="s">
        <v>584</v>
      </c>
      <c r="S9" s="102" t="s">
        <v>585</v>
      </c>
      <c r="T9" s="103" t="s">
        <v>586</v>
      </c>
    </row>
    <row r="10" spans="2:20" ht="94.5" x14ac:dyDescent="0.25">
      <c r="E10" s="88" t="str">
        <f t="shared" si="0"/>
        <v>Obj3.1</v>
      </c>
      <c r="F10" s="102" t="s">
        <v>1744</v>
      </c>
      <c r="G10" s="103" t="s">
        <v>642</v>
      </c>
      <c r="M10" s="102" t="s">
        <v>587</v>
      </c>
      <c r="N10" s="103" t="s">
        <v>588</v>
      </c>
      <c r="S10" s="102" t="s">
        <v>589</v>
      </c>
      <c r="T10" s="103" t="s">
        <v>590</v>
      </c>
    </row>
    <row r="11" spans="2:20" ht="47.25" x14ac:dyDescent="0.25">
      <c r="E11" s="88" t="str">
        <f t="shared" si="0"/>
        <v>Obj3.2</v>
      </c>
      <c r="F11" s="102" t="s">
        <v>1746</v>
      </c>
      <c r="G11" s="103" t="s">
        <v>641</v>
      </c>
    </row>
    <row r="12" spans="2:20" ht="47.25" x14ac:dyDescent="0.25">
      <c r="E12" s="88" t="str">
        <f t="shared" si="0"/>
        <v>Obj4.1</v>
      </c>
      <c r="F12" s="432" t="s">
        <v>1842</v>
      </c>
      <c r="G12" s="433" t="s">
        <v>639</v>
      </c>
      <c r="J12" s="90" t="s">
        <v>635</v>
      </c>
      <c r="K12" s="89"/>
      <c r="M12" s="90" t="s">
        <v>638</v>
      </c>
      <c r="N12" s="89"/>
      <c r="P12" s="90" t="s">
        <v>648</v>
      </c>
      <c r="Q12" s="89"/>
      <c r="S12" s="90" t="s">
        <v>644</v>
      </c>
      <c r="T12" s="89"/>
    </row>
    <row r="13" spans="2:20" ht="63" x14ac:dyDescent="0.25">
      <c r="E13" s="434"/>
      <c r="F13" s="435"/>
      <c r="G13" s="436"/>
      <c r="J13" s="90" t="s">
        <v>591</v>
      </c>
      <c r="K13" s="89" t="s">
        <v>592</v>
      </c>
      <c r="M13" s="102" t="s">
        <v>593</v>
      </c>
      <c r="N13" s="103" t="s">
        <v>594</v>
      </c>
      <c r="O13" s="104"/>
      <c r="P13" s="102" t="s">
        <v>595</v>
      </c>
      <c r="Q13" s="103" t="s">
        <v>596</v>
      </c>
      <c r="S13" s="90" t="s">
        <v>597</v>
      </c>
      <c r="T13" s="89" t="s">
        <v>598</v>
      </c>
    </row>
    <row r="14" spans="2:20" ht="47.25" x14ac:dyDescent="0.25">
      <c r="E14" s="434"/>
      <c r="F14" s="435"/>
      <c r="G14" s="436"/>
      <c r="J14" s="90" t="s">
        <v>599</v>
      </c>
      <c r="K14" s="89" t="s">
        <v>600</v>
      </c>
      <c r="S14" s="90" t="s">
        <v>601</v>
      </c>
      <c r="T14" s="89" t="s">
        <v>602</v>
      </c>
    </row>
    <row r="15" spans="2:20" x14ac:dyDescent="0.25">
      <c r="E15" s="434"/>
      <c r="F15" s="435"/>
      <c r="G15" s="436"/>
      <c r="H15" s="91"/>
    </row>
    <row r="16" spans="2:20" x14ac:dyDescent="0.25">
      <c r="E16" s="434"/>
      <c r="F16" s="435"/>
      <c r="G16" s="436"/>
      <c r="J16" s="89" t="s">
        <v>643</v>
      </c>
      <c r="K16" s="89"/>
      <c r="M16" s="89" t="s">
        <v>645</v>
      </c>
      <c r="N16" s="89"/>
      <c r="P16" s="89" t="s">
        <v>650</v>
      </c>
      <c r="Q16" s="89"/>
    </row>
    <row r="17" spans="5:17" ht="47.25" x14ac:dyDescent="0.25">
      <c r="E17" s="434"/>
      <c r="F17" s="435"/>
      <c r="G17" s="436"/>
      <c r="J17" s="90" t="s">
        <v>603</v>
      </c>
      <c r="K17" s="89" t="s">
        <v>604</v>
      </c>
      <c r="M17" s="102" t="s">
        <v>605</v>
      </c>
      <c r="N17" s="103" t="s">
        <v>606</v>
      </c>
      <c r="O17" s="104"/>
      <c r="P17" s="102" t="s">
        <v>607</v>
      </c>
      <c r="Q17" s="103" t="s">
        <v>608</v>
      </c>
    </row>
    <row r="18" spans="5:17" ht="47.25" x14ac:dyDescent="0.25">
      <c r="E18" s="434"/>
      <c r="F18" s="435"/>
      <c r="G18" s="436"/>
      <c r="J18" s="90" t="s">
        <v>609</v>
      </c>
      <c r="K18" s="89" t="s">
        <v>610</v>
      </c>
      <c r="M18" s="102" t="s">
        <v>611</v>
      </c>
      <c r="N18" s="103" t="s">
        <v>612</v>
      </c>
      <c r="O18" s="104"/>
      <c r="P18" s="104"/>
      <c r="Q18" s="104"/>
    </row>
    <row r="19" spans="5:17" ht="47.25" x14ac:dyDescent="0.25">
      <c r="E19" s="434"/>
      <c r="F19" s="435"/>
      <c r="G19" s="436"/>
      <c r="J19" s="90" t="s">
        <v>613</v>
      </c>
      <c r="K19" s="89" t="s">
        <v>614</v>
      </c>
    </row>
    <row r="20" spans="5:17" x14ac:dyDescent="0.25">
      <c r="E20" s="434"/>
      <c r="F20" s="435"/>
      <c r="G20" s="436"/>
    </row>
    <row r="21" spans="5:17" x14ac:dyDescent="0.25">
      <c r="E21" s="434"/>
      <c r="F21" s="435"/>
      <c r="G21" s="436"/>
      <c r="J21" s="89" t="s">
        <v>642</v>
      </c>
      <c r="K21" s="89"/>
      <c r="M21" s="89" t="s">
        <v>641</v>
      </c>
      <c r="N21" s="89"/>
      <c r="P21" s="89" t="s">
        <v>640</v>
      </c>
      <c r="Q21" s="89"/>
    </row>
    <row r="22" spans="5:17" ht="110.25" x14ac:dyDescent="0.25">
      <c r="J22" s="92" t="s">
        <v>615</v>
      </c>
      <c r="K22" s="93" t="s">
        <v>616</v>
      </c>
      <c r="L22" s="94"/>
      <c r="M22" s="102" t="s">
        <v>617</v>
      </c>
      <c r="N22" s="103" t="s">
        <v>618</v>
      </c>
      <c r="O22" s="104"/>
      <c r="P22" s="102" t="s">
        <v>619</v>
      </c>
      <c r="Q22" s="103" t="s">
        <v>620</v>
      </c>
    </row>
    <row r="25" spans="5:17" x14ac:dyDescent="0.25">
      <c r="J25" s="90" t="s">
        <v>639</v>
      </c>
      <c r="K25" s="89"/>
    </row>
    <row r="26" spans="5:17" ht="63" x14ac:dyDescent="0.25">
      <c r="J26" s="90" t="s">
        <v>621</v>
      </c>
      <c r="K26" s="89" t="s">
        <v>622</v>
      </c>
    </row>
    <row r="27" spans="5:17" ht="78.75" x14ac:dyDescent="0.25">
      <c r="J27" s="90" t="s">
        <v>623</v>
      </c>
      <c r="K27" s="89" t="s">
        <v>624</v>
      </c>
    </row>
    <row r="28" spans="5:17" ht="78.75" x14ac:dyDescent="0.25">
      <c r="J28" s="90" t="s">
        <v>625</v>
      </c>
      <c r="K28" s="89" t="s">
        <v>626</v>
      </c>
    </row>
    <row r="29" spans="5:17" ht="63" x14ac:dyDescent="0.25">
      <c r="J29" s="90" t="s">
        <v>627</v>
      </c>
      <c r="K29" s="89" t="s">
        <v>628</v>
      </c>
    </row>
    <row r="30" spans="5:17" ht="78.75" x14ac:dyDescent="0.25">
      <c r="J30" s="90" t="s">
        <v>629</v>
      </c>
      <c r="K30" s="89" t="s">
        <v>630</v>
      </c>
    </row>
    <row r="54" spans="2:6" x14ac:dyDescent="0.25">
      <c r="B54" s="88" t="s">
        <v>669</v>
      </c>
    </row>
    <row r="56" spans="2:6" x14ac:dyDescent="0.25">
      <c r="B56" s="124" t="s">
        <v>664</v>
      </c>
      <c r="C56" s="88" t="s">
        <v>634</v>
      </c>
      <c r="D56" s="124" t="s">
        <v>665</v>
      </c>
      <c r="E56" s="88" t="s">
        <v>668</v>
      </c>
      <c r="F56" s="124" t="s">
        <v>666</v>
      </c>
    </row>
    <row r="57" spans="2:6" ht="76.5" x14ac:dyDescent="0.25">
      <c r="B57" s="437" t="s">
        <v>1723</v>
      </c>
      <c r="C57" s="116" t="s">
        <v>1843</v>
      </c>
      <c r="D57" s="122" t="s">
        <v>1727</v>
      </c>
      <c r="E57" s="89" t="s">
        <v>633</v>
      </c>
      <c r="F57" s="123" t="s">
        <v>1729</v>
      </c>
    </row>
    <row r="58" spans="2:6" ht="51" x14ac:dyDescent="0.25">
      <c r="B58" s="437" t="s">
        <v>1723</v>
      </c>
      <c r="C58" s="116" t="s">
        <v>1843</v>
      </c>
      <c r="D58" s="122" t="s">
        <v>1727</v>
      </c>
      <c r="E58" s="89" t="s">
        <v>633</v>
      </c>
      <c r="F58" s="123" t="s">
        <v>1730</v>
      </c>
    </row>
    <row r="59" spans="2:6" ht="76.5" x14ac:dyDescent="0.25">
      <c r="B59" s="437" t="s">
        <v>1723</v>
      </c>
      <c r="C59" s="116" t="s">
        <v>1843</v>
      </c>
      <c r="D59" s="122" t="s">
        <v>1727</v>
      </c>
      <c r="E59" s="89" t="s">
        <v>633</v>
      </c>
      <c r="F59" s="123" t="s">
        <v>1731</v>
      </c>
    </row>
    <row r="60" spans="2:6" ht="76.5" x14ac:dyDescent="0.25">
      <c r="B60" s="437" t="s">
        <v>1723</v>
      </c>
      <c r="C60" s="116" t="s">
        <v>1843</v>
      </c>
      <c r="D60" s="122" t="s">
        <v>1727</v>
      </c>
      <c r="E60" s="89" t="s">
        <v>633</v>
      </c>
      <c r="F60" s="123" t="s">
        <v>1732</v>
      </c>
    </row>
    <row r="61" spans="2:6" ht="63.75" x14ac:dyDescent="0.25">
      <c r="B61" s="437" t="s">
        <v>1723</v>
      </c>
      <c r="C61" s="116" t="s">
        <v>1843</v>
      </c>
      <c r="D61" s="122" t="s">
        <v>1727</v>
      </c>
      <c r="E61" s="89" t="s">
        <v>635</v>
      </c>
      <c r="F61" s="123" t="s">
        <v>1733</v>
      </c>
    </row>
    <row r="62" spans="2:6" ht="76.5" x14ac:dyDescent="0.25">
      <c r="B62" s="437" t="s">
        <v>1723</v>
      </c>
      <c r="C62" s="116" t="s">
        <v>1843</v>
      </c>
      <c r="D62" s="122" t="s">
        <v>1728</v>
      </c>
      <c r="E62" s="103" t="s">
        <v>635</v>
      </c>
      <c r="F62" s="123" t="s">
        <v>1734</v>
      </c>
    </row>
    <row r="63" spans="2:6" ht="51" x14ac:dyDescent="0.25">
      <c r="B63" s="437" t="s">
        <v>1723</v>
      </c>
      <c r="C63" s="116" t="s">
        <v>1843</v>
      </c>
      <c r="D63" s="122" t="s">
        <v>1728</v>
      </c>
      <c r="E63" s="103" t="s">
        <v>635</v>
      </c>
      <c r="F63" s="123" t="s">
        <v>1735</v>
      </c>
    </row>
    <row r="64" spans="2:6" ht="63.75" x14ac:dyDescent="0.25">
      <c r="B64" s="438" t="s">
        <v>1724</v>
      </c>
      <c r="C64" s="439" t="s">
        <v>1844</v>
      </c>
      <c r="D64" s="122" t="s">
        <v>1736</v>
      </c>
      <c r="E64" s="103" t="s">
        <v>643</v>
      </c>
      <c r="F64" s="123" t="s">
        <v>1737</v>
      </c>
    </row>
    <row r="65" spans="2:6" ht="51" x14ac:dyDescent="0.25">
      <c r="B65" s="438" t="s">
        <v>1724</v>
      </c>
      <c r="C65" s="439" t="s">
        <v>1844</v>
      </c>
      <c r="D65" s="122" t="s">
        <v>1736</v>
      </c>
      <c r="E65" s="103" t="s">
        <v>643</v>
      </c>
      <c r="F65" s="123" t="s">
        <v>1738</v>
      </c>
    </row>
    <row r="66" spans="2:6" ht="51" x14ac:dyDescent="0.25">
      <c r="B66" s="438" t="s">
        <v>1724</v>
      </c>
      <c r="C66" s="439" t="s">
        <v>1844</v>
      </c>
      <c r="D66" s="122" t="s">
        <v>1739</v>
      </c>
      <c r="E66" s="103" t="s">
        <v>645</v>
      </c>
      <c r="F66" s="123" t="s">
        <v>1740</v>
      </c>
    </row>
    <row r="67" spans="2:6" ht="63.75" x14ac:dyDescent="0.25">
      <c r="B67" s="438" t="s">
        <v>1724</v>
      </c>
      <c r="C67" s="439" t="s">
        <v>1844</v>
      </c>
      <c r="D67" s="122" t="s">
        <v>1739</v>
      </c>
      <c r="E67" s="103" t="s">
        <v>645</v>
      </c>
      <c r="F67" s="123" t="s">
        <v>1741</v>
      </c>
    </row>
    <row r="68" spans="2:6" ht="51" x14ac:dyDescent="0.25">
      <c r="B68" s="438" t="s">
        <v>1724</v>
      </c>
      <c r="C68" s="439" t="s">
        <v>1844</v>
      </c>
      <c r="D68" s="122" t="s">
        <v>1739</v>
      </c>
      <c r="E68" s="103" t="s">
        <v>645</v>
      </c>
      <c r="F68" s="123" t="s">
        <v>1742</v>
      </c>
    </row>
    <row r="69" spans="2:6" ht="51" x14ac:dyDescent="0.25">
      <c r="B69" s="438" t="s">
        <v>1724</v>
      </c>
      <c r="C69" s="439" t="s">
        <v>1844</v>
      </c>
      <c r="D69" s="122" t="s">
        <v>1739</v>
      </c>
      <c r="E69" s="103" t="s">
        <v>645</v>
      </c>
      <c r="F69" s="123" t="s">
        <v>1743</v>
      </c>
    </row>
    <row r="70" spans="2:6" ht="60" customHeight="1" x14ac:dyDescent="0.25">
      <c r="B70" s="440" t="s">
        <v>1725</v>
      </c>
      <c r="C70" s="439" t="s">
        <v>1845</v>
      </c>
      <c r="D70" s="123" t="s">
        <v>1744</v>
      </c>
      <c r="E70" s="103" t="s">
        <v>642</v>
      </c>
      <c r="F70" s="123" t="s">
        <v>1745</v>
      </c>
    </row>
    <row r="71" spans="2:6" ht="60" customHeight="1" x14ac:dyDescent="0.25">
      <c r="B71" s="440" t="s">
        <v>1725</v>
      </c>
      <c r="C71" s="439" t="s">
        <v>1845</v>
      </c>
      <c r="D71" s="123" t="s">
        <v>1746</v>
      </c>
      <c r="E71" s="103" t="s">
        <v>641</v>
      </c>
      <c r="F71" s="123" t="s">
        <v>1847</v>
      </c>
    </row>
    <row r="72" spans="2:6" ht="38.25" x14ac:dyDescent="0.25">
      <c r="B72" s="440" t="s">
        <v>1725</v>
      </c>
      <c r="C72" s="439" t="s">
        <v>1845</v>
      </c>
      <c r="D72" s="123" t="s">
        <v>1746</v>
      </c>
      <c r="E72" s="103" t="s">
        <v>641</v>
      </c>
      <c r="F72" s="123" t="s">
        <v>1747</v>
      </c>
    </row>
    <row r="73" spans="2:6" ht="60" customHeight="1" x14ac:dyDescent="0.25">
      <c r="B73" s="440" t="s">
        <v>1725</v>
      </c>
      <c r="C73" s="439" t="s">
        <v>1845</v>
      </c>
      <c r="D73" s="123" t="s">
        <v>1746</v>
      </c>
      <c r="E73" s="103" t="s">
        <v>641</v>
      </c>
      <c r="F73" s="123" t="s">
        <v>1748</v>
      </c>
    </row>
    <row r="74" spans="2:6" ht="63.75" x14ac:dyDescent="0.25">
      <c r="B74" s="441" t="s">
        <v>1726</v>
      </c>
      <c r="C74" s="439" t="s">
        <v>1846</v>
      </c>
      <c r="D74" s="122" t="s">
        <v>1749</v>
      </c>
      <c r="E74" s="103" t="s">
        <v>639</v>
      </c>
      <c r="F74" s="123" t="s">
        <v>1750</v>
      </c>
    </row>
    <row r="75" spans="2:6" ht="51" x14ac:dyDescent="0.25">
      <c r="B75" s="441" t="s">
        <v>1726</v>
      </c>
      <c r="C75" s="439" t="s">
        <v>1846</v>
      </c>
      <c r="D75" s="122" t="s">
        <v>667</v>
      </c>
      <c r="E75" s="103" t="s">
        <v>639</v>
      </c>
      <c r="F75" s="123" t="s">
        <v>1751</v>
      </c>
    </row>
    <row r="76" spans="2:6" ht="51" x14ac:dyDescent="0.25">
      <c r="B76" s="441" t="s">
        <v>1726</v>
      </c>
      <c r="C76" s="439" t="s">
        <v>1846</v>
      </c>
      <c r="D76" s="122" t="s">
        <v>667</v>
      </c>
      <c r="E76" s="103" t="s">
        <v>639</v>
      </c>
      <c r="F76" s="123" t="s">
        <v>1752</v>
      </c>
    </row>
    <row r="87" spans="4:5" x14ac:dyDescent="0.25">
      <c r="D87"/>
      <c r="E87"/>
    </row>
    <row r="88" spans="4:5" x14ac:dyDescent="0.25">
      <c r="D88"/>
      <c r="E88"/>
    </row>
    <row r="89" spans="4:5" x14ac:dyDescent="0.25">
      <c r="D89"/>
      <c r="E89"/>
    </row>
    <row r="90" spans="4:5" x14ac:dyDescent="0.25">
      <c r="D90"/>
      <c r="E90"/>
    </row>
    <row r="91" spans="4:5" x14ac:dyDescent="0.25">
      <c r="D91"/>
      <c r="E91"/>
    </row>
    <row r="92" spans="4:5" x14ac:dyDescent="0.25">
      <c r="D92"/>
      <c r="E92"/>
    </row>
    <row r="93" spans="4:5" x14ac:dyDescent="0.25">
      <c r="D93"/>
      <c r="E93"/>
    </row>
    <row r="94" spans="4:5" x14ac:dyDescent="0.25">
      <c r="D94"/>
      <c r="E94"/>
    </row>
    <row r="95" spans="4:5" x14ac:dyDescent="0.25">
      <c r="D95"/>
      <c r="E95"/>
    </row>
    <row r="96" spans="4:5" x14ac:dyDescent="0.25">
      <c r="D96"/>
      <c r="E96"/>
    </row>
    <row r="97" spans="2:5" x14ac:dyDescent="0.25">
      <c r="D97"/>
      <c r="E97"/>
    </row>
    <row r="98" spans="2:5" x14ac:dyDescent="0.25">
      <c r="D98"/>
      <c r="E98"/>
    </row>
    <row r="99" spans="2:5" x14ac:dyDescent="0.25">
      <c r="D99"/>
      <c r="E99"/>
    </row>
    <row r="100" spans="2:5" x14ac:dyDescent="0.25">
      <c r="D100"/>
      <c r="E100"/>
    </row>
    <row r="101" spans="2:5" x14ac:dyDescent="0.25">
      <c r="D101"/>
      <c r="E101"/>
    </row>
    <row r="102" spans="2:5" x14ac:dyDescent="0.25">
      <c r="D102"/>
      <c r="E102"/>
    </row>
    <row r="103" spans="2:5" x14ac:dyDescent="0.25">
      <c r="D103"/>
      <c r="E103"/>
    </row>
    <row r="104" spans="2:5" x14ac:dyDescent="0.25">
      <c r="D104"/>
      <c r="E104"/>
    </row>
    <row r="105" spans="2:5" x14ac:dyDescent="0.25">
      <c r="B105"/>
    </row>
    <row r="106" spans="2:5" x14ac:dyDescent="0.25">
      <c r="B106"/>
    </row>
    <row r="107" spans="2:5" x14ac:dyDescent="0.25">
      <c r="B107"/>
    </row>
    <row r="108" spans="2:5" x14ac:dyDescent="0.25">
      <c r="B108"/>
    </row>
    <row r="109" spans="2:5" x14ac:dyDescent="0.25">
      <c r="B109"/>
    </row>
    <row r="110" spans="2:5" x14ac:dyDescent="0.25">
      <c r="B110"/>
    </row>
    <row r="111" spans="2:5" x14ac:dyDescent="0.25">
      <c r="B111"/>
    </row>
    <row r="112" spans="2:5" x14ac:dyDescent="0.25">
      <c r="B112"/>
    </row>
    <row r="113" spans="2:8" x14ac:dyDescent="0.25">
      <c r="B113"/>
    </row>
    <row r="114" spans="2:8" x14ac:dyDescent="0.25">
      <c r="B114"/>
    </row>
    <row r="115" spans="2:8" x14ac:dyDescent="0.25">
      <c r="B115"/>
    </row>
    <row r="116" spans="2:8" x14ac:dyDescent="0.25">
      <c r="B116"/>
    </row>
    <row r="117" spans="2:8" x14ac:dyDescent="0.25">
      <c r="B117"/>
      <c r="D117" s="121" t="s">
        <v>665</v>
      </c>
      <c r="E117" s="89" t="s">
        <v>668</v>
      </c>
    </row>
    <row r="118" spans="2:8" x14ac:dyDescent="0.25">
      <c r="B118"/>
      <c r="D118" s="101" t="s">
        <v>1753</v>
      </c>
      <c r="E118" s="101" t="s">
        <v>633</v>
      </c>
    </row>
    <row r="119" spans="2:8" x14ac:dyDescent="0.25">
      <c r="B119"/>
      <c r="D119" s="101" t="s">
        <v>1754</v>
      </c>
      <c r="E119" s="101" t="s">
        <v>635</v>
      </c>
    </row>
    <row r="120" spans="2:8" x14ac:dyDescent="0.25">
      <c r="B120"/>
      <c r="D120" s="101" t="s">
        <v>1755</v>
      </c>
      <c r="E120" s="101" t="s">
        <v>643</v>
      </c>
    </row>
    <row r="121" spans="2:8" x14ac:dyDescent="0.25">
      <c r="B121"/>
      <c r="D121" s="101" t="s">
        <v>1756</v>
      </c>
      <c r="E121" s="101" t="s">
        <v>645</v>
      </c>
    </row>
    <row r="122" spans="2:8" x14ac:dyDescent="0.25">
      <c r="B122"/>
      <c r="D122" s="101" t="s">
        <v>1850</v>
      </c>
      <c r="E122" s="101" t="s">
        <v>642</v>
      </c>
    </row>
    <row r="123" spans="2:8" x14ac:dyDescent="0.25">
      <c r="B123"/>
      <c r="D123" s="101" t="s">
        <v>1757</v>
      </c>
      <c r="E123" s="101" t="s">
        <v>641</v>
      </c>
    </row>
    <row r="124" spans="2:8" x14ac:dyDescent="0.25">
      <c r="B124"/>
      <c r="D124" s="101" t="s">
        <v>1841</v>
      </c>
      <c r="E124" s="101" t="s">
        <v>639</v>
      </c>
      <c r="H124" s="101" t="s">
        <v>1849</v>
      </c>
    </row>
    <row r="127" spans="2:8" x14ac:dyDescent="0.25">
      <c r="D127" s="91"/>
    </row>
    <row r="130" spans="3:4" ht="16.5" thickBot="1" x14ac:dyDescent="0.3">
      <c r="D130" s="124" t="s">
        <v>666</v>
      </c>
    </row>
    <row r="131" spans="3:4" x14ac:dyDescent="0.25">
      <c r="C131" s="125" t="s">
        <v>633</v>
      </c>
      <c r="D131" s="127" t="s">
        <v>1729</v>
      </c>
    </row>
    <row r="132" spans="3:4" x14ac:dyDescent="0.25">
      <c r="C132" s="125"/>
      <c r="D132" s="128" t="s">
        <v>1730</v>
      </c>
    </row>
    <row r="133" spans="3:4" x14ac:dyDescent="0.25">
      <c r="C133" s="125"/>
      <c r="D133" s="128" t="s">
        <v>1731</v>
      </c>
    </row>
    <row r="134" spans="3:4" x14ac:dyDescent="0.25">
      <c r="C134" s="125"/>
      <c r="D134" s="128" t="s">
        <v>1732</v>
      </c>
    </row>
    <row r="135" spans="3:4" x14ac:dyDescent="0.25">
      <c r="C135" s="126"/>
      <c r="D135" s="128" t="s">
        <v>1733</v>
      </c>
    </row>
    <row r="136" spans="3:4" x14ac:dyDescent="0.25">
      <c r="C136" s="125" t="s">
        <v>635</v>
      </c>
      <c r="D136" s="128" t="s">
        <v>1734</v>
      </c>
    </row>
    <row r="137" spans="3:4" x14ac:dyDescent="0.25">
      <c r="C137" s="126"/>
      <c r="D137" s="128" t="s">
        <v>1735</v>
      </c>
    </row>
    <row r="138" spans="3:4" x14ac:dyDescent="0.25">
      <c r="C138" s="125" t="s">
        <v>643</v>
      </c>
      <c r="D138" s="128" t="s">
        <v>1737</v>
      </c>
    </row>
    <row r="139" spans="3:4" x14ac:dyDescent="0.25">
      <c r="C139" s="125"/>
      <c r="D139" s="128" t="s">
        <v>1738</v>
      </c>
    </row>
    <row r="140" spans="3:4" x14ac:dyDescent="0.25">
      <c r="C140" s="125" t="s">
        <v>645</v>
      </c>
      <c r="D140" s="128" t="s">
        <v>1740</v>
      </c>
    </row>
    <row r="141" spans="3:4" x14ac:dyDescent="0.25">
      <c r="C141" s="125"/>
      <c r="D141" s="128" t="s">
        <v>1741</v>
      </c>
    </row>
    <row r="142" spans="3:4" x14ac:dyDescent="0.25">
      <c r="C142" s="125"/>
      <c r="D142" s="128" t="s">
        <v>1742</v>
      </c>
    </row>
    <row r="143" spans="3:4" x14ac:dyDescent="0.25">
      <c r="C143" s="126"/>
      <c r="D143" s="128" t="s">
        <v>1743</v>
      </c>
    </row>
    <row r="144" spans="3:4" x14ac:dyDescent="0.25">
      <c r="C144" s="126" t="s">
        <v>642</v>
      </c>
      <c r="D144" s="128" t="s">
        <v>1745</v>
      </c>
    </row>
    <row r="145" spans="3:4" x14ac:dyDescent="0.25">
      <c r="C145" s="126" t="s">
        <v>641</v>
      </c>
      <c r="D145" s="128" t="s">
        <v>1851</v>
      </c>
    </row>
    <row r="146" spans="3:4" x14ac:dyDescent="0.25">
      <c r="C146" s="126"/>
      <c r="D146" s="128" t="s">
        <v>1747</v>
      </c>
    </row>
    <row r="147" spans="3:4" x14ac:dyDescent="0.25">
      <c r="C147" s="126"/>
      <c r="D147" s="128" t="s">
        <v>1748</v>
      </c>
    </row>
    <row r="148" spans="3:4" x14ac:dyDescent="0.25">
      <c r="C148" s="125" t="s">
        <v>639</v>
      </c>
      <c r="D148" s="128" t="s">
        <v>1750</v>
      </c>
    </row>
    <row r="149" spans="3:4" x14ac:dyDescent="0.25">
      <c r="C149" s="125"/>
      <c r="D149" s="128" t="s">
        <v>1751</v>
      </c>
    </row>
    <row r="150" spans="3:4" x14ac:dyDescent="0.25">
      <c r="C150" s="126"/>
      <c r="D150" s="128" t="s">
        <v>1752</v>
      </c>
    </row>
  </sheetData>
  <phoneticPr fontId="17" type="noConversion"/>
  <pageMargins left="0.75" right="0.75" top="1" bottom="1" header="0.5" footer="0.5"/>
  <pageSetup paperSize="9" orientation="portrait" horizontalDpi="4294967292" verticalDpi="4294967292"/>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2:M206"/>
  <sheetViews>
    <sheetView topLeftCell="A150" zoomScaleNormal="100" workbookViewId="0">
      <selection activeCell="C160" sqref="C160"/>
    </sheetView>
  </sheetViews>
  <sheetFormatPr baseColWidth="10" defaultColWidth="11.42578125" defaultRowHeight="15" x14ac:dyDescent="0.25"/>
  <cols>
    <col min="1" max="1" width="11.42578125" style="65"/>
    <col min="2" max="2" width="31.85546875" style="65" customWidth="1"/>
    <col min="3" max="3" width="31" style="65" customWidth="1"/>
    <col min="4" max="4" width="54.42578125" style="65" customWidth="1"/>
    <col min="5" max="5" width="52.42578125" style="65" customWidth="1"/>
    <col min="6" max="6" width="7" style="65" bestFit="1" customWidth="1"/>
    <col min="7" max="7" width="71" style="65" bestFit="1" customWidth="1"/>
    <col min="8" max="8" width="23" style="65" customWidth="1"/>
    <col min="9" max="10" width="11.42578125" style="65"/>
    <col min="11" max="11" width="26.42578125" style="65" customWidth="1"/>
    <col min="12" max="14" width="11.42578125" style="65"/>
    <col min="15" max="15" width="22" style="65" bestFit="1" customWidth="1"/>
    <col min="16" max="16384" width="11.42578125" style="65"/>
  </cols>
  <sheetData>
    <row r="2" spans="1:8" ht="15.75" thickBot="1" x14ac:dyDescent="0.3">
      <c r="B2" s="117" t="s">
        <v>662</v>
      </c>
      <c r="C2" s="65" t="s">
        <v>663</v>
      </c>
    </row>
    <row r="3" spans="1:8" x14ac:dyDescent="0.25">
      <c r="B3" s="118">
        <v>2021</v>
      </c>
      <c r="C3" s="118"/>
    </row>
    <row r="4" spans="1:8" x14ac:dyDescent="0.25">
      <c r="B4" s="119">
        <v>2022</v>
      </c>
      <c r="C4" s="119"/>
    </row>
    <row r="5" spans="1:8" x14ac:dyDescent="0.25">
      <c r="B5" s="119">
        <v>2023</v>
      </c>
      <c r="C5" s="119"/>
    </row>
    <row r="6" spans="1:8" ht="15.75" thickBot="1" x14ac:dyDescent="0.3">
      <c r="A6" s="65" t="s">
        <v>539</v>
      </c>
      <c r="B6" s="120">
        <v>2024</v>
      </c>
      <c r="C6" s="120"/>
    </row>
    <row r="9" spans="1:8" ht="15.75" thickBot="1" x14ac:dyDescent="0.3">
      <c r="B9" s="67" t="s">
        <v>484</v>
      </c>
      <c r="G9" s="67"/>
    </row>
    <row r="10" spans="1:8" ht="15.75" thickBot="1" x14ac:dyDescent="0.3">
      <c r="B10" s="76" t="s">
        <v>1575</v>
      </c>
      <c r="C10" s="65" t="s">
        <v>526</v>
      </c>
      <c r="D10" s="67" t="s">
        <v>1303</v>
      </c>
      <c r="G10" s="65" t="s">
        <v>1324</v>
      </c>
    </row>
    <row r="11" spans="1:8" x14ac:dyDescent="0.25">
      <c r="B11" s="77" t="s">
        <v>475</v>
      </c>
      <c r="C11" s="65" t="s">
        <v>543</v>
      </c>
      <c r="D11" s="76" t="s">
        <v>465</v>
      </c>
      <c r="G11" s="309" t="s">
        <v>1310</v>
      </c>
      <c r="H11" s="311" t="s">
        <v>1325</v>
      </c>
    </row>
    <row r="12" spans="1:8" x14ac:dyDescent="0.25">
      <c r="B12" s="77" t="s">
        <v>476</v>
      </c>
      <c r="C12" s="65" t="s">
        <v>543</v>
      </c>
      <c r="D12" s="77" t="s">
        <v>463</v>
      </c>
      <c r="G12" s="309" t="s">
        <v>1305</v>
      </c>
      <c r="H12" s="311" t="s">
        <v>1325</v>
      </c>
    </row>
    <row r="13" spans="1:8" x14ac:dyDescent="0.25">
      <c r="B13" s="77" t="s">
        <v>477</v>
      </c>
      <c r="C13" s="65" t="s">
        <v>543</v>
      </c>
      <c r="D13" s="77" t="s">
        <v>464</v>
      </c>
      <c r="G13" s="309" t="s">
        <v>1307</v>
      </c>
      <c r="H13" s="294" t="s">
        <v>1309</v>
      </c>
    </row>
    <row r="14" spans="1:8" x14ac:dyDescent="0.25">
      <c r="B14" s="77" t="s">
        <v>478</v>
      </c>
      <c r="C14" s="65" t="s">
        <v>543</v>
      </c>
      <c r="D14" s="77" t="s">
        <v>467</v>
      </c>
      <c r="G14" s="309" t="s">
        <v>1308</v>
      </c>
      <c r="H14" s="294" t="s">
        <v>1309</v>
      </c>
    </row>
    <row r="15" spans="1:8" x14ac:dyDescent="0.25">
      <c r="B15" s="77" t="s">
        <v>479</v>
      </c>
      <c r="C15" s="65" t="s">
        <v>543</v>
      </c>
      <c r="D15" s="77" t="s">
        <v>462</v>
      </c>
    </row>
    <row r="16" spans="1:8" x14ac:dyDescent="0.25">
      <c r="B16" s="77" t="s">
        <v>480</v>
      </c>
      <c r="C16" s="65" t="s">
        <v>543</v>
      </c>
      <c r="D16" s="77" t="s">
        <v>466</v>
      </c>
    </row>
    <row r="17" spans="1:8" x14ac:dyDescent="0.25">
      <c r="B17" s="77" t="s">
        <v>481</v>
      </c>
      <c r="C17" s="65" t="s">
        <v>543</v>
      </c>
    </row>
    <row r="18" spans="1:8" x14ac:dyDescent="0.25">
      <c r="B18" s="77" t="s">
        <v>482</v>
      </c>
      <c r="C18" s="65" t="s">
        <v>543</v>
      </c>
      <c r="G18" s="308" t="s">
        <v>1306</v>
      </c>
      <c r="H18" s="67" t="s">
        <v>1321</v>
      </c>
    </row>
    <row r="19" spans="1:8" ht="15.75" thickBot="1" x14ac:dyDescent="0.3">
      <c r="B19" s="78" t="s">
        <v>483</v>
      </c>
      <c r="C19" s="65" t="s">
        <v>543</v>
      </c>
      <c r="G19" t="s">
        <v>1312</v>
      </c>
      <c r="H19" t="s">
        <v>1311</v>
      </c>
    </row>
    <row r="20" spans="1:8" x14ac:dyDescent="0.25">
      <c r="G20" t="s">
        <v>147</v>
      </c>
      <c r="H20" t="s">
        <v>975</v>
      </c>
    </row>
    <row r="21" spans="1:8" x14ac:dyDescent="0.25">
      <c r="A21" s="65" t="s">
        <v>539</v>
      </c>
      <c r="B21" s="67"/>
      <c r="C21" s="67"/>
      <c r="G21" t="s">
        <v>1314</v>
      </c>
      <c r="H21" t="s">
        <v>1313</v>
      </c>
    </row>
    <row r="22" spans="1:8" ht="15.75" thickBot="1" x14ac:dyDescent="0.3">
      <c r="B22" s="67" t="s">
        <v>526</v>
      </c>
      <c r="C22" s="67" t="s">
        <v>537</v>
      </c>
      <c r="G22" t="s">
        <v>152</v>
      </c>
      <c r="H22" t="s">
        <v>921</v>
      </c>
    </row>
    <row r="23" spans="1:8" x14ac:dyDescent="0.25">
      <c r="B23" s="69" t="s">
        <v>1576</v>
      </c>
      <c r="C23" s="70" t="s">
        <v>531</v>
      </c>
      <c r="D23" s="65" t="s">
        <v>1582</v>
      </c>
      <c r="G23" t="s">
        <v>1315</v>
      </c>
      <c r="H23" t="s">
        <v>917</v>
      </c>
    </row>
    <row r="24" spans="1:8" x14ac:dyDescent="0.25">
      <c r="B24" s="71" t="s">
        <v>1577</v>
      </c>
      <c r="C24" s="72" t="s">
        <v>532</v>
      </c>
      <c r="D24" s="65" t="s">
        <v>1581</v>
      </c>
      <c r="G24" t="s">
        <v>1316</v>
      </c>
      <c r="H24" t="s">
        <v>923</v>
      </c>
    </row>
    <row r="25" spans="1:8" x14ac:dyDescent="0.25">
      <c r="B25" s="71" t="s">
        <v>485</v>
      </c>
      <c r="C25" s="72" t="s">
        <v>533</v>
      </c>
      <c r="D25" s="65" t="s">
        <v>1580</v>
      </c>
    </row>
    <row r="26" spans="1:8" x14ac:dyDescent="0.25">
      <c r="B26" s="71" t="s">
        <v>541</v>
      </c>
      <c r="C26" s="72" t="s">
        <v>549</v>
      </c>
      <c r="D26" s="65" t="s">
        <v>1579</v>
      </c>
      <c r="G26" s="295" t="s">
        <v>1309</v>
      </c>
      <c r="H26" s="67" t="s">
        <v>1322</v>
      </c>
    </row>
    <row r="27" spans="1:8" ht="15.75" thickBot="1" x14ac:dyDescent="0.3">
      <c r="B27" s="73" t="s">
        <v>521</v>
      </c>
      <c r="C27" s="74" t="s">
        <v>534</v>
      </c>
      <c r="D27" s="65" t="s">
        <v>1578</v>
      </c>
      <c r="G27" t="s">
        <v>1318</v>
      </c>
      <c r="H27" t="s">
        <v>1317</v>
      </c>
    </row>
    <row r="28" spans="1:8" ht="15.75" thickBot="1" x14ac:dyDescent="0.3">
      <c r="B28" s="73"/>
      <c r="C28" s="74"/>
      <c r="G28" t="s">
        <v>1319</v>
      </c>
      <c r="H28" t="s">
        <v>905</v>
      </c>
    </row>
    <row r="29" spans="1:8" x14ac:dyDescent="0.25">
      <c r="G29" t="s">
        <v>155</v>
      </c>
      <c r="H29" t="s">
        <v>909</v>
      </c>
    </row>
    <row r="30" spans="1:8" x14ac:dyDescent="0.25">
      <c r="G30" t="s">
        <v>1320</v>
      </c>
      <c r="H30" t="s">
        <v>901</v>
      </c>
    </row>
    <row r="31" spans="1:8" ht="15.75" thickBot="1" x14ac:dyDescent="0.3">
      <c r="B31" s="67" t="s">
        <v>535</v>
      </c>
      <c r="C31" s="67" t="s">
        <v>536</v>
      </c>
      <c r="D31" s="67" t="s">
        <v>59</v>
      </c>
    </row>
    <row r="32" spans="1:8" x14ac:dyDescent="0.25">
      <c r="B32" s="69" t="s">
        <v>528</v>
      </c>
      <c r="C32" s="79" t="s">
        <v>517</v>
      </c>
      <c r="D32" s="80" t="s">
        <v>518</v>
      </c>
      <c r="G32" s="311" t="s">
        <v>1325</v>
      </c>
      <c r="H32" s="67" t="s">
        <v>1322</v>
      </c>
    </row>
    <row r="33" spans="2:8" ht="15.75" thickBot="1" x14ac:dyDescent="0.3">
      <c r="B33" s="73"/>
      <c r="C33" s="82"/>
      <c r="D33" s="74" t="s">
        <v>1575</v>
      </c>
      <c r="G33" s="310" t="s">
        <v>715</v>
      </c>
      <c r="H33" s="65" t="s">
        <v>718</v>
      </c>
    </row>
    <row r="34" spans="2:8" x14ac:dyDescent="0.25">
      <c r="G34" s="310" t="s">
        <v>261</v>
      </c>
      <c r="H34" s="65" t="s">
        <v>735</v>
      </c>
    </row>
    <row r="35" spans="2:8" ht="15.75" thickBot="1" x14ac:dyDescent="0.3">
      <c r="D35" s="400" t="s">
        <v>485</v>
      </c>
      <c r="E35" s="401" t="s">
        <v>1576</v>
      </c>
      <c r="G35" s="310" t="s">
        <v>823</v>
      </c>
      <c r="H35" s="65" t="s">
        <v>826</v>
      </c>
    </row>
    <row r="36" spans="2:8" x14ac:dyDescent="0.25">
      <c r="B36" s="69" t="s">
        <v>529</v>
      </c>
      <c r="C36" s="79" t="s">
        <v>486</v>
      </c>
      <c r="D36" s="80" t="s">
        <v>1758</v>
      </c>
      <c r="E36" s="65" t="s">
        <v>1718</v>
      </c>
      <c r="G36" s="310" t="s">
        <v>426</v>
      </c>
      <c r="H36" s="65" t="s">
        <v>833</v>
      </c>
    </row>
    <row r="37" spans="2:8" x14ac:dyDescent="0.25">
      <c r="B37" s="71" t="s">
        <v>529</v>
      </c>
      <c r="C37" s="64" t="s">
        <v>487</v>
      </c>
      <c r="D37" s="81" t="s">
        <v>1759</v>
      </c>
      <c r="E37" s="65" t="s">
        <v>1718</v>
      </c>
      <c r="G37" s="310" t="s">
        <v>1326</v>
      </c>
      <c r="H37" s="65" t="s">
        <v>1497</v>
      </c>
    </row>
    <row r="38" spans="2:8" x14ac:dyDescent="0.25">
      <c r="B38" s="71" t="s">
        <v>529</v>
      </c>
      <c r="C38" s="64" t="s">
        <v>488</v>
      </c>
      <c r="D38" s="81" t="s">
        <v>1760</v>
      </c>
      <c r="E38" s="65" t="s">
        <v>1718</v>
      </c>
      <c r="G38" s="310" t="s">
        <v>941</v>
      </c>
      <c r="H38" s="65" t="s">
        <v>944</v>
      </c>
    </row>
    <row r="39" spans="2:8" x14ac:dyDescent="0.25">
      <c r="B39" s="71" t="s">
        <v>529</v>
      </c>
      <c r="C39" s="64" t="s">
        <v>489</v>
      </c>
      <c r="D39" s="81" t="s">
        <v>1761</v>
      </c>
      <c r="E39" s="68" t="s">
        <v>1721</v>
      </c>
      <c r="G39" s="310" t="s">
        <v>254</v>
      </c>
      <c r="H39" s="65" t="s">
        <v>950</v>
      </c>
    </row>
    <row r="40" spans="2:8" x14ac:dyDescent="0.25">
      <c r="B40" s="71" t="s">
        <v>529</v>
      </c>
      <c r="C40" s="64" t="s">
        <v>490</v>
      </c>
      <c r="D40" s="81" t="s">
        <v>1762</v>
      </c>
      <c r="E40" s="68" t="s">
        <v>1721</v>
      </c>
      <c r="G40" s="310" t="s">
        <v>276</v>
      </c>
      <c r="H40" s="65" t="s">
        <v>978</v>
      </c>
    </row>
    <row r="41" spans="2:8" x14ac:dyDescent="0.25">
      <c r="B41" s="71" t="s">
        <v>529</v>
      </c>
      <c r="C41" s="64" t="s">
        <v>491</v>
      </c>
      <c r="D41" s="81" t="s">
        <v>1763</v>
      </c>
      <c r="E41" s="68" t="s">
        <v>1764</v>
      </c>
      <c r="G41" s="310" t="s">
        <v>1101</v>
      </c>
      <c r="H41" s="65" t="s">
        <v>1104</v>
      </c>
    </row>
    <row r="42" spans="2:8" x14ac:dyDescent="0.25">
      <c r="B42" s="71" t="s">
        <v>529</v>
      </c>
      <c r="C42" s="64" t="s">
        <v>492</v>
      </c>
      <c r="D42" s="81" t="s">
        <v>1765</v>
      </c>
      <c r="E42" s="68" t="s">
        <v>1720</v>
      </c>
    </row>
    <row r="43" spans="2:8" x14ac:dyDescent="0.25">
      <c r="B43" s="71" t="s">
        <v>529</v>
      </c>
      <c r="C43" s="64" t="s">
        <v>493</v>
      </c>
      <c r="D43" s="81" t="s">
        <v>1767</v>
      </c>
      <c r="E43" s="68" t="s">
        <v>1720</v>
      </c>
      <c r="G43" t="s">
        <v>266</v>
      </c>
      <c r="H43" s="293" t="s">
        <v>1497</v>
      </c>
    </row>
    <row r="44" spans="2:8" x14ac:dyDescent="0.25">
      <c r="B44" s="71" t="s">
        <v>529</v>
      </c>
      <c r="C44" s="64" t="s">
        <v>494</v>
      </c>
      <c r="D44" s="81" t="s">
        <v>1766</v>
      </c>
      <c r="E44" s="68" t="s">
        <v>1720</v>
      </c>
      <c r="G44" t="s">
        <v>267</v>
      </c>
      <c r="H44" s="293" t="s">
        <v>1567</v>
      </c>
    </row>
    <row r="45" spans="2:8" x14ac:dyDescent="0.25">
      <c r="B45" s="71" t="s">
        <v>529</v>
      </c>
      <c r="C45" s="64" t="s">
        <v>495</v>
      </c>
      <c r="D45" s="81" t="s">
        <v>1768</v>
      </c>
      <c r="E45" s="68" t="s">
        <v>1720</v>
      </c>
      <c r="G45" t="s">
        <v>268</v>
      </c>
      <c r="H45" s="293" t="s">
        <v>1568</v>
      </c>
    </row>
    <row r="46" spans="2:8" x14ac:dyDescent="0.25">
      <c r="B46" s="71" t="s">
        <v>529</v>
      </c>
      <c r="C46" s="64" t="s">
        <v>496</v>
      </c>
      <c r="D46" s="81" t="s">
        <v>1769</v>
      </c>
      <c r="E46" s="68" t="s">
        <v>1720</v>
      </c>
    </row>
    <row r="47" spans="2:8" x14ac:dyDescent="0.25">
      <c r="B47" s="71" t="s">
        <v>529</v>
      </c>
      <c r="C47" s="64" t="s">
        <v>497</v>
      </c>
      <c r="D47" s="81" t="s">
        <v>1770</v>
      </c>
      <c r="E47" s="68" t="s">
        <v>1720</v>
      </c>
    </row>
    <row r="48" spans="2:8" x14ac:dyDescent="0.25">
      <c r="B48" s="71" t="s">
        <v>529</v>
      </c>
      <c r="C48" s="64" t="s">
        <v>498</v>
      </c>
      <c r="D48" s="81" t="s">
        <v>1771</v>
      </c>
      <c r="E48" s="68" t="s">
        <v>1771</v>
      </c>
    </row>
    <row r="49" spans="2:5" x14ac:dyDescent="0.25">
      <c r="B49" s="71" t="s">
        <v>529</v>
      </c>
      <c r="C49" s="64" t="s">
        <v>499</v>
      </c>
      <c r="D49" s="81" t="s">
        <v>1772</v>
      </c>
      <c r="E49" s="68" t="s">
        <v>1710</v>
      </c>
    </row>
    <row r="50" spans="2:5" x14ac:dyDescent="0.25">
      <c r="B50" s="71" t="s">
        <v>529</v>
      </c>
      <c r="C50" s="64" t="s">
        <v>500</v>
      </c>
      <c r="D50" s="81" t="s">
        <v>1774</v>
      </c>
      <c r="E50" s="68" t="s">
        <v>1710</v>
      </c>
    </row>
    <row r="51" spans="2:5" x14ac:dyDescent="0.25">
      <c r="B51" s="71" t="s">
        <v>529</v>
      </c>
      <c r="C51" s="64" t="s">
        <v>501</v>
      </c>
      <c r="D51" s="81" t="s">
        <v>1773</v>
      </c>
      <c r="E51" s="68" t="s">
        <v>1710</v>
      </c>
    </row>
    <row r="52" spans="2:5" x14ac:dyDescent="0.25">
      <c r="B52" s="71" t="s">
        <v>529</v>
      </c>
      <c r="C52" s="64" t="s">
        <v>502</v>
      </c>
      <c r="D52" s="81" t="s">
        <v>1775</v>
      </c>
      <c r="E52" s="68" t="s">
        <v>1710</v>
      </c>
    </row>
    <row r="53" spans="2:5" x14ac:dyDescent="0.25">
      <c r="B53" s="71" t="s">
        <v>529</v>
      </c>
      <c r="C53" s="64" t="s">
        <v>503</v>
      </c>
      <c r="D53" s="81" t="s">
        <v>1776</v>
      </c>
      <c r="E53" s="68" t="s">
        <v>1710</v>
      </c>
    </row>
    <row r="54" spans="2:5" x14ac:dyDescent="0.25">
      <c r="B54" s="71" t="s">
        <v>529</v>
      </c>
      <c r="C54" s="64" t="s">
        <v>504</v>
      </c>
      <c r="D54" s="81" t="s">
        <v>1777</v>
      </c>
      <c r="E54" s="68" t="s">
        <v>1637</v>
      </c>
    </row>
    <row r="55" spans="2:5" x14ac:dyDescent="0.25">
      <c r="B55" s="71" t="s">
        <v>529</v>
      </c>
      <c r="C55" s="64" t="s">
        <v>505</v>
      </c>
      <c r="D55" s="81" t="s">
        <v>1778</v>
      </c>
      <c r="E55" s="68" t="s">
        <v>1637</v>
      </c>
    </row>
    <row r="56" spans="2:5" x14ac:dyDescent="0.25">
      <c r="B56" s="71" t="s">
        <v>529</v>
      </c>
      <c r="C56" s="64" t="s">
        <v>506</v>
      </c>
      <c r="D56" s="81" t="s">
        <v>1779</v>
      </c>
      <c r="E56" s="68" t="s">
        <v>1637</v>
      </c>
    </row>
    <row r="57" spans="2:5" x14ac:dyDescent="0.25">
      <c r="B57" s="71" t="s">
        <v>529</v>
      </c>
      <c r="C57" s="64" t="s">
        <v>507</v>
      </c>
      <c r="D57" s="81" t="s">
        <v>1780</v>
      </c>
      <c r="E57" s="68" t="s">
        <v>1637</v>
      </c>
    </row>
    <row r="58" spans="2:5" x14ac:dyDescent="0.25">
      <c r="B58" s="71" t="s">
        <v>529</v>
      </c>
      <c r="C58" s="64" t="s">
        <v>508</v>
      </c>
      <c r="D58" s="81" t="s">
        <v>1781</v>
      </c>
      <c r="E58" s="68" t="s">
        <v>1637</v>
      </c>
    </row>
    <row r="59" spans="2:5" x14ac:dyDescent="0.25">
      <c r="B59" s="71" t="s">
        <v>529</v>
      </c>
      <c r="C59" s="64" t="s">
        <v>509</v>
      </c>
      <c r="D59" s="81" t="s">
        <v>1782</v>
      </c>
      <c r="E59" s="68" t="s">
        <v>1637</v>
      </c>
    </row>
    <row r="60" spans="2:5" x14ac:dyDescent="0.25">
      <c r="B60" s="71" t="s">
        <v>529</v>
      </c>
      <c r="C60" s="64" t="s">
        <v>510</v>
      </c>
      <c r="D60" s="81" t="s">
        <v>1783</v>
      </c>
      <c r="E60" s="68" t="s">
        <v>1637</v>
      </c>
    </row>
    <row r="61" spans="2:5" x14ac:dyDescent="0.25">
      <c r="B61" s="71" t="s">
        <v>529</v>
      </c>
      <c r="C61" s="64" t="s">
        <v>511</v>
      </c>
      <c r="D61" s="81" t="s">
        <v>1785</v>
      </c>
      <c r="E61" s="68" t="s">
        <v>1784</v>
      </c>
    </row>
    <row r="62" spans="2:5" x14ac:dyDescent="0.25">
      <c r="B62" s="71" t="s">
        <v>529</v>
      </c>
      <c r="C62" s="64" t="s">
        <v>512</v>
      </c>
      <c r="D62" s="81" t="s">
        <v>1786</v>
      </c>
      <c r="E62" s="68" t="s">
        <v>1784</v>
      </c>
    </row>
    <row r="63" spans="2:5" x14ac:dyDescent="0.25">
      <c r="B63" s="71" t="s">
        <v>529</v>
      </c>
      <c r="C63" s="64" t="s">
        <v>513</v>
      </c>
      <c r="D63" s="81" t="s">
        <v>1787</v>
      </c>
      <c r="E63" s="68" t="s">
        <v>1784</v>
      </c>
    </row>
    <row r="64" spans="2:5" x14ac:dyDescent="0.25">
      <c r="B64" s="71" t="s">
        <v>529</v>
      </c>
      <c r="C64" s="64" t="s">
        <v>514</v>
      </c>
      <c r="D64" s="81" t="s">
        <v>1788</v>
      </c>
      <c r="E64" s="68" t="s">
        <v>1784</v>
      </c>
    </row>
    <row r="65" spans="2:5" x14ac:dyDescent="0.25">
      <c r="B65" s="71" t="s">
        <v>529</v>
      </c>
      <c r="C65" s="64" t="s">
        <v>515</v>
      </c>
      <c r="D65" s="81" t="s">
        <v>1789</v>
      </c>
      <c r="E65" s="68" t="s">
        <v>1636</v>
      </c>
    </row>
    <row r="66" spans="2:5" x14ac:dyDescent="0.25">
      <c r="B66" s="71" t="s">
        <v>529</v>
      </c>
      <c r="C66" s="64" t="s">
        <v>516</v>
      </c>
      <c r="D66" s="81" t="s">
        <v>1790</v>
      </c>
      <c r="E66" s="68" t="s">
        <v>1636</v>
      </c>
    </row>
    <row r="67" spans="2:5" ht="15.75" customHeight="1" x14ac:dyDescent="0.25">
      <c r="B67" s="71"/>
      <c r="C67" s="66"/>
      <c r="D67" s="81" t="s">
        <v>1791</v>
      </c>
      <c r="E67" s="68" t="s">
        <v>1636</v>
      </c>
    </row>
    <row r="68" spans="2:5" ht="15.75" customHeight="1" x14ac:dyDescent="0.25">
      <c r="B68" s="402"/>
      <c r="C68" s="403"/>
      <c r="D68" s="404" t="s">
        <v>1792</v>
      </c>
      <c r="E68" s="68" t="s">
        <v>1722</v>
      </c>
    </row>
    <row r="69" spans="2:5" ht="15.75" customHeight="1" x14ac:dyDescent="0.25">
      <c r="B69" s="402"/>
      <c r="C69" s="403"/>
      <c r="D69" s="404" t="s">
        <v>1793</v>
      </c>
      <c r="E69" s="68" t="s">
        <v>1722</v>
      </c>
    </row>
    <row r="70" spans="2:5" ht="15.75" customHeight="1" x14ac:dyDescent="0.25">
      <c r="B70" s="402"/>
      <c r="C70" s="403"/>
      <c r="D70" s="404" t="s">
        <v>1794</v>
      </c>
      <c r="E70" s="68" t="s">
        <v>1722</v>
      </c>
    </row>
    <row r="71" spans="2:5" ht="15.75" customHeight="1" x14ac:dyDescent="0.25">
      <c r="B71" s="402"/>
      <c r="C71" s="403"/>
      <c r="D71" s="404" t="s">
        <v>1795</v>
      </c>
      <c r="E71" s="68" t="s">
        <v>1722</v>
      </c>
    </row>
    <row r="72" spans="2:5" ht="15.75" customHeight="1" x14ac:dyDescent="0.25">
      <c r="B72" s="402"/>
      <c r="C72" s="403"/>
      <c r="D72" s="404" t="s">
        <v>1797</v>
      </c>
      <c r="E72" s="68" t="s">
        <v>1796</v>
      </c>
    </row>
    <row r="73" spans="2:5" ht="15.75" customHeight="1" x14ac:dyDescent="0.25">
      <c r="B73" s="402"/>
      <c r="C73" s="403"/>
      <c r="D73" s="404" t="s">
        <v>1798</v>
      </c>
      <c r="E73" s="68" t="s">
        <v>1796</v>
      </c>
    </row>
    <row r="74" spans="2:5" ht="15.75" customHeight="1" x14ac:dyDescent="0.25">
      <c r="B74" s="402"/>
      <c r="C74" s="403"/>
      <c r="D74" s="404" t="s">
        <v>1799</v>
      </c>
      <c r="E74" s="68" t="s">
        <v>1716</v>
      </c>
    </row>
    <row r="75" spans="2:5" ht="15.75" customHeight="1" x14ac:dyDescent="0.25">
      <c r="B75" s="402"/>
      <c r="C75" s="403"/>
      <c r="D75" s="404" t="s">
        <v>1800</v>
      </c>
      <c r="E75" s="68" t="s">
        <v>1716</v>
      </c>
    </row>
    <row r="76" spans="2:5" ht="15.75" customHeight="1" x14ac:dyDescent="0.25">
      <c r="B76" s="402"/>
      <c r="C76" s="403"/>
      <c r="D76" s="404" t="s">
        <v>1801</v>
      </c>
      <c r="E76" s="68" t="s">
        <v>1716</v>
      </c>
    </row>
    <row r="77" spans="2:5" ht="15.75" customHeight="1" x14ac:dyDescent="0.25">
      <c r="B77" s="402"/>
      <c r="C77" s="403"/>
      <c r="D77" s="404" t="s">
        <v>1803</v>
      </c>
      <c r="E77" s="68" t="s">
        <v>1802</v>
      </c>
    </row>
    <row r="78" spans="2:5" ht="15.75" customHeight="1" x14ac:dyDescent="0.25">
      <c r="B78" s="402"/>
      <c r="C78" s="403"/>
      <c r="D78" s="404" t="s">
        <v>1804</v>
      </c>
      <c r="E78" s="68" t="s">
        <v>1802</v>
      </c>
    </row>
    <row r="79" spans="2:5" ht="15.75" customHeight="1" x14ac:dyDescent="0.25">
      <c r="B79" s="402"/>
      <c r="C79" s="403"/>
      <c r="D79" s="404" t="s">
        <v>1805</v>
      </c>
      <c r="E79" s="68" t="s">
        <v>1802</v>
      </c>
    </row>
    <row r="80" spans="2:5" ht="15.75" customHeight="1" x14ac:dyDescent="0.25">
      <c r="B80" s="402"/>
      <c r="C80" s="403"/>
      <c r="D80" s="404" t="s">
        <v>1806</v>
      </c>
      <c r="E80" s="68" t="s">
        <v>1802</v>
      </c>
    </row>
    <row r="81" spans="2:5" ht="15.75" customHeight="1" x14ac:dyDescent="0.25">
      <c r="B81" s="402"/>
      <c r="C81" s="403"/>
      <c r="D81" s="404" t="s">
        <v>1808</v>
      </c>
      <c r="E81" s="68" t="s">
        <v>1807</v>
      </c>
    </row>
    <row r="82" spans="2:5" ht="15.75" customHeight="1" x14ac:dyDescent="0.25">
      <c r="B82" s="402"/>
      <c r="C82" s="403"/>
      <c r="D82" s="404" t="s">
        <v>1809</v>
      </c>
      <c r="E82" s="68" t="s">
        <v>1807</v>
      </c>
    </row>
    <row r="83" spans="2:5" ht="15.75" customHeight="1" x14ac:dyDescent="0.25">
      <c r="B83" s="402"/>
      <c r="C83" s="403"/>
      <c r="D83" s="404" t="s">
        <v>1712</v>
      </c>
      <c r="E83" s="68" t="s">
        <v>1810</v>
      </c>
    </row>
    <row r="84" spans="2:5" ht="15.75" customHeight="1" x14ac:dyDescent="0.25">
      <c r="B84" s="402"/>
      <c r="C84" s="403"/>
      <c r="D84" s="404" t="s">
        <v>1714</v>
      </c>
      <c r="E84" s="68" t="s">
        <v>1810</v>
      </c>
    </row>
    <row r="85" spans="2:5" ht="15.75" customHeight="1" x14ac:dyDescent="0.25">
      <c r="B85" s="402"/>
      <c r="C85" s="403"/>
      <c r="D85" s="404" t="s">
        <v>1717</v>
      </c>
      <c r="E85" s="68" t="s">
        <v>1810</v>
      </c>
    </row>
    <row r="86" spans="2:5" ht="15.75" customHeight="1" x14ac:dyDescent="0.25">
      <c r="B86" s="402"/>
      <c r="C86" s="403"/>
      <c r="D86" s="404" t="s">
        <v>1811</v>
      </c>
      <c r="E86" s="68" t="s">
        <v>1638</v>
      </c>
    </row>
    <row r="87" spans="2:5" ht="15.75" customHeight="1" x14ac:dyDescent="0.25">
      <c r="B87" s="402"/>
      <c r="C87" s="403"/>
      <c r="D87" s="404" t="s">
        <v>1812</v>
      </c>
      <c r="E87" s="68" t="s">
        <v>1638</v>
      </c>
    </row>
    <row r="88" spans="2:5" ht="15.75" customHeight="1" x14ac:dyDescent="0.25">
      <c r="B88" s="402"/>
      <c r="C88" s="403"/>
      <c r="D88" s="404" t="s">
        <v>1813</v>
      </c>
      <c r="E88" s="68" t="s">
        <v>1638</v>
      </c>
    </row>
    <row r="89" spans="2:5" ht="15.75" customHeight="1" x14ac:dyDescent="0.25">
      <c r="B89" s="402"/>
      <c r="C89" s="403"/>
      <c r="D89" s="404" t="s">
        <v>1814</v>
      </c>
      <c r="E89" s="68" t="s">
        <v>1638</v>
      </c>
    </row>
    <row r="90" spans="2:5" ht="15.75" customHeight="1" x14ac:dyDescent="0.25">
      <c r="B90" s="402"/>
      <c r="C90" s="403"/>
      <c r="D90" s="404" t="s">
        <v>1816</v>
      </c>
      <c r="E90" s="68" t="s">
        <v>1815</v>
      </c>
    </row>
    <row r="91" spans="2:5" ht="15.75" customHeight="1" x14ac:dyDescent="0.25">
      <c r="B91" s="402"/>
      <c r="C91" s="403"/>
      <c r="D91" s="404" t="s">
        <v>1817</v>
      </c>
      <c r="E91" s="68" t="s">
        <v>1815</v>
      </c>
    </row>
    <row r="92" spans="2:5" ht="15.75" customHeight="1" x14ac:dyDescent="0.25">
      <c r="B92" s="402"/>
      <c r="C92" s="403"/>
      <c r="D92" s="404" t="s">
        <v>1818</v>
      </c>
      <c r="E92" s="68" t="s">
        <v>1815</v>
      </c>
    </row>
    <row r="93" spans="2:5" ht="15.75" customHeight="1" x14ac:dyDescent="0.25">
      <c r="B93" s="402"/>
      <c r="C93" s="403"/>
      <c r="D93" s="404" t="s">
        <v>1819</v>
      </c>
      <c r="E93" s="68" t="s">
        <v>1815</v>
      </c>
    </row>
    <row r="94" spans="2:5" x14ac:dyDescent="0.25">
      <c r="B94" s="402"/>
      <c r="C94" s="403"/>
      <c r="D94" s="404" t="s">
        <v>1836</v>
      </c>
      <c r="E94" s="68" t="s">
        <v>1835</v>
      </c>
    </row>
    <row r="95" spans="2:5" x14ac:dyDescent="0.25">
      <c r="B95" s="402"/>
      <c r="C95" s="403"/>
      <c r="D95" s="404"/>
      <c r="E95" s="68"/>
    </row>
    <row r="96" spans="2:5" ht="15.75" thickBot="1" x14ac:dyDescent="0.3">
      <c r="B96" s="73"/>
      <c r="C96" s="82"/>
      <c r="D96" s="74"/>
    </row>
    <row r="98" spans="2:4" ht="15.75" thickBot="1" x14ac:dyDescent="0.3"/>
    <row r="99" spans="2:4" x14ac:dyDescent="0.25">
      <c r="B99" s="69" t="s">
        <v>530</v>
      </c>
      <c r="C99" s="79" t="s">
        <v>1820</v>
      </c>
      <c r="D99" s="80" t="str">
        <f>+E36</f>
        <v>Dirección de Comunicaciones</v>
      </c>
    </row>
    <row r="100" spans="2:4" x14ac:dyDescent="0.25">
      <c r="B100" s="71" t="s">
        <v>530</v>
      </c>
      <c r="C100" s="64" t="s">
        <v>519</v>
      </c>
      <c r="D100" s="81" t="str">
        <f>+E39</f>
        <v>Dirección Jurídica</v>
      </c>
    </row>
    <row r="101" spans="2:4" x14ac:dyDescent="0.25">
      <c r="B101" s="71" t="s">
        <v>530</v>
      </c>
      <c r="C101" s="64" t="s">
        <v>522</v>
      </c>
      <c r="D101" s="81" t="str">
        <f>+E41</f>
        <v>Oficina Acceso a la Información</v>
      </c>
    </row>
    <row r="102" spans="2:4" x14ac:dyDescent="0.25">
      <c r="B102" s="71" t="s">
        <v>530</v>
      </c>
      <c r="C102" s="64" t="s">
        <v>1822</v>
      </c>
      <c r="D102" s="81" t="str">
        <f>+E42</f>
        <v>Dirección Recursos Humanos</v>
      </c>
    </row>
    <row r="103" spans="2:4" x14ac:dyDescent="0.25">
      <c r="B103" s="71" t="s">
        <v>530</v>
      </c>
      <c r="C103" s="64" t="s">
        <v>1823</v>
      </c>
      <c r="D103" s="81" t="str">
        <f>+E48</f>
        <v>Dirección de Fiscalización y Control</v>
      </c>
    </row>
    <row r="104" spans="2:4" x14ac:dyDescent="0.25">
      <c r="B104" s="71" t="s">
        <v>530</v>
      </c>
      <c r="C104" s="64" t="s">
        <v>1824</v>
      </c>
      <c r="D104" s="81" t="str">
        <f>+E49</f>
        <v>Dirección Planificación y Desarrollo</v>
      </c>
    </row>
    <row r="105" spans="2:4" x14ac:dyDescent="0.25">
      <c r="B105" s="71" t="s">
        <v>530</v>
      </c>
      <c r="C105" s="64" t="s">
        <v>1821</v>
      </c>
      <c r="D105" s="81" t="str">
        <f>+E54</f>
        <v>Dirección Administrativa</v>
      </c>
    </row>
    <row r="106" spans="2:4" x14ac:dyDescent="0.25">
      <c r="B106" s="71" t="s">
        <v>530</v>
      </c>
      <c r="C106" s="64" t="s">
        <v>1828</v>
      </c>
      <c r="D106" s="81" t="str">
        <f>+E61</f>
        <v>Dirección de Tecnologías de la Información y Comunicación</v>
      </c>
    </row>
    <row r="107" spans="2:4" x14ac:dyDescent="0.25">
      <c r="B107" s="71" t="s">
        <v>530</v>
      </c>
      <c r="C107" s="64" t="s">
        <v>1829</v>
      </c>
      <c r="D107" s="81" t="str">
        <f>+E65</f>
        <v>Dirección Financiera</v>
      </c>
    </row>
    <row r="108" spans="2:4" x14ac:dyDescent="0.25">
      <c r="B108" s="71" t="s">
        <v>530</v>
      </c>
      <c r="C108" s="64" t="s">
        <v>1825</v>
      </c>
      <c r="D108" s="81" t="str">
        <f>+E68</f>
        <v>Dirección Emergencias Médicas</v>
      </c>
    </row>
    <row r="109" spans="2:4" x14ac:dyDescent="0.25">
      <c r="B109" s="71" t="s">
        <v>530</v>
      </c>
      <c r="C109" s="64" t="s">
        <v>1826</v>
      </c>
      <c r="D109" s="81" t="str">
        <f>+E72</f>
        <v>Dirección Medicamentos e Insumos</v>
      </c>
    </row>
    <row r="110" spans="2:4" x14ac:dyDescent="0.25">
      <c r="B110" s="71" t="s">
        <v>530</v>
      </c>
      <c r="C110" s="64" t="s">
        <v>1827</v>
      </c>
      <c r="D110" s="81" t="str">
        <f>+E75</f>
        <v>Dirección Gestión de la Información</v>
      </c>
    </row>
    <row r="111" spans="2:4" x14ac:dyDescent="0.25">
      <c r="B111" s="71" t="s">
        <v>530</v>
      </c>
      <c r="C111" s="64" t="s">
        <v>1830</v>
      </c>
      <c r="D111" s="81" t="str">
        <f>+E77</f>
        <v>Dirección Gestión de Calidad en los Servicios de Salud</v>
      </c>
    </row>
    <row r="112" spans="2:4" x14ac:dyDescent="0.25">
      <c r="B112" s="71" t="s">
        <v>530</v>
      </c>
      <c r="C112" s="64" t="s">
        <v>1831</v>
      </c>
      <c r="D112" s="81" t="str">
        <f>+E81</f>
        <v xml:space="preserve">Dirección Materno, Infantil y Adolescentes </v>
      </c>
    </row>
    <row r="113" spans="2:4" x14ac:dyDescent="0.25">
      <c r="B113" s="71" t="s">
        <v>530</v>
      </c>
      <c r="C113" s="64" t="s">
        <v>1832</v>
      </c>
      <c r="D113" s="81" t="str">
        <f>+E83</f>
        <v xml:space="preserve">Dirección de Asistencia a la Red de Servicios de Salud </v>
      </c>
    </row>
    <row r="114" spans="2:4" x14ac:dyDescent="0.25">
      <c r="B114" s="71" t="s">
        <v>530</v>
      </c>
      <c r="C114" s="64" t="s">
        <v>1833</v>
      </c>
      <c r="D114" s="81" t="str">
        <f>+E86</f>
        <v>Dirección Centros Hospitalarios</v>
      </c>
    </row>
    <row r="115" spans="2:4" x14ac:dyDescent="0.25">
      <c r="B115" s="71" t="s">
        <v>530</v>
      </c>
      <c r="C115" s="64" t="s">
        <v>1834</v>
      </c>
      <c r="D115" s="81" t="str">
        <f>+E90</f>
        <v>Dirección Primer Nivel de Atención</v>
      </c>
    </row>
    <row r="116" spans="2:4" x14ac:dyDescent="0.25">
      <c r="B116" s="71"/>
      <c r="C116" s="64" t="s">
        <v>1837</v>
      </c>
      <c r="D116" s="81" t="str">
        <f>+E94</f>
        <v>Seguridad</v>
      </c>
    </row>
    <row r="117" spans="2:4" x14ac:dyDescent="0.25">
      <c r="B117" s="71"/>
      <c r="C117" s="64"/>
      <c r="D117" s="81"/>
    </row>
    <row r="118" spans="2:4" x14ac:dyDescent="0.25">
      <c r="B118" s="71"/>
      <c r="C118" s="66"/>
      <c r="D118" s="72"/>
    </row>
    <row r="119" spans="2:4" ht="15.75" thickBot="1" x14ac:dyDescent="0.3">
      <c r="B119" s="73"/>
      <c r="C119" s="82"/>
      <c r="D119" s="74"/>
    </row>
    <row r="122" spans="2:4" x14ac:dyDescent="0.25">
      <c r="B122" s="66" t="s">
        <v>527</v>
      </c>
      <c r="C122" s="66"/>
      <c r="D122" s="66"/>
    </row>
    <row r="123" spans="2:4" x14ac:dyDescent="0.25">
      <c r="B123" s="66"/>
      <c r="C123" s="66"/>
      <c r="D123" s="66"/>
    </row>
    <row r="124" spans="2:4" x14ac:dyDescent="0.25">
      <c r="B124" s="66"/>
      <c r="C124" s="66"/>
      <c r="D124" s="66"/>
    </row>
    <row r="126" spans="2:4" x14ac:dyDescent="0.25">
      <c r="B126" s="66" t="s">
        <v>534</v>
      </c>
      <c r="C126" s="64" t="s">
        <v>522</v>
      </c>
      <c r="D126" s="64" t="s">
        <v>523</v>
      </c>
    </row>
    <row r="127" spans="2:4" x14ac:dyDescent="0.25">
      <c r="B127" s="66" t="s">
        <v>534</v>
      </c>
      <c r="C127" s="64" t="s">
        <v>524</v>
      </c>
      <c r="D127" s="64" t="s">
        <v>525</v>
      </c>
    </row>
    <row r="128" spans="2:4" x14ac:dyDescent="0.25">
      <c r="B128" s="66"/>
      <c r="C128" s="66"/>
      <c r="D128" s="66"/>
    </row>
    <row r="129" spans="1:13" x14ac:dyDescent="0.25">
      <c r="B129" s="66"/>
      <c r="C129" s="66"/>
      <c r="D129" s="66"/>
    </row>
    <row r="134" spans="1:13" ht="15.75" thickBot="1" x14ac:dyDescent="0.3"/>
    <row r="135" spans="1:13" ht="15.75" thickBot="1" x14ac:dyDescent="0.3">
      <c r="B135" s="110" t="s">
        <v>543</v>
      </c>
      <c r="C135" s="111"/>
      <c r="D135" s="112"/>
      <c r="E135" s="112"/>
    </row>
    <row r="136" spans="1:13" x14ac:dyDescent="0.25">
      <c r="A136" s="65" t="s">
        <v>539</v>
      </c>
      <c r="B136" s="75" t="s">
        <v>540</v>
      </c>
      <c r="C136" s="75" t="s">
        <v>550</v>
      </c>
      <c r="D136" s="109" t="s">
        <v>656</v>
      </c>
      <c r="E136" s="109">
        <v>1</v>
      </c>
    </row>
    <row r="137" spans="1:13" x14ac:dyDescent="0.25">
      <c r="B137" s="66" t="s">
        <v>485</v>
      </c>
      <c r="C137" s="66" t="s">
        <v>551</v>
      </c>
      <c r="D137" s="66" t="s">
        <v>657</v>
      </c>
      <c r="E137" s="66">
        <v>2</v>
      </c>
    </row>
    <row r="138" spans="1:13" x14ac:dyDescent="0.25">
      <c r="B138" s="66" t="s">
        <v>541</v>
      </c>
      <c r="C138" s="66" t="s">
        <v>549</v>
      </c>
      <c r="D138" s="66" t="s">
        <v>658</v>
      </c>
      <c r="E138" s="66">
        <v>3</v>
      </c>
    </row>
    <row r="139" spans="1:13" x14ac:dyDescent="0.25">
      <c r="B139" s="66" t="s">
        <v>542</v>
      </c>
      <c r="C139" s="66" t="s">
        <v>555</v>
      </c>
      <c r="D139" s="108" t="s">
        <v>659</v>
      </c>
      <c r="E139" s="108">
        <v>4</v>
      </c>
    </row>
    <row r="140" spans="1:13" x14ac:dyDescent="0.25">
      <c r="B140" s="66" t="s">
        <v>521</v>
      </c>
      <c r="C140" s="66" t="s">
        <v>552</v>
      </c>
      <c r="D140" s="108" t="s">
        <v>660</v>
      </c>
      <c r="E140" s="108">
        <v>5</v>
      </c>
    </row>
    <row r="142" spans="1:13" ht="15.75" thickBot="1" x14ac:dyDescent="0.3"/>
    <row r="143" spans="1:13" ht="15.75" thickBot="1" x14ac:dyDescent="0.3">
      <c r="B143" s="107" t="s">
        <v>544</v>
      </c>
      <c r="C143" s="67"/>
      <c r="D143" s="67"/>
      <c r="E143" s="107" t="s">
        <v>549</v>
      </c>
      <c r="F143" s="67"/>
      <c r="I143" s="67"/>
      <c r="L143" s="67"/>
      <c r="M143" s="67"/>
    </row>
    <row r="144" spans="1:13" x14ac:dyDescent="0.25">
      <c r="A144" s="65" t="s">
        <v>539</v>
      </c>
      <c r="B144" s="109" t="s">
        <v>1970</v>
      </c>
      <c r="C144" s="65">
        <v>1</v>
      </c>
      <c r="D144" s="65" t="s">
        <v>539</v>
      </c>
      <c r="E144" s="109" t="s">
        <v>1970</v>
      </c>
      <c r="F144" s="65">
        <v>1</v>
      </c>
    </row>
    <row r="145" spans="2:6" x14ac:dyDescent="0.25">
      <c r="B145" s="66" t="s">
        <v>1764</v>
      </c>
      <c r="C145" s="65">
        <v>2</v>
      </c>
      <c r="E145" s="66" t="s">
        <v>1764</v>
      </c>
      <c r="F145" s="65">
        <v>2</v>
      </c>
    </row>
    <row r="146" spans="2:6" x14ac:dyDescent="0.25">
      <c r="B146" s="66" t="s">
        <v>545</v>
      </c>
      <c r="C146" s="65">
        <v>3</v>
      </c>
      <c r="E146" s="66" t="s">
        <v>545</v>
      </c>
      <c r="F146" s="65">
        <v>3</v>
      </c>
    </row>
    <row r="147" spans="2:6" x14ac:dyDescent="0.25">
      <c r="B147" s="66" t="s">
        <v>1971</v>
      </c>
      <c r="C147" s="65">
        <v>4</v>
      </c>
      <c r="E147" s="66" t="s">
        <v>1971</v>
      </c>
      <c r="F147" s="65">
        <v>4</v>
      </c>
    </row>
    <row r="148" spans="2:6" x14ac:dyDescent="0.25">
      <c r="B148" s="66" t="s">
        <v>1835</v>
      </c>
      <c r="C148" s="65">
        <v>5</v>
      </c>
      <c r="E148" s="66" t="s">
        <v>1835</v>
      </c>
      <c r="F148" s="65">
        <v>5</v>
      </c>
    </row>
    <row r="149" spans="2:6" x14ac:dyDescent="0.25">
      <c r="B149" s="66" t="s">
        <v>1972</v>
      </c>
      <c r="C149" s="65">
        <v>6</v>
      </c>
      <c r="E149" s="66" t="s">
        <v>1972</v>
      </c>
      <c r="F149" s="65">
        <v>6</v>
      </c>
    </row>
    <row r="150" spans="2:6" x14ac:dyDescent="0.25">
      <c r="B150" s="66" t="s">
        <v>1973</v>
      </c>
      <c r="C150" s="65">
        <v>7</v>
      </c>
      <c r="E150" s="66" t="s">
        <v>1973</v>
      </c>
      <c r="F150" s="65">
        <v>7</v>
      </c>
    </row>
    <row r="151" spans="2:6" x14ac:dyDescent="0.25">
      <c r="B151" s="66" t="s">
        <v>1975</v>
      </c>
      <c r="C151" s="65">
        <v>8</v>
      </c>
      <c r="E151" s="66" t="s">
        <v>1975</v>
      </c>
      <c r="F151" s="65">
        <v>8</v>
      </c>
    </row>
    <row r="152" spans="2:6" x14ac:dyDescent="0.25">
      <c r="B152" s="66" t="s">
        <v>1976</v>
      </c>
      <c r="C152" s="65">
        <v>9</v>
      </c>
      <c r="E152" s="66" t="s">
        <v>1976</v>
      </c>
      <c r="F152" s="65">
        <v>9</v>
      </c>
    </row>
    <row r="153" spans="2:6" x14ac:dyDescent="0.25">
      <c r="B153" s="66" t="s">
        <v>1977</v>
      </c>
      <c r="C153" s="65">
        <v>10</v>
      </c>
      <c r="E153" s="66" t="s">
        <v>1977</v>
      </c>
      <c r="F153" s="65">
        <v>10</v>
      </c>
    </row>
    <row r="154" spans="2:6" x14ac:dyDescent="0.25">
      <c r="B154" s="66" t="s">
        <v>1974</v>
      </c>
      <c r="C154" s="65">
        <v>11</v>
      </c>
      <c r="E154" s="66" t="s">
        <v>1974</v>
      </c>
      <c r="F154" s="65">
        <v>11</v>
      </c>
    </row>
    <row r="155" spans="2:6" x14ac:dyDescent="0.25">
      <c r="B155" s="66" t="s">
        <v>1978</v>
      </c>
      <c r="C155" s="65">
        <v>12</v>
      </c>
      <c r="E155" s="66" t="s">
        <v>1978</v>
      </c>
      <c r="F155" s="65">
        <v>12</v>
      </c>
    </row>
    <row r="156" spans="2:6" x14ac:dyDescent="0.25">
      <c r="B156" s="66" t="s">
        <v>1979</v>
      </c>
      <c r="C156" s="65">
        <v>13</v>
      </c>
      <c r="E156" s="66" t="s">
        <v>1979</v>
      </c>
      <c r="F156" s="65">
        <v>13</v>
      </c>
    </row>
    <row r="157" spans="2:6" x14ac:dyDescent="0.25">
      <c r="B157" s="66" t="s">
        <v>1980</v>
      </c>
      <c r="C157" s="65">
        <v>14</v>
      </c>
      <c r="E157" s="66" t="s">
        <v>1980</v>
      </c>
      <c r="F157" s="65">
        <v>14</v>
      </c>
    </row>
    <row r="158" spans="2:6" x14ac:dyDescent="0.25">
      <c r="B158" s="66" t="s">
        <v>1981</v>
      </c>
      <c r="C158" s="65">
        <v>15</v>
      </c>
      <c r="E158" s="66"/>
      <c r="F158" s="65">
        <v>15</v>
      </c>
    </row>
    <row r="159" spans="2:6" x14ac:dyDescent="0.25">
      <c r="B159" s="66" t="s">
        <v>1982</v>
      </c>
      <c r="C159" s="65">
        <v>16</v>
      </c>
      <c r="E159" s="66"/>
    </row>
    <row r="160" spans="2:6" x14ac:dyDescent="0.25">
      <c r="B160" s="66" t="s">
        <v>1983</v>
      </c>
      <c r="C160" s="65">
        <v>17</v>
      </c>
      <c r="E160" s="66"/>
    </row>
    <row r="161" spans="2:8" ht="15.75" thickBot="1" x14ac:dyDescent="0.3">
      <c r="B161" s="66" t="s">
        <v>1984</v>
      </c>
      <c r="C161" s="65">
        <v>18</v>
      </c>
    </row>
    <row r="162" spans="2:8" x14ac:dyDescent="0.25">
      <c r="B162" s="66" t="s">
        <v>1985</v>
      </c>
      <c r="C162" s="65">
        <v>19</v>
      </c>
      <c r="D162" s="67"/>
      <c r="E162" s="113" t="s">
        <v>550</v>
      </c>
    </row>
    <row r="163" spans="2:8" x14ac:dyDescent="0.25">
      <c r="B163" s="66" t="s">
        <v>1986</v>
      </c>
      <c r="C163" s="65">
        <v>20</v>
      </c>
      <c r="D163" s="68" t="s">
        <v>539</v>
      </c>
      <c r="E163" s="108" t="s">
        <v>556</v>
      </c>
      <c r="F163" s="65">
        <v>1</v>
      </c>
    </row>
    <row r="164" spans="2:8" x14ac:dyDescent="0.25">
      <c r="B164" s="66"/>
      <c r="C164" s="65">
        <v>21</v>
      </c>
      <c r="E164" s="66"/>
    </row>
    <row r="165" spans="2:8" x14ac:dyDescent="0.25">
      <c r="B165" s="66"/>
      <c r="C165" s="65">
        <v>22</v>
      </c>
      <c r="E165" s="66"/>
    </row>
    <row r="166" spans="2:8" x14ac:dyDescent="0.25">
      <c r="B166" s="66"/>
      <c r="C166" s="65">
        <v>23</v>
      </c>
    </row>
    <row r="167" spans="2:8" ht="15.75" thickBot="1" x14ac:dyDescent="0.3">
      <c r="B167" s="66"/>
      <c r="C167" s="65">
        <v>24</v>
      </c>
    </row>
    <row r="168" spans="2:8" ht="15.75" thickBot="1" x14ac:dyDescent="0.3">
      <c r="B168" s="66"/>
      <c r="C168" s="65">
        <v>25</v>
      </c>
      <c r="D168" s="67"/>
      <c r="G168" s="107" t="s">
        <v>551</v>
      </c>
    </row>
    <row r="169" spans="2:8" x14ac:dyDescent="0.25">
      <c r="B169" s="66"/>
      <c r="C169" s="65">
        <v>26</v>
      </c>
      <c r="D169" s="65" t="s">
        <v>539</v>
      </c>
      <c r="G169" s="75" t="s">
        <v>1557</v>
      </c>
      <c r="H169" s="65">
        <v>1</v>
      </c>
    </row>
    <row r="170" spans="2:8" x14ac:dyDescent="0.25">
      <c r="B170" s="66"/>
      <c r="G170" s="66" t="s">
        <v>674</v>
      </c>
      <c r="H170" s="65">
        <v>2</v>
      </c>
    </row>
    <row r="171" spans="2:8" x14ac:dyDescent="0.25">
      <c r="B171" s="66"/>
      <c r="G171" s="108" t="s">
        <v>1563</v>
      </c>
      <c r="H171" s="65">
        <v>3</v>
      </c>
    </row>
    <row r="172" spans="2:8" x14ac:dyDescent="0.25">
      <c r="B172" s="66"/>
      <c r="G172" s="108" t="s">
        <v>545</v>
      </c>
      <c r="H172" s="65">
        <v>4</v>
      </c>
    </row>
    <row r="173" spans="2:8" x14ac:dyDescent="0.25">
      <c r="G173" s="66" t="s">
        <v>673</v>
      </c>
      <c r="H173" s="65">
        <v>5</v>
      </c>
    </row>
    <row r="174" spans="2:8" x14ac:dyDescent="0.25">
      <c r="G174" s="66" t="s">
        <v>1558</v>
      </c>
      <c r="H174" s="65">
        <v>6</v>
      </c>
    </row>
    <row r="175" spans="2:8" x14ac:dyDescent="0.25">
      <c r="G175" s="331" t="s">
        <v>520</v>
      </c>
      <c r="H175" s="65">
        <v>7</v>
      </c>
    </row>
    <row r="176" spans="2:8" ht="15.75" thickBot="1" x14ac:dyDescent="0.3">
      <c r="G176" s="330" t="s">
        <v>1560</v>
      </c>
      <c r="H176" s="65">
        <v>8</v>
      </c>
    </row>
    <row r="177" spans="2:8" ht="15.75" thickBot="1" x14ac:dyDescent="0.3">
      <c r="D177" s="67"/>
      <c r="E177" s="107" t="s">
        <v>552</v>
      </c>
      <c r="G177" s="330" t="s">
        <v>1561</v>
      </c>
      <c r="H177" s="65">
        <v>9</v>
      </c>
    </row>
    <row r="178" spans="2:8" x14ac:dyDescent="0.25">
      <c r="D178" s="65" t="s">
        <v>539</v>
      </c>
      <c r="E178" s="75" t="s">
        <v>553</v>
      </c>
      <c r="F178" s="65">
        <v>1</v>
      </c>
      <c r="G178" s="331" t="s">
        <v>548</v>
      </c>
      <c r="H178" s="65">
        <v>10</v>
      </c>
    </row>
    <row r="179" spans="2:8" x14ac:dyDescent="0.25">
      <c r="E179" s="66" t="s">
        <v>554</v>
      </c>
      <c r="F179" s="65">
        <v>2</v>
      </c>
      <c r="G179" s="330" t="s">
        <v>1559</v>
      </c>
      <c r="H179" s="65">
        <v>11</v>
      </c>
    </row>
    <row r="180" spans="2:8" x14ac:dyDescent="0.25">
      <c r="E180" s="66"/>
      <c r="G180" s="330" t="s">
        <v>1562</v>
      </c>
      <c r="H180" s="65">
        <v>12</v>
      </c>
    </row>
    <row r="185" spans="2:8" ht="15.75" thickBot="1" x14ac:dyDescent="0.3"/>
    <row r="186" spans="2:8" ht="15.75" thickBot="1" x14ac:dyDescent="0.3">
      <c r="B186" s="107" t="s">
        <v>562</v>
      </c>
    </row>
    <row r="187" spans="2:8" x14ac:dyDescent="0.25">
      <c r="B187" s="106" t="s">
        <v>438</v>
      </c>
      <c r="C187" s="65">
        <v>1</v>
      </c>
    </row>
    <row r="188" spans="2:8" x14ac:dyDescent="0.25">
      <c r="B188" s="105" t="s">
        <v>439</v>
      </c>
      <c r="C188" s="65">
        <v>2</v>
      </c>
    </row>
    <row r="189" spans="2:8" x14ac:dyDescent="0.25">
      <c r="B189" s="105" t="s">
        <v>440</v>
      </c>
      <c r="C189" s="65">
        <v>3</v>
      </c>
    </row>
    <row r="190" spans="2:8" x14ac:dyDescent="0.25">
      <c r="B190" s="105" t="s">
        <v>441</v>
      </c>
      <c r="C190" s="65">
        <v>4</v>
      </c>
    </row>
    <row r="191" spans="2:8" x14ac:dyDescent="0.25">
      <c r="B191" s="105" t="s">
        <v>442</v>
      </c>
      <c r="C191" s="65">
        <v>5</v>
      </c>
    </row>
    <row r="192" spans="2:8" x14ac:dyDescent="0.25">
      <c r="B192" s="105" t="s">
        <v>443</v>
      </c>
      <c r="C192" s="65">
        <v>6</v>
      </c>
    </row>
    <row r="193" spans="2:3" x14ac:dyDescent="0.25">
      <c r="B193" s="105" t="s">
        <v>444</v>
      </c>
      <c r="C193" s="65">
        <v>7</v>
      </c>
    </row>
    <row r="194" spans="2:3" x14ac:dyDescent="0.25">
      <c r="B194" s="105" t="s">
        <v>445</v>
      </c>
      <c r="C194" s="65">
        <v>8</v>
      </c>
    </row>
    <row r="195" spans="2:3" x14ac:dyDescent="0.25">
      <c r="B195" s="105" t="s">
        <v>446</v>
      </c>
      <c r="C195" s="65">
        <v>9</v>
      </c>
    </row>
    <row r="196" spans="2:3" x14ac:dyDescent="0.25">
      <c r="B196" s="105" t="s">
        <v>447</v>
      </c>
      <c r="C196" s="65">
        <v>10</v>
      </c>
    </row>
    <row r="197" spans="2:3" x14ac:dyDescent="0.25">
      <c r="B197" s="105" t="s">
        <v>448</v>
      </c>
      <c r="C197" s="65">
        <v>11</v>
      </c>
    </row>
    <row r="198" spans="2:3" x14ac:dyDescent="0.25">
      <c r="B198" s="105" t="s">
        <v>449</v>
      </c>
      <c r="C198" s="65">
        <v>12</v>
      </c>
    </row>
    <row r="199" spans="2:3" x14ac:dyDescent="0.25">
      <c r="B199" s="105" t="s">
        <v>450</v>
      </c>
      <c r="C199" s="65">
        <v>13</v>
      </c>
    </row>
    <row r="200" spans="2:3" x14ac:dyDescent="0.25">
      <c r="B200" s="105" t="s">
        <v>451</v>
      </c>
      <c r="C200" s="65">
        <v>14</v>
      </c>
    </row>
    <row r="201" spans="2:3" x14ac:dyDescent="0.25">
      <c r="B201" s="105" t="s">
        <v>452</v>
      </c>
      <c r="C201" s="65">
        <v>15</v>
      </c>
    </row>
    <row r="202" spans="2:3" x14ac:dyDescent="0.25">
      <c r="B202" s="105" t="s">
        <v>453</v>
      </c>
      <c r="C202" s="65">
        <v>16</v>
      </c>
    </row>
    <row r="203" spans="2:3" x14ac:dyDescent="0.25">
      <c r="B203" s="105" t="s">
        <v>454</v>
      </c>
      <c r="C203" s="65">
        <v>17</v>
      </c>
    </row>
    <row r="204" spans="2:3" x14ac:dyDescent="0.25">
      <c r="B204" s="105" t="s">
        <v>281</v>
      </c>
      <c r="C204" s="65">
        <v>18</v>
      </c>
    </row>
    <row r="205" spans="2:3" x14ac:dyDescent="0.25">
      <c r="B205" s="105" t="s">
        <v>455</v>
      </c>
      <c r="C205" s="65">
        <v>19</v>
      </c>
    </row>
    <row r="206" spans="2:3" x14ac:dyDescent="0.25">
      <c r="B206" s="66"/>
    </row>
  </sheetData>
  <sortState ref="G169:G180">
    <sortCondition ref="G169:G180"/>
  </sortState>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517"/>
  <sheetViews>
    <sheetView topLeftCell="A127" workbookViewId="0">
      <selection activeCell="L17" sqref="L17"/>
    </sheetView>
  </sheetViews>
  <sheetFormatPr baseColWidth="10" defaultColWidth="11.42578125" defaultRowHeight="15" x14ac:dyDescent="0.25"/>
  <cols>
    <col min="1" max="1" width="3.85546875" customWidth="1"/>
    <col min="2" max="2" width="6.7109375" customWidth="1"/>
    <col min="3" max="3" width="5.7109375" customWidth="1"/>
    <col min="4" max="4" width="7.42578125" customWidth="1"/>
    <col min="5" max="5" width="5" customWidth="1"/>
    <col min="6" max="6" width="52.85546875" customWidth="1"/>
    <col min="7" max="7" width="14.42578125" customWidth="1"/>
    <col min="8" max="8" width="11.7109375" bestFit="1" customWidth="1"/>
    <col min="11" max="11" width="8" customWidth="1"/>
  </cols>
  <sheetData>
    <row r="1" spans="1:60" ht="27.75" customHeight="1" x14ac:dyDescent="0.25">
      <c r="C1" s="1"/>
      <c r="D1" s="1"/>
      <c r="E1" s="1"/>
      <c r="F1" s="85" t="s">
        <v>433</v>
      </c>
      <c r="G1" s="1"/>
      <c r="H1" s="1"/>
      <c r="I1" s="1"/>
      <c r="J1" s="1"/>
      <c r="K1" s="1"/>
      <c r="L1" s="1"/>
      <c r="M1" s="1"/>
      <c r="N1" s="1"/>
      <c r="O1" s="1"/>
      <c r="P1" s="100"/>
      <c r="Q1" s="96"/>
      <c r="R1" s="96"/>
      <c r="S1" s="96"/>
      <c r="T1" s="98"/>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row>
    <row r="2" spans="1:60" ht="15.75" x14ac:dyDescent="0.25">
      <c r="C2" s="34"/>
      <c r="D2" s="1"/>
      <c r="E2" s="52"/>
      <c r="F2" s="85" t="s">
        <v>434</v>
      </c>
      <c r="G2" s="1"/>
      <c r="H2" s="1"/>
      <c r="I2" s="1"/>
      <c r="J2" s="1"/>
      <c r="K2" s="1"/>
      <c r="L2" s="1"/>
      <c r="M2" s="1"/>
      <c r="N2" s="1"/>
      <c r="O2" s="1"/>
      <c r="P2" s="100"/>
      <c r="Q2" s="96"/>
      <c r="R2" s="96"/>
      <c r="S2" s="96"/>
      <c r="T2" s="98"/>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row>
    <row r="3" spans="1:60" x14ac:dyDescent="0.25">
      <c r="C3" s="34"/>
      <c r="D3" s="1"/>
      <c r="E3" s="52"/>
      <c r="F3" s="86" t="s">
        <v>477</v>
      </c>
      <c r="G3" s="1"/>
      <c r="H3" s="1"/>
      <c r="I3" s="1"/>
      <c r="J3" s="1"/>
      <c r="K3" s="1"/>
      <c r="L3" s="1"/>
      <c r="M3" s="1"/>
      <c r="N3" s="1"/>
      <c r="O3" s="1"/>
      <c r="P3" s="100"/>
      <c r="Q3" s="96"/>
      <c r="R3" s="96"/>
      <c r="S3" s="96"/>
      <c r="T3" s="98"/>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row>
    <row r="4" spans="1:60" x14ac:dyDescent="0.25">
      <c r="C4" s="34"/>
      <c r="D4" s="1"/>
      <c r="E4" s="52"/>
      <c r="F4" s="87" t="s">
        <v>2477</v>
      </c>
      <c r="G4" s="1"/>
      <c r="H4" s="1"/>
      <c r="I4" s="1"/>
      <c r="J4" s="1"/>
      <c r="K4" s="1"/>
      <c r="L4" s="1"/>
      <c r="M4" s="1"/>
      <c r="N4" s="1"/>
      <c r="O4" s="1"/>
      <c r="P4" s="100"/>
      <c r="Q4" s="96"/>
      <c r="R4" s="96"/>
      <c r="S4" s="96"/>
      <c r="T4" s="98"/>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row>
    <row r="5" spans="1:60" x14ac:dyDescent="0.25">
      <c r="C5" s="34"/>
      <c r="D5" s="1"/>
      <c r="E5" s="52"/>
      <c r="F5" s="87" t="s">
        <v>468</v>
      </c>
      <c r="G5" s="1"/>
      <c r="H5" s="1"/>
      <c r="I5" s="1"/>
      <c r="J5" s="1"/>
      <c r="K5" s="1"/>
      <c r="L5" s="1"/>
      <c r="M5" s="1"/>
      <c r="N5" s="1"/>
      <c r="O5" s="1"/>
      <c r="P5" s="100"/>
      <c r="Q5" s="96"/>
      <c r="R5" s="96"/>
      <c r="S5" s="96"/>
      <c r="T5" s="98"/>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row>
    <row r="6" spans="1:60" x14ac:dyDescent="0.25">
      <c r="C6" s="1"/>
      <c r="D6" s="1"/>
      <c r="E6" s="52"/>
      <c r="F6" s="87"/>
      <c r="G6" s="1"/>
      <c r="H6" s="1"/>
      <c r="I6" s="1"/>
      <c r="J6" s="1"/>
      <c r="K6" s="1"/>
      <c r="L6" s="1"/>
      <c r="M6" s="1"/>
      <c r="N6" s="1"/>
      <c r="O6" s="1"/>
      <c r="P6" s="1"/>
      <c r="Q6" s="1"/>
      <c r="R6" s="96"/>
      <c r="S6" s="96"/>
      <c r="T6" s="98"/>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row>
    <row r="7" spans="1:60" s="3" customFormat="1" ht="16.5" customHeight="1" x14ac:dyDescent="0.2">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row>
    <row r="8" spans="1:60" s="3" customFormat="1" ht="15.75" customHeight="1" x14ac:dyDescent="0.2">
      <c r="A8" s="40" t="s">
        <v>46</v>
      </c>
      <c r="B8" s="41"/>
      <c r="C8" s="41"/>
      <c r="D8" s="41"/>
      <c r="E8" s="41"/>
      <c r="F8" s="41"/>
      <c r="G8" s="41"/>
      <c r="H8" s="41"/>
      <c r="I8" s="41"/>
      <c r="J8" s="41"/>
      <c r="K8" s="42"/>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row>
    <row r="9" spans="1:60" s="3" customFormat="1" ht="12.75" x14ac:dyDescent="0.2">
      <c r="A9" s="340" t="s">
        <v>62</v>
      </c>
      <c r="B9" s="528"/>
      <c r="C9" s="528"/>
      <c r="D9" s="528"/>
      <c r="E9" s="528"/>
      <c r="F9" s="528"/>
      <c r="G9" s="529">
        <v>20956600.5</v>
      </c>
      <c r="H9" s="529"/>
      <c r="I9" s="43"/>
      <c r="J9" s="43"/>
      <c r="K9" s="44"/>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c r="AS9" s="56"/>
      <c r="AT9" s="56"/>
      <c r="AU9" s="56"/>
      <c r="AV9" s="56"/>
      <c r="AW9" s="56"/>
      <c r="AX9" s="56"/>
      <c r="AY9" s="56"/>
      <c r="AZ9" s="56"/>
    </row>
    <row r="10" spans="1:60" s="3" customFormat="1" ht="12.75" x14ac:dyDescent="0.2">
      <c r="A10" s="340" t="s">
        <v>2480</v>
      </c>
      <c r="B10" s="528"/>
      <c r="C10" s="528"/>
      <c r="D10" s="528"/>
      <c r="E10" s="528"/>
      <c r="F10" s="528"/>
      <c r="G10" s="530">
        <v>376574503.56999999</v>
      </c>
      <c r="H10" s="529"/>
      <c r="I10" s="43"/>
      <c r="J10" s="43"/>
      <c r="K10" s="44"/>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row>
    <row r="11" spans="1:60" s="3" customFormat="1" ht="12.75" x14ac:dyDescent="0.2">
      <c r="A11" s="340" t="s">
        <v>1585</v>
      </c>
      <c r="B11" s="528"/>
      <c r="C11" s="528"/>
      <c r="D11" s="528"/>
      <c r="E11" s="528"/>
      <c r="F11" s="528"/>
      <c r="G11" s="530">
        <f>+'[16]Formulario PPGR6'!F15</f>
        <v>0</v>
      </c>
      <c r="H11" s="529"/>
      <c r="I11" s="43"/>
      <c r="J11" s="43"/>
      <c r="K11" s="44"/>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row>
    <row r="12" spans="1:60" s="3" customFormat="1" ht="12.75" x14ac:dyDescent="0.2">
      <c r="A12" s="340" t="s">
        <v>1584</v>
      </c>
      <c r="B12" s="528"/>
      <c r="C12" s="528"/>
      <c r="D12" s="528"/>
      <c r="E12" s="528"/>
      <c r="F12" s="528"/>
      <c r="G12" s="530">
        <v>120555406</v>
      </c>
      <c r="H12" s="529"/>
      <c r="I12" s="43"/>
      <c r="J12" s="43"/>
      <c r="K12" s="44"/>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c r="AO12" s="56"/>
      <c r="AP12" s="56"/>
      <c r="AQ12" s="56"/>
      <c r="AR12" s="56"/>
      <c r="AS12" s="56"/>
      <c r="AT12" s="56"/>
      <c r="AU12" s="56"/>
      <c r="AV12" s="56"/>
      <c r="AW12" s="56"/>
      <c r="AX12" s="56"/>
      <c r="AY12" s="56"/>
      <c r="AZ12" s="56"/>
    </row>
    <row r="13" spans="1:60" s="3" customFormat="1" ht="12.75" x14ac:dyDescent="0.2">
      <c r="A13" s="341" t="s">
        <v>368</v>
      </c>
      <c r="B13" s="528"/>
      <c r="C13" s="528"/>
      <c r="D13" s="528"/>
      <c r="E13" s="528"/>
      <c r="F13" s="528"/>
      <c r="G13" s="530">
        <v>3550687.95</v>
      </c>
      <c r="H13" s="529"/>
      <c r="I13" s="43"/>
      <c r="J13" s="43"/>
      <c r="K13" s="44"/>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row>
    <row r="14" spans="1:60" s="3" customFormat="1" ht="13.5" thickBot="1" x14ac:dyDescent="0.25">
      <c r="A14" s="342" t="s">
        <v>1586</v>
      </c>
      <c r="B14" s="46"/>
      <c r="C14" s="46"/>
      <c r="D14" s="46"/>
      <c r="E14" s="46"/>
      <c r="F14" s="46"/>
      <c r="G14" s="531">
        <f>SUM(G9:G13)</f>
        <v>521637198.01999998</v>
      </c>
      <c r="H14" s="47"/>
      <c r="I14" s="47"/>
      <c r="J14" s="47"/>
      <c r="K14" s="48"/>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c r="AS14" s="56"/>
      <c r="AT14" s="56"/>
      <c r="AU14" s="56"/>
      <c r="AV14" s="56"/>
      <c r="AW14" s="56"/>
      <c r="AX14" s="56"/>
      <c r="AY14" s="56"/>
      <c r="AZ14" s="56"/>
    </row>
    <row r="15" spans="1:60" s="3" customFormat="1" ht="15.75" customHeight="1" thickTop="1" x14ac:dyDescent="0.2">
      <c r="A15" s="49" t="s">
        <v>67</v>
      </c>
      <c r="B15" s="50"/>
      <c r="C15" s="50"/>
      <c r="D15" s="50"/>
      <c r="E15" s="50"/>
      <c r="F15" s="50"/>
      <c r="G15" s="50"/>
      <c r="H15" s="50"/>
      <c r="I15" s="50"/>
      <c r="J15" s="50"/>
      <c r="K15" s="51"/>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c r="AS15" s="56"/>
      <c r="AT15" s="56"/>
      <c r="AU15" s="56"/>
      <c r="AV15" s="56"/>
      <c r="AW15" s="56"/>
      <c r="AX15" s="56"/>
      <c r="AY15" s="56"/>
      <c r="AZ15" s="56"/>
    </row>
    <row r="16" spans="1:60" s="3" customFormat="1" ht="19.5" customHeight="1" x14ac:dyDescent="0.2">
      <c r="A16" s="649" t="s">
        <v>77</v>
      </c>
      <c r="B16" s="649" t="s">
        <v>65</v>
      </c>
      <c r="C16" s="649" t="s">
        <v>7</v>
      </c>
      <c r="D16" s="649" t="s">
        <v>66</v>
      </c>
      <c r="E16" s="649" t="s">
        <v>8</v>
      </c>
      <c r="F16" s="647" t="s">
        <v>76</v>
      </c>
      <c r="G16" s="644" t="s">
        <v>308</v>
      </c>
      <c r="H16" s="644" t="s">
        <v>38</v>
      </c>
      <c r="I16" s="644" t="s">
        <v>1574</v>
      </c>
      <c r="J16" s="645" t="s">
        <v>323</v>
      </c>
      <c r="K16" s="645" t="s">
        <v>9</v>
      </c>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row>
    <row r="17" spans="1:52" s="3" customFormat="1" ht="44.25" customHeight="1" x14ac:dyDescent="0.2">
      <c r="A17" s="649"/>
      <c r="B17" s="649"/>
      <c r="C17" s="649"/>
      <c r="D17" s="649"/>
      <c r="E17" s="649"/>
      <c r="F17" s="648"/>
      <c r="G17" s="644"/>
      <c r="H17" s="644"/>
      <c r="I17" s="644"/>
      <c r="J17" s="646"/>
      <c r="K17" s="64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row>
    <row r="18" spans="1:52" s="3" customFormat="1" ht="12.75" x14ac:dyDescent="0.2">
      <c r="A18" s="35">
        <v>2</v>
      </c>
      <c r="B18" s="36"/>
      <c r="C18" s="36"/>
      <c r="D18" s="36"/>
      <c r="E18" s="36"/>
      <c r="F18" s="37" t="s">
        <v>324</v>
      </c>
      <c r="G18" s="38">
        <f>+G19+G87+G220+G339+G397+G404+G487</f>
        <v>20750867.5</v>
      </c>
      <c r="H18" s="38">
        <f>+H19+H87+H220+H339+H397+H404+H487</f>
        <v>270306995.75999999</v>
      </c>
      <c r="I18" s="38">
        <f>+I19+I87+I220+I339+I397+I404+I487</f>
        <v>121290232.2</v>
      </c>
      <c r="J18" s="38">
        <f>+J19+J87+J220+J339+J397+J404+J487</f>
        <v>411798095.46000004</v>
      </c>
      <c r="K18" s="39">
        <f>+K19+K87+K220+K339+K397+K404+K487</f>
        <v>99.999999999999986</v>
      </c>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row>
    <row r="19" spans="1:52" s="3" customFormat="1" ht="12.75" x14ac:dyDescent="0.2">
      <c r="A19" s="532">
        <v>2</v>
      </c>
      <c r="B19" s="533">
        <v>1</v>
      </c>
      <c r="C19" s="534"/>
      <c r="D19" s="534"/>
      <c r="E19" s="534"/>
      <c r="F19" s="535" t="s">
        <v>325</v>
      </c>
      <c r="G19" s="536">
        <f>+G20+G47+G63+G70+G78</f>
        <v>0</v>
      </c>
      <c r="H19" s="536">
        <f>+H20+H47+H63+H70+H78</f>
        <v>148520223.56</v>
      </c>
      <c r="I19" s="536">
        <f>+I20+I47+I63+I70+I78</f>
        <v>121290232.2</v>
      </c>
      <c r="J19" s="536">
        <f>+J20+J47+J63+J70+J78</f>
        <v>269810455.75999999</v>
      </c>
      <c r="K19" s="537">
        <f>+K20+K47+K63+K70+K78</f>
        <v>65.520083442495675</v>
      </c>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row>
    <row r="20" spans="1:52" s="3" customFormat="1" ht="12.75" x14ac:dyDescent="0.2">
      <c r="A20" s="538">
        <v>2</v>
      </c>
      <c r="B20" s="539">
        <v>1</v>
      </c>
      <c r="C20" s="539">
        <v>1</v>
      </c>
      <c r="D20" s="539"/>
      <c r="E20" s="539"/>
      <c r="F20" s="540" t="s">
        <v>78</v>
      </c>
      <c r="G20" s="541">
        <f>+G21+G28+G36+G38+G40+G45</f>
        <v>0</v>
      </c>
      <c r="H20" s="541">
        <f>+H21+H28+H36+H38+H40+H45</f>
        <v>126720223.56</v>
      </c>
      <c r="I20" s="541">
        <f>+I21+I28+I36+I38+I40+I45</f>
        <v>121290232.2</v>
      </c>
      <c r="J20" s="541">
        <f>+J21+J28+J36+J38+J40+J45</f>
        <v>248010455.75999999</v>
      </c>
      <c r="K20" s="542">
        <f>+K21+K28+K36+K38+K40+K45</f>
        <v>60.226227001598765</v>
      </c>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row>
    <row r="21" spans="1:52" s="3" customFormat="1" ht="12.75" x14ac:dyDescent="0.2">
      <c r="A21" s="543">
        <v>2</v>
      </c>
      <c r="B21" s="544">
        <v>1</v>
      </c>
      <c r="C21" s="544">
        <v>1</v>
      </c>
      <c r="D21" s="544">
        <v>1</v>
      </c>
      <c r="E21" s="544"/>
      <c r="F21" s="545" t="s">
        <v>79</v>
      </c>
      <c r="G21" s="546">
        <f>SUM(G22:G27)</f>
        <v>0</v>
      </c>
      <c r="H21" s="546">
        <f>SUM(H22:H27)</f>
        <v>20000000</v>
      </c>
      <c r="I21" s="546">
        <f>SUM(I22:I27)</f>
        <v>25800000</v>
      </c>
      <c r="J21" s="546">
        <f>SUM(J22:J27)</f>
        <v>45800000</v>
      </c>
      <c r="K21" s="547">
        <f>SUM(K22:K27)</f>
        <v>11.121955274911848</v>
      </c>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row>
    <row r="22" spans="1:52" s="3" customFormat="1" ht="12.75" x14ac:dyDescent="0.2">
      <c r="A22" s="548">
        <v>2</v>
      </c>
      <c r="B22" s="549">
        <v>1</v>
      </c>
      <c r="C22" s="549">
        <v>1</v>
      </c>
      <c r="D22" s="549">
        <v>1</v>
      </c>
      <c r="E22" s="549" t="s">
        <v>312</v>
      </c>
      <c r="F22" s="550" t="s">
        <v>326</v>
      </c>
      <c r="G22" s="551"/>
      <c r="H22" s="551"/>
      <c r="I22" s="551"/>
      <c r="J22" s="552">
        <f t="shared" ref="J22:J27" si="0">SUBTOTAL(9,G22:I22)</f>
        <v>0</v>
      </c>
      <c r="K22" s="553">
        <f t="shared" ref="K22:K27" si="1">IFERROR(J22/$J$18*100,"0.00")</f>
        <v>0</v>
      </c>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row>
    <row r="23" spans="1:52" s="3" customFormat="1" ht="12.75" x14ac:dyDescent="0.2">
      <c r="A23" s="548">
        <v>2</v>
      </c>
      <c r="B23" s="549">
        <v>1</v>
      </c>
      <c r="C23" s="549">
        <v>1</v>
      </c>
      <c r="D23" s="549">
        <v>1</v>
      </c>
      <c r="E23" s="549" t="s">
        <v>313</v>
      </c>
      <c r="F23" s="554" t="s">
        <v>80</v>
      </c>
      <c r="G23" s="551"/>
      <c r="H23" s="551"/>
      <c r="I23" s="551">
        <v>25750000</v>
      </c>
      <c r="J23" s="552">
        <f t="shared" si="0"/>
        <v>25750000</v>
      </c>
      <c r="K23" s="553">
        <f t="shared" si="1"/>
        <v>6.2530643739951985</v>
      </c>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c r="AO23" s="56"/>
      <c r="AP23" s="56"/>
      <c r="AQ23" s="56"/>
      <c r="AR23" s="56"/>
      <c r="AS23" s="56"/>
      <c r="AT23" s="56"/>
      <c r="AU23" s="56"/>
      <c r="AV23" s="56"/>
      <c r="AW23" s="56"/>
      <c r="AX23" s="56"/>
      <c r="AY23" s="56"/>
      <c r="AZ23" s="56"/>
    </row>
    <row r="24" spans="1:52" s="3" customFormat="1" ht="12.75" x14ac:dyDescent="0.2">
      <c r="A24" s="548">
        <v>2</v>
      </c>
      <c r="B24" s="549">
        <v>1</v>
      </c>
      <c r="C24" s="549">
        <v>1</v>
      </c>
      <c r="D24" s="549">
        <v>1</v>
      </c>
      <c r="E24" s="549" t="s">
        <v>314</v>
      </c>
      <c r="F24" s="554" t="s">
        <v>327</v>
      </c>
      <c r="G24" s="551"/>
      <c r="H24" s="551"/>
      <c r="I24" s="551"/>
      <c r="J24" s="552">
        <f t="shared" si="0"/>
        <v>0</v>
      </c>
      <c r="K24" s="553">
        <f t="shared" si="1"/>
        <v>0</v>
      </c>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row>
    <row r="25" spans="1:52" s="3" customFormat="1" ht="12.75" x14ac:dyDescent="0.2">
      <c r="A25" s="548">
        <v>2</v>
      </c>
      <c r="B25" s="549">
        <v>1</v>
      </c>
      <c r="C25" s="549">
        <v>1</v>
      </c>
      <c r="D25" s="549">
        <v>1</v>
      </c>
      <c r="E25" s="549" t="s">
        <v>315</v>
      </c>
      <c r="F25" s="554" t="s">
        <v>81</v>
      </c>
      <c r="G25" s="551"/>
      <c r="H25" s="551"/>
      <c r="I25" s="551"/>
      <c r="J25" s="552">
        <f t="shared" si="0"/>
        <v>0</v>
      </c>
      <c r="K25" s="553">
        <f t="shared" si="1"/>
        <v>0</v>
      </c>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row>
    <row r="26" spans="1:52" s="3" customFormat="1" ht="12.75" x14ac:dyDescent="0.2">
      <c r="A26" s="548">
        <v>2</v>
      </c>
      <c r="B26" s="549">
        <v>1</v>
      </c>
      <c r="C26" s="549">
        <v>1</v>
      </c>
      <c r="D26" s="549">
        <v>1</v>
      </c>
      <c r="E26" s="549" t="s">
        <v>316</v>
      </c>
      <c r="F26" s="554" t="s">
        <v>82</v>
      </c>
      <c r="G26" s="551"/>
      <c r="H26" s="551">
        <v>20000000</v>
      </c>
      <c r="I26" s="551"/>
      <c r="J26" s="552">
        <f t="shared" si="0"/>
        <v>20000000</v>
      </c>
      <c r="K26" s="553">
        <f t="shared" si="1"/>
        <v>4.856749028345785</v>
      </c>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56"/>
      <c r="AX26" s="56"/>
      <c r="AY26" s="56"/>
      <c r="AZ26" s="56"/>
    </row>
    <row r="27" spans="1:52" s="3" customFormat="1" ht="12.75" x14ac:dyDescent="0.2">
      <c r="A27" s="548">
        <v>2</v>
      </c>
      <c r="B27" s="549">
        <v>1</v>
      </c>
      <c r="C27" s="549">
        <v>1</v>
      </c>
      <c r="D27" s="549">
        <v>1</v>
      </c>
      <c r="E27" s="549" t="s">
        <v>328</v>
      </c>
      <c r="F27" s="554" t="s">
        <v>329</v>
      </c>
      <c r="G27" s="551"/>
      <c r="H27" s="551"/>
      <c r="I27" s="551">
        <v>50000</v>
      </c>
      <c r="J27" s="552">
        <f t="shared" si="0"/>
        <v>50000</v>
      </c>
      <c r="K27" s="553">
        <f t="shared" si="1"/>
        <v>1.2141872570864461E-2</v>
      </c>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c r="AO27" s="56"/>
      <c r="AP27" s="56"/>
      <c r="AQ27" s="56"/>
      <c r="AR27" s="56"/>
      <c r="AS27" s="56"/>
      <c r="AT27" s="56"/>
      <c r="AU27" s="56"/>
      <c r="AV27" s="56"/>
      <c r="AW27" s="56"/>
      <c r="AX27" s="56"/>
      <c r="AY27" s="56"/>
      <c r="AZ27" s="56"/>
    </row>
    <row r="28" spans="1:52" s="3" customFormat="1" ht="12.75" x14ac:dyDescent="0.2">
      <c r="A28" s="543">
        <v>2</v>
      </c>
      <c r="B28" s="544">
        <v>1</v>
      </c>
      <c r="C28" s="544">
        <v>1</v>
      </c>
      <c r="D28" s="544">
        <v>2</v>
      </c>
      <c r="E28" s="544"/>
      <c r="F28" s="545" t="s">
        <v>83</v>
      </c>
      <c r="G28" s="546">
        <f>SUM(G29:G35)</f>
        <v>0</v>
      </c>
      <c r="H28" s="546">
        <f>SUM(H29:H35)</f>
        <v>100490223.56</v>
      </c>
      <c r="I28" s="546">
        <f>SUM(I29:I35)</f>
        <v>95490232.200000003</v>
      </c>
      <c r="J28" s="546">
        <f>SUM(J29:J35)</f>
        <v>195980455.75999999</v>
      </c>
      <c r="K28" s="547">
        <f>SUM(K29:K35)</f>
        <v>47.591394404357203</v>
      </c>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row>
    <row r="29" spans="1:52" s="3" customFormat="1" ht="12.75" x14ac:dyDescent="0.2">
      <c r="A29" s="548">
        <v>2</v>
      </c>
      <c r="B29" s="549">
        <v>1</v>
      </c>
      <c r="C29" s="549">
        <v>1</v>
      </c>
      <c r="D29" s="549">
        <v>2</v>
      </c>
      <c r="E29" s="549" t="s">
        <v>312</v>
      </c>
      <c r="F29" s="554" t="s">
        <v>84</v>
      </c>
      <c r="G29" s="580"/>
      <c r="H29" s="551">
        <v>100490223.56</v>
      </c>
      <c r="I29" s="551">
        <v>55015511.280000001</v>
      </c>
      <c r="J29" s="552">
        <f t="shared" ref="J29:J35" si="2">SUBTOTAL(9,G29:I29)</f>
        <v>155505734.84</v>
      </c>
      <c r="K29" s="553">
        <f t="shared" ref="K29:K35" si="3">IFERROR(J29/$J$18*100,"0.00")</f>
        <v>37.762616329318362</v>
      </c>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row>
    <row r="30" spans="1:52" s="3" customFormat="1" ht="12.75" x14ac:dyDescent="0.2">
      <c r="A30" s="548">
        <v>2</v>
      </c>
      <c r="B30" s="549">
        <v>1</v>
      </c>
      <c r="C30" s="549">
        <v>1</v>
      </c>
      <c r="D30" s="549">
        <v>2</v>
      </c>
      <c r="E30" s="549" t="s">
        <v>313</v>
      </c>
      <c r="F30" s="554" t="s">
        <v>85</v>
      </c>
      <c r="G30" s="551"/>
      <c r="H30" s="551"/>
      <c r="I30" s="551">
        <v>40474720.920000002</v>
      </c>
      <c r="J30" s="552">
        <f t="shared" si="2"/>
        <v>40474720.920000002</v>
      </c>
      <c r="K30" s="553">
        <f t="shared" si="3"/>
        <v>9.8287780750388407</v>
      </c>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c r="AX30" s="56"/>
      <c r="AY30" s="56"/>
      <c r="AZ30" s="56"/>
    </row>
    <row r="31" spans="1:52" s="3" customFormat="1" ht="12.75" x14ac:dyDescent="0.2">
      <c r="A31" s="548">
        <v>2</v>
      </c>
      <c r="B31" s="549">
        <v>1</v>
      </c>
      <c r="C31" s="549">
        <v>1</v>
      </c>
      <c r="D31" s="549">
        <v>2</v>
      </c>
      <c r="E31" s="549" t="s">
        <v>314</v>
      </c>
      <c r="F31" s="554" t="s">
        <v>23</v>
      </c>
      <c r="G31" s="551"/>
      <c r="H31" s="551"/>
      <c r="I31" s="551"/>
      <c r="J31" s="552">
        <f t="shared" si="2"/>
        <v>0</v>
      </c>
      <c r="K31" s="553">
        <f t="shared" si="3"/>
        <v>0</v>
      </c>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c r="AS31" s="56"/>
      <c r="AT31" s="56"/>
      <c r="AU31" s="56"/>
      <c r="AV31" s="56"/>
      <c r="AW31" s="56"/>
      <c r="AX31" s="56"/>
      <c r="AY31" s="56"/>
      <c r="AZ31" s="56"/>
    </row>
    <row r="32" spans="1:52" s="3" customFormat="1" ht="12.75" x14ac:dyDescent="0.2">
      <c r="A32" s="548">
        <v>2</v>
      </c>
      <c r="B32" s="549">
        <v>1</v>
      </c>
      <c r="C32" s="549">
        <v>1</v>
      </c>
      <c r="D32" s="549">
        <v>2</v>
      </c>
      <c r="E32" s="549" t="s">
        <v>315</v>
      </c>
      <c r="F32" s="554" t="s">
        <v>86</v>
      </c>
      <c r="G32" s="551"/>
      <c r="H32" s="551"/>
      <c r="I32" s="551"/>
      <c r="J32" s="552">
        <f t="shared" si="2"/>
        <v>0</v>
      </c>
      <c r="K32" s="553">
        <f t="shared" si="3"/>
        <v>0</v>
      </c>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c r="AO32" s="56"/>
      <c r="AP32" s="56"/>
      <c r="AQ32" s="56"/>
      <c r="AR32" s="56"/>
      <c r="AS32" s="56"/>
      <c r="AT32" s="56"/>
      <c r="AU32" s="56"/>
      <c r="AV32" s="56"/>
      <c r="AW32" s="56"/>
      <c r="AX32" s="56"/>
      <c r="AY32" s="56"/>
      <c r="AZ32" s="56"/>
    </row>
    <row r="33" spans="1:52" s="3" customFormat="1" ht="12.75" x14ac:dyDescent="0.2">
      <c r="A33" s="548">
        <v>2</v>
      </c>
      <c r="B33" s="549">
        <v>1</v>
      </c>
      <c r="C33" s="549">
        <v>1</v>
      </c>
      <c r="D33" s="549">
        <v>2</v>
      </c>
      <c r="E33" s="549" t="s">
        <v>316</v>
      </c>
      <c r="F33" s="554" t="s">
        <v>87</v>
      </c>
      <c r="G33" s="551"/>
      <c r="H33" s="551"/>
      <c r="I33" s="551"/>
      <c r="J33" s="552">
        <f t="shared" si="2"/>
        <v>0</v>
      </c>
      <c r="K33" s="553">
        <f t="shared" si="3"/>
        <v>0</v>
      </c>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c r="AO33" s="56"/>
      <c r="AP33" s="56"/>
      <c r="AQ33" s="56"/>
      <c r="AR33" s="56"/>
      <c r="AS33" s="56"/>
      <c r="AT33" s="56"/>
      <c r="AU33" s="56"/>
      <c r="AV33" s="56"/>
      <c r="AW33" s="56"/>
      <c r="AX33" s="56"/>
      <c r="AY33" s="56"/>
      <c r="AZ33" s="56"/>
    </row>
    <row r="34" spans="1:52" s="3" customFormat="1" ht="12.75" x14ac:dyDescent="0.2">
      <c r="A34" s="548">
        <v>2</v>
      </c>
      <c r="B34" s="549">
        <v>1</v>
      </c>
      <c r="C34" s="549">
        <v>1</v>
      </c>
      <c r="D34" s="549">
        <v>2</v>
      </c>
      <c r="E34" s="549" t="s">
        <v>328</v>
      </c>
      <c r="F34" s="554" t="s">
        <v>88</v>
      </c>
      <c r="G34" s="551"/>
      <c r="H34" s="551"/>
      <c r="I34" s="551"/>
      <c r="J34" s="552">
        <f t="shared" si="2"/>
        <v>0</v>
      </c>
      <c r="K34" s="553">
        <f t="shared" si="3"/>
        <v>0</v>
      </c>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c r="AO34" s="56"/>
      <c r="AP34" s="56"/>
      <c r="AQ34" s="56"/>
      <c r="AR34" s="56"/>
      <c r="AS34" s="56"/>
      <c r="AT34" s="56"/>
      <c r="AU34" s="56"/>
      <c r="AV34" s="56"/>
      <c r="AW34" s="56"/>
      <c r="AX34" s="56"/>
      <c r="AY34" s="56"/>
      <c r="AZ34" s="56"/>
    </row>
    <row r="35" spans="1:52" s="3" customFormat="1" ht="12.75" x14ac:dyDescent="0.2">
      <c r="A35" s="548">
        <v>2</v>
      </c>
      <c r="B35" s="549">
        <v>1</v>
      </c>
      <c r="C35" s="549">
        <v>1</v>
      </c>
      <c r="D35" s="549">
        <v>2</v>
      </c>
      <c r="E35" s="549" t="s">
        <v>330</v>
      </c>
      <c r="F35" s="554" t="s">
        <v>25</v>
      </c>
      <c r="G35" s="551"/>
      <c r="H35" s="551"/>
      <c r="I35" s="551"/>
      <c r="J35" s="552">
        <f t="shared" si="2"/>
        <v>0</v>
      </c>
      <c r="K35" s="553">
        <f t="shared" si="3"/>
        <v>0</v>
      </c>
      <c r="L35" s="56"/>
      <c r="M35" s="56"/>
      <c r="N35" s="56"/>
      <c r="O35" s="56"/>
      <c r="P35" s="56"/>
      <c r="Q35" s="56"/>
      <c r="R35" s="56"/>
      <c r="S35" s="56"/>
      <c r="T35" s="56"/>
      <c r="U35" s="56"/>
      <c r="V35" s="56"/>
      <c r="W35" s="56"/>
      <c r="X35" s="56"/>
      <c r="Y35" s="56"/>
      <c r="Z35" s="56"/>
      <c r="AA35" s="56"/>
      <c r="AB35" s="56"/>
      <c r="AC35" s="56"/>
      <c r="AD35" s="56"/>
      <c r="AE35" s="56"/>
      <c r="AF35" s="56"/>
      <c r="AG35" s="56"/>
      <c r="AH35" s="56"/>
      <c r="AI35" s="56"/>
      <c r="AJ35" s="56"/>
      <c r="AK35" s="56"/>
      <c r="AL35" s="56"/>
      <c r="AM35" s="56"/>
      <c r="AN35" s="56"/>
      <c r="AO35" s="56"/>
      <c r="AP35" s="56"/>
      <c r="AQ35" s="56"/>
      <c r="AR35" s="56"/>
      <c r="AS35" s="56"/>
      <c r="AT35" s="56"/>
      <c r="AU35" s="56"/>
      <c r="AV35" s="56"/>
      <c r="AW35" s="56"/>
      <c r="AX35" s="56"/>
      <c r="AY35" s="56"/>
      <c r="AZ35" s="56"/>
    </row>
    <row r="36" spans="1:52" s="3" customFormat="1" ht="12.75" x14ac:dyDescent="0.2">
      <c r="A36" s="543">
        <v>2</v>
      </c>
      <c r="B36" s="544">
        <v>1</v>
      </c>
      <c r="C36" s="544">
        <v>1</v>
      </c>
      <c r="D36" s="544">
        <v>3</v>
      </c>
      <c r="E36" s="544"/>
      <c r="F36" s="545" t="s">
        <v>89</v>
      </c>
      <c r="G36" s="546">
        <f>G37</f>
        <v>0</v>
      </c>
      <c r="H36" s="546">
        <f>H37</f>
        <v>0</v>
      </c>
      <c r="I36" s="546">
        <f>I37</f>
        <v>0</v>
      </c>
      <c r="J36" s="546">
        <f>J37</f>
        <v>0</v>
      </c>
      <c r="K36" s="547">
        <f>K37</f>
        <v>0</v>
      </c>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c r="AL36" s="56"/>
      <c r="AM36" s="56"/>
      <c r="AN36" s="56"/>
      <c r="AO36" s="56"/>
      <c r="AP36" s="56"/>
      <c r="AQ36" s="56"/>
      <c r="AR36" s="56"/>
      <c r="AS36" s="56"/>
      <c r="AT36" s="56"/>
      <c r="AU36" s="56"/>
      <c r="AV36" s="56"/>
      <c r="AW36" s="56"/>
      <c r="AX36" s="56"/>
      <c r="AY36" s="56"/>
      <c r="AZ36" s="56"/>
    </row>
    <row r="37" spans="1:52" s="3" customFormat="1" ht="12.75" x14ac:dyDescent="0.2">
      <c r="A37" s="548">
        <v>2</v>
      </c>
      <c r="B37" s="549">
        <v>1</v>
      </c>
      <c r="C37" s="549">
        <v>1</v>
      </c>
      <c r="D37" s="549">
        <v>3</v>
      </c>
      <c r="E37" s="549" t="s">
        <v>312</v>
      </c>
      <c r="F37" s="554" t="s">
        <v>89</v>
      </c>
      <c r="G37" s="551"/>
      <c r="H37" s="551"/>
      <c r="I37" s="551"/>
      <c r="J37" s="552">
        <f>SUBTOTAL(9,G37:I37)</f>
        <v>0</v>
      </c>
      <c r="K37" s="553">
        <f>IFERROR(J37/$J$18*100,"0.00")</f>
        <v>0</v>
      </c>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56"/>
      <c r="AL37" s="56"/>
      <c r="AM37" s="56"/>
      <c r="AN37" s="56"/>
      <c r="AO37" s="56"/>
      <c r="AP37" s="56"/>
      <c r="AQ37" s="56"/>
      <c r="AR37" s="56"/>
      <c r="AS37" s="56"/>
      <c r="AT37" s="56"/>
      <c r="AU37" s="56"/>
      <c r="AV37" s="56"/>
      <c r="AW37" s="56"/>
      <c r="AX37" s="56"/>
      <c r="AY37" s="56"/>
      <c r="AZ37" s="56"/>
    </row>
    <row r="38" spans="1:52" s="3" customFormat="1" ht="12.75" x14ac:dyDescent="0.2">
      <c r="A38" s="543">
        <v>2</v>
      </c>
      <c r="B38" s="544">
        <v>1</v>
      </c>
      <c r="C38" s="544">
        <v>1</v>
      </c>
      <c r="D38" s="544">
        <v>4</v>
      </c>
      <c r="E38" s="544"/>
      <c r="F38" s="545" t="s">
        <v>331</v>
      </c>
      <c r="G38" s="546">
        <f>G39</f>
        <v>0</v>
      </c>
      <c r="H38" s="546">
        <f>H39</f>
        <v>6000000</v>
      </c>
      <c r="I38" s="546">
        <f>I39</f>
        <v>0</v>
      </c>
      <c r="J38" s="546">
        <f>J39</f>
        <v>6000000</v>
      </c>
      <c r="K38" s="547">
        <f>K39</f>
        <v>1.4570247085037356</v>
      </c>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56"/>
      <c r="AL38" s="56"/>
      <c r="AM38" s="56"/>
      <c r="AN38" s="56"/>
      <c r="AO38" s="56"/>
      <c r="AP38" s="56"/>
      <c r="AQ38" s="56"/>
      <c r="AR38" s="56"/>
      <c r="AS38" s="56"/>
      <c r="AT38" s="56"/>
      <c r="AU38" s="56"/>
      <c r="AV38" s="56"/>
      <c r="AW38" s="56"/>
      <c r="AX38" s="56"/>
      <c r="AY38" s="56"/>
      <c r="AZ38" s="56"/>
    </row>
    <row r="39" spans="1:52" s="3" customFormat="1" ht="12.75" x14ac:dyDescent="0.2">
      <c r="A39" s="548">
        <v>2</v>
      </c>
      <c r="B39" s="549">
        <v>1</v>
      </c>
      <c r="C39" s="549">
        <v>1</v>
      </c>
      <c r="D39" s="549">
        <v>4</v>
      </c>
      <c r="E39" s="549" t="s">
        <v>312</v>
      </c>
      <c r="F39" s="554" t="s">
        <v>331</v>
      </c>
      <c r="G39" s="580"/>
      <c r="H39" s="551">
        <v>6000000</v>
      </c>
      <c r="I39" s="551"/>
      <c r="J39" s="552">
        <f>SUBTOTAL(9,G39:I39)</f>
        <v>6000000</v>
      </c>
      <c r="K39" s="553">
        <f>IFERROR(J39/$J$18*100,"0.00")</f>
        <v>1.4570247085037356</v>
      </c>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56"/>
      <c r="AL39" s="56"/>
      <c r="AM39" s="56"/>
      <c r="AN39" s="56"/>
      <c r="AO39" s="56"/>
      <c r="AP39" s="56"/>
      <c r="AQ39" s="56"/>
      <c r="AR39" s="56"/>
      <c r="AS39" s="56"/>
      <c r="AT39" s="56"/>
      <c r="AU39" s="56"/>
      <c r="AV39" s="56"/>
      <c r="AW39" s="56"/>
      <c r="AX39" s="56"/>
      <c r="AY39" s="56"/>
      <c r="AZ39" s="56"/>
    </row>
    <row r="40" spans="1:52" s="3" customFormat="1" ht="12.75" x14ac:dyDescent="0.2">
      <c r="A40" s="543">
        <v>2</v>
      </c>
      <c r="B40" s="544">
        <v>1</v>
      </c>
      <c r="C40" s="544">
        <v>1</v>
      </c>
      <c r="D40" s="544">
        <v>5</v>
      </c>
      <c r="E40" s="544"/>
      <c r="F40" s="545" t="s">
        <v>332</v>
      </c>
      <c r="G40" s="546">
        <f>SUM(G41:G44)</f>
        <v>0</v>
      </c>
      <c r="H40" s="546">
        <f>SUM(H41:H44)</f>
        <v>0</v>
      </c>
      <c r="I40" s="546">
        <f>SUM(I41:I44)</f>
        <v>0</v>
      </c>
      <c r="J40" s="546">
        <f>SUM(J41:J44)</f>
        <v>0</v>
      </c>
      <c r="K40" s="547">
        <f>SUM(K41:K44)</f>
        <v>0</v>
      </c>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6"/>
      <c r="AO40" s="56"/>
      <c r="AP40" s="56"/>
      <c r="AQ40" s="56"/>
      <c r="AR40" s="56"/>
      <c r="AS40" s="56"/>
      <c r="AT40" s="56"/>
      <c r="AU40" s="56"/>
      <c r="AV40" s="56"/>
      <c r="AW40" s="56"/>
      <c r="AX40" s="56"/>
      <c r="AY40" s="56"/>
      <c r="AZ40" s="56"/>
    </row>
    <row r="41" spans="1:52" s="3" customFormat="1" ht="12.75" x14ac:dyDescent="0.2">
      <c r="A41" s="548">
        <v>2</v>
      </c>
      <c r="B41" s="549">
        <v>1</v>
      </c>
      <c r="C41" s="549">
        <v>1</v>
      </c>
      <c r="D41" s="549">
        <v>5</v>
      </c>
      <c r="E41" s="549" t="s">
        <v>312</v>
      </c>
      <c r="F41" s="555" t="s">
        <v>332</v>
      </c>
      <c r="G41" s="551"/>
      <c r="H41" s="551"/>
      <c r="I41" s="551"/>
      <c r="J41" s="552">
        <f>SUBTOTAL(9,G41:I41)</f>
        <v>0</v>
      </c>
      <c r="K41" s="553">
        <f>IFERROR(J41/$J$18*100,"0.00")</f>
        <v>0</v>
      </c>
      <c r="L41" s="56"/>
      <c r="M41" s="56"/>
      <c r="N41" s="56"/>
      <c r="O41" s="56"/>
      <c r="P41" s="56"/>
      <c r="Q41" s="56"/>
      <c r="R41" s="56"/>
      <c r="S41" s="56"/>
      <c r="T41" s="56"/>
      <c r="U41" s="56"/>
      <c r="V41" s="56"/>
      <c r="W41" s="56"/>
      <c r="X41" s="56"/>
      <c r="Y41" s="56"/>
      <c r="Z41" s="56"/>
      <c r="AA41" s="56"/>
      <c r="AB41" s="56"/>
      <c r="AC41" s="56"/>
      <c r="AD41" s="56"/>
      <c r="AE41" s="56"/>
      <c r="AF41" s="56"/>
      <c r="AG41" s="56"/>
      <c r="AH41" s="56"/>
      <c r="AI41" s="56"/>
      <c r="AJ41" s="56"/>
      <c r="AK41" s="56"/>
      <c r="AL41" s="56"/>
      <c r="AM41" s="56"/>
      <c r="AN41" s="56"/>
      <c r="AO41" s="56"/>
      <c r="AP41" s="56"/>
      <c r="AQ41" s="56"/>
      <c r="AR41" s="56"/>
      <c r="AS41" s="56"/>
      <c r="AT41" s="56"/>
      <c r="AU41" s="56"/>
      <c r="AV41" s="56"/>
      <c r="AW41" s="56"/>
      <c r="AX41" s="56"/>
      <c r="AY41" s="56"/>
      <c r="AZ41" s="56"/>
    </row>
    <row r="42" spans="1:52" s="3" customFormat="1" ht="12.75" x14ac:dyDescent="0.2">
      <c r="A42" s="548">
        <v>2</v>
      </c>
      <c r="B42" s="549">
        <v>1</v>
      </c>
      <c r="C42" s="549">
        <v>1</v>
      </c>
      <c r="D42" s="549">
        <v>5</v>
      </c>
      <c r="E42" s="549" t="s">
        <v>313</v>
      </c>
      <c r="F42" s="554" t="s">
        <v>90</v>
      </c>
      <c r="G42" s="551"/>
      <c r="H42" s="551"/>
      <c r="I42" s="551"/>
      <c r="J42" s="552">
        <f>SUBTOTAL(9,G42:I42)</f>
        <v>0</v>
      </c>
      <c r="K42" s="553">
        <f>IFERROR(J42/$J$18*100,"0.00")</f>
        <v>0</v>
      </c>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56"/>
      <c r="AM42" s="56"/>
      <c r="AN42" s="56"/>
      <c r="AO42" s="56"/>
      <c r="AP42" s="56"/>
      <c r="AQ42" s="56"/>
      <c r="AR42" s="56"/>
      <c r="AS42" s="56"/>
      <c r="AT42" s="56"/>
      <c r="AU42" s="56"/>
      <c r="AV42" s="56"/>
      <c r="AW42" s="56"/>
      <c r="AX42" s="56"/>
      <c r="AY42" s="56"/>
      <c r="AZ42" s="56"/>
    </row>
    <row r="43" spans="1:52" s="3" customFormat="1" ht="12.75" x14ac:dyDescent="0.2">
      <c r="A43" s="548">
        <v>2</v>
      </c>
      <c r="B43" s="549">
        <v>1</v>
      </c>
      <c r="C43" s="549">
        <v>1</v>
      </c>
      <c r="D43" s="549">
        <v>5</v>
      </c>
      <c r="E43" s="549" t="s">
        <v>314</v>
      </c>
      <c r="F43" s="554" t="s">
        <v>333</v>
      </c>
      <c r="G43" s="551"/>
      <c r="H43" s="551"/>
      <c r="I43" s="551"/>
      <c r="J43" s="552">
        <f>SUBTOTAL(9,G43:I43)</f>
        <v>0</v>
      </c>
      <c r="K43" s="553">
        <f>IFERROR(J43/$J$18*100,"0.00")</f>
        <v>0</v>
      </c>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K43" s="56"/>
      <c r="AL43" s="56"/>
      <c r="AM43" s="56"/>
      <c r="AN43" s="56"/>
      <c r="AO43" s="56"/>
      <c r="AP43" s="56"/>
      <c r="AQ43" s="56"/>
      <c r="AR43" s="56"/>
      <c r="AS43" s="56"/>
      <c r="AT43" s="56"/>
      <c r="AU43" s="56"/>
      <c r="AV43" s="56"/>
      <c r="AW43" s="56"/>
      <c r="AX43" s="56"/>
      <c r="AY43" s="56"/>
      <c r="AZ43" s="56"/>
    </row>
    <row r="44" spans="1:52" s="3" customFormat="1" ht="12.75" x14ac:dyDescent="0.2">
      <c r="A44" s="548">
        <v>2</v>
      </c>
      <c r="B44" s="549">
        <v>1</v>
      </c>
      <c r="C44" s="549">
        <v>1</v>
      </c>
      <c r="D44" s="549">
        <v>5</v>
      </c>
      <c r="E44" s="549" t="s">
        <v>315</v>
      </c>
      <c r="F44" s="554" t="s">
        <v>309</v>
      </c>
      <c r="G44" s="551"/>
      <c r="H44" s="551"/>
      <c r="I44" s="551"/>
      <c r="J44" s="552">
        <f>SUBTOTAL(9,G44:I44)</f>
        <v>0</v>
      </c>
      <c r="K44" s="553">
        <f>IFERROR(J44/$J$18*100,"0.00")</f>
        <v>0</v>
      </c>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6"/>
      <c r="AM44" s="56"/>
      <c r="AN44" s="56"/>
      <c r="AO44" s="56"/>
      <c r="AP44" s="56"/>
      <c r="AQ44" s="56"/>
      <c r="AR44" s="56"/>
      <c r="AS44" s="56"/>
      <c r="AT44" s="56"/>
      <c r="AU44" s="56"/>
      <c r="AV44" s="56"/>
      <c r="AW44" s="56"/>
      <c r="AX44" s="56"/>
      <c r="AY44" s="56"/>
      <c r="AZ44" s="56"/>
    </row>
    <row r="45" spans="1:52" s="3" customFormat="1" ht="12.75" x14ac:dyDescent="0.2">
      <c r="A45" s="543">
        <v>2</v>
      </c>
      <c r="B45" s="544">
        <v>1</v>
      </c>
      <c r="C45" s="544">
        <v>1</v>
      </c>
      <c r="D45" s="544">
        <v>6</v>
      </c>
      <c r="E45" s="544"/>
      <c r="F45" s="545" t="s">
        <v>334</v>
      </c>
      <c r="G45" s="546">
        <f>G46</f>
        <v>0</v>
      </c>
      <c r="H45" s="546">
        <f>H46</f>
        <v>230000</v>
      </c>
      <c r="I45" s="546">
        <f>I46</f>
        <v>0</v>
      </c>
      <c r="J45" s="546">
        <f>J46</f>
        <v>230000</v>
      </c>
      <c r="K45" s="547">
        <f>K46</f>
        <v>5.5852613825976526E-2</v>
      </c>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56"/>
      <c r="AO45" s="56"/>
      <c r="AP45" s="56"/>
      <c r="AQ45" s="56"/>
      <c r="AR45" s="56"/>
      <c r="AS45" s="56"/>
      <c r="AT45" s="56"/>
      <c r="AU45" s="56"/>
      <c r="AV45" s="56"/>
      <c r="AW45" s="56"/>
      <c r="AX45" s="56"/>
      <c r="AY45" s="56"/>
      <c r="AZ45" s="56"/>
    </row>
    <row r="46" spans="1:52" s="3" customFormat="1" ht="12.75" x14ac:dyDescent="0.2">
      <c r="A46" s="548">
        <v>2</v>
      </c>
      <c r="B46" s="549">
        <v>1</v>
      </c>
      <c r="C46" s="549">
        <v>1</v>
      </c>
      <c r="D46" s="549">
        <v>6</v>
      </c>
      <c r="E46" s="549" t="s">
        <v>312</v>
      </c>
      <c r="F46" s="554" t="s">
        <v>334</v>
      </c>
      <c r="G46" s="551"/>
      <c r="H46" s="551">
        <v>230000</v>
      </c>
      <c r="I46" s="551"/>
      <c r="J46" s="552">
        <f>SUBTOTAL(9,G46:I46)</f>
        <v>230000</v>
      </c>
      <c r="K46" s="553">
        <f>IFERROR(J46/$J$18*100,"0.00")</f>
        <v>5.5852613825976526E-2</v>
      </c>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row>
    <row r="47" spans="1:52" s="3" customFormat="1" ht="12.75" x14ac:dyDescent="0.2">
      <c r="A47" s="538">
        <v>2</v>
      </c>
      <c r="B47" s="539">
        <v>1</v>
      </c>
      <c r="C47" s="539">
        <v>2</v>
      </c>
      <c r="D47" s="539"/>
      <c r="E47" s="539"/>
      <c r="F47" s="540" t="s">
        <v>10</v>
      </c>
      <c r="G47" s="541">
        <f>+G48+G50+G61</f>
        <v>0</v>
      </c>
      <c r="H47" s="541">
        <f>+H48+H50+H61</f>
        <v>15000000</v>
      </c>
      <c r="I47" s="541">
        <f>+I48+I50+I61</f>
        <v>0</v>
      </c>
      <c r="J47" s="541">
        <f>+J48+J50+J61</f>
        <v>15000000</v>
      </c>
      <c r="K47" s="542">
        <f>+K48+K50+K61</f>
        <v>3.6425617712593388</v>
      </c>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row>
    <row r="48" spans="1:52" s="3" customFormat="1" ht="12.75" x14ac:dyDescent="0.2">
      <c r="A48" s="543">
        <v>2</v>
      </c>
      <c r="B48" s="544">
        <v>1</v>
      </c>
      <c r="C48" s="544">
        <v>2</v>
      </c>
      <c r="D48" s="544">
        <v>1</v>
      </c>
      <c r="E48" s="544"/>
      <c r="F48" s="545" t="s">
        <v>91</v>
      </c>
      <c r="G48" s="546">
        <f>G49</f>
        <v>0</v>
      </c>
      <c r="H48" s="546">
        <f>H49</f>
        <v>0</v>
      </c>
      <c r="I48" s="546">
        <f>I49</f>
        <v>0</v>
      </c>
      <c r="J48" s="546">
        <f>J49</f>
        <v>0</v>
      </c>
      <c r="K48" s="547">
        <f>K49</f>
        <v>0</v>
      </c>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row>
    <row r="49" spans="1:52" s="3" customFormat="1" ht="12.75" x14ac:dyDescent="0.2">
      <c r="A49" s="548">
        <v>2</v>
      </c>
      <c r="B49" s="549">
        <v>1</v>
      </c>
      <c r="C49" s="549">
        <v>2</v>
      </c>
      <c r="D49" s="549">
        <v>1</v>
      </c>
      <c r="E49" s="549" t="s">
        <v>312</v>
      </c>
      <c r="F49" s="554" t="s">
        <v>91</v>
      </c>
      <c r="G49" s="551"/>
      <c r="H49" s="551"/>
      <c r="I49" s="551"/>
      <c r="J49" s="552">
        <f>SUBTOTAL(9,G49:I49)</f>
        <v>0</v>
      </c>
      <c r="K49" s="553">
        <f>IFERROR(J49/$J$18*100,"0.00")</f>
        <v>0</v>
      </c>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6"/>
      <c r="AO49" s="56"/>
      <c r="AP49" s="56"/>
      <c r="AQ49" s="56"/>
      <c r="AR49" s="56"/>
      <c r="AS49" s="56"/>
      <c r="AT49" s="56"/>
      <c r="AU49" s="56"/>
      <c r="AV49" s="56"/>
      <c r="AW49" s="56"/>
      <c r="AX49" s="56"/>
      <c r="AY49" s="56"/>
      <c r="AZ49" s="56"/>
    </row>
    <row r="50" spans="1:52" s="3" customFormat="1" ht="12.75" x14ac:dyDescent="0.2">
      <c r="A50" s="543">
        <v>2</v>
      </c>
      <c r="B50" s="544">
        <v>1</v>
      </c>
      <c r="C50" s="544">
        <v>2</v>
      </c>
      <c r="D50" s="544">
        <v>2</v>
      </c>
      <c r="E50" s="544"/>
      <c r="F50" s="545" t="s">
        <v>92</v>
      </c>
      <c r="G50" s="546">
        <f>SUM(G51:G60)</f>
        <v>0</v>
      </c>
      <c r="H50" s="546">
        <f>SUM(H51:H60)</f>
        <v>15000000</v>
      </c>
      <c r="I50" s="546">
        <f>SUM(I51:I60)</f>
        <v>0</v>
      </c>
      <c r="J50" s="546">
        <f>SUM(J51:J60)</f>
        <v>15000000</v>
      </c>
      <c r="K50" s="547">
        <f>SUM(K51:K60)</f>
        <v>3.6425617712593388</v>
      </c>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c r="AO50" s="56"/>
      <c r="AP50" s="56"/>
      <c r="AQ50" s="56"/>
      <c r="AR50" s="56"/>
      <c r="AS50" s="56"/>
      <c r="AT50" s="56"/>
      <c r="AU50" s="56"/>
      <c r="AV50" s="56"/>
      <c r="AW50" s="56"/>
      <c r="AX50" s="56"/>
      <c r="AY50" s="56"/>
      <c r="AZ50" s="56"/>
    </row>
    <row r="51" spans="1:52" s="3" customFormat="1" ht="12.75" x14ac:dyDescent="0.2">
      <c r="A51" s="548">
        <v>2</v>
      </c>
      <c r="B51" s="549">
        <v>1</v>
      </c>
      <c r="C51" s="549">
        <v>2</v>
      </c>
      <c r="D51" s="549">
        <v>2</v>
      </c>
      <c r="E51" s="549" t="s">
        <v>312</v>
      </c>
      <c r="F51" s="554" t="s">
        <v>93</v>
      </c>
      <c r="G51" s="551"/>
      <c r="H51" s="551"/>
      <c r="I51" s="551"/>
      <c r="J51" s="552">
        <f t="shared" ref="J51:J60" si="4">SUBTOTAL(9,G51:I51)</f>
        <v>0</v>
      </c>
      <c r="K51" s="553">
        <f t="shared" ref="K51:K60" si="5">IFERROR(J51/$J$18*100,"0.00")</f>
        <v>0</v>
      </c>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6"/>
      <c r="AO51" s="56"/>
      <c r="AP51" s="56"/>
      <c r="AQ51" s="56"/>
      <c r="AR51" s="56"/>
      <c r="AS51" s="56"/>
      <c r="AT51" s="56"/>
      <c r="AU51" s="56"/>
      <c r="AV51" s="56"/>
      <c r="AW51" s="56"/>
      <c r="AX51" s="56"/>
      <c r="AY51" s="56"/>
      <c r="AZ51" s="56"/>
    </row>
    <row r="52" spans="1:52" s="3" customFormat="1" ht="12.75" x14ac:dyDescent="0.2">
      <c r="A52" s="548">
        <v>2</v>
      </c>
      <c r="B52" s="549">
        <v>1</v>
      </c>
      <c r="C52" s="549">
        <v>2</v>
      </c>
      <c r="D52" s="549">
        <v>2</v>
      </c>
      <c r="E52" s="549" t="s">
        <v>313</v>
      </c>
      <c r="F52" s="554" t="s">
        <v>94</v>
      </c>
      <c r="G52" s="551"/>
      <c r="H52" s="551"/>
      <c r="I52" s="551"/>
      <c r="J52" s="552">
        <f t="shared" si="4"/>
        <v>0</v>
      </c>
      <c r="K52" s="553">
        <f t="shared" si="5"/>
        <v>0</v>
      </c>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row>
    <row r="53" spans="1:52" s="3" customFormat="1" ht="23.25" customHeight="1" x14ac:dyDescent="0.2">
      <c r="A53" s="548">
        <v>2</v>
      </c>
      <c r="B53" s="549">
        <v>1</v>
      </c>
      <c r="C53" s="549">
        <v>2</v>
      </c>
      <c r="D53" s="549">
        <v>2</v>
      </c>
      <c r="E53" s="549" t="s">
        <v>314</v>
      </c>
      <c r="F53" s="556" t="s">
        <v>95</v>
      </c>
      <c r="G53" s="551"/>
      <c r="H53" s="551"/>
      <c r="I53" s="551"/>
      <c r="J53" s="552">
        <f t="shared" si="4"/>
        <v>0</v>
      </c>
      <c r="K53" s="553">
        <f t="shared" si="5"/>
        <v>0</v>
      </c>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row>
    <row r="54" spans="1:52" s="3" customFormat="1" ht="12.75" x14ac:dyDescent="0.2">
      <c r="A54" s="548">
        <v>2</v>
      </c>
      <c r="B54" s="549">
        <v>1</v>
      </c>
      <c r="C54" s="549">
        <v>2</v>
      </c>
      <c r="D54" s="549">
        <v>2</v>
      </c>
      <c r="E54" s="549" t="s">
        <v>315</v>
      </c>
      <c r="F54" s="554" t="s">
        <v>96</v>
      </c>
      <c r="G54" s="551"/>
      <c r="H54" s="551"/>
      <c r="I54" s="551"/>
      <c r="J54" s="552">
        <f t="shared" si="4"/>
        <v>0</v>
      </c>
      <c r="K54" s="553">
        <f t="shared" si="5"/>
        <v>0</v>
      </c>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c r="AW54" s="56"/>
      <c r="AX54" s="56"/>
      <c r="AY54" s="56"/>
      <c r="AZ54" s="56"/>
    </row>
    <row r="55" spans="1:52" s="3" customFormat="1" ht="12.75" x14ac:dyDescent="0.2">
      <c r="A55" s="548">
        <v>2</v>
      </c>
      <c r="B55" s="549">
        <v>1</v>
      </c>
      <c r="C55" s="549">
        <v>2</v>
      </c>
      <c r="D55" s="549">
        <v>2</v>
      </c>
      <c r="E55" s="549" t="s">
        <v>316</v>
      </c>
      <c r="F55" s="554" t="s">
        <v>97</v>
      </c>
      <c r="G55" s="551"/>
      <c r="H55" s="551"/>
      <c r="I55" s="551"/>
      <c r="J55" s="552">
        <f t="shared" si="4"/>
        <v>0</v>
      </c>
      <c r="K55" s="553">
        <f t="shared" si="5"/>
        <v>0</v>
      </c>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6"/>
      <c r="AM55" s="56"/>
      <c r="AN55" s="56"/>
      <c r="AO55" s="56"/>
      <c r="AP55" s="56"/>
      <c r="AQ55" s="56"/>
      <c r="AR55" s="56"/>
      <c r="AS55" s="56"/>
      <c r="AT55" s="56"/>
      <c r="AU55" s="56"/>
      <c r="AV55" s="56"/>
      <c r="AW55" s="56"/>
      <c r="AX55" s="56"/>
      <c r="AY55" s="56"/>
      <c r="AZ55" s="56"/>
    </row>
    <row r="56" spans="1:52" s="3" customFormat="1" ht="12.75" x14ac:dyDescent="0.2">
      <c r="A56" s="548">
        <v>2</v>
      </c>
      <c r="B56" s="549">
        <v>1</v>
      </c>
      <c r="C56" s="549">
        <v>2</v>
      </c>
      <c r="D56" s="549">
        <v>2</v>
      </c>
      <c r="E56" s="549" t="s">
        <v>328</v>
      </c>
      <c r="F56" s="554" t="s">
        <v>98</v>
      </c>
      <c r="G56" s="551"/>
      <c r="H56" s="551"/>
      <c r="I56" s="551"/>
      <c r="J56" s="552">
        <f t="shared" si="4"/>
        <v>0</v>
      </c>
      <c r="K56" s="553">
        <f t="shared" si="5"/>
        <v>0</v>
      </c>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6"/>
      <c r="AM56" s="56"/>
      <c r="AN56" s="56"/>
      <c r="AO56" s="56"/>
      <c r="AP56" s="56"/>
      <c r="AQ56" s="56"/>
      <c r="AR56" s="56"/>
      <c r="AS56" s="56"/>
      <c r="AT56" s="56"/>
      <c r="AU56" s="56"/>
      <c r="AV56" s="56"/>
      <c r="AW56" s="56"/>
      <c r="AX56" s="56"/>
      <c r="AY56" s="56"/>
      <c r="AZ56" s="56"/>
    </row>
    <row r="57" spans="1:52" s="3" customFormat="1" ht="12.75" x14ac:dyDescent="0.2">
      <c r="A57" s="548">
        <v>2</v>
      </c>
      <c r="B57" s="549">
        <v>1</v>
      </c>
      <c r="C57" s="549">
        <v>2</v>
      </c>
      <c r="D57" s="549">
        <v>2</v>
      </c>
      <c r="E57" s="549" t="s">
        <v>330</v>
      </c>
      <c r="F57" s="554" t="s">
        <v>99</v>
      </c>
      <c r="G57" s="551"/>
      <c r="H57" s="551"/>
      <c r="I57" s="551"/>
      <c r="J57" s="552">
        <f t="shared" si="4"/>
        <v>0</v>
      </c>
      <c r="K57" s="553">
        <f t="shared" si="5"/>
        <v>0</v>
      </c>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c r="AM57" s="56"/>
      <c r="AN57" s="56"/>
      <c r="AO57" s="56"/>
      <c r="AP57" s="56"/>
      <c r="AQ57" s="56"/>
      <c r="AR57" s="56"/>
      <c r="AS57" s="56"/>
      <c r="AT57" s="56"/>
      <c r="AU57" s="56"/>
      <c r="AV57" s="56"/>
      <c r="AW57" s="56"/>
      <c r="AX57" s="56"/>
      <c r="AY57" s="56"/>
      <c r="AZ57" s="56"/>
    </row>
    <row r="58" spans="1:52" s="3" customFormat="1" ht="12.75" x14ac:dyDescent="0.2">
      <c r="A58" s="548">
        <v>2</v>
      </c>
      <c r="B58" s="549">
        <v>1</v>
      </c>
      <c r="C58" s="549">
        <v>2</v>
      </c>
      <c r="D58" s="549">
        <v>2</v>
      </c>
      <c r="E58" s="549" t="s">
        <v>335</v>
      </c>
      <c r="F58" s="554" t="s">
        <v>100</v>
      </c>
      <c r="G58" s="580"/>
      <c r="H58" s="551">
        <v>15000000</v>
      </c>
      <c r="I58" s="551"/>
      <c r="J58" s="552">
        <f t="shared" si="4"/>
        <v>15000000</v>
      </c>
      <c r="K58" s="553">
        <f t="shared" si="5"/>
        <v>3.6425617712593388</v>
      </c>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c r="AO58" s="56"/>
      <c r="AP58" s="56"/>
      <c r="AQ58" s="56"/>
      <c r="AR58" s="56"/>
      <c r="AS58" s="56"/>
      <c r="AT58" s="56"/>
      <c r="AU58" s="56"/>
      <c r="AV58" s="56"/>
      <c r="AW58" s="56"/>
      <c r="AX58" s="56"/>
      <c r="AY58" s="56"/>
      <c r="AZ58" s="56"/>
    </row>
    <row r="59" spans="1:52" s="3" customFormat="1" ht="12.75" x14ac:dyDescent="0.2">
      <c r="A59" s="548">
        <v>2</v>
      </c>
      <c r="B59" s="549">
        <v>1</v>
      </c>
      <c r="C59" s="549">
        <v>2</v>
      </c>
      <c r="D59" s="549">
        <v>2</v>
      </c>
      <c r="E59" s="549" t="s">
        <v>336</v>
      </c>
      <c r="F59" s="554" t="s">
        <v>101</v>
      </c>
      <c r="G59" s="551"/>
      <c r="H59" s="551"/>
      <c r="I59" s="551"/>
      <c r="J59" s="552">
        <f t="shared" si="4"/>
        <v>0</v>
      </c>
      <c r="K59" s="553">
        <f t="shared" si="5"/>
        <v>0</v>
      </c>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AW59" s="56"/>
      <c r="AX59" s="56"/>
      <c r="AY59" s="56"/>
      <c r="AZ59" s="56"/>
    </row>
    <row r="60" spans="1:52" s="3" customFormat="1" ht="19.5" customHeight="1" x14ac:dyDescent="0.2">
      <c r="A60" s="548">
        <v>2</v>
      </c>
      <c r="B60" s="549">
        <v>1</v>
      </c>
      <c r="C60" s="549">
        <v>2</v>
      </c>
      <c r="D60" s="549">
        <v>2</v>
      </c>
      <c r="E60" s="549" t="s">
        <v>337</v>
      </c>
      <c r="F60" s="556" t="s">
        <v>102</v>
      </c>
      <c r="G60" s="551"/>
      <c r="H60" s="551"/>
      <c r="I60" s="551"/>
      <c r="J60" s="552">
        <f t="shared" si="4"/>
        <v>0</v>
      </c>
      <c r="K60" s="553">
        <f t="shared" si="5"/>
        <v>0</v>
      </c>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AW60" s="56"/>
      <c r="AX60" s="56"/>
      <c r="AY60" s="56"/>
      <c r="AZ60" s="56"/>
    </row>
    <row r="61" spans="1:52" s="3" customFormat="1" ht="12.75" x14ac:dyDescent="0.2">
      <c r="A61" s="543">
        <v>2</v>
      </c>
      <c r="B61" s="544">
        <v>1</v>
      </c>
      <c r="C61" s="544">
        <v>2</v>
      </c>
      <c r="D61" s="544">
        <v>3</v>
      </c>
      <c r="E61" s="544"/>
      <c r="F61" s="545" t="s">
        <v>24</v>
      </c>
      <c r="G61" s="546">
        <f>G62</f>
        <v>0</v>
      </c>
      <c r="H61" s="546">
        <f>H62</f>
        <v>0</v>
      </c>
      <c r="I61" s="546">
        <f>I62</f>
        <v>0</v>
      </c>
      <c r="J61" s="546">
        <f>J62</f>
        <v>0</v>
      </c>
      <c r="K61" s="547">
        <f>K62</f>
        <v>0</v>
      </c>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AW61" s="56"/>
      <c r="AX61" s="56"/>
      <c r="AY61" s="56"/>
      <c r="AZ61" s="56"/>
    </row>
    <row r="62" spans="1:52" s="3" customFormat="1" ht="12.75" x14ac:dyDescent="0.2">
      <c r="A62" s="548">
        <v>2</v>
      </c>
      <c r="B62" s="549">
        <v>1</v>
      </c>
      <c r="C62" s="549">
        <v>2</v>
      </c>
      <c r="D62" s="549">
        <v>3</v>
      </c>
      <c r="E62" s="549" t="s">
        <v>312</v>
      </c>
      <c r="F62" s="554" t="s">
        <v>24</v>
      </c>
      <c r="G62" s="551"/>
      <c r="H62" s="551"/>
      <c r="I62" s="551"/>
      <c r="J62" s="552">
        <f>SUBTOTAL(9,G62:I62)</f>
        <v>0</v>
      </c>
      <c r="K62" s="553">
        <f>IFERROR(J62/$J$18*100,"0.00")</f>
        <v>0</v>
      </c>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row>
    <row r="63" spans="1:52" s="3" customFormat="1" ht="12.75" x14ac:dyDescent="0.2">
      <c r="A63" s="538">
        <v>2</v>
      </c>
      <c r="B63" s="539">
        <v>1</v>
      </c>
      <c r="C63" s="539">
        <v>3</v>
      </c>
      <c r="D63" s="539"/>
      <c r="E63" s="539"/>
      <c r="F63" s="540" t="s">
        <v>26</v>
      </c>
      <c r="G63" s="541">
        <f>G64+G67</f>
        <v>0</v>
      </c>
      <c r="H63" s="541">
        <f>H64+H67</f>
        <v>0</v>
      </c>
      <c r="I63" s="541">
        <f>I64+I67</f>
        <v>0</v>
      </c>
      <c r="J63" s="541">
        <f>J64+J67</f>
        <v>0</v>
      </c>
      <c r="K63" s="542">
        <f>K64+K67</f>
        <v>0</v>
      </c>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AW63" s="56"/>
      <c r="AX63" s="56"/>
      <c r="AY63" s="56"/>
      <c r="AZ63" s="56"/>
    </row>
    <row r="64" spans="1:52" s="3" customFormat="1" ht="12.75" x14ac:dyDescent="0.2">
      <c r="A64" s="543">
        <v>2</v>
      </c>
      <c r="B64" s="544">
        <v>1</v>
      </c>
      <c r="C64" s="544">
        <v>3</v>
      </c>
      <c r="D64" s="544">
        <v>1</v>
      </c>
      <c r="E64" s="544"/>
      <c r="F64" s="557" t="s">
        <v>103</v>
      </c>
      <c r="G64" s="546">
        <f>SUM(G65:G66)</f>
        <v>0</v>
      </c>
      <c r="H64" s="546">
        <f>SUM(H65:H66)</f>
        <v>0</v>
      </c>
      <c r="I64" s="546">
        <f>SUM(I65:I66)</f>
        <v>0</v>
      </c>
      <c r="J64" s="546">
        <f>SUM(J65:J66)</f>
        <v>0</v>
      </c>
      <c r="K64" s="547">
        <f>SUM(K65:K66)</f>
        <v>0</v>
      </c>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AW64" s="56"/>
      <c r="AX64" s="56"/>
      <c r="AY64" s="56"/>
      <c r="AZ64" s="56"/>
    </row>
    <row r="65" spans="1:52" s="3" customFormat="1" ht="12.75" x14ac:dyDescent="0.2">
      <c r="A65" s="558">
        <v>2</v>
      </c>
      <c r="B65" s="549">
        <v>1</v>
      </c>
      <c r="C65" s="549">
        <v>3</v>
      </c>
      <c r="D65" s="549">
        <v>1</v>
      </c>
      <c r="E65" s="549" t="s">
        <v>312</v>
      </c>
      <c r="F65" s="559" t="s">
        <v>104</v>
      </c>
      <c r="G65" s="551"/>
      <c r="H65" s="551"/>
      <c r="I65" s="551"/>
      <c r="J65" s="552">
        <f>SUBTOTAL(9,G65:I65)</f>
        <v>0</v>
      </c>
      <c r="K65" s="553">
        <f>IFERROR(J65/$J$18*100,"0.00")</f>
        <v>0</v>
      </c>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row>
    <row r="66" spans="1:52" s="3" customFormat="1" ht="12.75" x14ac:dyDescent="0.2">
      <c r="A66" s="558">
        <v>2</v>
      </c>
      <c r="B66" s="549">
        <v>1</v>
      </c>
      <c r="C66" s="549">
        <v>3</v>
      </c>
      <c r="D66" s="549">
        <v>1</v>
      </c>
      <c r="E66" s="549" t="s">
        <v>313</v>
      </c>
      <c r="F66" s="559" t="s">
        <v>105</v>
      </c>
      <c r="G66" s="551"/>
      <c r="H66" s="551"/>
      <c r="I66" s="551"/>
      <c r="J66" s="552">
        <f>SUBTOTAL(9,G66:I66)</f>
        <v>0</v>
      </c>
      <c r="K66" s="553">
        <f>IFERROR(J66/$J$18*100,"0.00")</f>
        <v>0</v>
      </c>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AW66" s="56"/>
      <c r="AX66" s="56"/>
      <c r="AY66" s="56"/>
      <c r="AZ66" s="56"/>
    </row>
    <row r="67" spans="1:52" s="3" customFormat="1" ht="12.75" x14ac:dyDescent="0.2">
      <c r="A67" s="543">
        <v>2</v>
      </c>
      <c r="B67" s="544">
        <v>1</v>
      </c>
      <c r="C67" s="544">
        <v>3</v>
      </c>
      <c r="D67" s="544">
        <v>2</v>
      </c>
      <c r="E67" s="544"/>
      <c r="F67" s="557" t="s">
        <v>106</v>
      </c>
      <c r="G67" s="546">
        <f>SUM(G68:G69)</f>
        <v>0</v>
      </c>
      <c r="H67" s="546">
        <f>SUM(H68:H69)</f>
        <v>0</v>
      </c>
      <c r="I67" s="546">
        <f>SUM(I68:I69)</f>
        <v>0</v>
      </c>
      <c r="J67" s="546">
        <f>SUM(J68:J69)</f>
        <v>0</v>
      </c>
      <c r="K67" s="547">
        <f>SUM(K68:K69)</f>
        <v>0</v>
      </c>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AW67" s="56"/>
      <c r="AX67" s="56"/>
      <c r="AY67" s="56"/>
      <c r="AZ67" s="56"/>
    </row>
    <row r="68" spans="1:52" s="3" customFormat="1" ht="12.75" x14ac:dyDescent="0.2">
      <c r="A68" s="558">
        <v>2</v>
      </c>
      <c r="B68" s="549">
        <v>1</v>
      </c>
      <c r="C68" s="549">
        <v>3</v>
      </c>
      <c r="D68" s="549">
        <v>2</v>
      </c>
      <c r="E68" s="549" t="s">
        <v>312</v>
      </c>
      <c r="F68" s="559" t="s">
        <v>107</v>
      </c>
      <c r="G68" s="551"/>
      <c r="H68" s="551"/>
      <c r="I68" s="551"/>
      <c r="J68" s="552">
        <f>SUBTOTAL(9,G68:I68)</f>
        <v>0</v>
      </c>
      <c r="K68" s="553">
        <f>IFERROR(J68/$J$18*100,"0.00")</f>
        <v>0</v>
      </c>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AW68" s="56"/>
      <c r="AX68" s="56"/>
      <c r="AY68" s="56"/>
      <c r="AZ68" s="56"/>
    </row>
    <row r="69" spans="1:52" s="3" customFormat="1" ht="12.75" x14ac:dyDescent="0.2">
      <c r="A69" s="558">
        <v>2</v>
      </c>
      <c r="B69" s="549">
        <v>1</v>
      </c>
      <c r="C69" s="549">
        <v>3</v>
      </c>
      <c r="D69" s="549">
        <v>2</v>
      </c>
      <c r="E69" s="549" t="s">
        <v>313</v>
      </c>
      <c r="F69" s="559" t="s">
        <v>108</v>
      </c>
      <c r="G69" s="551"/>
      <c r="H69" s="551"/>
      <c r="I69" s="551"/>
      <c r="J69" s="552">
        <f>SUBTOTAL(9,G69:I69)</f>
        <v>0</v>
      </c>
      <c r="K69" s="553">
        <f>IFERROR(J69/$J$18*100,"0.00")</f>
        <v>0</v>
      </c>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AW69" s="56"/>
      <c r="AX69" s="56"/>
      <c r="AY69" s="56"/>
      <c r="AZ69" s="56"/>
    </row>
    <row r="70" spans="1:52" s="3" customFormat="1" ht="12.75" x14ac:dyDescent="0.2">
      <c r="A70" s="538">
        <v>2</v>
      </c>
      <c r="B70" s="539">
        <v>1</v>
      </c>
      <c r="C70" s="539">
        <v>4</v>
      </c>
      <c r="D70" s="539"/>
      <c r="E70" s="539"/>
      <c r="F70" s="540" t="s">
        <v>27</v>
      </c>
      <c r="G70" s="541">
        <f>G71+G73</f>
        <v>0</v>
      </c>
      <c r="H70" s="541">
        <f>H71+H73</f>
        <v>0</v>
      </c>
      <c r="I70" s="541">
        <f>I71+I73</f>
        <v>0</v>
      </c>
      <c r="J70" s="541">
        <f>J71+J73</f>
        <v>0</v>
      </c>
      <c r="K70" s="542">
        <f>K71+K73</f>
        <v>0</v>
      </c>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AW70" s="56"/>
      <c r="AX70" s="56"/>
      <c r="AY70" s="56"/>
      <c r="AZ70" s="56"/>
    </row>
    <row r="71" spans="1:52" s="3" customFormat="1" ht="12.75" x14ac:dyDescent="0.2">
      <c r="A71" s="543">
        <v>2</v>
      </c>
      <c r="B71" s="544">
        <v>1</v>
      </c>
      <c r="C71" s="544">
        <v>4</v>
      </c>
      <c r="D71" s="544">
        <v>1</v>
      </c>
      <c r="E71" s="544"/>
      <c r="F71" s="557" t="s">
        <v>28</v>
      </c>
      <c r="G71" s="546">
        <f>G72</f>
        <v>0</v>
      </c>
      <c r="H71" s="546">
        <f>H72</f>
        <v>0</v>
      </c>
      <c r="I71" s="546">
        <f>I72</f>
        <v>0</v>
      </c>
      <c r="J71" s="546">
        <f>J72</f>
        <v>0</v>
      </c>
      <c r="K71" s="547">
        <f>K72</f>
        <v>0</v>
      </c>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6"/>
      <c r="AM71" s="56"/>
      <c r="AN71" s="56"/>
      <c r="AO71" s="56"/>
      <c r="AP71" s="56"/>
      <c r="AQ71" s="56"/>
      <c r="AR71" s="56"/>
      <c r="AS71" s="56"/>
      <c r="AT71" s="56"/>
      <c r="AU71" s="56"/>
      <c r="AV71" s="56"/>
      <c r="AW71" s="56"/>
      <c r="AX71" s="56"/>
      <c r="AY71" s="56"/>
      <c r="AZ71" s="56"/>
    </row>
    <row r="72" spans="1:52" s="3" customFormat="1" ht="12.75" x14ac:dyDescent="0.2">
      <c r="A72" s="548">
        <v>2</v>
      </c>
      <c r="B72" s="549">
        <v>1</v>
      </c>
      <c r="C72" s="549">
        <v>4</v>
      </c>
      <c r="D72" s="549">
        <v>1</v>
      </c>
      <c r="E72" s="549" t="s">
        <v>312</v>
      </c>
      <c r="F72" s="554" t="s">
        <v>28</v>
      </c>
      <c r="G72" s="551"/>
      <c r="H72" s="551"/>
      <c r="I72" s="551"/>
      <c r="J72" s="552">
        <f>SUBTOTAL(9,G72:I72)</f>
        <v>0</v>
      </c>
      <c r="K72" s="553">
        <f>IFERROR(J72/$J$18*100,"0.00")</f>
        <v>0</v>
      </c>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6"/>
      <c r="AM72" s="56"/>
      <c r="AN72" s="56"/>
      <c r="AO72" s="56"/>
      <c r="AP72" s="56"/>
      <c r="AQ72" s="56"/>
      <c r="AR72" s="56"/>
      <c r="AS72" s="56"/>
      <c r="AT72" s="56"/>
      <c r="AU72" s="56"/>
      <c r="AV72" s="56"/>
      <c r="AW72" s="56"/>
      <c r="AX72" s="56"/>
      <c r="AY72" s="56"/>
      <c r="AZ72" s="56"/>
    </row>
    <row r="73" spans="1:52" s="3" customFormat="1" ht="12.75" x14ac:dyDescent="0.2">
      <c r="A73" s="543">
        <v>2</v>
      </c>
      <c r="B73" s="544">
        <v>1</v>
      </c>
      <c r="C73" s="544">
        <v>4</v>
      </c>
      <c r="D73" s="544">
        <v>2</v>
      </c>
      <c r="E73" s="544"/>
      <c r="F73" s="557" t="s">
        <v>109</v>
      </c>
      <c r="G73" s="546">
        <f>SUM(G74:G77)</f>
        <v>0</v>
      </c>
      <c r="H73" s="546">
        <f>SUM(H74:H77)</f>
        <v>0</v>
      </c>
      <c r="I73" s="546">
        <f>SUM(I74:I77)</f>
        <v>0</v>
      </c>
      <c r="J73" s="546">
        <f>SUM(J74:J77)</f>
        <v>0</v>
      </c>
      <c r="K73" s="547">
        <f>SUM(K74:K77)</f>
        <v>0</v>
      </c>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6"/>
      <c r="AM73" s="56"/>
      <c r="AN73" s="56"/>
      <c r="AO73" s="56"/>
      <c r="AP73" s="56"/>
      <c r="AQ73" s="56"/>
      <c r="AR73" s="56"/>
      <c r="AS73" s="56"/>
      <c r="AT73" s="56"/>
      <c r="AU73" s="56"/>
      <c r="AV73" s="56"/>
      <c r="AW73" s="56"/>
      <c r="AX73" s="56"/>
      <c r="AY73" s="56"/>
      <c r="AZ73" s="56"/>
    </row>
    <row r="74" spans="1:52" s="3" customFormat="1" ht="12.75" x14ac:dyDescent="0.2">
      <c r="A74" s="548">
        <v>2</v>
      </c>
      <c r="B74" s="549">
        <v>1</v>
      </c>
      <c r="C74" s="549">
        <v>4</v>
      </c>
      <c r="D74" s="549">
        <v>2</v>
      </c>
      <c r="E74" s="549" t="s">
        <v>312</v>
      </c>
      <c r="F74" s="554" t="s">
        <v>110</v>
      </c>
      <c r="G74" s="551"/>
      <c r="H74" s="551"/>
      <c r="I74" s="551"/>
      <c r="J74" s="552">
        <f>SUBTOTAL(9,G74:I74)</f>
        <v>0</v>
      </c>
      <c r="K74" s="553">
        <f>IFERROR(J74/$J$18*100,"0.00")</f>
        <v>0</v>
      </c>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AW74" s="56"/>
      <c r="AX74" s="56"/>
      <c r="AY74" s="56"/>
      <c r="AZ74" s="56"/>
    </row>
    <row r="75" spans="1:52" s="3" customFormat="1" ht="12.75" x14ac:dyDescent="0.2">
      <c r="A75" s="548">
        <v>2</v>
      </c>
      <c r="B75" s="549">
        <v>1</v>
      </c>
      <c r="C75" s="549">
        <v>4</v>
      </c>
      <c r="D75" s="549">
        <v>2</v>
      </c>
      <c r="E75" s="549" t="s">
        <v>313</v>
      </c>
      <c r="F75" s="554" t="s">
        <v>111</v>
      </c>
      <c r="G75" s="551"/>
      <c r="H75" s="551"/>
      <c r="I75" s="551"/>
      <c r="J75" s="552">
        <f>SUBTOTAL(9,G75:I75)</f>
        <v>0</v>
      </c>
      <c r="K75" s="553">
        <f>IFERROR(J75/$J$18*100,"0.00")</f>
        <v>0</v>
      </c>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AW75" s="56"/>
      <c r="AX75" s="56"/>
      <c r="AY75" s="56"/>
      <c r="AZ75" s="56"/>
    </row>
    <row r="76" spans="1:52" s="3" customFormat="1" ht="12.75" x14ac:dyDescent="0.2">
      <c r="A76" s="548">
        <v>2</v>
      </c>
      <c r="B76" s="549">
        <v>1</v>
      </c>
      <c r="C76" s="549">
        <v>4</v>
      </c>
      <c r="D76" s="549">
        <v>2</v>
      </c>
      <c r="E76" s="549" t="s">
        <v>314</v>
      </c>
      <c r="F76" s="554" t="s">
        <v>112</v>
      </c>
      <c r="G76" s="551"/>
      <c r="H76" s="551"/>
      <c r="I76" s="551"/>
      <c r="J76" s="552">
        <f>SUBTOTAL(9,G76:I76)</f>
        <v>0</v>
      </c>
      <c r="K76" s="553">
        <f>IFERROR(J76/$J$18*100,"0.00")</f>
        <v>0</v>
      </c>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AW76" s="56"/>
      <c r="AX76" s="56"/>
      <c r="AY76" s="56"/>
      <c r="AZ76" s="56"/>
    </row>
    <row r="77" spans="1:52" s="3" customFormat="1" ht="12.75" x14ac:dyDescent="0.2">
      <c r="A77" s="548">
        <v>2</v>
      </c>
      <c r="B77" s="549">
        <v>1</v>
      </c>
      <c r="C77" s="549">
        <v>4</v>
      </c>
      <c r="D77" s="549">
        <v>2</v>
      </c>
      <c r="E77" s="549" t="s">
        <v>315</v>
      </c>
      <c r="F77" s="554" t="s">
        <v>338</v>
      </c>
      <c r="G77" s="551"/>
      <c r="H77" s="551"/>
      <c r="I77" s="551"/>
      <c r="J77" s="552">
        <f>SUBTOTAL(9,G77:I77)</f>
        <v>0</v>
      </c>
      <c r="K77" s="553">
        <f>IFERROR(J77/$J$18*100,"0.00")</f>
        <v>0</v>
      </c>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AW77" s="56"/>
      <c r="AX77" s="56"/>
      <c r="AY77" s="56"/>
      <c r="AZ77" s="56"/>
    </row>
    <row r="78" spans="1:52" s="3" customFormat="1" ht="12.75" x14ac:dyDescent="0.2">
      <c r="A78" s="538">
        <v>2</v>
      </c>
      <c r="B78" s="539">
        <v>1</v>
      </c>
      <c r="C78" s="539">
        <v>5</v>
      </c>
      <c r="D78" s="539"/>
      <c r="E78" s="539"/>
      <c r="F78" s="540" t="s">
        <v>339</v>
      </c>
      <c r="G78" s="541">
        <f>G79+G81+G83+G85</f>
        <v>0</v>
      </c>
      <c r="H78" s="541">
        <f>H79+H81+H83+H85</f>
        <v>6800000</v>
      </c>
      <c r="I78" s="541">
        <f>I79+I81+I83+I85</f>
        <v>0</v>
      </c>
      <c r="J78" s="541">
        <f>J79+J81+J83+J85</f>
        <v>6800000</v>
      </c>
      <c r="K78" s="542">
        <f>K79+K81+K83+K85</f>
        <v>1.651294669637567</v>
      </c>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c r="AM78" s="56"/>
      <c r="AN78" s="56"/>
      <c r="AO78" s="56"/>
      <c r="AP78" s="56"/>
      <c r="AQ78" s="56"/>
      <c r="AR78" s="56"/>
      <c r="AS78" s="56"/>
      <c r="AT78" s="56"/>
      <c r="AU78" s="56"/>
      <c r="AV78" s="56"/>
      <c r="AW78" s="56"/>
      <c r="AX78" s="56"/>
      <c r="AY78" s="56"/>
      <c r="AZ78" s="56"/>
    </row>
    <row r="79" spans="1:52" s="3" customFormat="1" ht="12.75" x14ac:dyDescent="0.2">
      <c r="A79" s="543">
        <v>2</v>
      </c>
      <c r="B79" s="544">
        <v>1</v>
      </c>
      <c r="C79" s="544">
        <v>5</v>
      </c>
      <c r="D79" s="544">
        <v>1</v>
      </c>
      <c r="E79" s="544"/>
      <c r="F79" s="545" t="s">
        <v>113</v>
      </c>
      <c r="G79" s="546">
        <f>G80</f>
        <v>0</v>
      </c>
      <c r="H79" s="546">
        <f>H80</f>
        <v>6800000</v>
      </c>
      <c r="I79" s="546">
        <f>I80</f>
        <v>0</v>
      </c>
      <c r="J79" s="546">
        <f>J80</f>
        <v>6800000</v>
      </c>
      <c r="K79" s="547">
        <f>K80</f>
        <v>1.651294669637567</v>
      </c>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6"/>
      <c r="AM79" s="56"/>
      <c r="AN79" s="56"/>
      <c r="AO79" s="56"/>
      <c r="AP79" s="56"/>
      <c r="AQ79" s="56"/>
      <c r="AR79" s="56"/>
      <c r="AS79" s="56"/>
      <c r="AT79" s="56"/>
      <c r="AU79" s="56"/>
      <c r="AV79" s="56"/>
      <c r="AW79" s="56"/>
      <c r="AX79" s="56"/>
      <c r="AY79" s="56"/>
      <c r="AZ79" s="56"/>
    </row>
    <row r="80" spans="1:52" s="3" customFormat="1" ht="12.75" x14ac:dyDescent="0.2">
      <c r="A80" s="548">
        <v>2</v>
      </c>
      <c r="B80" s="549">
        <v>1</v>
      </c>
      <c r="C80" s="549">
        <v>5</v>
      </c>
      <c r="D80" s="549">
        <v>1</v>
      </c>
      <c r="E80" s="549" t="s">
        <v>312</v>
      </c>
      <c r="F80" s="554" t="s">
        <v>113</v>
      </c>
      <c r="G80" s="551"/>
      <c r="H80" s="551">
        <v>6800000</v>
      </c>
      <c r="I80" s="551"/>
      <c r="J80" s="552">
        <f>SUBTOTAL(9,G80:I80)</f>
        <v>6800000</v>
      </c>
      <c r="K80" s="553">
        <f>IFERROR(J80/$J$18*100,"0.00")</f>
        <v>1.651294669637567</v>
      </c>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6"/>
      <c r="AN80" s="56"/>
      <c r="AO80" s="56"/>
      <c r="AP80" s="56"/>
      <c r="AQ80" s="56"/>
      <c r="AR80" s="56"/>
      <c r="AS80" s="56"/>
      <c r="AT80" s="56"/>
      <c r="AU80" s="56"/>
      <c r="AV80" s="56"/>
      <c r="AW80" s="56"/>
      <c r="AX80" s="56"/>
      <c r="AY80" s="56"/>
      <c r="AZ80" s="56"/>
    </row>
    <row r="81" spans="1:52" s="3" customFormat="1" ht="12.75" x14ac:dyDescent="0.2">
      <c r="A81" s="543">
        <v>2</v>
      </c>
      <c r="B81" s="544">
        <v>1</v>
      </c>
      <c r="C81" s="544">
        <v>5</v>
      </c>
      <c r="D81" s="544">
        <v>2</v>
      </c>
      <c r="E81" s="544"/>
      <c r="F81" s="557" t="s">
        <v>114</v>
      </c>
      <c r="G81" s="546">
        <f>G82</f>
        <v>0</v>
      </c>
      <c r="H81" s="546">
        <f>H82</f>
        <v>0</v>
      </c>
      <c r="I81" s="546">
        <f>I82</f>
        <v>0</v>
      </c>
      <c r="J81" s="546">
        <f>J82</f>
        <v>0</v>
      </c>
      <c r="K81" s="547">
        <f>K82</f>
        <v>0</v>
      </c>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c r="AO81" s="56"/>
      <c r="AP81" s="56"/>
      <c r="AQ81" s="56"/>
      <c r="AR81" s="56"/>
      <c r="AS81" s="56"/>
      <c r="AT81" s="56"/>
      <c r="AU81" s="56"/>
      <c r="AV81" s="56"/>
      <c r="AW81" s="56"/>
      <c r="AX81" s="56"/>
      <c r="AY81" s="56"/>
      <c r="AZ81" s="56"/>
    </row>
    <row r="82" spans="1:52" s="3" customFormat="1" ht="12.75" x14ac:dyDescent="0.2">
      <c r="A82" s="548">
        <v>2</v>
      </c>
      <c r="B82" s="549">
        <v>1</v>
      </c>
      <c r="C82" s="549">
        <v>5</v>
      </c>
      <c r="D82" s="549">
        <v>2</v>
      </c>
      <c r="E82" s="549" t="s">
        <v>312</v>
      </c>
      <c r="F82" s="554" t="s">
        <v>114</v>
      </c>
      <c r="G82" s="551"/>
      <c r="H82" s="551"/>
      <c r="I82" s="551"/>
      <c r="J82" s="552">
        <f>SUBTOTAL(9,G82:I82)</f>
        <v>0</v>
      </c>
      <c r="K82" s="553">
        <f>IFERROR(J82/$J$18*100,"0.00")</f>
        <v>0</v>
      </c>
      <c r="L82" s="56"/>
      <c r="M82" s="56"/>
      <c r="N82" s="56"/>
      <c r="O82" s="56"/>
      <c r="P82" s="56"/>
      <c r="Q82" s="56"/>
      <c r="R82" s="56"/>
      <c r="S82" s="56"/>
      <c r="T82" s="56"/>
      <c r="U82" s="56"/>
      <c r="V82" s="56"/>
      <c r="W82" s="56"/>
      <c r="X82" s="56"/>
      <c r="Y82" s="56"/>
      <c r="Z82" s="56"/>
      <c r="AA82" s="56"/>
      <c r="AB82" s="56"/>
      <c r="AC82" s="56"/>
      <c r="AD82" s="56"/>
      <c r="AE82" s="56"/>
      <c r="AF82" s="56"/>
      <c r="AG82" s="56"/>
      <c r="AH82" s="56"/>
      <c r="AI82" s="56"/>
      <c r="AJ82" s="56"/>
      <c r="AK82" s="56"/>
      <c r="AL82" s="56"/>
      <c r="AM82" s="56"/>
      <c r="AN82" s="56"/>
      <c r="AO82" s="56"/>
      <c r="AP82" s="56"/>
      <c r="AQ82" s="56"/>
      <c r="AR82" s="56"/>
      <c r="AS82" s="56"/>
      <c r="AT82" s="56"/>
      <c r="AU82" s="56"/>
      <c r="AV82" s="56"/>
      <c r="AW82" s="56"/>
      <c r="AX82" s="56"/>
      <c r="AY82" s="56"/>
      <c r="AZ82" s="56"/>
    </row>
    <row r="83" spans="1:52" s="3" customFormat="1" ht="12.75" x14ac:dyDescent="0.2">
      <c r="A83" s="543">
        <v>2</v>
      </c>
      <c r="B83" s="544">
        <v>1</v>
      </c>
      <c r="C83" s="544">
        <v>5</v>
      </c>
      <c r="D83" s="544">
        <v>3</v>
      </c>
      <c r="E83" s="544"/>
      <c r="F83" s="557" t="s">
        <v>115</v>
      </c>
      <c r="G83" s="546">
        <f>G84</f>
        <v>0</v>
      </c>
      <c r="H83" s="546">
        <f>H84</f>
        <v>0</v>
      </c>
      <c r="I83" s="546">
        <f>I84</f>
        <v>0</v>
      </c>
      <c r="J83" s="546">
        <f>J84</f>
        <v>0</v>
      </c>
      <c r="K83" s="547">
        <f>K84</f>
        <v>0</v>
      </c>
      <c r="L83" s="56"/>
      <c r="M83" s="56"/>
      <c r="N83" s="56"/>
      <c r="O83" s="56"/>
      <c r="P83" s="56"/>
      <c r="Q83" s="56"/>
      <c r="R83" s="56"/>
      <c r="S83" s="56"/>
      <c r="T83" s="56"/>
      <c r="U83" s="56"/>
      <c r="V83" s="56"/>
      <c r="W83" s="56"/>
      <c r="X83" s="56"/>
      <c r="Y83" s="56"/>
      <c r="Z83" s="56"/>
      <c r="AA83" s="56"/>
      <c r="AB83" s="56"/>
      <c r="AC83" s="56"/>
      <c r="AD83" s="56"/>
      <c r="AE83" s="56"/>
      <c r="AF83" s="56"/>
      <c r="AG83" s="56"/>
      <c r="AH83" s="56"/>
      <c r="AI83" s="56"/>
      <c r="AJ83" s="56"/>
      <c r="AK83" s="56"/>
      <c r="AL83" s="56"/>
      <c r="AM83" s="56"/>
      <c r="AN83" s="56"/>
      <c r="AO83" s="56"/>
      <c r="AP83" s="56"/>
      <c r="AQ83" s="56"/>
      <c r="AR83" s="56"/>
      <c r="AS83" s="56"/>
      <c r="AT83" s="56"/>
      <c r="AU83" s="56"/>
      <c r="AV83" s="56"/>
      <c r="AW83" s="56"/>
      <c r="AX83" s="56"/>
      <c r="AY83" s="56"/>
      <c r="AZ83" s="56"/>
    </row>
    <row r="84" spans="1:52" s="3" customFormat="1" ht="12.75" x14ac:dyDescent="0.2">
      <c r="A84" s="548">
        <v>2</v>
      </c>
      <c r="B84" s="549">
        <v>1</v>
      </c>
      <c r="C84" s="549">
        <v>5</v>
      </c>
      <c r="D84" s="549">
        <v>3</v>
      </c>
      <c r="E84" s="549" t="s">
        <v>312</v>
      </c>
      <c r="F84" s="554" t="s">
        <v>115</v>
      </c>
      <c r="G84" s="551"/>
      <c r="H84" s="551"/>
      <c r="I84" s="551"/>
      <c r="J84" s="552">
        <f>SUBTOTAL(9,G84:I84)</f>
        <v>0</v>
      </c>
      <c r="K84" s="553">
        <f>IFERROR(J84/$J$18*100,"0.00")</f>
        <v>0</v>
      </c>
      <c r="L84" s="56"/>
      <c r="M84" s="56"/>
      <c r="N84" s="56"/>
      <c r="O84" s="56"/>
      <c r="P84" s="56"/>
      <c r="Q84" s="56"/>
      <c r="R84" s="56"/>
      <c r="S84" s="56"/>
      <c r="T84" s="56"/>
      <c r="U84" s="56"/>
      <c r="V84" s="56"/>
      <c r="W84" s="56"/>
      <c r="X84" s="56"/>
      <c r="Y84" s="56"/>
      <c r="Z84" s="56"/>
      <c r="AA84" s="56"/>
      <c r="AB84" s="56"/>
      <c r="AC84" s="56"/>
      <c r="AD84" s="56"/>
      <c r="AE84" s="56"/>
      <c r="AF84" s="56"/>
      <c r="AG84" s="56"/>
      <c r="AH84" s="56"/>
      <c r="AI84" s="56"/>
      <c r="AJ84" s="56"/>
      <c r="AK84" s="56"/>
      <c r="AL84" s="56"/>
      <c r="AM84" s="56"/>
      <c r="AN84" s="56"/>
      <c r="AO84" s="56"/>
      <c r="AP84" s="56"/>
      <c r="AQ84" s="56"/>
      <c r="AR84" s="56"/>
      <c r="AS84" s="56"/>
      <c r="AT84" s="56"/>
      <c r="AU84" s="56"/>
      <c r="AV84" s="56"/>
      <c r="AW84" s="56"/>
      <c r="AX84" s="56"/>
      <c r="AY84" s="56"/>
      <c r="AZ84" s="56"/>
    </row>
    <row r="85" spans="1:52" s="3" customFormat="1" ht="12.75" x14ac:dyDescent="0.2">
      <c r="A85" s="543">
        <v>2</v>
      </c>
      <c r="B85" s="544">
        <v>1</v>
      </c>
      <c r="C85" s="544">
        <v>5</v>
      </c>
      <c r="D85" s="544">
        <v>4</v>
      </c>
      <c r="E85" s="544"/>
      <c r="F85" s="557" t="s">
        <v>116</v>
      </c>
      <c r="G85" s="546">
        <f>G86</f>
        <v>0</v>
      </c>
      <c r="H85" s="546">
        <f>H86</f>
        <v>0</v>
      </c>
      <c r="I85" s="546">
        <f>I86</f>
        <v>0</v>
      </c>
      <c r="J85" s="546">
        <f>J86</f>
        <v>0</v>
      </c>
      <c r="K85" s="547">
        <f>K86</f>
        <v>0</v>
      </c>
      <c r="L85" s="56"/>
      <c r="M85" s="56"/>
      <c r="N85" s="56"/>
      <c r="O85" s="56"/>
      <c r="P85" s="56"/>
      <c r="Q85" s="56"/>
      <c r="R85" s="56"/>
      <c r="S85" s="56"/>
      <c r="T85" s="56"/>
      <c r="U85" s="56"/>
      <c r="V85" s="56"/>
      <c r="W85" s="56"/>
      <c r="X85" s="56"/>
      <c r="Y85" s="56"/>
      <c r="Z85" s="56"/>
      <c r="AA85" s="56"/>
      <c r="AB85" s="56"/>
      <c r="AC85" s="56"/>
      <c r="AD85" s="56"/>
      <c r="AE85" s="56"/>
      <c r="AF85" s="56"/>
      <c r="AG85" s="56"/>
      <c r="AH85" s="56"/>
      <c r="AI85" s="56"/>
      <c r="AJ85" s="56"/>
      <c r="AK85" s="56"/>
      <c r="AL85" s="56"/>
      <c r="AM85" s="56"/>
      <c r="AN85" s="56"/>
      <c r="AO85" s="56"/>
      <c r="AP85" s="56"/>
      <c r="AQ85" s="56"/>
      <c r="AR85" s="56"/>
      <c r="AS85" s="56"/>
      <c r="AT85" s="56"/>
      <c r="AU85" s="56"/>
      <c r="AV85" s="56"/>
      <c r="AW85" s="56"/>
      <c r="AX85" s="56"/>
      <c r="AY85" s="56"/>
      <c r="AZ85" s="56"/>
    </row>
    <row r="86" spans="1:52" s="3" customFormat="1" ht="12.75" x14ac:dyDescent="0.2">
      <c r="A86" s="548">
        <v>2</v>
      </c>
      <c r="B86" s="549">
        <v>1</v>
      </c>
      <c r="C86" s="549">
        <v>5</v>
      </c>
      <c r="D86" s="549">
        <v>4</v>
      </c>
      <c r="E86" s="549" t="s">
        <v>312</v>
      </c>
      <c r="F86" s="554" t="s">
        <v>116</v>
      </c>
      <c r="G86" s="551"/>
      <c r="H86" s="551"/>
      <c r="I86" s="551"/>
      <c r="J86" s="552">
        <f>SUBTOTAL(9,G86:I86)</f>
        <v>0</v>
      </c>
      <c r="K86" s="553">
        <f>IFERROR(J86/$J$18*100,"0.00")</f>
        <v>0</v>
      </c>
      <c r="L86" s="56"/>
      <c r="M86" s="56"/>
      <c r="N86" s="56"/>
      <c r="O86" s="56"/>
      <c r="P86" s="56"/>
      <c r="Q86" s="56"/>
      <c r="R86" s="56"/>
      <c r="S86" s="56"/>
      <c r="T86" s="56"/>
      <c r="U86" s="56"/>
      <c r="V86" s="56"/>
      <c r="W86" s="56"/>
      <c r="X86" s="56"/>
      <c r="Y86" s="56"/>
      <c r="Z86" s="56"/>
      <c r="AA86" s="56"/>
      <c r="AB86" s="56"/>
      <c r="AC86" s="56"/>
      <c r="AD86" s="56"/>
      <c r="AE86" s="56"/>
      <c r="AF86" s="56"/>
      <c r="AG86" s="56"/>
      <c r="AH86" s="56"/>
      <c r="AI86" s="56"/>
      <c r="AJ86" s="56"/>
      <c r="AK86" s="56"/>
      <c r="AL86" s="56"/>
      <c r="AM86" s="56"/>
      <c r="AN86" s="56"/>
      <c r="AO86" s="56"/>
      <c r="AP86" s="56"/>
      <c r="AQ86" s="56"/>
      <c r="AR86" s="56"/>
      <c r="AS86" s="56"/>
      <c r="AT86" s="56"/>
      <c r="AU86" s="56"/>
      <c r="AV86" s="56"/>
      <c r="AW86" s="56"/>
      <c r="AX86" s="56"/>
      <c r="AY86" s="56"/>
      <c r="AZ86" s="56"/>
    </row>
    <row r="87" spans="1:52" s="3" customFormat="1" ht="12.75" x14ac:dyDescent="0.2">
      <c r="A87" s="532">
        <v>2</v>
      </c>
      <c r="B87" s="533">
        <v>2</v>
      </c>
      <c r="C87" s="534"/>
      <c r="D87" s="534"/>
      <c r="E87" s="534"/>
      <c r="F87" s="535" t="s">
        <v>340</v>
      </c>
      <c r="G87" s="536">
        <f>+G88+G106+G111+G116+G125+G146+G165+G183</f>
        <v>12176367.5</v>
      </c>
      <c r="H87" s="536">
        <f>+H88+H106+H111+H116+H125+H146+H165+H183</f>
        <v>41478092.5</v>
      </c>
      <c r="I87" s="536">
        <f>+I88+I106+I111+I116+I125+I146+I165+I183</f>
        <v>0</v>
      </c>
      <c r="J87" s="536">
        <f>+J88+J106+J111+J116+J125+J146+J165+J183</f>
        <v>53104460</v>
      </c>
      <c r="K87" s="537">
        <f>+K88+K106+K111+K116+K125+K146+K165+K183</f>
        <v>12.895751725291381</v>
      </c>
      <c r="L87" s="56"/>
      <c r="M87" s="56"/>
      <c r="N87" s="56"/>
      <c r="O87" s="56"/>
      <c r="P87" s="56"/>
      <c r="Q87" s="56"/>
      <c r="R87" s="56"/>
      <c r="S87" s="56"/>
      <c r="T87" s="56"/>
      <c r="U87" s="56"/>
      <c r="V87" s="56"/>
      <c r="W87" s="56"/>
      <c r="X87" s="56"/>
      <c r="Y87" s="56"/>
      <c r="Z87" s="56"/>
      <c r="AA87" s="56"/>
      <c r="AB87" s="56"/>
      <c r="AC87" s="56"/>
      <c r="AD87" s="56"/>
      <c r="AE87" s="56"/>
      <c r="AF87" s="56"/>
      <c r="AG87" s="56"/>
      <c r="AH87" s="56"/>
      <c r="AI87" s="56"/>
      <c r="AJ87" s="56"/>
      <c r="AK87" s="56"/>
      <c r="AL87" s="56"/>
      <c r="AM87" s="56"/>
      <c r="AN87" s="56"/>
      <c r="AO87" s="56"/>
      <c r="AP87" s="56"/>
      <c r="AQ87" s="56"/>
      <c r="AR87" s="56"/>
      <c r="AS87" s="56"/>
      <c r="AT87" s="56"/>
      <c r="AU87" s="56"/>
      <c r="AV87" s="56"/>
      <c r="AW87" s="56"/>
      <c r="AX87" s="56"/>
      <c r="AY87" s="56"/>
      <c r="AZ87" s="56"/>
    </row>
    <row r="88" spans="1:52" s="3" customFormat="1" ht="12.75" x14ac:dyDescent="0.2">
      <c r="A88" s="538">
        <v>2</v>
      </c>
      <c r="B88" s="539">
        <v>2</v>
      </c>
      <c r="C88" s="539">
        <v>1</v>
      </c>
      <c r="D88" s="539"/>
      <c r="E88" s="539"/>
      <c r="F88" s="540" t="s">
        <v>11</v>
      </c>
      <c r="G88" s="541">
        <f>+G89+G91+G93+G95+G97+G99+G102+G104</f>
        <v>400000</v>
      </c>
      <c r="H88" s="541">
        <f>+H89+H91+H93+H95+H97+H99+H102+H104</f>
        <v>6400000</v>
      </c>
      <c r="I88" s="541">
        <f>+I89+I91+I93+I95+I97+I99+I102+I104</f>
        <v>0</v>
      </c>
      <c r="J88" s="541">
        <f>+J89+J91+J93+J95+J97+J99+J102+J104</f>
        <v>6800000</v>
      </c>
      <c r="K88" s="542">
        <f>+K89+K91+K93+K95+K97+K99+K102+K104</f>
        <v>1.651294669637567</v>
      </c>
      <c r="L88" s="56"/>
      <c r="M88" s="56"/>
      <c r="N88" s="56"/>
      <c r="O88" s="56"/>
      <c r="P88" s="56"/>
      <c r="Q88" s="56"/>
      <c r="R88" s="56"/>
      <c r="S88" s="56"/>
      <c r="T88" s="56"/>
      <c r="U88" s="56"/>
      <c r="V88" s="56"/>
      <c r="W88" s="56"/>
      <c r="X88" s="56"/>
      <c r="Y88" s="56"/>
      <c r="Z88" s="56"/>
      <c r="AA88" s="56"/>
      <c r="AB88" s="56"/>
      <c r="AC88" s="56"/>
      <c r="AD88" s="56"/>
      <c r="AE88" s="56"/>
      <c r="AF88" s="56"/>
      <c r="AG88" s="56"/>
      <c r="AH88" s="56"/>
      <c r="AI88" s="56"/>
      <c r="AJ88" s="56"/>
      <c r="AK88" s="56"/>
      <c r="AL88" s="56"/>
      <c r="AM88" s="56"/>
      <c r="AN88" s="56"/>
      <c r="AO88" s="56"/>
      <c r="AP88" s="56"/>
      <c r="AQ88" s="56"/>
      <c r="AR88" s="56"/>
      <c r="AS88" s="56"/>
      <c r="AT88" s="56"/>
      <c r="AU88" s="56"/>
      <c r="AV88" s="56"/>
      <c r="AW88" s="56"/>
      <c r="AX88" s="56"/>
      <c r="AY88" s="56"/>
      <c r="AZ88" s="56"/>
    </row>
    <row r="89" spans="1:52" s="3" customFormat="1" ht="12.75" x14ac:dyDescent="0.2">
      <c r="A89" s="543">
        <v>2</v>
      </c>
      <c r="B89" s="544">
        <v>2</v>
      </c>
      <c r="C89" s="544">
        <v>1</v>
      </c>
      <c r="D89" s="544">
        <v>1</v>
      </c>
      <c r="E89" s="544"/>
      <c r="F89" s="545" t="s">
        <v>117</v>
      </c>
      <c r="G89" s="546">
        <f>G90</f>
        <v>0</v>
      </c>
      <c r="H89" s="546">
        <f>H90</f>
        <v>0</v>
      </c>
      <c r="I89" s="546">
        <f>I90</f>
        <v>0</v>
      </c>
      <c r="J89" s="546">
        <f>J90</f>
        <v>0</v>
      </c>
      <c r="K89" s="547">
        <f>K90</f>
        <v>0</v>
      </c>
      <c r="L89" s="56"/>
      <c r="M89" s="56"/>
      <c r="N89" s="56"/>
      <c r="O89" s="56"/>
      <c r="P89" s="56"/>
      <c r="Q89" s="56"/>
      <c r="R89" s="56"/>
      <c r="S89" s="56"/>
      <c r="T89" s="56"/>
      <c r="U89" s="56"/>
      <c r="V89" s="56"/>
      <c r="W89" s="56"/>
      <c r="X89" s="56"/>
      <c r="Y89" s="56"/>
      <c r="Z89" s="56"/>
      <c r="AA89" s="56"/>
      <c r="AB89" s="56"/>
      <c r="AC89" s="56"/>
      <c r="AD89" s="56"/>
      <c r="AE89" s="56"/>
      <c r="AF89" s="56"/>
      <c r="AG89" s="56"/>
      <c r="AH89" s="56"/>
      <c r="AI89" s="56"/>
      <c r="AJ89" s="56"/>
      <c r="AK89" s="56"/>
      <c r="AL89" s="56"/>
      <c r="AM89" s="56"/>
      <c r="AN89" s="56"/>
      <c r="AO89" s="56"/>
      <c r="AP89" s="56"/>
      <c r="AQ89" s="56"/>
      <c r="AR89" s="56"/>
      <c r="AS89" s="56"/>
      <c r="AT89" s="56"/>
      <c r="AU89" s="56"/>
      <c r="AV89" s="56"/>
      <c r="AW89" s="56"/>
      <c r="AX89" s="56"/>
      <c r="AY89" s="56"/>
      <c r="AZ89" s="56"/>
    </row>
    <row r="90" spans="1:52" s="3" customFormat="1" ht="12.75" x14ac:dyDescent="0.2">
      <c r="A90" s="558">
        <v>2</v>
      </c>
      <c r="B90" s="549">
        <v>2</v>
      </c>
      <c r="C90" s="549">
        <v>1</v>
      </c>
      <c r="D90" s="549">
        <v>1</v>
      </c>
      <c r="E90" s="549" t="s">
        <v>312</v>
      </c>
      <c r="F90" s="559" t="s">
        <v>117</v>
      </c>
      <c r="G90" s="551"/>
      <c r="H90" s="551"/>
      <c r="I90" s="551"/>
      <c r="J90" s="552">
        <f>SUBTOTAL(9,G90:I90)</f>
        <v>0</v>
      </c>
      <c r="K90" s="553">
        <f>IFERROR(J90/$J$18*100,"0.00")</f>
        <v>0</v>
      </c>
      <c r="L90" s="56"/>
      <c r="M90" s="56"/>
      <c r="N90" s="56"/>
      <c r="O90" s="56"/>
      <c r="P90" s="56"/>
      <c r="Q90" s="56"/>
      <c r="R90" s="56"/>
      <c r="S90" s="56"/>
      <c r="T90" s="56"/>
      <c r="U90" s="56"/>
      <c r="V90" s="56"/>
      <c r="W90" s="56"/>
      <c r="X90" s="56"/>
      <c r="Y90" s="56"/>
      <c r="Z90" s="56"/>
      <c r="AA90" s="56"/>
      <c r="AB90" s="56"/>
      <c r="AC90" s="56"/>
      <c r="AD90" s="56"/>
      <c r="AE90" s="56"/>
      <c r="AF90" s="56"/>
      <c r="AG90" s="56"/>
      <c r="AH90" s="56"/>
      <c r="AI90" s="56"/>
      <c r="AJ90" s="56"/>
      <c r="AK90" s="56"/>
      <c r="AL90" s="56"/>
      <c r="AM90" s="56"/>
      <c r="AN90" s="56"/>
      <c r="AO90" s="56"/>
      <c r="AP90" s="56"/>
      <c r="AQ90" s="56"/>
      <c r="AR90" s="56"/>
      <c r="AS90" s="56"/>
      <c r="AT90" s="56"/>
      <c r="AU90" s="56"/>
      <c r="AV90" s="56"/>
      <c r="AW90" s="56"/>
      <c r="AX90" s="56"/>
      <c r="AY90" s="56"/>
      <c r="AZ90" s="56"/>
    </row>
    <row r="91" spans="1:52" s="3" customFormat="1" ht="12.75" x14ac:dyDescent="0.2">
      <c r="A91" s="543">
        <v>2</v>
      </c>
      <c r="B91" s="544">
        <v>2</v>
      </c>
      <c r="C91" s="544">
        <v>1</v>
      </c>
      <c r="D91" s="544">
        <v>2</v>
      </c>
      <c r="E91" s="544"/>
      <c r="F91" s="545" t="s">
        <v>118</v>
      </c>
      <c r="G91" s="546">
        <f>G92</f>
        <v>0</v>
      </c>
      <c r="H91" s="546">
        <f>H92</f>
        <v>5550000</v>
      </c>
      <c r="I91" s="546">
        <f>I92</f>
        <v>0</v>
      </c>
      <c r="J91" s="546">
        <f>J92</f>
        <v>5550000</v>
      </c>
      <c r="K91" s="547">
        <f>K92</f>
        <v>1.3477478553659554</v>
      </c>
      <c r="L91" s="56"/>
      <c r="M91" s="56"/>
      <c r="N91" s="56"/>
      <c r="O91" s="56"/>
      <c r="P91" s="56"/>
      <c r="Q91" s="56"/>
      <c r="R91" s="56"/>
      <c r="S91" s="56"/>
      <c r="T91" s="56"/>
      <c r="U91" s="56"/>
      <c r="V91" s="56"/>
      <c r="W91" s="56"/>
      <c r="X91" s="56"/>
      <c r="Y91" s="56"/>
      <c r="Z91" s="56"/>
      <c r="AA91" s="56"/>
      <c r="AB91" s="56"/>
      <c r="AC91" s="56"/>
      <c r="AD91" s="56"/>
      <c r="AE91" s="56"/>
      <c r="AF91" s="56"/>
      <c r="AG91" s="56"/>
      <c r="AH91" s="56"/>
      <c r="AI91" s="56"/>
      <c r="AJ91" s="56"/>
      <c r="AK91" s="56"/>
      <c r="AL91" s="56"/>
      <c r="AM91" s="56"/>
      <c r="AN91" s="56"/>
      <c r="AO91" s="56"/>
      <c r="AP91" s="56"/>
      <c r="AQ91" s="56"/>
      <c r="AR91" s="56"/>
      <c r="AS91" s="56"/>
      <c r="AT91" s="56"/>
      <c r="AU91" s="56"/>
      <c r="AV91" s="56"/>
      <c r="AW91" s="56"/>
      <c r="AX91" s="56"/>
      <c r="AY91" s="56"/>
      <c r="AZ91" s="56"/>
    </row>
    <row r="92" spans="1:52" s="3" customFormat="1" ht="12.75" x14ac:dyDescent="0.2">
      <c r="A92" s="558">
        <v>2</v>
      </c>
      <c r="B92" s="549">
        <v>2</v>
      </c>
      <c r="C92" s="549">
        <v>1</v>
      </c>
      <c r="D92" s="549">
        <v>2</v>
      </c>
      <c r="E92" s="549" t="s">
        <v>312</v>
      </c>
      <c r="F92" s="559" t="s">
        <v>118</v>
      </c>
      <c r="G92" s="551"/>
      <c r="H92" s="551">
        <v>5550000</v>
      </c>
      <c r="I92" s="551"/>
      <c r="J92" s="552">
        <f>SUBTOTAL(9,G92:I92)</f>
        <v>5550000</v>
      </c>
      <c r="K92" s="553">
        <f>IFERROR(J92/$J$18*100,"0.00")</f>
        <v>1.3477478553659554</v>
      </c>
      <c r="L92" s="56"/>
      <c r="M92" s="56"/>
      <c r="N92" s="56"/>
      <c r="O92" s="56"/>
      <c r="P92" s="56"/>
      <c r="Q92" s="56"/>
      <c r="R92" s="56"/>
      <c r="S92" s="56"/>
      <c r="T92" s="56"/>
      <c r="U92" s="56"/>
      <c r="V92" s="56"/>
      <c r="W92" s="56"/>
      <c r="X92" s="56"/>
      <c r="Y92" s="56"/>
      <c r="Z92" s="56"/>
      <c r="AA92" s="56"/>
      <c r="AB92" s="56"/>
      <c r="AC92" s="56"/>
      <c r="AD92" s="56"/>
      <c r="AE92" s="56"/>
      <c r="AF92" s="56"/>
      <c r="AG92" s="56"/>
      <c r="AH92" s="56"/>
      <c r="AI92" s="56"/>
      <c r="AJ92" s="56"/>
      <c r="AK92" s="56"/>
      <c r="AL92" s="56"/>
      <c r="AM92" s="56"/>
      <c r="AN92" s="56"/>
      <c r="AO92" s="56"/>
      <c r="AP92" s="56"/>
      <c r="AQ92" s="56"/>
      <c r="AR92" s="56"/>
      <c r="AS92" s="56"/>
      <c r="AT92" s="56"/>
      <c r="AU92" s="56"/>
      <c r="AV92" s="56"/>
      <c r="AW92" s="56"/>
      <c r="AX92" s="56"/>
      <c r="AY92" s="56"/>
      <c r="AZ92" s="56"/>
    </row>
    <row r="93" spans="1:52" s="3" customFormat="1" ht="12.75" x14ac:dyDescent="0.2">
      <c r="A93" s="543">
        <v>2</v>
      </c>
      <c r="B93" s="544">
        <v>2</v>
      </c>
      <c r="C93" s="544">
        <v>1</v>
      </c>
      <c r="D93" s="544">
        <v>3</v>
      </c>
      <c r="E93" s="544"/>
      <c r="F93" s="545" t="s">
        <v>119</v>
      </c>
      <c r="G93" s="546">
        <f>G94</f>
        <v>400000</v>
      </c>
      <c r="H93" s="546">
        <f>H94</f>
        <v>250000</v>
      </c>
      <c r="I93" s="546">
        <f>I94</f>
        <v>0</v>
      </c>
      <c r="J93" s="546">
        <f>J94</f>
        <v>650000</v>
      </c>
      <c r="K93" s="547">
        <f>K94</f>
        <v>0.15784434342123801</v>
      </c>
      <c r="L93" s="56"/>
      <c r="M93" s="56"/>
      <c r="N93" s="56"/>
      <c r="O93" s="56"/>
      <c r="P93" s="56"/>
      <c r="Q93" s="56"/>
      <c r="R93" s="56"/>
      <c r="S93" s="56"/>
      <c r="T93" s="56"/>
      <c r="U93" s="56"/>
      <c r="V93" s="56"/>
      <c r="W93" s="56"/>
      <c r="X93" s="56"/>
      <c r="Y93" s="56"/>
      <c r="Z93" s="56"/>
      <c r="AA93" s="56"/>
      <c r="AB93" s="56"/>
      <c r="AC93" s="56"/>
      <c r="AD93" s="56"/>
      <c r="AE93" s="56"/>
      <c r="AF93" s="56"/>
      <c r="AG93" s="56"/>
      <c r="AH93" s="56"/>
      <c r="AI93" s="56"/>
      <c r="AJ93" s="56"/>
      <c r="AK93" s="56"/>
      <c r="AL93" s="56"/>
      <c r="AM93" s="56"/>
      <c r="AN93" s="56"/>
      <c r="AO93" s="56"/>
      <c r="AP93" s="56"/>
      <c r="AQ93" s="56"/>
      <c r="AR93" s="56"/>
      <c r="AS93" s="56"/>
      <c r="AT93" s="56"/>
      <c r="AU93" s="56"/>
      <c r="AV93" s="56"/>
      <c r="AW93" s="56"/>
      <c r="AX93" s="56"/>
      <c r="AY93" s="56"/>
      <c r="AZ93" s="56"/>
    </row>
    <row r="94" spans="1:52" s="3" customFormat="1" ht="12.75" x14ac:dyDescent="0.2">
      <c r="A94" s="548">
        <v>2</v>
      </c>
      <c r="B94" s="549">
        <v>2</v>
      </c>
      <c r="C94" s="549">
        <v>1</v>
      </c>
      <c r="D94" s="549">
        <v>3</v>
      </c>
      <c r="E94" s="549" t="s">
        <v>312</v>
      </c>
      <c r="F94" s="554" t="s">
        <v>119</v>
      </c>
      <c r="G94" s="551">
        <v>400000</v>
      </c>
      <c r="H94" s="551">
        <v>250000</v>
      </c>
      <c r="I94" s="551"/>
      <c r="J94" s="552">
        <f>SUBTOTAL(9,G94:I94)</f>
        <v>650000</v>
      </c>
      <c r="K94" s="553">
        <f>IFERROR(J94/$J$18*100,"0.00")</f>
        <v>0.15784434342123801</v>
      </c>
      <c r="L94" s="56"/>
      <c r="M94" s="56"/>
      <c r="N94" s="56"/>
      <c r="O94" s="56"/>
      <c r="P94" s="56"/>
      <c r="Q94" s="56"/>
      <c r="R94" s="56"/>
      <c r="S94" s="56"/>
      <c r="T94" s="56"/>
      <c r="U94" s="56"/>
      <c r="V94" s="56"/>
      <c r="W94" s="56"/>
      <c r="X94" s="56"/>
      <c r="Y94" s="56"/>
      <c r="Z94" s="56"/>
      <c r="AA94" s="56"/>
      <c r="AB94" s="56"/>
      <c r="AC94" s="56"/>
      <c r="AD94" s="56"/>
      <c r="AE94" s="56"/>
      <c r="AF94" s="56"/>
      <c r="AG94" s="56"/>
      <c r="AH94" s="56"/>
      <c r="AI94" s="56"/>
      <c r="AJ94" s="56"/>
      <c r="AK94" s="56"/>
      <c r="AL94" s="56"/>
      <c r="AM94" s="56"/>
      <c r="AN94" s="56"/>
      <c r="AO94" s="56"/>
      <c r="AP94" s="56"/>
      <c r="AQ94" s="56"/>
      <c r="AR94" s="56"/>
      <c r="AS94" s="56"/>
      <c r="AT94" s="56"/>
      <c r="AU94" s="56"/>
      <c r="AV94" s="56"/>
      <c r="AW94" s="56"/>
      <c r="AX94" s="56"/>
      <c r="AY94" s="56"/>
      <c r="AZ94" s="56"/>
    </row>
    <row r="95" spans="1:52" s="3" customFormat="1" ht="12.75" x14ac:dyDescent="0.2">
      <c r="A95" s="543">
        <v>2</v>
      </c>
      <c r="B95" s="544">
        <v>2</v>
      </c>
      <c r="C95" s="544">
        <v>1</v>
      </c>
      <c r="D95" s="544">
        <v>4</v>
      </c>
      <c r="E95" s="544"/>
      <c r="F95" s="545" t="s">
        <v>120</v>
      </c>
      <c r="G95" s="546">
        <f>G96</f>
        <v>0</v>
      </c>
      <c r="H95" s="546">
        <f>H96</f>
        <v>0</v>
      </c>
      <c r="I95" s="546">
        <f>I96</f>
        <v>0</v>
      </c>
      <c r="J95" s="546">
        <f>J96</f>
        <v>0</v>
      </c>
      <c r="K95" s="547">
        <f>K96</f>
        <v>0</v>
      </c>
      <c r="L95" s="56"/>
      <c r="M95" s="56"/>
      <c r="N95" s="56"/>
      <c r="O95" s="56"/>
      <c r="P95" s="56"/>
      <c r="Q95" s="56"/>
      <c r="R95" s="56"/>
      <c r="S95" s="56"/>
      <c r="T95" s="56"/>
      <c r="U95" s="56"/>
      <c r="V95" s="56"/>
      <c r="W95" s="56"/>
      <c r="X95" s="56"/>
      <c r="Y95" s="56"/>
      <c r="Z95" s="56"/>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row>
    <row r="96" spans="1:52" s="3" customFormat="1" ht="12.75" x14ac:dyDescent="0.2">
      <c r="A96" s="558">
        <v>2</v>
      </c>
      <c r="B96" s="549">
        <v>2</v>
      </c>
      <c r="C96" s="549">
        <v>1</v>
      </c>
      <c r="D96" s="549">
        <v>4</v>
      </c>
      <c r="E96" s="549" t="s">
        <v>312</v>
      </c>
      <c r="F96" s="559" t="s">
        <v>120</v>
      </c>
      <c r="G96" s="551"/>
      <c r="H96" s="551"/>
      <c r="I96" s="551"/>
      <c r="J96" s="552">
        <f>SUBTOTAL(9,G96:I96)</f>
        <v>0</v>
      </c>
      <c r="K96" s="553">
        <f>IFERROR(J96/$J$18*100,"0.00")</f>
        <v>0</v>
      </c>
      <c r="L96" s="56"/>
      <c r="M96" s="56"/>
      <c r="N96" s="56"/>
      <c r="O96" s="56"/>
      <c r="P96" s="56"/>
      <c r="Q96" s="56"/>
      <c r="R96" s="56"/>
      <c r="S96" s="56"/>
      <c r="T96" s="56"/>
      <c r="U96" s="56"/>
      <c r="V96" s="56"/>
      <c r="W96" s="56"/>
      <c r="X96" s="56"/>
      <c r="Y96" s="56"/>
      <c r="Z96" s="56"/>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row>
    <row r="97" spans="1:52" s="3" customFormat="1" ht="12.75" x14ac:dyDescent="0.2">
      <c r="A97" s="543">
        <v>2</v>
      </c>
      <c r="B97" s="544">
        <v>2</v>
      </c>
      <c r="C97" s="544">
        <v>1</v>
      </c>
      <c r="D97" s="544">
        <v>5</v>
      </c>
      <c r="E97" s="544"/>
      <c r="F97" s="545" t="s">
        <v>121</v>
      </c>
      <c r="G97" s="546">
        <f>G98</f>
        <v>0</v>
      </c>
      <c r="H97" s="546">
        <f>H98</f>
        <v>150000</v>
      </c>
      <c r="I97" s="546">
        <f>I98</f>
        <v>0</v>
      </c>
      <c r="J97" s="546">
        <f>J98</f>
        <v>150000</v>
      </c>
      <c r="K97" s="547">
        <f>K98</f>
        <v>3.6425617712593387E-2</v>
      </c>
      <c r="L97" s="56"/>
      <c r="M97" s="56"/>
      <c r="N97" s="56"/>
      <c r="O97" s="56"/>
      <c r="P97" s="56"/>
      <c r="Q97" s="56"/>
      <c r="R97" s="56"/>
      <c r="S97" s="56"/>
      <c r="T97" s="56"/>
      <c r="U97" s="56"/>
      <c r="V97" s="56"/>
      <c r="W97" s="56"/>
      <c r="X97" s="56"/>
      <c r="Y97" s="56"/>
      <c r="Z97" s="56"/>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row>
    <row r="98" spans="1:52" s="3" customFormat="1" ht="12.75" x14ac:dyDescent="0.2">
      <c r="A98" s="558">
        <v>2</v>
      </c>
      <c r="B98" s="549">
        <v>2</v>
      </c>
      <c r="C98" s="549">
        <v>1</v>
      </c>
      <c r="D98" s="549">
        <v>5</v>
      </c>
      <c r="E98" s="549" t="s">
        <v>312</v>
      </c>
      <c r="F98" s="559" t="s">
        <v>121</v>
      </c>
      <c r="G98" s="551"/>
      <c r="H98" s="551">
        <v>150000</v>
      </c>
      <c r="I98" s="551"/>
      <c r="J98" s="552">
        <f>SUBTOTAL(9,G98:I98)</f>
        <v>150000</v>
      </c>
      <c r="K98" s="553">
        <f>IFERROR(J98/$J$18*100,"0.00")</f>
        <v>3.6425617712593387E-2</v>
      </c>
      <c r="L98" s="56"/>
      <c r="M98" s="56"/>
      <c r="N98" s="56"/>
      <c r="O98" s="56"/>
      <c r="P98" s="56"/>
      <c r="Q98" s="56"/>
      <c r="R98" s="56"/>
      <c r="S98" s="56"/>
      <c r="T98" s="56"/>
      <c r="U98" s="56"/>
      <c r="V98" s="56"/>
      <c r="W98" s="56"/>
      <c r="X98" s="56"/>
      <c r="Y98" s="56"/>
      <c r="Z98" s="56"/>
      <c r="AA98" s="56"/>
      <c r="AB98" s="56"/>
      <c r="AC98" s="56"/>
      <c r="AD98" s="56"/>
      <c r="AE98" s="56"/>
      <c r="AF98" s="56"/>
      <c r="AG98" s="56"/>
      <c r="AH98" s="56"/>
      <c r="AI98" s="56"/>
      <c r="AJ98" s="56"/>
      <c r="AK98" s="56"/>
      <c r="AL98" s="56"/>
      <c r="AM98" s="56"/>
      <c r="AN98" s="56"/>
      <c r="AO98" s="56"/>
      <c r="AP98" s="56"/>
      <c r="AQ98" s="56"/>
      <c r="AR98" s="56"/>
      <c r="AS98" s="56"/>
      <c r="AT98" s="56"/>
      <c r="AU98" s="56"/>
      <c r="AV98" s="56"/>
      <c r="AW98" s="56"/>
      <c r="AX98" s="56"/>
      <c r="AY98" s="56"/>
      <c r="AZ98" s="56"/>
    </row>
    <row r="99" spans="1:52" s="3" customFormat="1" ht="12.75" x14ac:dyDescent="0.2">
      <c r="A99" s="543">
        <v>2</v>
      </c>
      <c r="B99" s="544">
        <v>2</v>
      </c>
      <c r="C99" s="544">
        <v>1</v>
      </c>
      <c r="D99" s="544">
        <v>6</v>
      </c>
      <c r="E99" s="544"/>
      <c r="F99" s="545" t="s">
        <v>12</v>
      </c>
      <c r="G99" s="546">
        <f>G100+G101</f>
        <v>0</v>
      </c>
      <c r="H99" s="546">
        <f>H100+H101</f>
        <v>0</v>
      </c>
      <c r="I99" s="546">
        <f>I100+I101</f>
        <v>0</v>
      </c>
      <c r="J99" s="546">
        <f>J100+J101</f>
        <v>0</v>
      </c>
      <c r="K99" s="547">
        <f>K100+K101</f>
        <v>0</v>
      </c>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c r="AO99" s="56"/>
      <c r="AP99" s="56"/>
      <c r="AQ99" s="56"/>
      <c r="AR99" s="56"/>
      <c r="AS99" s="56"/>
      <c r="AT99" s="56"/>
      <c r="AU99" s="56"/>
      <c r="AV99" s="56"/>
      <c r="AW99" s="56"/>
      <c r="AX99" s="56"/>
      <c r="AY99" s="56"/>
      <c r="AZ99" s="56"/>
    </row>
    <row r="100" spans="1:52" s="3" customFormat="1" ht="12.75" x14ac:dyDescent="0.2">
      <c r="A100" s="558">
        <v>2</v>
      </c>
      <c r="B100" s="549">
        <v>2</v>
      </c>
      <c r="C100" s="549">
        <v>1</v>
      </c>
      <c r="D100" s="549">
        <v>6</v>
      </c>
      <c r="E100" s="549" t="s">
        <v>312</v>
      </c>
      <c r="F100" s="559" t="s">
        <v>122</v>
      </c>
      <c r="G100" s="560"/>
      <c r="H100" s="560"/>
      <c r="I100" s="560"/>
      <c r="J100" s="552">
        <f>SUBTOTAL(9,G100:I100)</f>
        <v>0</v>
      </c>
      <c r="K100" s="553">
        <f>IFERROR(J100/$J$18*100,"0.00")</f>
        <v>0</v>
      </c>
      <c r="L100" s="56"/>
      <c r="M100" s="56"/>
      <c r="N100" s="56"/>
      <c r="O100" s="56"/>
      <c r="P100" s="56"/>
      <c r="Q100" s="56"/>
      <c r="R100" s="56"/>
      <c r="S100" s="56"/>
      <c r="T100" s="56"/>
      <c r="U100" s="56"/>
      <c r="V100" s="56"/>
      <c r="W100" s="56"/>
      <c r="X100" s="56"/>
      <c r="Y100" s="56"/>
      <c r="Z100" s="56"/>
      <c r="AA100" s="56"/>
      <c r="AB100" s="56"/>
      <c r="AC100" s="56"/>
      <c r="AD100" s="56"/>
      <c r="AE100" s="56"/>
      <c r="AF100" s="56"/>
      <c r="AG100" s="56"/>
      <c r="AH100" s="56"/>
      <c r="AI100" s="56"/>
      <c r="AJ100" s="56"/>
      <c r="AK100" s="56"/>
      <c r="AL100" s="56"/>
      <c r="AM100" s="56"/>
      <c r="AN100" s="56"/>
      <c r="AO100" s="56"/>
      <c r="AP100" s="56"/>
      <c r="AQ100" s="56"/>
      <c r="AR100" s="56"/>
      <c r="AS100" s="56"/>
      <c r="AT100" s="56"/>
      <c r="AU100" s="56"/>
      <c r="AV100" s="56"/>
      <c r="AW100" s="56"/>
      <c r="AX100" s="56"/>
      <c r="AY100" s="56"/>
      <c r="AZ100" s="56"/>
    </row>
    <row r="101" spans="1:52" s="3" customFormat="1" ht="12.75" x14ac:dyDescent="0.2">
      <c r="A101" s="558">
        <v>2</v>
      </c>
      <c r="B101" s="549">
        <v>2</v>
      </c>
      <c r="C101" s="549">
        <v>1</v>
      </c>
      <c r="D101" s="549">
        <v>6</v>
      </c>
      <c r="E101" s="549" t="s">
        <v>313</v>
      </c>
      <c r="F101" s="559" t="s">
        <v>123</v>
      </c>
      <c r="G101" s="560"/>
      <c r="H101" s="560"/>
      <c r="I101" s="560"/>
      <c r="J101" s="552">
        <f>SUBTOTAL(9,G101:I101)</f>
        <v>0</v>
      </c>
      <c r="K101" s="553">
        <f>IFERROR(J101/$J$18*100,"0.00")</f>
        <v>0</v>
      </c>
      <c r="L101" s="56"/>
      <c r="M101" s="56"/>
      <c r="N101" s="56"/>
      <c r="O101" s="56"/>
      <c r="P101" s="56"/>
      <c r="Q101" s="56"/>
      <c r="R101" s="56"/>
      <c r="S101" s="56"/>
      <c r="T101" s="56"/>
      <c r="U101" s="56"/>
      <c r="V101" s="56"/>
      <c r="W101" s="56"/>
      <c r="X101" s="56"/>
      <c r="Y101" s="56"/>
      <c r="Z101" s="56"/>
      <c r="AA101" s="56"/>
      <c r="AB101" s="56"/>
      <c r="AC101" s="56"/>
      <c r="AD101" s="56"/>
      <c r="AE101" s="56"/>
      <c r="AF101" s="56"/>
      <c r="AG101" s="56"/>
      <c r="AH101" s="56"/>
      <c r="AI101" s="56"/>
      <c r="AJ101" s="56"/>
      <c r="AK101" s="56"/>
      <c r="AL101" s="56"/>
      <c r="AM101" s="56"/>
      <c r="AN101" s="56"/>
      <c r="AO101" s="56"/>
      <c r="AP101" s="56"/>
      <c r="AQ101" s="56"/>
      <c r="AR101" s="56"/>
      <c r="AS101" s="56"/>
      <c r="AT101" s="56"/>
      <c r="AU101" s="56"/>
      <c r="AV101" s="56"/>
      <c r="AW101" s="56"/>
      <c r="AX101" s="56"/>
      <c r="AY101" s="56"/>
      <c r="AZ101" s="56"/>
    </row>
    <row r="102" spans="1:52" s="3" customFormat="1" ht="12.75" x14ac:dyDescent="0.2">
      <c r="A102" s="543">
        <v>2</v>
      </c>
      <c r="B102" s="544">
        <v>2</v>
      </c>
      <c r="C102" s="544">
        <v>1</v>
      </c>
      <c r="D102" s="544">
        <v>7</v>
      </c>
      <c r="E102" s="544"/>
      <c r="F102" s="545" t="s">
        <v>13</v>
      </c>
      <c r="G102" s="546">
        <f>G103</f>
        <v>0</v>
      </c>
      <c r="H102" s="546">
        <f>H103</f>
        <v>50000</v>
      </c>
      <c r="I102" s="546">
        <f>I103</f>
        <v>0</v>
      </c>
      <c r="J102" s="546">
        <f>J103</f>
        <v>50000</v>
      </c>
      <c r="K102" s="547">
        <f>K103</f>
        <v>1.2141872570864461E-2</v>
      </c>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c r="AL102" s="56"/>
      <c r="AM102" s="56"/>
      <c r="AN102" s="56"/>
      <c r="AO102" s="56"/>
      <c r="AP102" s="56"/>
      <c r="AQ102" s="56"/>
      <c r="AR102" s="56"/>
      <c r="AS102" s="56"/>
      <c r="AT102" s="56"/>
      <c r="AU102" s="56"/>
      <c r="AV102" s="56"/>
      <c r="AW102" s="56"/>
      <c r="AX102" s="56"/>
      <c r="AY102" s="56"/>
      <c r="AZ102" s="56"/>
    </row>
    <row r="103" spans="1:52" s="3" customFormat="1" ht="12.75" x14ac:dyDescent="0.2">
      <c r="A103" s="558">
        <v>2</v>
      </c>
      <c r="B103" s="549">
        <v>2</v>
      </c>
      <c r="C103" s="549">
        <v>1</v>
      </c>
      <c r="D103" s="549">
        <v>7</v>
      </c>
      <c r="E103" s="549" t="s">
        <v>312</v>
      </c>
      <c r="F103" s="559" t="s">
        <v>13</v>
      </c>
      <c r="G103" s="551"/>
      <c r="H103" s="551">
        <v>50000</v>
      </c>
      <c r="I103" s="551"/>
      <c r="J103" s="552">
        <f>SUBTOTAL(9,G103:I103)</f>
        <v>50000</v>
      </c>
      <c r="K103" s="553">
        <f>IFERROR(J103/$J$18*100,"0.00")</f>
        <v>1.2141872570864461E-2</v>
      </c>
      <c r="L103" s="56"/>
      <c r="M103" s="56"/>
      <c r="N103" s="56"/>
      <c r="O103" s="56"/>
      <c r="P103" s="56"/>
      <c r="Q103" s="56"/>
      <c r="R103" s="56"/>
      <c r="S103" s="56"/>
      <c r="T103" s="56"/>
      <c r="U103" s="56"/>
      <c r="V103" s="56"/>
      <c r="W103" s="56"/>
      <c r="X103" s="56"/>
      <c r="Y103" s="56"/>
      <c r="Z103" s="56"/>
      <c r="AA103" s="56"/>
      <c r="AB103" s="56"/>
      <c r="AC103" s="56"/>
      <c r="AD103" s="56"/>
      <c r="AE103" s="56"/>
      <c r="AF103" s="56"/>
      <c r="AG103" s="56"/>
      <c r="AH103" s="56"/>
      <c r="AI103" s="56"/>
      <c r="AJ103" s="56"/>
      <c r="AK103" s="56"/>
      <c r="AL103" s="56"/>
      <c r="AM103" s="56"/>
      <c r="AN103" s="56"/>
      <c r="AO103" s="56"/>
      <c r="AP103" s="56"/>
      <c r="AQ103" s="56"/>
      <c r="AR103" s="56"/>
      <c r="AS103" s="56"/>
      <c r="AT103" s="56"/>
      <c r="AU103" s="56"/>
      <c r="AV103" s="56"/>
      <c r="AW103" s="56"/>
      <c r="AX103" s="56"/>
      <c r="AY103" s="56"/>
      <c r="AZ103" s="56"/>
    </row>
    <row r="104" spans="1:52" s="3" customFormat="1" ht="12.75" x14ac:dyDescent="0.2">
      <c r="A104" s="543">
        <v>2</v>
      </c>
      <c r="B104" s="544">
        <v>2</v>
      </c>
      <c r="C104" s="544">
        <v>1</v>
      </c>
      <c r="D104" s="544">
        <v>8</v>
      </c>
      <c r="E104" s="544"/>
      <c r="F104" s="545" t="s">
        <v>124</v>
      </c>
      <c r="G104" s="546">
        <f>G105</f>
        <v>0</v>
      </c>
      <c r="H104" s="546">
        <f>H105</f>
        <v>400000</v>
      </c>
      <c r="I104" s="546">
        <f>I105</f>
        <v>0</v>
      </c>
      <c r="J104" s="546">
        <f>J105</f>
        <v>400000</v>
      </c>
      <c r="K104" s="547">
        <f>K105</f>
        <v>9.7134980566915691E-2</v>
      </c>
      <c r="L104" s="56"/>
      <c r="M104" s="56"/>
      <c r="N104" s="56"/>
      <c r="O104" s="56"/>
      <c r="P104" s="56"/>
      <c r="Q104" s="56"/>
      <c r="R104" s="56"/>
      <c r="S104" s="56"/>
      <c r="T104" s="56"/>
      <c r="U104" s="56"/>
      <c r="V104" s="56"/>
      <c r="W104" s="56"/>
      <c r="X104" s="56"/>
      <c r="Y104" s="56"/>
      <c r="Z104" s="56"/>
      <c r="AA104" s="56"/>
      <c r="AB104" s="56"/>
      <c r="AC104" s="56"/>
      <c r="AD104" s="56"/>
      <c r="AE104" s="56"/>
      <c r="AF104" s="56"/>
      <c r="AG104" s="56"/>
      <c r="AH104" s="56"/>
      <c r="AI104" s="56"/>
      <c r="AJ104" s="56"/>
      <c r="AK104" s="56"/>
      <c r="AL104" s="56"/>
      <c r="AM104" s="56"/>
      <c r="AN104" s="56"/>
      <c r="AO104" s="56"/>
      <c r="AP104" s="56"/>
      <c r="AQ104" s="56"/>
      <c r="AR104" s="56"/>
      <c r="AS104" s="56"/>
      <c r="AT104" s="56"/>
      <c r="AU104" s="56"/>
      <c r="AV104" s="56"/>
      <c r="AW104" s="56"/>
      <c r="AX104" s="56"/>
      <c r="AY104" s="56"/>
      <c r="AZ104" s="56"/>
    </row>
    <row r="105" spans="1:52" s="3" customFormat="1" ht="12.75" x14ac:dyDescent="0.2">
      <c r="A105" s="548">
        <v>2</v>
      </c>
      <c r="B105" s="549">
        <v>2</v>
      </c>
      <c r="C105" s="549">
        <v>1</v>
      </c>
      <c r="D105" s="549">
        <v>8</v>
      </c>
      <c r="E105" s="549" t="s">
        <v>312</v>
      </c>
      <c r="F105" s="554" t="s">
        <v>124</v>
      </c>
      <c r="G105" s="551"/>
      <c r="H105" s="551">
        <v>400000</v>
      </c>
      <c r="I105" s="551"/>
      <c r="J105" s="552">
        <f>SUBTOTAL(9,G105:I105)</f>
        <v>400000</v>
      </c>
      <c r="K105" s="553">
        <f>IFERROR(J105/$J$18*100,"0.00")</f>
        <v>9.7134980566915691E-2</v>
      </c>
      <c r="L105" s="56"/>
      <c r="M105" s="56"/>
      <c r="N105" s="56"/>
      <c r="O105" s="56"/>
      <c r="P105" s="56"/>
      <c r="Q105" s="56"/>
      <c r="R105" s="56"/>
      <c r="S105" s="56"/>
      <c r="T105" s="56"/>
      <c r="U105" s="56"/>
      <c r="V105" s="56"/>
      <c r="W105" s="56"/>
      <c r="X105" s="56"/>
      <c r="Y105" s="56"/>
      <c r="Z105" s="56"/>
      <c r="AA105" s="56"/>
      <c r="AB105" s="56"/>
      <c r="AC105" s="56"/>
      <c r="AD105" s="56"/>
      <c r="AE105" s="56"/>
      <c r="AF105" s="56"/>
      <c r="AG105" s="56"/>
      <c r="AH105" s="56"/>
      <c r="AI105" s="56"/>
      <c r="AJ105" s="56"/>
      <c r="AK105" s="56"/>
      <c r="AL105" s="56"/>
      <c r="AM105" s="56"/>
      <c r="AN105" s="56"/>
      <c r="AO105" s="56"/>
      <c r="AP105" s="56"/>
      <c r="AQ105" s="56"/>
      <c r="AR105" s="56"/>
      <c r="AS105" s="56"/>
      <c r="AT105" s="56"/>
      <c r="AU105" s="56"/>
      <c r="AV105" s="56"/>
      <c r="AW105" s="56"/>
      <c r="AX105" s="56"/>
      <c r="AY105" s="56"/>
      <c r="AZ105" s="56"/>
    </row>
    <row r="106" spans="1:52" s="3" customFormat="1" ht="12.75" x14ac:dyDescent="0.2">
      <c r="A106" s="538">
        <v>2</v>
      </c>
      <c r="B106" s="539">
        <v>2</v>
      </c>
      <c r="C106" s="539">
        <v>2</v>
      </c>
      <c r="D106" s="539"/>
      <c r="E106" s="539"/>
      <c r="F106" s="540" t="s">
        <v>341</v>
      </c>
      <c r="G106" s="541">
        <f>+G107+G109</f>
        <v>400000</v>
      </c>
      <c r="H106" s="541">
        <f>+H107+H109</f>
        <v>200225</v>
      </c>
      <c r="I106" s="541">
        <f>+I107+I109</f>
        <v>0</v>
      </c>
      <c r="J106" s="541">
        <f>+J107+J109</f>
        <v>600225</v>
      </c>
      <c r="K106" s="542">
        <f>+K107+K109</f>
        <v>0.14575710927694244</v>
      </c>
      <c r="L106" s="56"/>
      <c r="M106" s="56"/>
      <c r="N106" s="56"/>
      <c r="O106" s="56"/>
      <c r="P106" s="56"/>
      <c r="Q106" s="56"/>
      <c r="R106" s="56"/>
      <c r="S106" s="56"/>
      <c r="T106" s="56"/>
      <c r="U106" s="56"/>
      <c r="V106" s="56"/>
      <c r="W106" s="56"/>
      <c r="X106" s="56"/>
      <c r="Y106" s="56"/>
      <c r="Z106" s="56"/>
      <c r="AA106" s="56"/>
      <c r="AB106" s="56"/>
      <c r="AC106" s="56"/>
      <c r="AD106" s="56"/>
      <c r="AE106" s="56"/>
      <c r="AF106" s="56"/>
      <c r="AG106" s="56"/>
      <c r="AH106" s="56"/>
      <c r="AI106" s="56"/>
      <c r="AJ106" s="56"/>
      <c r="AK106" s="56"/>
      <c r="AL106" s="56"/>
      <c r="AM106" s="56"/>
      <c r="AN106" s="56"/>
      <c r="AO106" s="56"/>
      <c r="AP106" s="56"/>
      <c r="AQ106" s="56"/>
      <c r="AR106" s="56"/>
      <c r="AS106" s="56"/>
      <c r="AT106" s="56"/>
      <c r="AU106" s="56"/>
      <c r="AV106" s="56"/>
      <c r="AW106" s="56"/>
      <c r="AX106" s="56"/>
      <c r="AY106" s="56"/>
      <c r="AZ106" s="56"/>
    </row>
    <row r="107" spans="1:52" s="3" customFormat="1" ht="12.75" x14ac:dyDescent="0.2">
      <c r="A107" s="543">
        <v>2</v>
      </c>
      <c r="B107" s="544">
        <v>2</v>
      </c>
      <c r="C107" s="544">
        <v>2</v>
      </c>
      <c r="D107" s="544">
        <v>1</v>
      </c>
      <c r="E107" s="544"/>
      <c r="F107" s="545" t="s">
        <v>125</v>
      </c>
      <c r="G107" s="546">
        <f>G108</f>
        <v>0</v>
      </c>
      <c r="H107" s="546">
        <f>H108</f>
        <v>0</v>
      </c>
      <c r="I107" s="546">
        <f>I108</f>
        <v>0</v>
      </c>
      <c r="J107" s="546">
        <f>J108</f>
        <v>0</v>
      </c>
      <c r="K107" s="547">
        <f>K108</f>
        <v>0</v>
      </c>
      <c r="L107" s="56"/>
      <c r="M107" s="56"/>
      <c r="N107" s="56"/>
      <c r="O107" s="56"/>
      <c r="P107" s="56"/>
      <c r="Q107" s="56"/>
      <c r="R107" s="56"/>
      <c r="S107" s="56"/>
      <c r="T107" s="56"/>
      <c r="U107" s="56"/>
      <c r="V107" s="56"/>
      <c r="W107" s="56"/>
      <c r="X107" s="56"/>
      <c r="Y107" s="56"/>
      <c r="Z107" s="56"/>
      <c r="AA107" s="56"/>
      <c r="AB107" s="56"/>
      <c r="AC107" s="56"/>
      <c r="AD107" s="56"/>
      <c r="AE107" s="56"/>
      <c r="AF107" s="56"/>
      <c r="AG107" s="56"/>
      <c r="AH107" s="56"/>
      <c r="AI107" s="56"/>
      <c r="AJ107" s="56"/>
      <c r="AK107" s="56"/>
      <c r="AL107" s="56"/>
      <c r="AM107" s="56"/>
      <c r="AN107" s="56"/>
      <c r="AO107" s="56"/>
      <c r="AP107" s="56"/>
      <c r="AQ107" s="56"/>
      <c r="AR107" s="56"/>
      <c r="AS107" s="56"/>
      <c r="AT107" s="56"/>
      <c r="AU107" s="56"/>
      <c r="AV107" s="56"/>
      <c r="AW107" s="56"/>
      <c r="AX107" s="56"/>
      <c r="AY107" s="56"/>
      <c r="AZ107" s="56"/>
    </row>
    <row r="108" spans="1:52" s="3" customFormat="1" ht="12.75" x14ac:dyDescent="0.2">
      <c r="A108" s="548">
        <v>2</v>
      </c>
      <c r="B108" s="549">
        <v>2</v>
      </c>
      <c r="C108" s="549">
        <v>2</v>
      </c>
      <c r="D108" s="549">
        <v>1</v>
      </c>
      <c r="E108" s="549" t="s">
        <v>312</v>
      </c>
      <c r="F108" s="554" t="s">
        <v>125</v>
      </c>
      <c r="G108" s="551"/>
      <c r="H108" s="551"/>
      <c r="I108" s="551"/>
      <c r="J108" s="552">
        <f>SUBTOTAL(9,G108:I108)</f>
        <v>0</v>
      </c>
      <c r="K108" s="553">
        <f>IFERROR(J108/$J$18*100,"0.00")</f>
        <v>0</v>
      </c>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6"/>
      <c r="AI108" s="56"/>
      <c r="AJ108" s="56"/>
      <c r="AK108" s="56"/>
      <c r="AL108" s="56"/>
      <c r="AM108" s="56"/>
      <c r="AN108" s="56"/>
      <c r="AO108" s="56"/>
      <c r="AP108" s="56"/>
      <c r="AQ108" s="56"/>
      <c r="AR108" s="56"/>
      <c r="AS108" s="56"/>
      <c r="AT108" s="56"/>
      <c r="AU108" s="56"/>
      <c r="AV108" s="56"/>
      <c r="AW108" s="56"/>
      <c r="AX108" s="56"/>
      <c r="AY108" s="56"/>
      <c r="AZ108" s="56"/>
    </row>
    <row r="109" spans="1:52" s="3" customFormat="1" ht="12.75" x14ac:dyDescent="0.2">
      <c r="A109" s="543">
        <v>2</v>
      </c>
      <c r="B109" s="544">
        <v>2</v>
      </c>
      <c r="C109" s="544">
        <v>2</v>
      </c>
      <c r="D109" s="544">
        <v>2</v>
      </c>
      <c r="E109" s="544"/>
      <c r="F109" s="545" t="s">
        <v>126</v>
      </c>
      <c r="G109" s="546">
        <f>G110</f>
        <v>400000</v>
      </c>
      <c r="H109" s="546">
        <f>H110</f>
        <v>200225</v>
      </c>
      <c r="I109" s="546">
        <f>I110</f>
        <v>0</v>
      </c>
      <c r="J109" s="546">
        <f>J110</f>
        <v>600225</v>
      </c>
      <c r="K109" s="547">
        <f>K110</f>
        <v>0.14575710927694244</v>
      </c>
      <c r="L109" s="56"/>
      <c r="M109" s="56"/>
      <c r="N109" s="56"/>
      <c r="O109" s="56"/>
      <c r="P109" s="56"/>
      <c r="Q109" s="56"/>
      <c r="R109" s="56"/>
      <c r="S109" s="56"/>
      <c r="T109" s="56"/>
      <c r="U109" s="56"/>
      <c r="V109" s="56"/>
      <c r="W109" s="56"/>
      <c r="X109" s="56"/>
      <c r="Y109" s="56"/>
      <c r="Z109" s="56"/>
      <c r="AA109" s="56"/>
      <c r="AB109" s="56"/>
      <c r="AC109" s="56"/>
      <c r="AD109" s="56"/>
      <c r="AE109" s="56"/>
      <c r="AF109" s="56"/>
      <c r="AG109" s="56"/>
      <c r="AH109" s="56"/>
      <c r="AI109" s="56"/>
      <c r="AJ109" s="56"/>
      <c r="AK109" s="56"/>
      <c r="AL109" s="56"/>
      <c r="AM109" s="56"/>
      <c r="AN109" s="56"/>
      <c r="AO109" s="56"/>
      <c r="AP109" s="56"/>
      <c r="AQ109" s="56"/>
      <c r="AR109" s="56"/>
      <c r="AS109" s="56"/>
      <c r="AT109" s="56"/>
      <c r="AU109" s="56"/>
      <c r="AV109" s="56"/>
      <c r="AW109" s="56"/>
      <c r="AX109" s="56"/>
      <c r="AY109" s="56"/>
      <c r="AZ109" s="56"/>
    </row>
    <row r="110" spans="1:52" s="3" customFormat="1" ht="12.75" x14ac:dyDescent="0.2">
      <c r="A110" s="548">
        <v>2</v>
      </c>
      <c r="B110" s="549">
        <v>2</v>
      </c>
      <c r="C110" s="549">
        <v>2</v>
      </c>
      <c r="D110" s="549">
        <v>2</v>
      </c>
      <c r="E110" s="549" t="s">
        <v>312</v>
      </c>
      <c r="F110" s="554" t="s">
        <v>126</v>
      </c>
      <c r="G110" s="551">
        <v>400000</v>
      </c>
      <c r="H110" s="551">
        <v>200225</v>
      </c>
      <c r="I110" s="551"/>
      <c r="J110" s="552">
        <f>SUBTOTAL(9,G110:I110)</f>
        <v>600225</v>
      </c>
      <c r="K110" s="553">
        <f>IFERROR(J110/$J$18*100,"0.00")</f>
        <v>0.14575710927694244</v>
      </c>
      <c r="L110" s="56"/>
      <c r="M110" s="56"/>
      <c r="N110" s="56"/>
      <c r="O110" s="56"/>
      <c r="P110" s="56"/>
      <c r="Q110" s="56"/>
      <c r="R110" s="56"/>
      <c r="S110" s="56"/>
      <c r="T110" s="56"/>
      <c r="U110" s="56"/>
      <c r="V110" s="56"/>
      <c r="W110" s="56"/>
      <c r="X110" s="56"/>
      <c r="Y110" s="56"/>
      <c r="Z110" s="56"/>
      <c r="AA110" s="56"/>
      <c r="AB110" s="56"/>
      <c r="AC110" s="56"/>
      <c r="AD110" s="56"/>
      <c r="AE110" s="56"/>
      <c r="AF110" s="56"/>
      <c r="AG110" s="56"/>
      <c r="AH110" s="56"/>
      <c r="AI110" s="56"/>
      <c r="AJ110" s="56"/>
      <c r="AK110" s="56"/>
      <c r="AL110" s="56"/>
      <c r="AM110" s="56"/>
      <c r="AN110" s="56"/>
      <c r="AO110" s="56"/>
      <c r="AP110" s="56"/>
      <c r="AQ110" s="56"/>
      <c r="AR110" s="56"/>
      <c r="AS110" s="56"/>
      <c r="AT110" s="56"/>
      <c r="AU110" s="56"/>
      <c r="AV110" s="56"/>
      <c r="AW110" s="56"/>
      <c r="AX110" s="56"/>
      <c r="AY110" s="56"/>
      <c r="AZ110" s="56"/>
    </row>
    <row r="111" spans="1:52" s="3" customFormat="1" ht="12.75" x14ac:dyDescent="0.2">
      <c r="A111" s="538">
        <v>2</v>
      </c>
      <c r="B111" s="539">
        <v>2</v>
      </c>
      <c r="C111" s="539">
        <v>3</v>
      </c>
      <c r="D111" s="539"/>
      <c r="E111" s="539"/>
      <c r="F111" s="540" t="s">
        <v>14</v>
      </c>
      <c r="G111" s="541">
        <f>+G112+G114</f>
        <v>0</v>
      </c>
      <c r="H111" s="541">
        <f>+H112+H114</f>
        <v>3000000</v>
      </c>
      <c r="I111" s="541">
        <f>+I112+I114</f>
        <v>0</v>
      </c>
      <c r="J111" s="541">
        <f>+J112+J114</f>
        <v>3000000</v>
      </c>
      <c r="K111" s="542">
        <f>+K112+K114</f>
        <v>0.72851235425186778</v>
      </c>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c r="AT111" s="56"/>
      <c r="AU111" s="56"/>
      <c r="AV111" s="56"/>
      <c r="AW111" s="56"/>
      <c r="AX111" s="56"/>
      <c r="AY111" s="56"/>
      <c r="AZ111" s="56"/>
    </row>
    <row r="112" spans="1:52" s="3" customFormat="1" ht="12.75" x14ac:dyDescent="0.2">
      <c r="A112" s="543">
        <v>2</v>
      </c>
      <c r="B112" s="544">
        <v>2</v>
      </c>
      <c r="C112" s="544">
        <v>3</v>
      </c>
      <c r="D112" s="544">
        <v>1</v>
      </c>
      <c r="E112" s="544"/>
      <c r="F112" s="545" t="s">
        <v>127</v>
      </c>
      <c r="G112" s="546">
        <f>G113</f>
        <v>0</v>
      </c>
      <c r="H112" s="546">
        <f>H113</f>
        <v>3000000</v>
      </c>
      <c r="I112" s="546">
        <f>I113</f>
        <v>0</v>
      </c>
      <c r="J112" s="546">
        <f>J113</f>
        <v>3000000</v>
      </c>
      <c r="K112" s="547">
        <f>K113</f>
        <v>0.72851235425186778</v>
      </c>
      <c r="L112" s="56"/>
      <c r="M112" s="56"/>
      <c r="N112" s="56"/>
      <c r="O112" s="56"/>
      <c r="P112" s="56"/>
      <c r="Q112" s="56"/>
      <c r="R112" s="56"/>
      <c r="S112" s="56"/>
      <c r="T112" s="56"/>
      <c r="U112" s="56"/>
      <c r="V112" s="56"/>
      <c r="W112" s="56"/>
      <c r="X112" s="56"/>
      <c r="Y112" s="56"/>
      <c r="Z112" s="56"/>
      <c r="AA112" s="56"/>
      <c r="AB112" s="56"/>
      <c r="AC112" s="56"/>
      <c r="AD112" s="56"/>
      <c r="AE112" s="56"/>
      <c r="AF112" s="56"/>
      <c r="AG112" s="56"/>
      <c r="AH112" s="56"/>
      <c r="AI112" s="56"/>
      <c r="AJ112" s="56"/>
      <c r="AK112" s="56"/>
      <c r="AL112" s="56"/>
      <c r="AM112" s="56"/>
      <c r="AN112" s="56"/>
      <c r="AO112" s="56"/>
      <c r="AP112" s="56"/>
      <c r="AQ112" s="56"/>
      <c r="AR112" s="56"/>
      <c r="AS112" s="56"/>
      <c r="AT112" s="56"/>
      <c r="AU112" s="56"/>
      <c r="AV112" s="56"/>
      <c r="AW112" s="56"/>
      <c r="AX112" s="56"/>
      <c r="AY112" s="56"/>
      <c r="AZ112" s="56"/>
    </row>
    <row r="113" spans="1:52" s="3" customFormat="1" ht="12.75" x14ac:dyDescent="0.2">
      <c r="A113" s="548">
        <v>2</v>
      </c>
      <c r="B113" s="549">
        <v>2</v>
      </c>
      <c r="C113" s="549">
        <v>3</v>
      </c>
      <c r="D113" s="549">
        <v>1</v>
      </c>
      <c r="E113" s="549" t="s">
        <v>312</v>
      </c>
      <c r="F113" s="554" t="s">
        <v>127</v>
      </c>
      <c r="G113" s="551"/>
      <c r="H113" s="551">
        <v>3000000</v>
      </c>
      <c r="I113" s="551"/>
      <c r="J113" s="552">
        <f>SUBTOTAL(9,G113:I113)</f>
        <v>3000000</v>
      </c>
      <c r="K113" s="553">
        <f>IFERROR(J113/$J$18*100,"0.00")</f>
        <v>0.72851235425186778</v>
      </c>
      <c r="L113" s="56"/>
      <c r="M113" s="56"/>
      <c r="N113" s="56"/>
      <c r="O113" s="56"/>
      <c r="P113" s="56"/>
      <c r="Q113" s="56"/>
      <c r="R113" s="56"/>
      <c r="S113" s="56"/>
      <c r="T113" s="56"/>
      <c r="U113" s="56"/>
      <c r="V113" s="56"/>
      <c r="W113" s="56"/>
      <c r="X113" s="56"/>
      <c r="Y113" s="56"/>
      <c r="Z113" s="56"/>
      <c r="AA113" s="56"/>
      <c r="AB113" s="56"/>
      <c r="AC113" s="56"/>
      <c r="AD113" s="56"/>
      <c r="AE113" s="56"/>
      <c r="AF113" s="56"/>
      <c r="AG113" s="56"/>
      <c r="AH113" s="56"/>
      <c r="AI113" s="56"/>
      <c r="AJ113" s="56"/>
      <c r="AK113" s="56"/>
      <c r="AL113" s="56"/>
      <c r="AM113" s="56"/>
      <c r="AN113" s="56"/>
      <c r="AO113" s="56"/>
      <c r="AP113" s="56"/>
      <c r="AQ113" s="56"/>
      <c r="AR113" s="56"/>
      <c r="AS113" s="56"/>
      <c r="AT113" s="56"/>
      <c r="AU113" s="56"/>
      <c r="AV113" s="56"/>
      <c r="AW113" s="56"/>
      <c r="AX113" s="56"/>
      <c r="AY113" s="56"/>
      <c r="AZ113" s="56"/>
    </row>
    <row r="114" spans="1:52" s="3" customFormat="1" ht="12.75" x14ac:dyDescent="0.2">
      <c r="A114" s="543">
        <v>2</v>
      </c>
      <c r="B114" s="544">
        <v>2</v>
      </c>
      <c r="C114" s="544">
        <v>3</v>
      </c>
      <c r="D114" s="544">
        <v>2</v>
      </c>
      <c r="E114" s="544"/>
      <c r="F114" s="545" t="s">
        <v>128</v>
      </c>
      <c r="G114" s="546">
        <f>G115</f>
        <v>0</v>
      </c>
      <c r="H114" s="546">
        <f>H115</f>
        <v>0</v>
      </c>
      <c r="I114" s="546">
        <f>I115</f>
        <v>0</v>
      </c>
      <c r="J114" s="546">
        <f>J115</f>
        <v>0</v>
      </c>
      <c r="K114" s="547">
        <f>K115</f>
        <v>0</v>
      </c>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c r="AO114" s="56"/>
      <c r="AP114" s="56"/>
      <c r="AQ114" s="56"/>
      <c r="AR114" s="56"/>
      <c r="AS114" s="56"/>
      <c r="AT114" s="56"/>
      <c r="AU114" s="56"/>
      <c r="AV114" s="56"/>
      <c r="AW114" s="56"/>
      <c r="AX114" s="56"/>
      <c r="AY114" s="56"/>
      <c r="AZ114" s="56"/>
    </row>
    <row r="115" spans="1:52" s="3" customFormat="1" ht="12.75" x14ac:dyDescent="0.2">
      <c r="A115" s="558">
        <v>2</v>
      </c>
      <c r="B115" s="549">
        <v>2</v>
      </c>
      <c r="C115" s="549">
        <v>3</v>
      </c>
      <c r="D115" s="549">
        <v>2</v>
      </c>
      <c r="E115" s="549" t="s">
        <v>312</v>
      </c>
      <c r="F115" s="559" t="s">
        <v>128</v>
      </c>
      <c r="G115" s="551"/>
      <c r="H115" s="551"/>
      <c r="I115" s="551"/>
      <c r="J115" s="552">
        <f>SUBTOTAL(9,G115:I115)</f>
        <v>0</v>
      </c>
      <c r="K115" s="553">
        <f>IFERROR(J115/$J$18*100,"0.00")</f>
        <v>0</v>
      </c>
      <c r="L115" s="56"/>
      <c r="M115" s="56"/>
      <c r="N115" s="56"/>
      <c r="O115" s="56"/>
      <c r="P115" s="56"/>
      <c r="Q115" s="56"/>
      <c r="R115" s="56"/>
      <c r="S115" s="56"/>
      <c r="T115" s="56"/>
      <c r="U115" s="56"/>
      <c r="V115" s="56"/>
      <c r="W115" s="56"/>
      <c r="X115" s="56"/>
      <c r="Y115" s="56"/>
      <c r="Z115" s="56"/>
      <c r="AA115" s="56"/>
      <c r="AB115" s="56"/>
      <c r="AC115" s="56"/>
      <c r="AD115" s="56"/>
      <c r="AE115" s="56"/>
      <c r="AF115" s="56"/>
      <c r="AG115" s="56"/>
      <c r="AH115" s="56"/>
      <c r="AI115" s="56"/>
      <c r="AJ115" s="56"/>
      <c r="AK115" s="56"/>
      <c r="AL115" s="56"/>
      <c r="AM115" s="56"/>
      <c r="AN115" s="56"/>
      <c r="AO115" s="56"/>
      <c r="AP115" s="56"/>
      <c r="AQ115" s="56"/>
      <c r="AR115" s="56"/>
      <c r="AS115" s="56"/>
      <c r="AT115" s="56"/>
      <c r="AU115" s="56"/>
      <c r="AV115" s="56"/>
      <c r="AW115" s="56"/>
      <c r="AX115" s="56"/>
      <c r="AY115" s="56"/>
      <c r="AZ115" s="56"/>
    </row>
    <row r="116" spans="1:52" s="3" customFormat="1" ht="12.75" x14ac:dyDescent="0.2">
      <c r="A116" s="538">
        <v>2</v>
      </c>
      <c r="B116" s="539">
        <v>2</v>
      </c>
      <c r="C116" s="539">
        <v>4</v>
      </c>
      <c r="D116" s="539"/>
      <c r="E116" s="539"/>
      <c r="F116" s="540" t="s">
        <v>129</v>
      </c>
      <c r="G116" s="541">
        <f>+G117+G119+G121+G123</f>
        <v>150000</v>
      </c>
      <c r="H116" s="541">
        <f>+H117+H119+H121+H123</f>
        <v>350000</v>
      </c>
      <c r="I116" s="541">
        <f>+I117+I119+I121+I123</f>
        <v>0</v>
      </c>
      <c r="J116" s="541">
        <f>+J117+J119+J121+J123</f>
        <v>500000</v>
      </c>
      <c r="K116" s="542">
        <f>+K117+K119+K121+K123</f>
        <v>0.12141872570864462</v>
      </c>
      <c r="L116" s="56"/>
      <c r="M116" s="56"/>
      <c r="N116" s="56"/>
      <c r="O116" s="56"/>
      <c r="P116" s="56"/>
      <c r="Q116" s="56"/>
      <c r="R116" s="56"/>
      <c r="S116" s="56"/>
      <c r="T116" s="56"/>
      <c r="U116" s="56"/>
      <c r="V116" s="56"/>
      <c r="W116" s="56"/>
      <c r="X116" s="56"/>
      <c r="Y116" s="56"/>
      <c r="Z116" s="56"/>
      <c r="AA116" s="56"/>
      <c r="AB116" s="56"/>
      <c r="AC116" s="56"/>
      <c r="AD116" s="56"/>
      <c r="AE116" s="56"/>
      <c r="AF116" s="56"/>
      <c r="AG116" s="56"/>
      <c r="AH116" s="56"/>
      <c r="AI116" s="56"/>
      <c r="AJ116" s="56"/>
      <c r="AK116" s="56"/>
      <c r="AL116" s="56"/>
      <c r="AM116" s="56"/>
      <c r="AN116" s="56"/>
      <c r="AO116" s="56"/>
      <c r="AP116" s="56"/>
      <c r="AQ116" s="56"/>
      <c r="AR116" s="56"/>
      <c r="AS116" s="56"/>
      <c r="AT116" s="56"/>
      <c r="AU116" s="56"/>
      <c r="AV116" s="56"/>
      <c r="AW116" s="56"/>
      <c r="AX116" s="56"/>
      <c r="AY116" s="56"/>
      <c r="AZ116" s="56"/>
    </row>
    <row r="117" spans="1:52" s="3" customFormat="1" ht="12.75" x14ac:dyDescent="0.2">
      <c r="A117" s="543">
        <v>2</v>
      </c>
      <c r="B117" s="544">
        <v>2</v>
      </c>
      <c r="C117" s="544">
        <v>4</v>
      </c>
      <c r="D117" s="544">
        <v>1</v>
      </c>
      <c r="E117" s="544"/>
      <c r="F117" s="557" t="s">
        <v>15</v>
      </c>
      <c r="G117" s="546">
        <f>G118</f>
        <v>0</v>
      </c>
      <c r="H117" s="546">
        <f>H118</f>
        <v>50000</v>
      </c>
      <c r="I117" s="546">
        <f>I118</f>
        <v>0</v>
      </c>
      <c r="J117" s="546">
        <f>J118</f>
        <v>50000</v>
      </c>
      <c r="K117" s="547">
        <f>K118</f>
        <v>1.2141872570864461E-2</v>
      </c>
      <c r="L117" s="56"/>
      <c r="M117" s="56"/>
      <c r="N117" s="56"/>
      <c r="O117" s="56"/>
      <c r="P117" s="56"/>
      <c r="Q117" s="56"/>
      <c r="R117" s="56"/>
      <c r="S117" s="56"/>
      <c r="T117" s="56"/>
      <c r="U117" s="56"/>
      <c r="V117" s="56"/>
      <c r="W117" s="56"/>
      <c r="X117" s="56"/>
      <c r="Y117" s="56"/>
      <c r="Z117" s="56"/>
      <c r="AA117" s="56"/>
      <c r="AB117" s="56"/>
      <c r="AC117" s="56"/>
      <c r="AD117" s="56"/>
      <c r="AE117" s="56"/>
      <c r="AF117" s="56"/>
      <c r="AG117" s="56"/>
      <c r="AH117" s="56"/>
      <c r="AI117" s="56"/>
      <c r="AJ117" s="56"/>
      <c r="AK117" s="56"/>
      <c r="AL117" s="56"/>
      <c r="AM117" s="56"/>
      <c r="AN117" s="56"/>
      <c r="AO117" s="56"/>
      <c r="AP117" s="56"/>
      <c r="AQ117" s="56"/>
      <c r="AR117" s="56"/>
      <c r="AS117" s="56"/>
      <c r="AT117" s="56"/>
      <c r="AU117" s="56"/>
      <c r="AV117" s="56"/>
      <c r="AW117" s="56"/>
      <c r="AX117" s="56"/>
      <c r="AY117" s="56"/>
      <c r="AZ117" s="56"/>
    </row>
    <row r="118" spans="1:52" s="3" customFormat="1" ht="12.75" x14ac:dyDescent="0.2">
      <c r="A118" s="548">
        <v>2</v>
      </c>
      <c r="B118" s="549">
        <v>2</v>
      </c>
      <c r="C118" s="549">
        <v>4</v>
      </c>
      <c r="D118" s="549">
        <v>1</v>
      </c>
      <c r="E118" s="549" t="s">
        <v>312</v>
      </c>
      <c r="F118" s="554" t="s">
        <v>15</v>
      </c>
      <c r="G118" s="551"/>
      <c r="H118" s="551">
        <v>50000</v>
      </c>
      <c r="I118" s="551"/>
      <c r="J118" s="552">
        <f>SUBTOTAL(9,G118:I118)</f>
        <v>50000</v>
      </c>
      <c r="K118" s="553">
        <f>IFERROR(J118/$J$18*100,"0.00")</f>
        <v>1.2141872570864461E-2</v>
      </c>
      <c r="L118" s="56"/>
      <c r="M118" s="56"/>
      <c r="N118" s="56"/>
      <c r="O118" s="56"/>
      <c r="P118" s="56"/>
      <c r="Q118" s="56"/>
      <c r="R118" s="56"/>
      <c r="S118" s="56"/>
      <c r="T118" s="56"/>
      <c r="U118" s="56"/>
      <c r="V118" s="56"/>
      <c r="W118" s="56"/>
      <c r="X118" s="56"/>
      <c r="Y118" s="56"/>
      <c r="Z118" s="56"/>
      <c r="AA118" s="56"/>
      <c r="AB118" s="56"/>
      <c r="AC118" s="56"/>
      <c r="AD118" s="56"/>
      <c r="AE118" s="56"/>
      <c r="AF118" s="56"/>
      <c r="AG118" s="56"/>
      <c r="AH118" s="56"/>
      <c r="AI118" s="56"/>
      <c r="AJ118" s="56"/>
      <c r="AK118" s="56"/>
      <c r="AL118" s="56"/>
      <c r="AM118" s="56"/>
      <c r="AN118" s="56"/>
      <c r="AO118" s="56"/>
      <c r="AP118" s="56"/>
      <c r="AQ118" s="56"/>
      <c r="AR118" s="56"/>
      <c r="AS118" s="56"/>
      <c r="AT118" s="56"/>
      <c r="AU118" s="56"/>
      <c r="AV118" s="56"/>
      <c r="AW118" s="56"/>
      <c r="AX118" s="56"/>
      <c r="AY118" s="56"/>
      <c r="AZ118" s="56"/>
    </row>
    <row r="119" spans="1:52" s="3" customFormat="1" ht="12.75" x14ac:dyDescent="0.2">
      <c r="A119" s="543">
        <v>2</v>
      </c>
      <c r="B119" s="544">
        <v>2</v>
      </c>
      <c r="C119" s="544">
        <v>4</v>
      </c>
      <c r="D119" s="544">
        <v>2</v>
      </c>
      <c r="E119" s="544"/>
      <c r="F119" s="557" t="s">
        <v>16</v>
      </c>
      <c r="G119" s="546">
        <f>G120</f>
        <v>150000</v>
      </c>
      <c r="H119" s="546">
        <f>H120</f>
        <v>300000</v>
      </c>
      <c r="I119" s="546">
        <f>I120</f>
        <v>0</v>
      </c>
      <c r="J119" s="546">
        <f>J120</f>
        <v>450000</v>
      </c>
      <c r="K119" s="547">
        <f>K120</f>
        <v>0.10927685313778016</v>
      </c>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row>
    <row r="120" spans="1:52" s="3" customFormat="1" ht="12.75" x14ac:dyDescent="0.2">
      <c r="A120" s="558">
        <v>2</v>
      </c>
      <c r="B120" s="549">
        <v>2</v>
      </c>
      <c r="C120" s="549">
        <v>4</v>
      </c>
      <c r="D120" s="549">
        <v>2</v>
      </c>
      <c r="E120" s="549" t="s">
        <v>312</v>
      </c>
      <c r="F120" s="559" t="s">
        <v>16</v>
      </c>
      <c r="G120" s="551">
        <v>150000</v>
      </c>
      <c r="H120" s="551">
        <v>300000</v>
      </c>
      <c r="I120" s="551"/>
      <c r="J120" s="552">
        <f>SUBTOTAL(9,G120:I120)</f>
        <v>450000</v>
      </c>
      <c r="K120" s="553">
        <f>IFERROR(J120/$J$18*100,"0.00")</f>
        <v>0.10927685313778016</v>
      </c>
      <c r="L120" s="56"/>
      <c r="M120" s="56"/>
      <c r="N120" s="56"/>
      <c r="O120" s="56"/>
      <c r="P120" s="56"/>
      <c r="Q120" s="56"/>
      <c r="R120" s="56"/>
      <c r="S120" s="56"/>
      <c r="T120" s="56"/>
      <c r="U120" s="56"/>
      <c r="V120" s="56"/>
      <c r="W120" s="56"/>
      <c r="X120" s="56"/>
      <c r="Y120" s="56"/>
      <c r="Z120" s="56"/>
      <c r="AA120" s="56"/>
      <c r="AB120" s="56"/>
      <c r="AC120" s="56"/>
      <c r="AD120" s="56"/>
      <c r="AE120" s="56"/>
      <c r="AF120" s="56"/>
      <c r="AG120" s="56"/>
      <c r="AH120" s="56"/>
      <c r="AI120" s="56"/>
      <c r="AJ120" s="56"/>
      <c r="AK120" s="56"/>
      <c r="AL120" s="56"/>
      <c r="AM120" s="56"/>
      <c r="AN120" s="56"/>
      <c r="AO120" s="56"/>
      <c r="AP120" s="56"/>
      <c r="AQ120" s="56"/>
      <c r="AR120" s="56"/>
      <c r="AS120" s="56"/>
      <c r="AT120" s="56"/>
      <c r="AU120" s="56"/>
      <c r="AV120" s="56"/>
      <c r="AW120" s="56"/>
      <c r="AX120" s="56"/>
      <c r="AY120" s="56"/>
      <c r="AZ120" s="56"/>
    </row>
    <row r="121" spans="1:52" s="3" customFormat="1" ht="12.75" x14ac:dyDescent="0.2">
      <c r="A121" s="543">
        <v>2</v>
      </c>
      <c r="B121" s="544">
        <v>2</v>
      </c>
      <c r="C121" s="544">
        <v>4</v>
      </c>
      <c r="D121" s="544">
        <v>3</v>
      </c>
      <c r="E121" s="544"/>
      <c r="F121" s="557" t="s">
        <v>29</v>
      </c>
      <c r="G121" s="546">
        <f>G122</f>
        <v>0</v>
      </c>
      <c r="H121" s="546">
        <f>H122</f>
        <v>0</v>
      </c>
      <c r="I121" s="546">
        <f>I122</f>
        <v>0</v>
      </c>
      <c r="J121" s="546">
        <f>J122</f>
        <v>0</v>
      </c>
      <c r="K121" s="547">
        <f>K122</f>
        <v>0</v>
      </c>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row>
    <row r="122" spans="1:52" s="3" customFormat="1" ht="12.75" x14ac:dyDescent="0.2">
      <c r="A122" s="558">
        <v>2</v>
      </c>
      <c r="B122" s="549">
        <v>2</v>
      </c>
      <c r="C122" s="549">
        <v>4</v>
      </c>
      <c r="D122" s="549">
        <v>3</v>
      </c>
      <c r="E122" s="549" t="s">
        <v>312</v>
      </c>
      <c r="F122" s="559" t="s">
        <v>29</v>
      </c>
      <c r="G122" s="551"/>
      <c r="H122" s="551"/>
      <c r="I122" s="551"/>
      <c r="J122" s="552">
        <f>SUBTOTAL(9,G122:I122)</f>
        <v>0</v>
      </c>
      <c r="K122" s="553">
        <f>IFERROR(J122/$J$18*100,"0.00")</f>
        <v>0</v>
      </c>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row>
    <row r="123" spans="1:52" s="3" customFormat="1" ht="12.75" x14ac:dyDescent="0.2">
      <c r="A123" s="543">
        <v>2</v>
      </c>
      <c r="B123" s="544">
        <v>2</v>
      </c>
      <c r="C123" s="544">
        <v>4</v>
      </c>
      <c r="D123" s="544">
        <v>4</v>
      </c>
      <c r="E123" s="544"/>
      <c r="F123" s="557" t="s">
        <v>130</v>
      </c>
      <c r="G123" s="546">
        <f>G124</f>
        <v>0</v>
      </c>
      <c r="H123" s="546">
        <f>H124</f>
        <v>0</v>
      </c>
      <c r="I123" s="546">
        <f>I124</f>
        <v>0</v>
      </c>
      <c r="J123" s="546">
        <f>J124</f>
        <v>0</v>
      </c>
      <c r="K123" s="547">
        <f>K124</f>
        <v>0</v>
      </c>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row>
    <row r="124" spans="1:52" s="3" customFormat="1" ht="12.75" x14ac:dyDescent="0.2">
      <c r="A124" s="558">
        <v>2</v>
      </c>
      <c r="B124" s="549">
        <v>2</v>
      </c>
      <c r="C124" s="549">
        <v>4</v>
      </c>
      <c r="D124" s="549">
        <v>4</v>
      </c>
      <c r="E124" s="549" t="s">
        <v>312</v>
      </c>
      <c r="F124" s="559" t="s">
        <v>130</v>
      </c>
      <c r="G124" s="551"/>
      <c r="H124" s="551"/>
      <c r="I124" s="551"/>
      <c r="J124" s="552">
        <f>SUBTOTAL(9,G124:I124)</f>
        <v>0</v>
      </c>
      <c r="K124" s="553">
        <f>IFERROR(J124/$J$18*100,"0.00")</f>
        <v>0</v>
      </c>
      <c r="L124" s="56"/>
      <c r="M124" s="56"/>
      <c r="N124" s="56"/>
      <c r="O124" s="56"/>
      <c r="P124" s="56"/>
      <c r="Q124" s="56"/>
      <c r="R124" s="56"/>
      <c r="S124" s="56"/>
      <c r="T124" s="56"/>
      <c r="U124" s="56"/>
      <c r="V124" s="56"/>
      <c r="W124" s="56"/>
      <c r="X124" s="56"/>
      <c r="Y124" s="56"/>
      <c r="Z124" s="56"/>
      <c r="AA124" s="56"/>
      <c r="AB124" s="56"/>
      <c r="AC124" s="56"/>
      <c r="AD124" s="56"/>
      <c r="AE124" s="56"/>
      <c r="AF124" s="56"/>
      <c r="AG124" s="56"/>
      <c r="AH124" s="56"/>
      <c r="AI124" s="56"/>
      <c r="AJ124" s="56"/>
      <c r="AK124" s="56"/>
      <c r="AL124" s="56"/>
      <c r="AM124" s="56"/>
      <c r="AN124" s="56"/>
      <c r="AO124" s="56"/>
      <c r="AP124" s="56"/>
      <c r="AQ124" s="56"/>
      <c r="AR124" s="56"/>
      <c r="AS124" s="56"/>
      <c r="AT124" s="56"/>
      <c r="AU124" s="56"/>
      <c r="AV124" s="56"/>
      <c r="AW124" s="56"/>
      <c r="AX124" s="56"/>
      <c r="AY124" s="56"/>
      <c r="AZ124" s="56"/>
    </row>
    <row r="125" spans="1:52" s="3" customFormat="1" ht="12.75" x14ac:dyDescent="0.2">
      <c r="A125" s="538">
        <v>2</v>
      </c>
      <c r="B125" s="539">
        <v>2</v>
      </c>
      <c r="C125" s="539">
        <v>5</v>
      </c>
      <c r="D125" s="539"/>
      <c r="E125" s="539"/>
      <c r="F125" s="540" t="s">
        <v>131</v>
      </c>
      <c r="G125" s="541">
        <f>+G126+G128+G130+G136+G138+G140+G142+G144</f>
        <v>2250000</v>
      </c>
      <c r="H125" s="541">
        <f>+H126+H128+H130+H136+H138+H140+H142+H144</f>
        <v>1700000</v>
      </c>
      <c r="I125" s="541">
        <f>+I126+I128+I130+I136+I138+I140+I142+I144</f>
        <v>0</v>
      </c>
      <c r="J125" s="541">
        <f>+J126+J128+J130+J136+J138+J140+J142+J144</f>
        <v>3950000</v>
      </c>
      <c r="K125" s="542">
        <f>+K126+K128+K130+K136+K138+K140+K142+K144</f>
        <v>0.95920793309829255</v>
      </c>
      <c r="L125" s="56"/>
      <c r="M125" s="56"/>
      <c r="N125" s="56"/>
      <c r="O125" s="56"/>
      <c r="P125" s="56"/>
      <c r="Q125" s="56"/>
      <c r="R125" s="56"/>
      <c r="S125" s="56"/>
      <c r="T125" s="56"/>
      <c r="U125" s="56"/>
      <c r="V125" s="56"/>
      <c r="W125" s="56"/>
      <c r="X125" s="56"/>
      <c r="Y125" s="56"/>
      <c r="Z125" s="56"/>
      <c r="AA125" s="56"/>
      <c r="AB125" s="56"/>
      <c r="AC125" s="56"/>
      <c r="AD125" s="56"/>
      <c r="AE125" s="56"/>
      <c r="AF125" s="56"/>
      <c r="AG125" s="56"/>
      <c r="AH125" s="56"/>
      <c r="AI125" s="56"/>
      <c r="AJ125" s="56"/>
      <c r="AK125" s="56"/>
      <c r="AL125" s="56"/>
      <c r="AM125" s="56"/>
      <c r="AN125" s="56"/>
      <c r="AO125" s="56"/>
      <c r="AP125" s="56"/>
      <c r="AQ125" s="56"/>
      <c r="AR125" s="56"/>
      <c r="AS125" s="56"/>
      <c r="AT125" s="56"/>
      <c r="AU125" s="56"/>
      <c r="AV125" s="56"/>
      <c r="AW125" s="56"/>
      <c r="AX125" s="56"/>
      <c r="AY125" s="56"/>
      <c r="AZ125" s="56"/>
    </row>
    <row r="126" spans="1:52" s="3" customFormat="1" ht="12.75" x14ac:dyDescent="0.2">
      <c r="A126" s="543">
        <v>2</v>
      </c>
      <c r="B126" s="544">
        <v>2</v>
      </c>
      <c r="C126" s="544">
        <v>5</v>
      </c>
      <c r="D126" s="544">
        <v>1</v>
      </c>
      <c r="E126" s="544"/>
      <c r="F126" s="557" t="s">
        <v>132</v>
      </c>
      <c r="G126" s="546">
        <f>G127</f>
        <v>2250000</v>
      </c>
      <c r="H126" s="546">
        <f>H127</f>
        <v>1500000</v>
      </c>
      <c r="I126" s="546">
        <f>I127</f>
        <v>0</v>
      </c>
      <c r="J126" s="546">
        <f>J127</f>
        <v>3750000</v>
      </c>
      <c r="K126" s="547">
        <f>K127</f>
        <v>0.91064044281483469</v>
      </c>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row>
    <row r="127" spans="1:52" s="3" customFormat="1" ht="12.75" x14ac:dyDescent="0.2">
      <c r="A127" s="558">
        <v>2</v>
      </c>
      <c r="B127" s="549">
        <v>2</v>
      </c>
      <c r="C127" s="549">
        <v>5</v>
      </c>
      <c r="D127" s="549">
        <v>1</v>
      </c>
      <c r="E127" s="549" t="s">
        <v>312</v>
      </c>
      <c r="F127" s="559" t="s">
        <v>132</v>
      </c>
      <c r="G127" s="551">
        <v>2250000</v>
      </c>
      <c r="H127" s="551">
        <v>1500000</v>
      </c>
      <c r="I127" s="551"/>
      <c r="J127" s="552">
        <f>SUBTOTAL(9,G127:I127)</f>
        <v>3750000</v>
      </c>
      <c r="K127" s="553">
        <f>IFERROR(J127/$J$18*100,"0.00")</f>
        <v>0.91064044281483469</v>
      </c>
      <c r="L127" s="56"/>
      <c r="M127" s="56"/>
      <c r="N127" s="56"/>
      <c r="O127" s="56"/>
      <c r="P127" s="56"/>
      <c r="Q127" s="56"/>
      <c r="R127" s="56"/>
      <c r="S127" s="56"/>
      <c r="T127" s="56"/>
      <c r="U127" s="56"/>
      <c r="V127" s="56"/>
      <c r="W127" s="56"/>
      <c r="X127" s="56"/>
      <c r="Y127" s="56"/>
      <c r="Z127" s="56"/>
      <c r="AA127" s="56"/>
      <c r="AB127" s="56"/>
      <c r="AC127" s="56"/>
      <c r="AD127" s="56"/>
      <c r="AE127" s="56"/>
      <c r="AF127" s="56"/>
      <c r="AG127" s="56"/>
      <c r="AH127" s="56"/>
      <c r="AI127" s="56"/>
      <c r="AJ127" s="56"/>
      <c r="AK127" s="56"/>
      <c r="AL127" s="56"/>
      <c r="AM127" s="56"/>
      <c r="AN127" s="56"/>
      <c r="AO127" s="56"/>
      <c r="AP127" s="56"/>
      <c r="AQ127" s="56"/>
      <c r="AR127" s="56"/>
      <c r="AS127" s="56"/>
      <c r="AT127" s="56"/>
      <c r="AU127" s="56"/>
      <c r="AV127" s="56"/>
      <c r="AW127" s="56"/>
      <c r="AX127" s="56"/>
      <c r="AY127" s="56"/>
      <c r="AZ127" s="56"/>
    </row>
    <row r="128" spans="1:52" s="3" customFormat="1" ht="12.75" x14ac:dyDescent="0.2">
      <c r="A128" s="561">
        <v>2</v>
      </c>
      <c r="B128" s="544">
        <v>2</v>
      </c>
      <c r="C128" s="544">
        <v>5</v>
      </c>
      <c r="D128" s="544">
        <v>2</v>
      </c>
      <c r="E128" s="544"/>
      <c r="F128" s="562" t="s">
        <v>133</v>
      </c>
      <c r="G128" s="546">
        <f>G129</f>
        <v>0</v>
      </c>
      <c r="H128" s="546">
        <f>H129</f>
        <v>0</v>
      </c>
      <c r="I128" s="546">
        <f>I129</f>
        <v>0</v>
      </c>
      <c r="J128" s="546">
        <f>J129</f>
        <v>0</v>
      </c>
      <c r="K128" s="547">
        <f>K129</f>
        <v>0</v>
      </c>
      <c r="L128" s="56"/>
      <c r="M128" s="56"/>
      <c r="N128" s="56"/>
      <c r="O128" s="56"/>
      <c r="P128" s="56"/>
      <c r="Q128" s="56"/>
      <c r="R128" s="56"/>
      <c r="S128" s="56"/>
      <c r="T128" s="56"/>
      <c r="U128" s="56"/>
      <c r="V128" s="56"/>
      <c r="W128" s="56"/>
      <c r="X128" s="56"/>
      <c r="Y128" s="56"/>
      <c r="Z128" s="56"/>
      <c r="AA128" s="56"/>
      <c r="AB128" s="56"/>
      <c r="AC128" s="56"/>
      <c r="AD128" s="56"/>
      <c r="AE128" s="56"/>
      <c r="AF128" s="56"/>
      <c r="AG128" s="56"/>
      <c r="AH128" s="56"/>
      <c r="AI128" s="56"/>
      <c r="AJ128" s="56"/>
      <c r="AK128" s="56"/>
      <c r="AL128" s="56"/>
      <c r="AM128" s="56"/>
      <c r="AN128" s="56"/>
      <c r="AO128" s="56"/>
      <c r="AP128" s="56"/>
      <c r="AQ128" s="56"/>
      <c r="AR128" s="56"/>
      <c r="AS128" s="56"/>
      <c r="AT128" s="56"/>
      <c r="AU128" s="56"/>
      <c r="AV128" s="56"/>
      <c r="AW128" s="56"/>
      <c r="AX128" s="56"/>
      <c r="AY128" s="56"/>
      <c r="AZ128" s="56"/>
    </row>
    <row r="129" spans="1:52" s="3" customFormat="1" ht="12.75" x14ac:dyDescent="0.2">
      <c r="A129" s="558">
        <v>2</v>
      </c>
      <c r="B129" s="549">
        <v>2</v>
      </c>
      <c r="C129" s="549">
        <v>5</v>
      </c>
      <c r="D129" s="549">
        <v>2</v>
      </c>
      <c r="E129" s="549" t="s">
        <v>312</v>
      </c>
      <c r="F129" s="559" t="s">
        <v>133</v>
      </c>
      <c r="G129" s="551"/>
      <c r="H129" s="551"/>
      <c r="I129" s="551"/>
      <c r="J129" s="552">
        <f>SUBTOTAL(9,G129:I129)</f>
        <v>0</v>
      </c>
      <c r="K129" s="553">
        <f>IFERROR(J129/$J$18*100,"0.00")</f>
        <v>0</v>
      </c>
      <c r="L129" s="56"/>
      <c r="M129" s="56"/>
      <c r="N129" s="56"/>
      <c r="O129" s="56"/>
      <c r="P129" s="56"/>
      <c r="Q129" s="56"/>
      <c r="R129" s="56"/>
      <c r="S129" s="56"/>
      <c r="T129" s="56"/>
      <c r="U129" s="56"/>
      <c r="V129" s="56"/>
      <c r="W129" s="56"/>
      <c r="X129" s="56"/>
      <c r="Y129" s="56"/>
      <c r="Z129" s="56"/>
      <c r="AA129" s="56"/>
      <c r="AB129" s="56"/>
      <c r="AC129" s="56"/>
      <c r="AD129" s="56"/>
      <c r="AE129" s="56"/>
      <c r="AF129" s="56"/>
      <c r="AG129" s="56"/>
      <c r="AH129" s="56"/>
      <c r="AI129" s="56"/>
      <c r="AJ129" s="56"/>
      <c r="AK129" s="56"/>
      <c r="AL129" s="56"/>
      <c r="AM129" s="56"/>
      <c r="AN129" s="56"/>
      <c r="AO129" s="56"/>
      <c r="AP129" s="56"/>
      <c r="AQ129" s="56"/>
      <c r="AR129" s="56"/>
      <c r="AS129" s="56"/>
      <c r="AT129" s="56"/>
      <c r="AU129" s="56"/>
      <c r="AV129" s="56"/>
      <c r="AW129" s="56"/>
      <c r="AX129" s="56"/>
      <c r="AY129" s="56"/>
      <c r="AZ129" s="56"/>
    </row>
    <row r="130" spans="1:52" s="3" customFormat="1" ht="12.75" x14ac:dyDescent="0.2">
      <c r="A130" s="543">
        <v>2</v>
      </c>
      <c r="B130" s="544">
        <v>2</v>
      </c>
      <c r="C130" s="544">
        <v>5</v>
      </c>
      <c r="D130" s="544">
        <v>3</v>
      </c>
      <c r="E130" s="544"/>
      <c r="F130" s="557" t="s">
        <v>134</v>
      </c>
      <c r="G130" s="546">
        <f>SUM(G131:G135)</f>
        <v>0</v>
      </c>
      <c r="H130" s="546">
        <f>SUM(H131:H135)</f>
        <v>200000</v>
      </c>
      <c r="I130" s="546">
        <f>SUM(I131:I135)</f>
        <v>0</v>
      </c>
      <c r="J130" s="546">
        <f>SUM(J131:J135)</f>
        <v>200000</v>
      </c>
      <c r="K130" s="547">
        <f>SUM(K131:K135)</f>
        <v>4.8567490283457845E-2</v>
      </c>
      <c r="L130" s="56"/>
      <c r="M130" s="56"/>
      <c r="N130" s="56"/>
      <c r="O130" s="56"/>
      <c r="P130" s="56"/>
      <c r="Q130" s="56"/>
      <c r="R130" s="56"/>
      <c r="S130" s="56"/>
      <c r="T130" s="56"/>
      <c r="U130" s="56"/>
      <c r="V130" s="56"/>
      <c r="W130" s="56"/>
      <c r="X130" s="56"/>
      <c r="Y130" s="56"/>
      <c r="Z130" s="56"/>
      <c r="AA130" s="56"/>
      <c r="AB130" s="56"/>
      <c r="AC130" s="56"/>
      <c r="AD130" s="56"/>
      <c r="AE130" s="56"/>
      <c r="AF130" s="56"/>
      <c r="AG130" s="56"/>
      <c r="AH130" s="56"/>
      <c r="AI130" s="56"/>
      <c r="AJ130" s="56"/>
      <c r="AK130" s="56"/>
      <c r="AL130" s="56"/>
      <c r="AM130" s="56"/>
      <c r="AN130" s="56"/>
      <c r="AO130" s="56"/>
      <c r="AP130" s="56"/>
      <c r="AQ130" s="56"/>
      <c r="AR130" s="56"/>
      <c r="AS130" s="56"/>
      <c r="AT130" s="56"/>
      <c r="AU130" s="56"/>
      <c r="AV130" s="56"/>
      <c r="AW130" s="56"/>
      <c r="AX130" s="56"/>
      <c r="AY130" s="56"/>
      <c r="AZ130" s="56"/>
    </row>
    <row r="131" spans="1:52" s="3" customFormat="1" ht="12.75" x14ac:dyDescent="0.2">
      <c r="A131" s="558">
        <v>2</v>
      </c>
      <c r="B131" s="549">
        <v>2</v>
      </c>
      <c r="C131" s="549">
        <v>5</v>
      </c>
      <c r="D131" s="549">
        <v>3</v>
      </c>
      <c r="E131" s="549" t="s">
        <v>312</v>
      </c>
      <c r="F131" s="559" t="s">
        <v>135</v>
      </c>
      <c r="G131" s="551"/>
      <c r="H131" s="551"/>
      <c r="I131" s="551"/>
      <c r="J131" s="552">
        <f>SUBTOTAL(9,G131:I131)</f>
        <v>0</v>
      </c>
      <c r="K131" s="553">
        <f>IFERROR(J131/$J$18*100,"0.00")</f>
        <v>0</v>
      </c>
      <c r="L131" s="56"/>
      <c r="M131" s="56"/>
      <c r="N131" s="56"/>
      <c r="O131" s="56"/>
      <c r="P131" s="56"/>
      <c r="Q131" s="56"/>
      <c r="R131" s="56"/>
      <c r="S131" s="56"/>
      <c r="T131" s="56"/>
      <c r="U131" s="56"/>
      <c r="V131" s="56"/>
      <c r="W131" s="56"/>
      <c r="X131" s="56"/>
      <c r="Y131" s="56"/>
      <c r="Z131" s="56"/>
      <c r="AA131" s="56"/>
      <c r="AB131" s="56"/>
      <c r="AC131" s="56"/>
      <c r="AD131" s="56"/>
      <c r="AE131" s="56"/>
      <c r="AF131" s="56"/>
      <c r="AG131" s="56"/>
      <c r="AH131" s="56"/>
      <c r="AI131" s="56"/>
      <c r="AJ131" s="56"/>
      <c r="AK131" s="56"/>
      <c r="AL131" s="56"/>
      <c r="AM131" s="56"/>
      <c r="AN131" s="56"/>
      <c r="AO131" s="56"/>
      <c r="AP131" s="56"/>
      <c r="AQ131" s="56"/>
      <c r="AR131" s="56"/>
      <c r="AS131" s="56"/>
      <c r="AT131" s="56"/>
      <c r="AU131" s="56"/>
      <c r="AV131" s="56"/>
      <c r="AW131" s="56"/>
      <c r="AX131" s="56"/>
      <c r="AY131" s="56"/>
      <c r="AZ131" s="56"/>
    </row>
    <row r="132" spans="1:52" s="3" customFormat="1" ht="12.75" x14ac:dyDescent="0.2">
      <c r="A132" s="558">
        <v>2</v>
      </c>
      <c r="B132" s="549">
        <v>2</v>
      </c>
      <c r="C132" s="549">
        <v>5</v>
      </c>
      <c r="D132" s="549">
        <v>3</v>
      </c>
      <c r="E132" s="549" t="s">
        <v>313</v>
      </c>
      <c r="F132" s="559" t="s">
        <v>136</v>
      </c>
      <c r="G132" s="551"/>
      <c r="H132" s="551"/>
      <c r="I132" s="551"/>
      <c r="J132" s="552">
        <f>SUBTOTAL(9,G132:I132)</f>
        <v>0</v>
      </c>
      <c r="K132" s="553">
        <f>IFERROR(J132/$J$18*100,"0.00")</f>
        <v>0</v>
      </c>
      <c r="L132" s="56"/>
      <c r="M132" s="56"/>
      <c r="N132" s="56"/>
      <c r="O132" s="56"/>
      <c r="P132" s="56"/>
      <c r="Q132" s="56"/>
      <c r="R132" s="56"/>
      <c r="S132" s="56"/>
      <c r="T132" s="56"/>
      <c r="U132" s="56"/>
      <c r="V132" s="56"/>
      <c r="W132" s="56"/>
      <c r="X132" s="56"/>
      <c r="Y132" s="56"/>
      <c r="Z132" s="56"/>
      <c r="AA132" s="56"/>
      <c r="AB132" s="56"/>
      <c r="AC132" s="56"/>
      <c r="AD132" s="56"/>
      <c r="AE132" s="56"/>
      <c r="AF132" s="56"/>
      <c r="AG132" s="56"/>
      <c r="AH132" s="56"/>
      <c r="AI132" s="56"/>
      <c r="AJ132" s="56"/>
      <c r="AK132" s="56"/>
      <c r="AL132" s="56"/>
      <c r="AM132" s="56"/>
      <c r="AN132" s="56"/>
      <c r="AO132" s="56"/>
      <c r="AP132" s="56"/>
      <c r="AQ132" s="56"/>
      <c r="AR132" s="56"/>
      <c r="AS132" s="56"/>
      <c r="AT132" s="56"/>
      <c r="AU132" s="56"/>
      <c r="AV132" s="56"/>
      <c r="AW132" s="56"/>
      <c r="AX132" s="56"/>
      <c r="AY132" s="56"/>
      <c r="AZ132" s="56"/>
    </row>
    <row r="133" spans="1:52" s="3" customFormat="1" ht="12.75" x14ac:dyDescent="0.2">
      <c r="A133" s="558">
        <v>2</v>
      </c>
      <c r="B133" s="549">
        <v>2</v>
      </c>
      <c r="C133" s="549">
        <v>5</v>
      </c>
      <c r="D133" s="549">
        <v>3</v>
      </c>
      <c r="E133" s="549" t="s">
        <v>314</v>
      </c>
      <c r="F133" s="559" t="s">
        <v>137</v>
      </c>
      <c r="G133" s="551"/>
      <c r="H133" s="551"/>
      <c r="I133" s="551"/>
      <c r="J133" s="552">
        <f>SUBTOTAL(9,G133:I133)</f>
        <v>0</v>
      </c>
      <c r="K133" s="553">
        <f>IFERROR(J133/$J$18*100,"0.00")</f>
        <v>0</v>
      </c>
      <c r="L133" s="56"/>
      <c r="M133" s="56"/>
      <c r="N133" s="56"/>
      <c r="O133" s="56"/>
      <c r="P133" s="56"/>
      <c r="Q133" s="56"/>
      <c r="R133" s="56"/>
      <c r="S133" s="56"/>
      <c r="T133" s="56"/>
      <c r="U133" s="56"/>
      <c r="V133" s="56"/>
      <c r="W133" s="56"/>
      <c r="X133" s="56"/>
      <c r="Y133" s="56"/>
      <c r="Z133" s="56"/>
      <c r="AA133" s="56"/>
      <c r="AB133" s="56"/>
      <c r="AC133" s="56"/>
      <c r="AD133" s="56"/>
      <c r="AE133" s="56"/>
      <c r="AF133" s="56"/>
      <c r="AG133" s="56"/>
      <c r="AH133" s="56"/>
      <c r="AI133" s="56"/>
      <c r="AJ133" s="56"/>
      <c r="AK133" s="56"/>
      <c r="AL133" s="56"/>
      <c r="AM133" s="56"/>
      <c r="AN133" s="56"/>
      <c r="AO133" s="56"/>
      <c r="AP133" s="56"/>
      <c r="AQ133" s="56"/>
      <c r="AR133" s="56"/>
      <c r="AS133" s="56"/>
      <c r="AT133" s="56"/>
      <c r="AU133" s="56"/>
      <c r="AV133" s="56"/>
      <c r="AW133" s="56"/>
      <c r="AX133" s="56"/>
      <c r="AY133" s="56"/>
      <c r="AZ133" s="56"/>
    </row>
    <row r="134" spans="1:52" s="3" customFormat="1" ht="12.75" x14ac:dyDescent="0.2">
      <c r="A134" s="558">
        <v>2</v>
      </c>
      <c r="B134" s="549">
        <v>2</v>
      </c>
      <c r="C134" s="549">
        <v>5</v>
      </c>
      <c r="D134" s="549">
        <v>3</v>
      </c>
      <c r="E134" s="549" t="s">
        <v>315</v>
      </c>
      <c r="F134" s="559" t="s">
        <v>138</v>
      </c>
      <c r="G134" s="551"/>
      <c r="H134" s="551">
        <v>150000</v>
      </c>
      <c r="I134" s="551"/>
      <c r="J134" s="552">
        <f>SUBTOTAL(9,G134:I134)</f>
        <v>150000</v>
      </c>
      <c r="K134" s="553">
        <f>IFERROR(J134/$J$18*100,"0.00")</f>
        <v>3.6425617712593387E-2</v>
      </c>
      <c r="L134" s="56"/>
      <c r="M134" s="56"/>
      <c r="N134" s="56"/>
      <c r="O134" s="56"/>
      <c r="P134" s="56"/>
      <c r="Q134" s="56"/>
      <c r="R134" s="56"/>
      <c r="S134" s="56"/>
      <c r="T134" s="56"/>
      <c r="U134" s="56"/>
      <c r="V134" s="56"/>
      <c r="W134" s="56"/>
      <c r="X134" s="56"/>
      <c r="Y134" s="56"/>
      <c r="Z134" s="56"/>
      <c r="AA134" s="56"/>
      <c r="AB134" s="56"/>
      <c r="AC134" s="56"/>
      <c r="AD134" s="56"/>
      <c r="AE134" s="56"/>
      <c r="AF134" s="56"/>
      <c r="AG134" s="56"/>
      <c r="AH134" s="56"/>
      <c r="AI134" s="56"/>
      <c r="AJ134" s="56"/>
      <c r="AK134" s="56"/>
      <c r="AL134" s="56"/>
      <c r="AM134" s="56"/>
      <c r="AN134" s="56"/>
      <c r="AO134" s="56"/>
      <c r="AP134" s="56"/>
      <c r="AQ134" s="56"/>
      <c r="AR134" s="56"/>
      <c r="AS134" s="56"/>
      <c r="AT134" s="56"/>
      <c r="AU134" s="56"/>
      <c r="AV134" s="56"/>
      <c r="AW134" s="56"/>
      <c r="AX134" s="56"/>
      <c r="AY134" s="56"/>
      <c r="AZ134" s="56"/>
    </row>
    <row r="135" spans="1:52" s="3" customFormat="1" ht="12.75" x14ac:dyDescent="0.2">
      <c r="A135" s="558">
        <v>2</v>
      </c>
      <c r="B135" s="549">
        <v>2</v>
      </c>
      <c r="C135" s="549">
        <v>5</v>
      </c>
      <c r="D135" s="549">
        <v>3</v>
      </c>
      <c r="E135" s="549" t="s">
        <v>316</v>
      </c>
      <c r="F135" s="559" t="s">
        <v>139</v>
      </c>
      <c r="G135" s="551"/>
      <c r="H135" s="551">
        <v>50000</v>
      </c>
      <c r="I135" s="551"/>
      <c r="J135" s="552">
        <f>SUBTOTAL(9,G135:I135)</f>
        <v>50000</v>
      </c>
      <c r="K135" s="553">
        <f>IFERROR(J135/$J$18*100,"0.00")</f>
        <v>1.2141872570864461E-2</v>
      </c>
      <c r="L135" s="56"/>
      <c r="M135" s="56"/>
      <c r="N135" s="56"/>
      <c r="O135" s="56"/>
      <c r="P135" s="56"/>
      <c r="Q135" s="56"/>
      <c r="R135" s="56"/>
      <c r="S135" s="56"/>
      <c r="T135" s="56"/>
      <c r="U135" s="56"/>
      <c r="V135" s="56"/>
      <c r="W135" s="56"/>
      <c r="X135" s="56"/>
      <c r="Y135" s="56"/>
      <c r="Z135" s="56"/>
      <c r="AA135" s="56"/>
      <c r="AB135" s="56"/>
      <c r="AC135" s="56"/>
      <c r="AD135" s="56"/>
      <c r="AE135" s="56"/>
      <c r="AF135" s="56"/>
      <c r="AG135" s="56"/>
      <c r="AH135" s="56"/>
      <c r="AI135" s="56"/>
      <c r="AJ135" s="56"/>
      <c r="AK135" s="56"/>
      <c r="AL135" s="56"/>
      <c r="AM135" s="56"/>
      <c r="AN135" s="56"/>
      <c r="AO135" s="56"/>
      <c r="AP135" s="56"/>
      <c r="AQ135" s="56"/>
      <c r="AR135" s="56"/>
      <c r="AS135" s="56"/>
      <c r="AT135" s="56"/>
      <c r="AU135" s="56"/>
      <c r="AV135" s="56"/>
      <c r="AW135" s="56"/>
      <c r="AX135" s="56"/>
      <c r="AY135" s="56"/>
      <c r="AZ135" s="56"/>
    </row>
    <row r="136" spans="1:52" s="3" customFormat="1" ht="12.75" x14ac:dyDescent="0.2">
      <c r="A136" s="543">
        <v>2</v>
      </c>
      <c r="B136" s="544">
        <v>2</v>
      </c>
      <c r="C136" s="544">
        <v>5</v>
      </c>
      <c r="D136" s="544">
        <v>4</v>
      </c>
      <c r="E136" s="544"/>
      <c r="F136" s="557" t="s">
        <v>140</v>
      </c>
      <c r="G136" s="546">
        <f>G137</f>
        <v>0</v>
      </c>
      <c r="H136" s="546">
        <f>H137</f>
        <v>0</v>
      </c>
      <c r="I136" s="546">
        <f>I137</f>
        <v>0</v>
      </c>
      <c r="J136" s="546">
        <f>J137</f>
        <v>0</v>
      </c>
      <c r="K136" s="547">
        <f>K137</f>
        <v>0</v>
      </c>
      <c r="L136" s="56"/>
      <c r="M136" s="56"/>
      <c r="N136" s="56"/>
      <c r="O136" s="56"/>
      <c r="P136" s="56"/>
      <c r="Q136" s="56"/>
      <c r="R136" s="56"/>
      <c r="S136" s="56"/>
      <c r="T136" s="56"/>
      <c r="U136" s="56"/>
      <c r="V136" s="56"/>
      <c r="W136" s="56"/>
      <c r="X136" s="56"/>
      <c r="Y136" s="56"/>
      <c r="Z136" s="56"/>
      <c r="AA136" s="56"/>
      <c r="AB136" s="56"/>
      <c r="AC136" s="56"/>
      <c r="AD136" s="56"/>
      <c r="AE136" s="56"/>
      <c r="AF136" s="56"/>
      <c r="AG136" s="56"/>
      <c r="AH136" s="56"/>
      <c r="AI136" s="56"/>
      <c r="AJ136" s="56"/>
      <c r="AK136" s="56"/>
      <c r="AL136" s="56"/>
      <c r="AM136" s="56"/>
      <c r="AN136" s="56"/>
      <c r="AO136" s="56"/>
      <c r="AP136" s="56"/>
      <c r="AQ136" s="56"/>
      <c r="AR136" s="56"/>
      <c r="AS136" s="56"/>
      <c r="AT136" s="56"/>
      <c r="AU136" s="56"/>
      <c r="AV136" s="56"/>
      <c r="AW136" s="56"/>
      <c r="AX136" s="56"/>
      <c r="AY136" s="56"/>
      <c r="AZ136" s="56"/>
    </row>
    <row r="137" spans="1:52" s="3" customFormat="1" ht="12.75" x14ac:dyDescent="0.2">
      <c r="A137" s="558">
        <v>2</v>
      </c>
      <c r="B137" s="549">
        <v>2</v>
      </c>
      <c r="C137" s="549">
        <v>5</v>
      </c>
      <c r="D137" s="549">
        <v>4</v>
      </c>
      <c r="E137" s="549" t="s">
        <v>312</v>
      </c>
      <c r="F137" s="559" t="s">
        <v>140</v>
      </c>
      <c r="G137" s="551"/>
      <c r="H137" s="551"/>
      <c r="I137" s="551"/>
      <c r="J137" s="552">
        <f>SUBTOTAL(9,G137:I137)</f>
        <v>0</v>
      </c>
      <c r="K137" s="553">
        <f>IFERROR(J137/$J$18*100,"0.00")</f>
        <v>0</v>
      </c>
      <c r="L137" s="56"/>
      <c r="M137" s="56"/>
      <c r="N137" s="56"/>
      <c r="O137" s="56"/>
      <c r="P137" s="56"/>
      <c r="Q137" s="56"/>
      <c r="R137" s="56"/>
      <c r="S137" s="56"/>
      <c r="T137" s="56"/>
      <c r="U137" s="56"/>
      <c r="V137" s="56"/>
      <c r="W137" s="56"/>
      <c r="X137" s="56"/>
      <c r="Y137" s="56"/>
      <c r="Z137" s="56"/>
      <c r="AA137" s="56"/>
      <c r="AB137" s="56"/>
      <c r="AC137" s="56"/>
      <c r="AD137" s="56"/>
      <c r="AE137" s="56"/>
      <c r="AF137" s="56"/>
      <c r="AG137" s="56"/>
      <c r="AH137" s="56"/>
      <c r="AI137" s="56"/>
      <c r="AJ137" s="56"/>
      <c r="AK137" s="56"/>
      <c r="AL137" s="56"/>
      <c r="AM137" s="56"/>
      <c r="AN137" s="56"/>
      <c r="AO137" s="56"/>
      <c r="AP137" s="56"/>
      <c r="AQ137" s="56"/>
      <c r="AR137" s="56"/>
      <c r="AS137" s="56"/>
      <c r="AT137" s="56"/>
      <c r="AU137" s="56"/>
      <c r="AV137" s="56"/>
      <c r="AW137" s="56"/>
      <c r="AX137" s="56"/>
      <c r="AY137" s="56"/>
      <c r="AZ137" s="56"/>
    </row>
    <row r="138" spans="1:52" s="3" customFormat="1" ht="12.75" x14ac:dyDescent="0.2">
      <c r="A138" s="561">
        <v>2</v>
      </c>
      <c r="B138" s="544">
        <v>2</v>
      </c>
      <c r="C138" s="544">
        <v>5</v>
      </c>
      <c r="D138" s="544">
        <v>5</v>
      </c>
      <c r="E138" s="544"/>
      <c r="F138" s="562" t="s">
        <v>342</v>
      </c>
      <c r="G138" s="563">
        <f>+G139</f>
        <v>0</v>
      </c>
      <c r="H138" s="563">
        <f>+H139</f>
        <v>0</v>
      </c>
      <c r="I138" s="563">
        <f>+I139</f>
        <v>0</v>
      </c>
      <c r="J138" s="563">
        <f>+J139</f>
        <v>0</v>
      </c>
      <c r="K138" s="564">
        <f>+K139</f>
        <v>0</v>
      </c>
      <c r="L138" s="56"/>
      <c r="M138" s="56"/>
      <c r="N138" s="56"/>
      <c r="O138" s="56"/>
      <c r="P138" s="56"/>
      <c r="Q138" s="56"/>
      <c r="R138" s="56"/>
      <c r="S138" s="56"/>
      <c r="T138" s="56"/>
      <c r="U138" s="56"/>
      <c r="V138" s="56"/>
      <c r="W138" s="56"/>
      <c r="X138" s="56"/>
      <c r="Y138" s="56"/>
      <c r="Z138" s="56"/>
      <c r="AA138" s="56"/>
      <c r="AB138" s="56"/>
      <c r="AC138" s="56"/>
      <c r="AD138" s="56"/>
      <c r="AE138" s="56"/>
      <c r="AF138" s="56"/>
      <c r="AG138" s="56"/>
      <c r="AH138" s="56"/>
      <c r="AI138" s="56"/>
      <c r="AJ138" s="56"/>
      <c r="AK138" s="56"/>
      <c r="AL138" s="56"/>
      <c r="AM138" s="56"/>
      <c r="AN138" s="56"/>
      <c r="AO138" s="56"/>
      <c r="AP138" s="56"/>
      <c r="AQ138" s="56"/>
      <c r="AR138" s="56"/>
      <c r="AS138" s="56"/>
      <c r="AT138" s="56"/>
      <c r="AU138" s="56"/>
      <c r="AV138" s="56"/>
      <c r="AW138" s="56"/>
      <c r="AX138" s="56"/>
      <c r="AY138" s="56"/>
      <c r="AZ138" s="56"/>
    </row>
    <row r="139" spans="1:52" s="3" customFormat="1" ht="12.75" x14ac:dyDescent="0.2">
      <c r="A139" s="558">
        <v>2</v>
      </c>
      <c r="B139" s="549">
        <v>2</v>
      </c>
      <c r="C139" s="549">
        <v>5</v>
      </c>
      <c r="D139" s="549">
        <v>5</v>
      </c>
      <c r="E139" s="549" t="s">
        <v>312</v>
      </c>
      <c r="F139" s="559" t="s">
        <v>342</v>
      </c>
      <c r="G139" s="551"/>
      <c r="H139" s="551"/>
      <c r="I139" s="551"/>
      <c r="J139" s="552">
        <f>SUBTOTAL(9,G139:I139)</f>
        <v>0</v>
      </c>
      <c r="K139" s="553">
        <f>IFERROR(J139/$J$18*100,"0.00")</f>
        <v>0</v>
      </c>
      <c r="L139" s="56"/>
      <c r="M139" s="56"/>
      <c r="N139" s="56"/>
      <c r="O139" s="56"/>
      <c r="P139" s="56"/>
      <c r="Q139" s="56"/>
      <c r="R139" s="56"/>
      <c r="S139" s="56"/>
      <c r="T139" s="56"/>
      <c r="U139" s="56"/>
      <c r="V139" s="56"/>
      <c r="W139" s="56"/>
      <c r="X139" s="56"/>
      <c r="Y139" s="56"/>
      <c r="Z139" s="56"/>
      <c r="AA139" s="56"/>
      <c r="AB139" s="56"/>
      <c r="AC139" s="56"/>
      <c r="AD139" s="56"/>
      <c r="AE139" s="56"/>
      <c r="AF139" s="56"/>
      <c r="AG139" s="56"/>
      <c r="AH139" s="56"/>
      <c r="AI139" s="56"/>
      <c r="AJ139" s="56"/>
      <c r="AK139" s="56"/>
      <c r="AL139" s="56"/>
      <c r="AM139" s="56"/>
      <c r="AN139" s="56"/>
      <c r="AO139" s="56"/>
      <c r="AP139" s="56"/>
      <c r="AQ139" s="56"/>
      <c r="AR139" s="56"/>
      <c r="AS139" s="56"/>
      <c r="AT139" s="56"/>
      <c r="AU139" s="56"/>
      <c r="AV139" s="56"/>
      <c r="AW139" s="56"/>
      <c r="AX139" s="56"/>
      <c r="AY139" s="56"/>
      <c r="AZ139" s="56"/>
    </row>
    <row r="140" spans="1:52" s="3" customFormat="1" ht="12.75" x14ac:dyDescent="0.2">
      <c r="A140" s="561">
        <v>2</v>
      </c>
      <c r="B140" s="544">
        <v>2</v>
      </c>
      <c r="C140" s="544">
        <v>5</v>
      </c>
      <c r="D140" s="544">
        <v>6</v>
      </c>
      <c r="E140" s="544"/>
      <c r="F140" s="562" t="s">
        <v>343</v>
      </c>
      <c r="G140" s="546">
        <f>G141</f>
        <v>0</v>
      </c>
      <c r="H140" s="546">
        <f>H141</f>
        <v>0</v>
      </c>
      <c r="I140" s="546">
        <f>I141</f>
        <v>0</v>
      </c>
      <c r="J140" s="546">
        <f>J141</f>
        <v>0</v>
      </c>
      <c r="K140" s="547">
        <f>K141</f>
        <v>0</v>
      </c>
      <c r="L140" s="56"/>
      <c r="M140" s="56"/>
      <c r="N140" s="56"/>
      <c r="O140" s="56"/>
      <c r="P140" s="56"/>
      <c r="Q140" s="56"/>
      <c r="R140" s="56"/>
      <c r="S140" s="56"/>
      <c r="T140" s="56"/>
      <c r="U140" s="56"/>
      <c r="V140" s="56"/>
      <c r="W140" s="56"/>
      <c r="X140" s="56"/>
      <c r="Y140" s="56"/>
      <c r="Z140" s="56"/>
      <c r="AA140" s="56"/>
      <c r="AB140" s="56"/>
      <c r="AC140" s="56"/>
      <c r="AD140" s="56"/>
      <c r="AE140" s="56"/>
      <c r="AF140" s="56"/>
      <c r="AG140" s="56"/>
      <c r="AH140" s="56"/>
      <c r="AI140" s="56"/>
      <c r="AJ140" s="56"/>
      <c r="AK140" s="56"/>
      <c r="AL140" s="56"/>
      <c r="AM140" s="56"/>
      <c r="AN140" s="56"/>
      <c r="AO140" s="56"/>
      <c r="AP140" s="56"/>
      <c r="AQ140" s="56"/>
      <c r="AR140" s="56"/>
      <c r="AS140" s="56"/>
      <c r="AT140" s="56"/>
      <c r="AU140" s="56"/>
      <c r="AV140" s="56"/>
      <c r="AW140" s="56"/>
      <c r="AX140" s="56"/>
      <c r="AY140" s="56"/>
      <c r="AZ140" s="56"/>
    </row>
    <row r="141" spans="1:52" s="3" customFormat="1" ht="12.75" x14ac:dyDescent="0.2">
      <c r="A141" s="558">
        <v>2</v>
      </c>
      <c r="B141" s="549">
        <v>2</v>
      </c>
      <c r="C141" s="549">
        <v>5</v>
      </c>
      <c r="D141" s="549">
        <v>6</v>
      </c>
      <c r="E141" s="549" t="s">
        <v>312</v>
      </c>
      <c r="F141" s="559" t="s">
        <v>343</v>
      </c>
      <c r="G141" s="551"/>
      <c r="H141" s="551"/>
      <c r="I141" s="551"/>
      <c r="J141" s="552">
        <f>SUBTOTAL(9,G141:I141)</f>
        <v>0</v>
      </c>
      <c r="K141" s="553">
        <f>IFERROR(J141/$J$18*100,"0.00")</f>
        <v>0</v>
      </c>
      <c r="L141" s="56"/>
      <c r="M141" s="56"/>
      <c r="N141" s="56"/>
      <c r="O141" s="56"/>
      <c r="P141" s="56"/>
      <c r="Q141" s="56"/>
      <c r="R141" s="56"/>
      <c r="S141" s="56"/>
      <c r="T141" s="56"/>
      <c r="U141" s="56"/>
      <c r="V141" s="56"/>
      <c r="W141" s="56"/>
      <c r="X141" s="56"/>
      <c r="Y141" s="56"/>
      <c r="Z141" s="56"/>
      <c r="AA141" s="56"/>
      <c r="AB141" s="56"/>
      <c r="AC141" s="56"/>
      <c r="AD141" s="56"/>
      <c r="AE141" s="56"/>
      <c r="AF141" s="56"/>
      <c r="AG141" s="56"/>
      <c r="AH141" s="56"/>
      <c r="AI141" s="56"/>
      <c r="AJ141" s="56"/>
      <c r="AK141" s="56"/>
      <c r="AL141" s="56"/>
      <c r="AM141" s="56"/>
      <c r="AN141" s="56"/>
      <c r="AO141" s="56"/>
      <c r="AP141" s="56"/>
      <c r="AQ141" s="56"/>
      <c r="AR141" s="56"/>
      <c r="AS141" s="56"/>
      <c r="AT141" s="56"/>
      <c r="AU141" s="56"/>
      <c r="AV141" s="56"/>
      <c r="AW141" s="56"/>
      <c r="AX141" s="56"/>
      <c r="AY141" s="56"/>
      <c r="AZ141" s="56"/>
    </row>
    <row r="142" spans="1:52" s="3" customFormat="1" ht="12.75" x14ac:dyDescent="0.2">
      <c r="A142" s="561">
        <v>2</v>
      </c>
      <c r="B142" s="544">
        <v>2</v>
      </c>
      <c r="C142" s="544">
        <v>5</v>
      </c>
      <c r="D142" s="544">
        <v>7</v>
      </c>
      <c r="E142" s="544"/>
      <c r="F142" s="562" t="s">
        <v>344</v>
      </c>
      <c r="G142" s="563">
        <f>+G143</f>
        <v>0</v>
      </c>
      <c r="H142" s="563">
        <f>+H143</f>
        <v>0</v>
      </c>
      <c r="I142" s="563">
        <f>+I143</f>
        <v>0</v>
      </c>
      <c r="J142" s="563">
        <f>+J143</f>
        <v>0</v>
      </c>
      <c r="K142" s="564">
        <f>+K143</f>
        <v>0</v>
      </c>
      <c r="L142" s="56"/>
      <c r="M142" s="56"/>
      <c r="N142" s="56"/>
      <c r="O142" s="56"/>
      <c r="P142" s="56"/>
      <c r="Q142" s="56"/>
      <c r="R142" s="56"/>
      <c r="S142" s="56"/>
      <c r="T142" s="56"/>
      <c r="U142" s="56"/>
      <c r="V142" s="56"/>
      <c r="W142" s="56"/>
      <c r="X142" s="56"/>
      <c r="Y142" s="56"/>
      <c r="Z142" s="56"/>
      <c r="AA142" s="56"/>
      <c r="AB142" s="56"/>
      <c r="AC142" s="56"/>
      <c r="AD142" s="56"/>
      <c r="AE142" s="56"/>
      <c r="AF142" s="56"/>
      <c r="AG142" s="56"/>
      <c r="AH142" s="56"/>
      <c r="AI142" s="56"/>
      <c r="AJ142" s="56"/>
      <c r="AK142" s="56"/>
      <c r="AL142" s="56"/>
      <c r="AM142" s="56"/>
      <c r="AN142" s="56"/>
      <c r="AO142" s="56"/>
      <c r="AP142" s="56"/>
      <c r="AQ142" s="56"/>
      <c r="AR142" s="56"/>
      <c r="AS142" s="56"/>
      <c r="AT142" s="56"/>
      <c r="AU142" s="56"/>
      <c r="AV142" s="56"/>
      <c r="AW142" s="56"/>
      <c r="AX142" s="56"/>
      <c r="AY142" s="56"/>
      <c r="AZ142" s="56"/>
    </row>
    <row r="143" spans="1:52" s="3" customFormat="1" ht="12.75" x14ac:dyDescent="0.2">
      <c r="A143" s="558">
        <v>2</v>
      </c>
      <c r="B143" s="549">
        <v>2</v>
      </c>
      <c r="C143" s="549">
        <v>5</v>
      </c>
      <c r="D143" s="549">
        <v>7</v>
      </c>
      <c r="E143" s="549" t="s">
        <v>312</v>
      </c>
      <c r="F143" s="559" t="s">
        <v>344</v>
      </c>
      <c r="G143" s="551"/>
      <c r="H143" s="551"/>
      <c r="I143" s="551"/>
      <c r="J143" s="552">
        <f>SUBTOTAL(9,G143:I143)</f>
        <v>0</v>
      </c>
      <c r="K143" s="553">
        <f>IFERROR(J143/$J$18*100,"0.00")</f>
        <v>0</v>
      </c>
      <c r="L143" s="56"/>
      <c r="M143" s="56"/>
      <c r="N143" s="56"/>
      <c r="O143" s="56"/>
      <c r="P143" s="56"/>
      <c r="Q143" s="56"/>
      <c r="R143" s="56"/>
      <c r="S143" s="56"/>
      <c r="T143" s="56"/>
      <c r="U143" s="56"/>
      <c r="V143" s="56"/>
      <c r="W143" s="56"/>
      <c r="X143" s="56"/>
      <c r="Y143" s="56"/>
      <c r="Z143" s="56"/>
      <c r="AA143" s="56"/>
      <c r="AB143" s="56"/>
      <c r="AC143" s="56"/>
      <c r="AD143" s="56"/>
      <c r="AE143" s="56"/>
      <c r="AF143" s="56"/>
      <c r="AG143" s="56"/>
      <c r="AH143" s="56"/>
      <c r="AI143" s="56"/>
      <c r="AJ143" s="56"/>
      <c r="AK143" s="56"/>
      <c r="AL143" s="56"/>
      <c r="AM143" s="56"/>
      <c r="AN143" s="56"/>
      <c r="AO143" s="56"/>
      <c r="AP143" s="56"/>
      <c r="AQ143" s="56"/>
      <c r="AR143" s="56"/>
      <c r="AS143" s="56"/>
      <c r="AT143" s="56"/>
      <c r="AU143" s="56"/>
      <c r="AV143" s="56"/>
      <c r="AW143" s="56"/>
      <c r="AX143" s="56"/>
      <c r="AY143" s="56"/>
      <c r="AZ143" s="56"/>
    </row>
    <row r="144" spans="1:52" s="3" customFormat="1" ht="12.75" x14ac:dyDescent="0.2">
      <c r="A144" s="561">
        <v>2</v>
      </c>
      <c r="B144" s="544">
        <v>2</v>
      </c>
      <c r="C144" s="544">
        <v>5</v>
      </c>
      <c r="D144" s="544">
        <v>8</v>
      </c>
      <c r="E144" s="544"/>
      <c r="F144" s="562" t="s">
        <v>141</v>
      </c>
      <c r="G144" s="546">
        <f>G145</f>
        <v>0</v>
      </c>
      <c r="H144" s="546">
        <f>H145</f>
        <v>0</v>
      </c>
      <c r="I144" s="546">
        <f>I145</f>
        <v>0</v>
      </c>
      <c r="J144" s="546">
        <f>J145</f>
        <v>0</v>
      </c>
      <c r="K144" s="547">
        <f>K145</f>
        <v>0</v>
      </c>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c r="AJ144" s="56"/>
      <c r="AK144" s="56"/>
      <c r="AL144" s="56"/>
      <c r="AM144" s="56"/>
      <c r="AN144" s="56"/>
      <c r="AO144" s="56"/>
      <c r="AP144" s="56"/>
      <c r="AQ144" s="56"/>
      <c r="AR144" s="56"/>
      <c r="AS144" s="56"/>
      <c r="AT144" s="56"/>
      <c r="AU144" s="56"/>
      <c r="AV144" s="56"/>
      <c r="AW144" s="56"/>
      <c r="AX144" s="56"/>
      <c r="AY144" s="56"/>
      <c r="AZ144" s="56"/>
    </row>
    <row r="145" spans="1:52" s="3" customFormat="1" ht="12.75" x14ac:dyDescent="0.2">
      <c r="A145" s="558">
        <v>2</v>
      </c>
      <c r="B145" s="549">
        <v>2</v>
      </c>
      <c r="C145" s="549">
        <v>5</v>
      </c>
      <c r="D145" s="549">
        <v>8</v>
      </c>
      <c r="E145" s="549" t="s">
        <v>312</v>
      </c>
      <c r="F145" s="559" t="s">
        <v>141</v>
      </c>
      <c r="G145" s="551"/>
      <c r="H145" s="551"/>
      <c r="I145" s="551"/>
      <c r="J145" s="552">
        <f>SUBTOTAL(9,G145:I145)</f>
        <v>0</v>
      </c>
      <c r="K145" s="553">
        <f>IFERROR(J145/$J$18*100,"0.00")</f>
        <v>0</v>
      </c>
      <c r="L145" s="56"/>
      <c r="M145" s="56"/>
      <c r="N145" s="56"/>
      <c r="O145" s="56"/>
      <c r="P145" s="56"/>
      <c r="Q145" s="56"/>
      <c r="R145" s="56"/>
      <c r="S145" s="56"/>
      <c r="T145" s="56"/>
      <c r="U145" s="56"/>
      <c r="V145" s="56"/>
      <c r="W145" s="56"/>
      <c r="X145" s="56"/>
      <c r="Y145" s="56"/>
      <c r="Z145" s="56"/>
      <c r="AA145" s="56"/>
      <c r="AB145" s="56"/>
      <c r="AC145" s="56"/>
      <c r="AD145" s="56"/>
      <c r="AE145" s="56"/>
      <c r="AF145" s="56"/>
      <c r="AG145" s="56"/>
      <c r="AH145" s="56"/>
      <c r="AI145" s="56"/>
      <c r="AJ145" s="56"/>
      <c r="AK145" s="56"/>
      <c r="AL145" s="56"/>
      <c r="AM145" s="56"/>
      <c r="AN145" s="56"/>
      <c r="AO145" s="56"/>
      <c r="AP145" s="56"/>
      <c r="AQ145" s="56"/>
      <c r="AR145" s="56"/>
      <c r="AS145" s="56"/>
      <c r="AT145" s="56"/>
      <c r="AU145" s="56"/>
      <c r="AV145" s="56"/>
      <c r="AW145" s="56"/>
      <c r="AX145" s="56"/>
      <c r="AY145" s="56"/>
      <c r="AZ145" s="56"/>
    </row>
    <row r="146" spans="1:52" s="3" customFormat="1" ht="12.75" x14ac:dyDescent="0.2">
      <c r="A146" s="538">
        <v>2</v>
      </c>
      <c r="B146" s="539">
        <v>2</v>
      </c>
      <c r="C146" s="539">
        <v>6</v>
      </c>
      <c r="D146" s="539"/>
      <c r="E146" s="539"/>
      <c r="F146" s="540" t="s">
        <v>142</v>
      </c>
      <c r="G146" s="541">
        <f>+G147+G149+G151+G153+G155+G157+G159+G161+G163</f>
        <v>0</v>
      </c>
      <c r="H146" s="541">
        <f>+H147+H149+H151+H153+H155+H157+H159+H161+H163</f>
        <v>0</v>
      </c>
      <c r="I146" s="541">
        <f>+I147+I149+I151+I153+I155+I157+I159+I161+I163</f>
        <v>0</v>
      </c>
      <c r="J146" s="541">
        <f>+J147+J149+J151+J153+J155+J157+J159+J161+J163</f>
        <v>0</v>
      </c>
      <c r="K146" s="542">
        <f>+K147+K149+K151+K153+K155+K157+K159+K161+K163</f>
        <v>0</v>
      </c>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c r="AJ146" s="56"/>
      <c r="AK146" s="56"/>
      <c r="AL146" s="56"/>
      <c r="AM146" s="56"/>
      <c r="AN146" s="56"/>
      <c r="AO146" s="56"/>
      <c r="AP146" s="56"/>
      <c r="AQ146" s="56"/>
      <c r="AR146" s="56"/>
      <c r="AS146" s="56"/>
      <c r="AT146" s="56"/>
      <c r="AU146" s="56"/>
      <c r="AV146" s="56"/>
      <c r="AW146" s="56"/>
      <c r="AX146" s="56"/>
      <c r="AY146" s="56"/>
      <c r="AZ146" s="56"/>
    </row>
    <row r="147" spans="1:52" s="3" customFormat="1" ht="12.75" x14ac:dyDescent="0.2">
      <c r="A147" s="543">
        <v>2</v>
      </c>
      <c r="B147" s="544">
        <v>2</v>
      </c>
      <c r="C147" s="544">
        <v>6</v>
      </c>
      <c r="D147" s="544">
        <v>1</v>
      </c>
      <c r="E147" s="544"/>
      <c r="F147" s="557" t="s">
        <v>345</v>
      </c>
      <c r="G147" s="546">
        <f>G148</f>
        <v>0</v>
      </c>
      <c r="H147" s="546">
        <f>H148</f>
        <v>0</v>
      </c>
      <c r="I147" s="546">
        <f>I148</f>
        <v>0</v>
      </c>
      <c r="J147" s="546">
        <f>J148</f>
        <v>0</v>
      </c>
      <c r="K147" s="547">
        <f>K148</f>
        <v>0</v>
      </c>
      <c r="L147" s="56"/>
      <c r="M147" s="56"/>
      <c r="N147" s="56"/>
      <c r="O147" s="56"/>
      <c r="P147" s="56"/>
      <c r="Q147" s="56"/>
      <c r="R147" s="56"/>
      <c r="S147" s="56"/>
      <c r="T147" s="56"/>
      <c r="U147" s="56"/>
      <c r="V147" s="56"/>
      <c r="W147" s="56"/>
      <c r="X147" s="56"/>
      <c r="Y147" s="56"/>
      <c r="Z147" s="56"/>
      <c r="AA147" s="56"/>
      <c r="AB147" s="56"/>
      <c r="AC147" s="56"/>
      <c r="AD147" s="56"/>
      <c r="AE147" s="56"/>
      <c r="AF147" s="56"/>
      <c r="AG147" s="56"/>
      <c r="AH147" s="56"/>
      <c r="AI147" s="56"/>
      <c r="AJ147" s="56"/>
      <c r="AK147" s="56"/>
      <c r="AL147" s="56"/>
      <c r="AM147" s="56"/>
      <c r="AN147" s="56"/>
      <c r="AO147" s="56"/>
      <c r="AP147" s="56"/>
      <c r="AQ147" s="56"/>
      <c r="AR147" s="56"/>
      <c r="AS147" s="56"/>
      <c r="AT147" s="56"/>
      <c r="AU147" s="56"/>
      <c r="AV147" s="56"/>
      <c r="AW147" s="56"/>
      <c r="AX147" s="56"/>
      <c r="AY147" s="56"/>
      <c r="AZ147" s="56"/>
    </row>
    <row r="148" spans="1:52" s="3" customFormat="1" ht="12.75" x14ac:dyDescent="0.2">
      <c r="A148" s="558">
        <v>2</v>
      </c>
      <c r="B148" s="549">
        <v>2</v>
      </c>
      <c r="C148" s="549">
        <v>6</v>
      </c>
      <c r="D148" s="549">
        <v>1</v>
      </c>
      <c r="E148" s="549" t="s">
        <v>312</v>
      </c>
      <c r="F148" s="559" t="s">
        <v>345</v>
      </c>
      <c r="G148" s="551"/>
      <c r="H148" s="551"/>
      <c r="I148" s="551"/>
      <c r="J148" s="552">
        <f>SUBTOTAL(9,G148:I148)</f>
        <v>0</v>
      </c>
      <c r="K148" s="553">
        <f>IFERROR(J148/$J$18*100,"0.00")</f>
        <v>0</v>
      </c>
      <c r="L148" s="56"/>
      <c r="M148" s="56"/>
      <c r="N148" s="56"/>
      <c r="O148" s="56"/>
      <c r="P148" s="56"/>
      <c r="Q148" s="56"/>
      <c r="R148" s="56"/>
      <c r="S148" s="56"/>
      <c r="T148" s="56"/>
      <c r="U148" s="56"/>
      <c r="V148" s="56"/>
      <c r="W148" s="56"/>
      <c r="X148" s="56"/>
      <c r="Y148" s="56"/>
      <c r="Z148" s="56"/>
      <c r="AA148" s="56"/>
      <c r="AB148" s="56"/>
      <c r="AC148" s="56"/>
      <c r="AD148" s="56"/>
      <c r="AE148" s="56"/>
      <c r="AF148" s="56"/>
      <c r="AG148" s="56"/>
      <c r="AH148" s="56"/>
      <c r="AI148" s="56"/>
      <c r="AJ148" s="56"/>
      <c r="AK148" s="56"/>
      <c r="AL148" s="56"/>
      <c r="AM148" s="56"/>
      <c r="AN148" s="56"/>
      <c r="AO148" s="56"/>
      <c r="AP148" s="56"/>
      <c r="AQ148" s="56"/>
      <c r="AR148" s="56"/>
      <c r="AS148" s="56"/>
      <c r="AT148" s="56"/>
      <c r="AU148" s="56"/>
      <c r="AV148" s="56"/>
      <c r="AW148" s="56"/>
      <c r="AX148" s="56"/>
      <c r="AY148" s="56"/>
      <c r="AZ148" s="56"/>
    </row>
    <row r="149" spans="1:52" s="3" customFormat="1" ht="12.75" x14ac:dyDescent="0.2">
      <c r="A149" s="543">
        <v>2</v>
      </c>
      <c r="B149" s="544">
        <v>2</v>
      </c>
      <c r="C149" s="544">
        <v>6</v>
      </c>
      <c r="D149" s="544">
        <v>2</v>
      </c>
      <c r="E149" s="544"/>
      <c r="F149" s="557" t="s">
        <v>143</v>
      </c>
      <c r="G149" s="546">
        <f>G150</f>
        <v>0</v>
      </c>
      <c r="H149" s="546">
        <f>H150</f>
        <v>0</v>
      </c>
      <c r="I149" s="546">
        <f>I150</f>
        <v>0</v>
      </c>
      <c r="J149" s="546">
        <f>J150</f>
        <v>0</v>
      </c>
      <c r="K149" s="547">
        <f>K150</f>
        <v>0</v>
      </c>
      <c r="L149" s="56"/>
      <c r="M149" s="56"/>
      <c r="N149" s="56"/>
      <c r="O149" s="56"/>
      <c r="P149" s="56"/>
      <c r="Q149" s="56"/>
      <c r="R149" s="56"/>
      <c r="S149" s="56"/>
      <c r="T149" s="56"/>
      <c r="U149" s="56"/>
      <c r="V149" s="56"/>
      <c r="W149" s="56"/>
      <c r="X149" s="56"/>
      <c r="Y149" s="56"/>
      <c r="Z149" s="56"/>
      <c r="AA149" s="56"/>
      <c r="AB149" s="56"/>
      <c r="AC149" s="56"/>
      <c r="AD149" s="56"/>
      <c r="AE149" s="56"/>
      <c r="AF149" s="56"/>
      <c r="AG149" s="56"/>
      <c r="AH149" s="56"/>
      <c r="AI149" s="56"/>
      <c r="AJ149" s="56"/>
      <c r="AK149" s="56"/>
      <c r="AL149" s="56"/>
      <c r="AM149" s="56"/>
      <c r="AN149" s="56"/>
      <c r="AO149" s="56"/>
      <c r="AP149" s="56"/>
      <c r="AQ149" s="56"/>
      <c r="AR149" s="56"/>
      <c r="AS149" s="56"/>
      <c r="AT149" s="56"/>
      <c r="AU149" s="56"/>
      <c r="AV149" s="56"/>
      <c r="AW149" s="56"/>
      <c r="AX149" s="56"/>
      <c r="AY149" s="56"/>
      <c r="AZ149" s="56"/>
    </row>
    <row r="150" spans="1:52" s="3" customFormat="1" ht="12.75" x14ac:dyDescent="0.2">
      <c r="A150" s="558">
        <v>2</v>
      </c>
      <c r="B150" s="549">
        <v>2</v>
      </c>
      <c r="C150" s="549">
        <v>6</v>
      </c>
      <c r="D150" s="549">
        <v>2</v>
      </c>
      <c r="E150" s="549" t="s">
        <v>312</v>
      </c>
      <c r="F150" s="559" t="s">
        <v>143</v>
      </c>
      <c r="G150" s="551"/>
      <c r="H150" s="551"/>
      <c r="I150" s="551"/>
      <c r="J150" s="552">
        <f>SUBTOTAL(9,G150:I150)</f>
        <v>0</v>
      </c>
      <c r="K150" s="553">
        <f>IFERROR(J150/$J$18*100,"0.00")</f>
        <v>0</v>
      </c>
      <c r="L150" s="56"/>
      <c r="M150" s="56"/>
      <c r="N150" s="56"/>
      <c r="O150" s="56"/>
      <c r="P150" s="56"/>
      <c r="Q150" s="56"/>
      <c r="R150" s="56"/>
      <c r="S150" s="56"/>
      <c r="T150" s="56"/>
      <c r="U150" s="56"/>
      <c r="V150" s="56"/>
      <c r="W150" s="56"/>
      <c r="X150" s="56"/>
      <c r="Y150" s="56"/>
      <c r="Z150" s="56"/>
      <c r="AA150" s="56"/>
      <c r="AB150" s="56"/>
      <c r="AC150" s="56"/>
      <c r="AD150" s="56"/>
      <c r="AE150" s="56"/>
      <c r="AF150" s="56"/>
      <c r="AG150" s="56"/>
      <c r="AH150" s="56"/>
      <c r="AI150" s="56"/>
      <c r="AJ150" s="56"/>
      <c r="AK150" s="56"/>
      <c r="AL150" s="56"/>
      <c r="AM150" s="56"/>
      <c r="AN150" s="56"/>
      <c r="AO150" s="56"/>
      <c r="AP150" s="56"/>
      <c r="AQ150" s="56"/>
      <c r="AR150" s="56"/>
      <c r="AS150" s="56"/>
      <c r="AT150" s="56"/>
      <c r="AU150" s="56"/>
      <c r="AV150" s="56"/>
      <c r="AW150" s="56"/>
      <c r="AX150" s="56"/>
      <c r="AY150" s="56"/>
      <c r="AZ150" s="56"/>
    </row>
    <row r="151" spans="1:52" s="3" customFormat="1" ht="12.75" x14ac:dyDescent="0.2">
      <c r="A151" s="543">
        <v>2</v>
      </c>
      <c r="B151" s="544">
        <v>2</v>
      </c>
      <c r="C151" s="544">
        <v>6</v>
      </c>
      <c r="D151" s="544">
        <v>3</v>
      </c>
      <c r="E151" s="544"/>
      <c r="F151" s="557" t="s">
        <v>144</v>
      </c>
      <c r="G151" s="546">
        <f>G152</f>
        <v>0</v>
      </c>
      <c r="H151" s="546">
        <f>H152</f>
        <v>0</v>
      </c>
      <c r="I151" s="546">
        <f>I152</f>
        <v>0</v>
      </c>
      <c r="J151" s="546">
        <f>J152</f>
        <v>0</v>
      </c>
      <c r="K151" s="547">
        <f>K152</f>
        <v>0</v>
      </c>
      <c r="L151" s="56"/>
      <c r="M151" s="56"/>
      <c r="N151" s="56"/>
      <c r="O151" s="56"/>
      <c r="P151" s="56"/>
      <c r="Q151" s="56"/>
      <c r="R151" s="56"/>
      <c r="S151" s="56"/>
      <c r="T151" s="56"/>
      <c r="U151" s="56"/>
      <c r="V151" s="56"/>
      <c r="W151" s="56"/>
      <c r="X151" s="56"/>
      <c r="Y151" s="56"/>
      <c r="Z151" s="56"/>
      <c r="AA151" s="56"/>
      <c r="AB151" s="56"/>
      <c r="AC151" s="56"/>
      <c r="AD151" s="56"/>
      <c r="AE151" s="56"/>
      <c r="AF151" s="56"/>
      <c r="AG151" s="56"/>
      <c r="AH151" s="56"/>
      <c r="AI151" s="56"/>
      <c r="AJ151" s="56"/>
      <c r="AK151" s="56"/>
      <c r="AL151" s="56"/>
      <c r="AM151" s="56"/>
      <c r="AN151" s="56"/>
      <c r="AO151" s="56"/>
      <c r="AP151" s="56"/>
      <c r="AQ151" s="56"/>
      <c r="AR151" s="56"/>
      <c r="AS151" s="56"/>
      <c r="AT151" s="56"/>
      <c r="AU151" s="56"/>
      <c r="AV151" s="56"/>
      <c r="AW151" s="56"/>
      <c r="AX151" s="56"/>
      <c r="AY151" s="56"/>
      <c r="AZ151" s="56"/>
    </row>
    <row r="152" spans="1:52" s="3" customFormat="1" ht="12.75" x14ac:dyDescent="0.2">
      <c r="A152" s="558">
        <v>2</v>
      </c>
      <c r="B152" s="549">
        <v>2</v>
      </c>
      <c r="C152" s="549">
        <v>6</v>
      </c>
      <c r="D152" s="549">
        <v>3</v>
      </c>
      <c r="E152" s="549" t="s">
        <v>312</v>
      </c>
      <c r="F152" s="559" t="s">
        <v>144</v>
      </c>
      <c r="G152" s="551"/>
      <c r="H152" s="551"/>
      <c r="I152" s="551"/>
      <c r="J152" s="552">
        <f>SUBTOTAL(9,G152:I152)</f>
        <v>0</v>
      </c>
      <c r="K152" s="553">
        <f>IFERROR(J152/$J$18*100,"0.00")</f>
        <v>0</v>
      </c>
      <c r="L152" s="56"/>
      <c r="M152" s="56"/>
      <c r="N152" s="56"/>
      <c r="O152" s="56"/>
      <c r="P152" s="56"/>
      <c r="Q152" s="56"/>
      <c r="R152" s="56"/>
      <c r="S152" s="56"/>
      <c r="T152" s="56"/>
      <c r="U152" s="56"/>
      <c r="V152" s="56"/>
      <c r="W152" s="56"/>
      <c r="X152" s="56"/>
      <c r="Y152" s="56"/>
      <c r="Z152" s="56"/>
      <c r="AA152" s="56"/>
      <c r="AB152" s="56"/>
      <c r="AC152" s="56"/>
      <c r="AD152" s="56"/>
      <c r="AE152" s="56"/>
      <c r="AF152" s="56"/>
      <c r="AG152" s="56"/>
      <c r="AH152" s="56"/>
      <c r="AI152" s="56"/>
      <c r="AJ152" s="56"/>
      <c r="AK152" s="56"/>
      <c r="AL152" s="56"/>
      <c r="AM152" s="56"/>
      <c r="AN152" s="56"/>
      <c r="AO152" s="56"/>
      <c r="AP152" s="56"/>
      <c r="AQ152" s="56"/>
      <c r="AR152" s="56"/>
      <c r="AS152" s="56"/>
      <c r="AT152" s="56"/>
      <c r="AU152" s="56"/>
      <c r="AV152" s="56"/>
      <c r="AW152" s="56"/>
      <c r="AX152" s="56"/>
      <c r="AY152" s="56"/>
      <c r="AZ152" s="56"/>
    </row>
    <row r="153" spans="1:52" s="3" customFormat="1" ht="12.75" x14ac:dyDescent="0.2">
      <c r="A153" s="543">
        <v>2</v>
      </c>
      <c r="B153" s="544">
        <v>2</v>
      </c>
      <c r="C153" s="544">
        <v>6</v>
      </c>
      <c r="D153" s="544">
        <v>4</v>
      </c>
      <c r="E153" s="544"/>
      <c r="F153" s="557" t="s">
        <v>145</v>
      </c>
      <c r="G153" s="546">
        <f>G154</f>
        <v>0</v>
      </c>
      <c r="H153" s="546">
        <f>H154</f>
        <v>0</v>
      </c>
      <c r="I153" s="546">
        <f>I154</f>
        <v>0</v>
      </c>
      <c r="J153" s="546">
        <f>J154</f>
        <v>0</v>
      </c>
      <c r="K153" s="547">
        <f>K154</f>
        <v>0</v>
      </c>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c r="AJ153" s="56"/>
      <c r="AK153" s="56"/>
      <c r="AL153" s="56"/>
      <c r="AM153" s="56"/>
      <c r="AN153" s="56"/>
      <c r="AO153" s="56"/>
      <c r="AP153" s="56"/>
      <c r="AQ153" s="56"/>
      <c r="AR153" s="56"/>
      <c r="AS153" s="56"/>
      <c r="AT153" s="56"/>
      <c r="AU153" s="56"/>
      <c r="AV153" s="56"/>
      <c r="AW153" s="56"/>
      <c r="AX153" s="56"/>
      <c r="AY153" s="56"/>
      <c r="AZ153" s="56"/>
    </row>
    <row r="154" spans="1:52" s="3" customFormat="1" ht="12.75" x14ac:dyDescent="0.2">
      <c r="A154" s="558">
        <v>2</v>
      </c>
      <c r="B154" s="549">
        <v>2</v>
      </c>
      <c r="C154" s="549">
        <v>6</v>
      </c>
      <c r="D154" s="549">
        <v>4</v>
      </c>
      <c r="E154" s="549" t="s">
        <v>312</v>
      </c>
      <c r="F154" s="559" t="s">
        <v>145</v>
      </c>
      <c r="G154" s="551"/>
      <c r="H154" s="551"/>
      <c r="I154" s="551"/>
      <c r="J154" s="552">
        <f>SUBTOTAL(9,G154:I154)</f>
        <v>0</v>
      </c>
      <c r="K154" s="553">
        <f>IFERROR(J154/$J$18*100,"0.00")</f>
        <v>0</v>
      </c>
      <c r="L154" s="56"/>
      <c r="M154" s="56"/>
      <c r="N154" s="56"/>
      <c r="O154" s="56"/>
      <c r="P154" s="56"/>
      <c r="Q154" s="56"/>
      <c r="R154" s="56"/>
      <c r="S154" s="56"/>
      <c r="T154" s="56"/>
      <c r="U154" s="56"/>
      <c r="V154" s="56"/>
      <c r="W154" s="56"/>
      <c r="X154" s="56"/>
      <c r="Y154" s="56"/>
      <c r="Z154" s="56"/>
      <c r="AA154" s="56"/>
      <c r="AB154" s="56"/>
      <c r="AC154" s="56"/>
      <c r="AD154" s="56"/>
      <c r="AE154" s="56"/>
      <c r="AF154" s="56"/>
      <c r="AG154" s="56"/>
      <c r="AH154" s="56"/>
      <c r="AI154" s="56"/>
      <c r="AJ154" s="56"/>
      <c r="AK154" s="56"/>
      <c r="AL154" s="56"/>
      <c r="AM154" s="56"/>
      <c r="AN154" s="56"/>
      <c r="AO154" s="56"/>
      <c r="AP154" s="56"/>
      <c r="AQ154" s="56"/>
      <c r="AR154" s="56"/>
      <c r="AS154" s="56"/>
      <c r="AT154" s="56"/>
      <c r="AU154" s="56"/>
      <c r="AV154" s="56"/>
      <c r="AW154" s="56"/>
      <c r="AX154" s="56"/>
      <c r="AY154" s="56"/>
      <c r="AZ154" s="56"/>
    </row>
    <row r="155" spans="1:52" s="3" customFormat="1" ht="12.75" x14ac:dyDescent="0.2">
      <c r="A155" s="561">
        <v>2</v>
      </c>
      <c r="B155" s="544">
        <v>2</v>
      </c>
      <c r="C155" s="544">
        <v>6</v>
      </c>
      <c r="D155" s="544">
        <v>5</v>
      </c>
      <c r="E155" s="544"/>
      <c r="F155" s="562" t="s">
        <v>310</v>
      </c>
      <c r="G155" s="563">
        <f>+G156</f>
        <v>0</v>
      </c>
      <c r="H155" s="563">
        <f>+H156</f>
        <v>0</v>
      </c>
      <c r="I155" s="563">
        <f>+I156</f>
        <v>0</v>
      </c>
      <c r="J155" s="563">
        <f>+J156</f>
        <v>0</v>
      </c>
      <c r="K155" s="564">
        <f>+K156</f>
        <v>0</v>
      </c>
      <c r="L155" s="56"/>
      <c r="M155" s="56"/>
      <c r="N155" s="56"/>
      <c r="O155" s="56"/>
      <c r="P155" s="56"/>
      <c r="Q155" s="56"/>
      <c r="R155" s="56"/>
      <c r="S155" s="56"/>
      <c r="T155" s="56"/>
      <c r="U155" s="56"/>
      <c r="V155" s="56"/>
      <c r="W155" s="56"/>
      <c r="X155" s="56"/>
      <c r="Y155" s="56"/>
      <c r="Z155" s="56"/>
      <c r="AA155" s="56"/>
      <c r="AB155" s="56"/>
      <c r="AC155" s="56"/>
      <c r="AD155" s="56"/>
      <c r="AE155" s="56"/>
      <c r="AF155" s="56"/>
      <c r="AG155" s="56"/>
      <c r="AH155" s="56"/>
      <c r="AI155" s="56"/>
      <c r="AJ155" s="56"/>
      <c r="AK155" s="56"/>
      <c r="AL155" s="56"/>
      <c r="AM155" s="56"/>
      <c r="AN155" s="56"/>
      <c r="AO155" s="56"/>
      <c r="AP155" s="56"/>
      <c r="AQ155" s="56"/>
      <c r="AR155" s="56"/>
      <c r="AS155" s="56"/>
      <c r="AT155" s="56"/>
      <c r="AU155" s="56"/>
      <c r="AV155" s="56"/>
      <c r="AW155" s="56"/>
      <c r="AX155" s="56"/>
      <c r="AY155" s="56"/>
      <c r="AZ155" s="56"/>
    </row>
    <row r="156" spans="1:52" s="3" customFormat="1" ht="12.75" x14ac:dyDescent="0.2">
      <c r="A156" s="558">
        <v>2</v>
      </c>
      <c r="B156" s="549">
        <v>2</v>
      </c>
      <c r="C156" s="549">
        <v>6</v>
      </c>
      <c r="D156" s="549">
        <v>5</v>
      </c>
      <c r="E156" s="549" t="s">
        <v>312</v>
      </c>
      <c r="F156" s="559" t="s">
        <v>310</v>
      </c>
      <c r="G156" s="551"/>
      <c r="H156" s="551"/>
      <c r="I156" s="551"/>
      <c r="J156" s="552">
        <f>SUBTOTAL(9,G156:I156)</f>
        <v>0</v>
      </c>
      <c r="K156" s="553">
        <f>IFERROR(J156/$J$18*100,"0.00")</f>
        <v>0</v>
      </c>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56"/>
      <c r="AI156" s="56"/>
      <c r="AJ156" s="56"/>
      <c r="AK156" s="56"/>
      <c r="AL156" s="56"/>
      <c r="AM156" s="56"/>
      <c r="AN156" s="56"/>
      <c r="AO156" s="56"/>
      <c r="AP156" s="56"/>
      <c r="AQ156" s="56"/>
      <c r="AR156" s="56"/>
      <c r="AS156" s="56"/>
      <c r="AT156" s="56"/>
      <c r="AU156" s="56"/>
      <c r="AV156" s="56"/>
      <c r="AW156" s="56"/>
      <c r="AX156" s="56"/>
      <c r="AY156" s="56"/>
      <c r="AZ156" s="56"/>
    </row>
    <row r="157" spans="1:52" s="3" customFormat="1" ht="12.75" x14ac:dyDescent="0.2">
      <c r="A157" s="561">
        <v>2</v>
      </c>
      <c r="B157" s="544">
        <v>2</v>
      </c>
      <c r="C157" s="544">
        <v>6</v>
      </c>
      <c r="D157" s="544">
        <v>6</v>
      </c>
      <c r="E157" s="544"/>
      <c r="F157" s="562" t="s">
        <v>346</v>
      </c>
      <c r="G157" s="563">
        <f>+G158</f>
        <v>0</v>
      </c>
      <c r="H157" s="563">
        <f>+H158</f>
        <v>0</v>
      </c>
      <c r="I157" s="563">
        <f>+I158</f>
        <v>0</v>
      </c>
      <c r="J157" s="563">
        <f>+J158</f>
        <v>0</v>
      </c>
      <c r="K157" s="564">
        <f>+K158</f>
        <v>0</v>
      </c>
      <c r="L157" s="56"/>
      <c r="M157" s="56"/>
      <c r="N157" s="56"/>
      <c r="O157" s="56"/>
      <c r="P157" s="56"/>
      <c r="Q157" s="56"/>
      <c r="R157" s="56"/>
      <c r="S157" s="56"/>
      <c r="T157" s="56"/>
      <c r="U157" s="56"/>
      <c r="V157" s="56"/>
      <c r="W157" s="56"/>
      <c r="X157" s="56"/>
      <c r="Y157" s="56"/>
      <c r="Z157" s="56"/>
      <c r="AA157" s="56"/>
      <c r="AB157" s="56"/>
      <c r="AC157" s="56"/>
      <c r="AD157" s="56"/>
      <c r="AE157" s="56"/>
      <c r="AF157" s="56"/>
      <c r="AG157" s="56"/>
      <c r="AH157" s="56"/>
      <c r="AI157" s="56"/>
      <c r="AJ157" s="56"/>
      <c r="AK157" s="56"/>
      <c r="AL157" s="56"/>
      <c r="AM157" s="56"/>
      <c r="AN157" s="56"/>
      <c r="AO157" s="56"/>
      <c r="AP157" s="56"/>
      <c r="AQ157" s="56"/>
      <c r="AR157" s="56"/>
      <c r="AS157" s="56"/>
      <c r="AT157" s="56"/>
      <c r="AU157" s="56"/>
      <c r="AV157" s="56"/>
      <c r="AW157" s="56"/>
      <c r="AX157" s="56"/>
      <c r="AY157" s="56"/>
      <c r="AZ157" s="56"/>
    </row>
    <row r="158" spans="1:52" s="3" customFormat="1" ht="12.75" x14ac:dyDescent="0.2">
      <c r="A158" s="558">
        <v>2</v>
      </c>
      <c r="B158" s="549">
        <v>2</v>
      </c>
      <c r="C158" s="549">
        <v>6</v>
      </c>
      <c r="D158" s="549">
        <v>6</v>
      </c>
      <c r="E158" s="549" t="s">
        <v>312</v>
      </c>
      <c r="F158" s="559" t="s">
        <v>346</v>
      </c>
      <c r="G158" s="551"/>
      <c r="H158" s="551"/>
      <c r="I158" s="551"/>
      <c r="J158" s="552">
        <f>SUBTOTAL(9,G158:I158)</f>
        <v>0</v>
      </c>
      <c r="K158" s="553">
        <f>IFERROR(J158/$J$18*100,"0.00")</f>
        <v>0</v>
      </c>
      <c r="L158" s="56"/>
      <c r="M158" s="56"/>
      <c r="N158" s="56"/>
      <c r="O158" s="56"/>
      <c r="P158" s="56"/>
      <c r="Q158" s="56"/>
      <c r="R158" s="56"/>
      <c r="S158" s="56"/>
      <c r="T158" s="56"/>
      <c r="U158" s="56"/>
      <c r="V158" s="56"/>
      <c r="W158" s="56"/>
      <c r="X158" s="56"/>
      <c r="Y158" s="56"/>
      <c r="Z158" s="56"/>
      <c r="AA158" s="56"/>
      <c r="AB158" s="56"/>
      <c r="AC158" s="56"/>
      <c r="AD158" s="56"/>
      <c r="AE158" s="56"/>
      <c r="AF158" s="56"/>
      <c r="AG158" s="56"/>
      <c r="AH158" s="56"/>
      <c r="AI158" s="56"/>
      <c r="AJ158" s="56"/>
      <c r="AK158" s="56"/>
      <c r="AL158" s="56"/>
      <c r="AM158" s="56"/>
      <c r="AN158" s="56"/>
      <c r="AO158" s="56"/>
      <c r="AP158" s="56"/>
      <c r="AQ158" s="56"/>
      <c r="AR158" s="56"/>
      <c r="AS158" s="56"/>
      <c r="AT158" s="56"/>
      <c r="AU158" s="56"/>
      <c r="AV158" s="56"/>
      <c r="AW158" s="56"/>
      <c r="AX158" s="56"/>
      <c r="AY158" s="56"/>
      <c r="AZ158" s="56"/>
    </row>
    <row r="159" spans="1:52" s="3" customFormat="1" ht="12.75" x14ac:dyDescent="0.2">
      <c r="A159" s="561">
        <v>2</v>
      </c>
      <c r="B159" s="544">
        <v>2</v>
      </c>
      <c r="C159" s="544">
        <v>6</v>
      </c>
      <c r="D159" s="544">
        <v>7</v>
      </c>
      <c r="E159" s="544"/>
      <c r="F159" s="562" t="s">
        <v>347</v>
      </c>
      <c r="G159" s="563">
        <f>+G160</f>
        <v>0</v>
      </c>
      <c r="H159" s="563">
        <f>+H160</f>
        <v>0</v>
      </c>
      <c r="I159" s="563">
        <f>+I160</f>
        <v>0</v>
      </c>
      <c r="J159" s="563">
        <f>+J160</f>
        <v>0</v>
      </c>
      <c r="K159" s="564">
        <f>+K160</f>
        <v>0</v>
      </c>
      <c r="L159" s="56"/>
      <c r="M159" s="56"/>
      <c r="N159" s="56"/>
      <c r="O159" s="56"/>
      <c r="P159" s="56"/>
      <c r="Q159" s="56"/>
      <c r="R159" s="56"/>
      <c r="S159" s="56"/>
      <c r="T159" s="56"/>
      <c r="U159" s="56"/>
      <c r="V159" s="56"/>
      <c r="W159" s="56"/>
      <c r="X159" s="56"/>
      <c r="Y159" s="56"/>
      <c r="Z159" s="56"/>
      <c r="AA159" s="56"/>
      <c r="AB159" s="56"/>
      <c r="AC159" s="56"/>
      <c r="AD159" s="56"/>
      <c r="AE159" s="56"/>
      <c r="AF159" s="56"/>
      <c r="AG159" s="56"/>
      <c r="AH159" s="56"/>
      <c r="AI159" s="56"/>
      <c r="AJ159" s="56"/>
      <c r="AK159" s="56"/>
      <c r="AL159" s="56"/>
      <c r="AM159" s="56"/>
      <c r="AN159" s="56"/>
      <c r="AO159" s="56"/>
      <c r="AP159" s="56"/>
      <c r="AQ159" s="56"/>
      <c r="AR159" s="56"/>
      <c r="AS159" s="56"/>
      <c r="AT159" s="56"/>
      <c r="AU159" s="56"/>
      <c r="AV159" s="56"/>
      <c r="AW159" s="56"/>
      <c r="AX159" s="56"/>
      <c r="AY159" s="56"/>
      <c r="AZ159" s="56"/>
    </row>
    <row r="160" spans="1:52" s="3" customFormat="1" ht="12.75" x14ac:dyDescent="0.2">
      <c r="A160" s="558">
        <v>2</v>
      </c>
      <c r="B160" s="549">
        <v>2</v>
      </c>
      <c r="C160" s="549">
        <v>6</v>
      </c>
      <c r="D160" s="549">
        <v>7</v>
      </c>
      <c r="E160" s="549" t="s">
        <v>312</v>
      </c>
      <c r="F160" s="559" t="s">
        <v>347</v>
      </c>
      <c r="G160" s="551"/>
      <c r="H160" s="551"/>
      <c r="I160" s="551"/>
      <c r="J160" s="552">
        <f>SUBTOTAL(9,G160:I160)</f>
        <v>0</v>
      </c>
      <c r="K160" s="553">
        <f>IFERROR(J160/$J$18*100,"0.00")</f>
        <v>0</v>
      </c>
      <c r="L160" s="56"/>
      <c r="M160" s="56"/>
      <c r="N160" s="56"/>
      <c r="O160" s="56"/>
      <c r="P160" s="56"/>
      <c r="Q160" s="56"/>
      <c r="R160" s="56"/>
      <c r="S160" s="56"/>
      <c r="T160" s="56"/>
      <c r="U160" s="56"/>
      <c r="V160" s="56"/>
      <c r="W160" s="56"/>
      <c r="X160" s="56"/>
      <c r="Y160" s="56"/>
      <c r="Z160" s="56"/>
      <c r="AA160" s="56"/>
      <c r="AB160" s="56"/>
      <c r="AC160" s="56"/>
      <c r="AD160" s="56"/>
      <c r="AE160" s="56"/>
      <c r="AF160" s="56"/>
      <c r="AG160" s="56"/>
      <c r="AH160" s="56"/>
      <c r="AI160" s="56"/>
      <c r="AJ160" s="56"/>
      <c r="AK160" s="56"/>
      <c r="AL160" s="56"/>
      <c r="AM160" s="56"/>
      <c r="AN160" s="56"/>
      <c r="AO160" s="56"/>
      <c r="AP160" s="56"/>
      <c r="AQ160" s="56"/>
      <c r="AR160" s="56"/>
      <c r="AS160" s="56"/>
      <c r="AT160" s="56"/>
      <c r="AU160" s="56"/>
      <c r="AV160" s="56"/>
      <c r="AW160" s="56"/>
      <c r="AX160" s="56"/>
      <c r="AY160" s="56"/>
      <c r="AZ160" s="56"/>
    </row>
    <row r="161" spans="1:52" s="3" customFormat="1" ht="12.75" x14ac:dyDescent="0.2">
      <c r="A161" s="561">
        <v>2</v>
      </c>
      <c r="B161" s="544">
        <v>2</v>
      </c>
      <c r="C161" s="544">
        <v>6</v>
      </c>
      <c r="D161" s="544">
        <v>8</v>
      </c>
      <c r="E161" s="544"/>
      <c r="F161" s="562" t="s">
        <v>348</v>
      </c>
      <c r="G161" s="563">
        <f>+G162</f>
        <v>0</v>
      </c>
      <c r="H161" s="563">
        <f>+H162</f>
        <v>0</v>
      </c>
      <c r="I161" s="563">
        <f>+I162</f>
        <v>0</v>
      </c>
      <c r="J161" s="563">
        <f>+J162</f>
        <v>0</v>
      </c>
      <c r="K161" s="564">
        <f>+K162</f>
        <v>0</v>
      </c>
      <c r="L161" s="56"/>
      <c r="M161" s="56"/>
      <c r="N161" s="56"/>
      <c r="O161" s="56"/>
      <c r="P161" s="56"/>
      <c r="Q161" s="56"/>
      <c r="R161" s="56"/>
      <c r="S161" s="56"/>
      <c r="T161" s="56"/>
      <c r="U161" s="56"/>
      <c r="V161" s="56"/>
      <c r="W161" s="56"/>
      <c r="X161" s="56"/>
      <c r="Y161" s="56"/>
      <c r="Z161" s="56"/>
      <c r="AA161" s="56"/>
      <c r="AB161" s="56"/>
      <c r="AC161" s="56"/>
      <c r="AD161" s="56"/>
      <c r="AE161" s="56"/>
      <c r="AF161" s="56"/>
      <c r="AG161" s="56"/>
      <c r="AH161" s="56"/>
      <c r="AI161" s="56"/>
      <c r="AJ161" s="56"/>
      <c r="AK161" s="56"/>
      <c r="AL161" s="56"/>
      <c r="AM161" s="56"/>
      <c r="AN161" s="56"/>
      <c r="AO161" s="56"/>
      <c r="AP161" s="56"/>
      <c r="AQ161" s="56"/>
      <c r="AR161" s="56"/>
      <c r="AS161" s="56"/>
      <c r="AT161" s="56"/>
      <c r="AU161" s="56"/>
      <c r="AV161" s="56"/>
      <c r="AW161" s="56"/>
      <c r="AX161" s="56"/>
      <c r="AY161" s="56"/>
      <c r="AZ161" s="56"/>
    </row>
    <row r="162" spans="1:52" s="3" customFormat="1" ht="12.75" x14ac:dyDescent="0.2">
      <c r="A162" s="558">
        <v>2</v>
      </c>
      <c r="B162" s="549">
        <v>2</v>
      </c>
      <c r="C162" s="549">
        <v>6</v>
      </c>
      <c r="D162" s="549">
        <v>8</v>
      </c>
      <c r="E162" s="549" t="s">
        <v>312</v>
      </c>
      <c r="F162" s="559" t="s">
        <v>348</v>
      </c>
      <c r="G162" s="551"/>
      <c r="H162" s="551"/>
      <c r="I162" s="551"/>
      <c r="J162" s="552">
        <f>SUBTOTAL(9,G162:I162)</f>
        <v>0</v>
      </c>
      <c r="K162" s="553">
        <f>IFERROR(J162/$J$18*100,"0.00")</f>
        <v>0</v>
      </c>
      <c r="L162" s="56"/>
      <c r="M162" s="56"/>
      <c r="N162" s="56"/>
      <c r="O162" s="56"/>
      <c r="P162" s="56"/>
      <c r="Q162" s="56"/>
      <c r="R162" s="56"/>
      <c r="S162" s="56"/>
      <c r="T162" s="56"/>
      <c r="U162" s="56"/>
      <c r="V162" s="56"/>
      <c r="W162" s="56"/>
      <c r="X162" s="56"/>
      <c r="Y162" s="56"/>
      <c r="Z162" s="56"/>
      <c r="AA162" s="56"/>
      <c r="AB162" s="56"/>
      <c r="AC162" s="56"/>
      <c r="AD162" s="56"/>
      <c r="AE162" s="56"/>
      <c r="AF162" s="56"/>
      <c r="AG162" s="56"/>
      <c r="AH162" s="56"/>
      <c r="AI162" s="56"/>
      <c r="AJ162" s="56"/>
      <c r="AK162" s="56"/>
      <c r="AL162" s="56"/>
      <c r="AM162" s="56"/>
      <c r="AN162" s="56"/>
      <c r="AO162" s="56"/>
      <c r="AP162" s="56"/>
      <c r="AQ162" s="56"/>
      <c r="AR162" s="56"/>
      <c r="AS162" s="56"/>
      <c r="AT162" s="56"/>
      <c r="AU162" s="56"/>
      <c r="AV162" s="56"/>
      <c r="AW162" s="56"/>
      <c r="AX162" s="56"/>
      <c r="AY162" s="56"/>
      <c r="AZ162" s="56"/>
    </row>
    <row r="163" spans="1:52" s="3" customFormat="1" ht="12.75" x14ac:dyDescent="0.2">
      <c r="A163" s="561">
        <v>2</v>
      </c>
      <c r="B163" s="544">
        <v>2</v>
      </c>
      <c r="C163" s="544">
        <v>6</v>
      </c>
      <c r="D163" s="544">
        <v>9</v>
      </c>
      <c r="E163" s="544"/>
      <c r="F163" s="562" t="s">
        <v>311</v>
      </c>
      <c r="G163" s="563">
        <f>+G164</f>
        <v>0</v>
      </c>
      <c r="H163" s="563">
        <f>+H164</f>
        <v>0</v>
      </c>
      <c r="I163" s="563">
        <f>+I164</f>
        <v>0</v>
      </c>
      <c r="J163" s="563">
        <f>+J164</f>
        <v>0</v>
      </c>
      <c r="K163" s="564">
        <f>+K164</f>
        <v>0</v>
      </c>
      <c r="L163" s="56"/>
      <c r="M163" s="56"/>
      <c r="N163" s="56"/>
      <c r="O163" s="56"/>
      <c r="P163" s="56"/>
      <c r="Q163" s="56"/>
      <c r="R163" s="56"/>
      <c r="S163" s="56"/>
      <c r="T163" s="56"/>
      <c r="U163" s="56"/>
      <c r="V163" s="56"/>
      <c r="W163" s="56"/>
      <c r="X163" s="56"/>
      <c r="Y163" s="56"/>
      <c r="Z163" s="56"/>
      <c r="AA163" s="56"/>
      <c r="AB163" s="56"/>
      <c r="AC163" s="56"/>
      <c r="AD163" s="56"/>
      <c r="AE163" s="56"/>
      <c r="AF163" s="56"/>
      <c r="AG163" s="56"/>
      <c r="AH163" s="56"/>
      <c r="AI163" s="56"/>
      <c r="AJ163" s="56"/>
      <c r="AK163" s="56"/>
      <c r="AL163" s="56"/>
      <c r="AM163" s="56"/>
      <c r="AN163" s="56"/>
      <c r="AO163" s="56"/>
      <c r="AP163" s="56"/>
      <c r="AQ163" s="56"/>
      <c r="AR163" s="56"/>
      <c r="AS163" s="56"/>
      <c r="AT163" s="56"/>
      <c r="AU163" s="56"/>
      <c r="AV163" s="56"/>
      <c r="AW163" s="56"/>
      <c r="AX163" s="56"/>
      <c r="AY163" s="56"/>
      <c r="AZ163" s="56"/>
    </row>
    <row r="164" spans="1:52" s="3" customFormat="1" ht="12.75" x14ac:dyDescent="0.2">
      <c r="A164" s="558">
        <v>2</v>
      </c>
      <c r="B164" s="549">
        <v>2</v>
      </c>
      <c r="C164" s="549">
        <v>6</v>
      </c>
      <c r="D164" s="549">
        <v>9</v>
      </c>
      <c r="E164" s="549" t="s">
        <v>312</v>
      </c>
      <c r="F164" s="559" t="s">
        <v>311</v>
      </c>
      <c r="G164" s="551"/>
      <c r="H164" s="551"/>
      <c r="I164" s="551"/>
      <c r="J164" s="551">
        <f>SUBTOTAL(9,G164:I164)</f>
        <v>0</v>
      </c>
      <c r="K164" s="565">
        <f>IFERROR(J164/$J$18*100,"0.00")</f>
        <v>0</v>
      </c>
      <c r="L164" s="56"/>
      <c r="M164" s="56"/>
      <c r="N164" s="56"/>
      <c r="O164" s="56"/>
      <c r="P164" s="56"/>
      <c r="Q164" s="56"/>
      <c r="R164" s="56"/>
      <c r="S164" s="56"/>
      <c r="T164" s="56"/>
      <c r="U164" s="56"/>
      <c r="V164" s="56"/>
      <c r="W164" s="56"/>
      <c r="X164" s="56"/>
      <c r="Y164" s="56"/>
      <c r="Z164" s="56"/>
      <c r="AA164" s="56"/>
      <c r="AB164" s="56"/>
      <c r="AC164" s="56"/>
      <c r="AD164" s="56"/>
      <c r="AE164" s="56"/>
      <c r="AF164" s="56"/>
      <c r="AG164" s="56"/>
      <c r="AH164" s="56"/>
      <c r="AI164" s="56"/>
      <c r="AJ164" s="56"/>
      <c r="AK164" s="56"/>
      <c r="AL164" s="56"/>
      <c r="AM164" s="56"/>
      <c r="AN164" s="56"/>
      <c r="AO164" s="56"/>
      <c r="AP164" s="56"/>
      <c r="AQ164" s="56"/>
      <c r="AR164" s="56"/>
      <c r="AS164" s="56"/>
      <c r="AT164" s="56"/>
      <c r="AU164" s="56"/>
      <c r="AV164" s="56"/>
      <c r="AW164" s="56"/>
      <c r="AX164" s="56"/>
      <c r="AY164" s="56"/>
      <c r="AZ164" s="56"/>
    </row>
    <row r="165" spans="1:52" s="3" customFormat="1" ht="12.75" x14ac:dyDescent="0.2">
      <c r="A165" s="538">
        <v>2</v>
      </c>
      <c r="B165" s="539">
        <v>2</v>
      </c>
      <c r="C165" s="539">
        <v>7</v>
      </c>
      <c r="D165" s="539"/>
      <c r="E165" s="539"/>
      <c r="F165" s="540" t="s">
        <v>146</v>
      </c>
      <c r="G165" s="541">
        <f>+G166+G174+G181</f>
        <v>6676367.5</v>
      </c>
      <c r="H165" s="541">
        <f>+H166+H174+H181</f>
        <v>13134867.5</v>
      </c>
      <c r="I165" s="541">
        <f>+I166+I174+I181</f>
        <v>0</v>
      </c>
      <c r="J165" s="541">
        <f>+J166+J174+J181</f>
        <v>19811235</v>
      </c>
      <c r="K165" s="542">
        <f>+K166+K174+K181</f>
        <v>4.8109098168290005</v>
      </c>
      <c r="L165" s="56"/>
      <c r="M165" s="56"/>
      <c r="N165" s="56"/>
      <c r="O165" s="56"/>
      <c r="P165" s="56"/>
      <c r="Q165" s="56"/>
      <c r="R165" s="56"/>
      <c r="S165" s="56"/>
      <c r="T165" s="56"/>
      <c r="U165" s="56"/>
      <c r="V165" s="56"/>
      <c r="W165" s="56"/>
      <c r="X165" s="56"/>
      <c r="Y165" s="56"/>
      <c r="Z165" s="56"/>
      <c r="AA165" s="56"/>
      <c r="AB165" s="56"/>
      <c r="AC165" s="56"/>
      <c r="AD165" s="56"/>
      <c r="AE165" s="56"/>
      <c r="AF165" s="56"/>
      <c r="AG165" s="56"/>
      <c r="AH165" s="56"/>
      <c r="AI165" s="56"/>
      <c r="AJ165" s="56"/>
      <c r="AK165" s="56"/>
      <c r="AL165" s="56"/>
      <c r="AM165" s="56"/>
      <c r="AN165" s="56"/>
      <c r="AO165" s="56"/>
      <c r="AP165" s="56"/>
      <c r="AQ165" s="56"/>
      <c r="AR165" s="56"/>
      <c r="AS165" s="56"/>
      <c r="AT165" s="56"/>
      <c r="AU165" s="56"/>
      <c r="AV165" s="56"/>
      <c r="AW165" s="56"/>
      <c r="AX165" s="56"/>
      <c r="AY165" s="56"/>
      <c r="AZ165" s="56"/>
    </row>
    <row r="166" spans="1:52" s="3" customFormat="1" ht="12.75" x14ac:dyDescent="0.2">
      <c r="A166" s="561">
        <v>2</v>
      </c>
      <c r="B166" s="544">
        <v>2</v>
      </c>
      <c r="C166" s="544">
        <v>7</v>
      </c>
      <c r="D166" s="544">
        <v>1</v>
      </c>
      <c r="E166" s="544"/>
      <c r="F166" s="562" t="s">
        <v>349</v>
      </c>
      <c r="G166" s="546">
        <f>SUM(G167:G173)</f>
        <v>4982367.5</v>
      </c>
      <c r="H166" s="546">
        <f>SUM(H167:H173)</f>
        <v>6434867.5</v>
      </c>
      <c r="I166" s="546">
        <f>SUM(I167:I173)</f>
        <v>0</v>
      </c>
      <c r="J166" s="546">
        <f>SUM(J167:J173)</f>
        <v>11417235</v>
      </c>
      <c r="K166" s="547">
        <f>SUM(K167:K173)</f>
        <v>2.7725322496322748</v>
      </c>
      <c r="L166" s="56"/>
      <c r="M166" s="56"/>
      <c r="N166" s="56"/>
      <c r="O166" s="56"/>
      <c r="P166" s="56"/>
      <c r="Q166" s="56"/>
      <c r="R166" s="56"/>
      <c r="S166" s="56"/>
      <c r="T166" s="56"/>
      <c r="U166" s="56"/>
      <c r="V166" s="56"/>
      <c r="W166" s="56"/>
      <c r="X166" s="56"/>
      <c r="Y166" s="56"/>
      <c r="Z166" s="56"/>
      <c r="AA166" s="56"/>
      <c r="AB166" s="56"/>
      <c r="AC166" s="56"/>
      <c r="AD166" s="56"/>
      <c r="AE166" s="56"/>
      <c r="AF166" s="56"/>
      <c r="AG166" s="56"/>
      <c r="AH166" s="56"/>
      <c r="AI166" s="56"/>
      <c r="AJ166" s="56"/>
      <c r="AK166" s="56"/>
      <c r="AL166" s="56"/>
      <c r="AM166" s="56"/>
      <c r="AN166" s="56"/>
      <c r="AO166" s="56"/>
      <c r="AP166" s="56"/>
      <c r="AQ166" s="56"/>
      <c r="AR166" s="56"/>
      <c r="AS166" s="56"/>
      <c r="AT166" s="56"/>
      <c r="AU166" s="56"/>
      <c r="AV166" s="56"/>
      <c r="AW166" s="56"/>
      <c r="AX166" s="56"/>
      <c r="AY166" s="56"/>
      <c r="AZ166" s="56"/>
    </row>
    <row r="167" spans="1:52" s="3" customFormat="1" ht="12" customHeight="1" x14ac:dyDescent="0.2">
      <c r="A167" s="548">
        <v>2</v>
      </c>
      <c r="B167" s="549">
        <v>2</v>
      </c>
      <c r="C167" s="549">
        <v>7</v>
      </c>
      <c r="D167" s="549">
        <v>1</v>
      </c>
      <c r="E167" s="549" t="s">
        <v>312</v>
      </c>
      <c r="F167" s="566" t="s">
        <v>147</v>
      </c>
      <c r="G167" s="551">
        <v>1700000</v>
      </c>
      <c r="H167" s="551">
        <v>225000</v>
      </c>
      <c r="I167" s="551"/>
      <c r="J167" s="552">
        <f t="shared" ref="J167:J173" si="6">SUBTOTAL(9,G167:I167)</f>
        <v>1925000</v>
      </c>
      <c r="K167" s="553">
        <f t="shared" ref="K167:K173" si="7">IFERROR(J167/$J$18*100,"0.00")</f>
        <v>0.46746209397828187</v>
      </c>
      <c r="L167" s="56"/>
      <c r="M167" s="56"/>
      <c r="N167" s="56"/>
      <c r="O167" s="56"/>
      <c r="P167" s="56"/>
      <c r="Q167" s="56"/>
      <c r="R167" s="56"/>
      <c r="S167" s="56"/>
      <c r="T167" s="56"/>
      <c r="U167" s="56"/>
      <c r="V167" s="56"/>
      <c r="W167" s="56"/>
      <c r="X167" s="56"/>
      <c r="Y167" s="56"/>
      <c r="Z167" s="56"/>
      <c r="AA167" s="56"/>
      <c r="AB167" s="56"/>
      <c r="AC167" s="56"/>
      <c r="AD167" s="56"/>
      <c r="AE167" s="56"/>
      <c r="AF167" s="56"/>
      <c r="AG167" s="56"/>
      <c r="AH167" s="56"/>
      <c r="AI167" s="56"/>
      <c r="AJ167" s="56"/>
      <c r="AK167" s="56"/>
      <c r="AL167" s="56"/>
      <c r="AM167" s="56"/>
      <c r="AN167" s="56"/>
      <c r="AO167" s="56"/>
      <c r="AP167" s="56"/>
      <c r="AQ167" s="56"/>
      <c r="AR167" s="56"/>
      <c r="AS167" s="56"/>
      <c r="AT167" s="56"/>
      <c r="AU167" s="56"/>
      <c r="AV167" s="56"/>
      <c r="AW167" s="56"/>
      <c r="AX167" s="56"/>
      <c r="AY167" s="56"/>
      <c r="AZ167" s="56"/>
    </row>
    <row r="168" spans="1:52" s="3" customFormat="1" ht="18.75" customHeight="1" x14ac:dyDescent="0.2">
      <c r="A168" s="548">
        <v>2</v>
      </c>
      <c r="B168" s="549">
        <v>2</v>
      </c>
      <c r="C168" s="549">
        <v>7</v>
      </c>
      <c r="D168" s="549">
        <v>1</v>
      </c>
      <c r="E168" s="549" t="s">
        <v>313</v>
      </c>
      <c r="F168" s="566" t="s">
        <v>148</v>
      </c>
      <c r="G168" s="551">
        <v>50000</v>
      </c>
      <c r="H168" s="551">
        <v>3000000</v>
      </c>
      <c r="I168" s="551"/>
      <c r="J168" s="552">
        <f t="shared" si="6"/>
        <v>3050000</v>
      </c>
      <c r="K168" s="553">
        <f t="shared" si="7"/>
        <v>0.74065422682273219</v>
      </c>
      <c r="L168" s="56"/>
      <c r="M168" s="56"/>
      <c r="N168" s="56"/>
      <c r="O168" s="56"/>
      <c r="P168" s="56"/>
      <c r="Q168" s="56"/>
      <c r="R168" s="56"/>
      <c r="S168" s="56"/>
      <c r="T168" s="56"/>
      <c r="U168" s="56"/>
      <c r="V168" s="56"/>
      <c r="W168" s="56"/>
      <c r="X168" s="56"/>
      <c r="Y168" s="56"/>
      <c r="Z168" s="56"/>
      <c r="AA168" s="56"/>
      <c r="AB168" s="56"/>
      <c r="AC168" s="56"/>
      <c r="AD168" s="56"/>
      <c r="AE168" s="56"/>
      <c r="AF168" s="56"/>
      <c r="AG168" s="56"/>
      <c r="AH168" s="56"/>
      <c r="AI168" s="56"/>
      <c r="AJ168" s="56"/>
      <c r="AK168" s="56"/>
      <c r="AL168" s="56"/>
      <c r="AM168" s="56"/>
      <c r="AN168" s="56"/>
      <c r="AO168" s="56"/>
      <c r="AP168" s="56"/>
      <c r="AQ168" s="56"/>
      <c r="AR168" s="56"/>
      <c r="AS168" s="56"/>
      <c r="AT168" s="56"/>
      <c r="AU168" s="56"/>
      <c r="AV168" s="56"/>
      <c r="AW168" s="56"/>
      <c r="AX168" s="56"/>
      <c r="AY168" s="56"/>
      <c r="AZ168" s="56"/>
    </row>
    <row r="169" spans="1:52" s="3" customFormat="1" ht="14.25" customHeight="1" x14ac:dyDescent="0.2">
      <c r="A169" s="548">
        <v>2</v>
      </c>
      <c r="B169" s="549">
        <v>2</v>
      </c>
      <c r="C169" s="549">
        <v>7</v>
      </c>
      <c r="D169" s="549">
        <v>1</v>
      </c>
      <c r="E169" s="549" t="s">
        <v>314</v>
      </c>
      <c r="F169" s="566" t="s">
        <v>149</v>
      </c>
      <c r="G169" s="551"/>
      <c r="H169" s="551">
        <v>9500</v>
      </c>
      <c r="I169" s="551"/>
      <c r="J169" s="552">
        <f t="shared" si="6"/>
        <v>9500</v>
      </c>
      <c r="K169" s="553">
        <f t="shared" si="7"/>
        <v>2.3069557884642482E-3</v>
      </c>
      <c r="L169" s="56"/>
      <c r="M169" s="56"/>
      <c r="N169" s="56"/>
      <c r="O169" s="56"/>
      <c r="P169" s="56"/>
      <c r="Q169" s="56"/>
      <c r="R169" s="56"/>
      <c r="S169" s="56"/>
      <c r="T169" s="56"/>
      <c r="U169" s="56"/>
      <c r="V169" s="56"/>
      <c r="W169" s="56"/>
      <c r="X169" s="56"/>
      <c r="Y169" s="56"/>
      <c r="Z169" s="56"/>
      <c r="AA169" s="56"/>
      <c r="AB169" s="56"/>
      <c r="AC169" s="56"/>
      <c r="AD169" s="56"/>
      <c r="AE169" s="56"/>
      <c r="AF169" s="56"/>
      <c r="AG169" s="56"/>
      <c r="AH169" s="56"/>
      <c r="AI169" s="56"/>
      <c r="AJ169" s="56"/>
      <c r="AK169" s="56"/>
      <c r="AL169" s="56"/>
      <c r="AM169" s="56"/>
      <c r="AN169" s="56"/>
      <c r="AO169" s="56"/>
      <c r="AP169" s="56"/>
      <c r="AQ169" s="56"/>
      <c r="AR169" s="56"/>
      <c r="AS169" s="56"/>
      <c r="AT169" s="56"/>
      <c r="AU169" s="56"/>
      <c r="AV169" s="56"/>
      <c r="AW169" s="56"/>
      <c r="AX169" s="56"/>
      <c r="AY169" s="56"/>
      <c r="AZ169" s="56"/>
    </row>
    <row r="170" spans="1:52" s="3" customFormat="1" ht="15.75" customHeight="1" x14ac:dyDescent="0.2">
      <c r="A170" s="548">
        <v>2</v>
      </c>
      <c r="B170" s="549">
        <v>2</v>
      </c>
      <c r="C170" s="549">
        <v>7</v>
      </c>
      <c r="D170" s="549">
        <v>1</v>
      </c>
      <c r="E170" s="549" t="s">
        <v>315</v>
      </c>
      <c r="F170" s="566" t="s">
        <v>150</v>
      </c>
      <c r="G170" s="551">
        <v>3232367.5</v>
      </c>
      <c r="H170" s="551">
        <v>3200367.5</v>
      </c>
      <c r="I170" s="551"/>
      <c r="J170" s="552">
        <f t="shared" si="6"/>
        <v>6432735</v>
      </c>
      <c r="K170" s="553">
        <f t="shared" si="7"/>
        <v>1.5621089730427962</v>
      </c>
      <c r="L170" s="56"/>
      <c r="M170" s="56"/>
      <c r="N170" s="56"/>
      <c r="O170" s="56"/>
      <c r="P170" s="56"/>
      <c r="Q170" s="56"/>
      <c r="R170" s="56"/>
      <c r="S170" s="56"/>
      <c r="T170" s="56"/>
      <c r="U170" s="56"/>
      <c r="V170" s="56"/>
      <c r="W170" s="56"/>
      <c r="X170" s="56"/>
      <c r="Y170" s="56"/>
      <c r="Z170" s="56"/>
      <c r="AA170" s="56"/>
      <c r="AB170" s="56"/>
      <c r="AC170" s="56"/>
      <c r="AD170" s="56"/>
      <c r="AE170" s="56"/>
      <c r="AF170" s="56"/>
      <c r="AG170" s="56"/>
      <c r="AH170" s="56"/>
      <c r="AI170" s="56"/>
      <c r="AJ170" s="56"/>
      <c r="AK170" s="56"/>
      <c r="AL170" s="56"/>
      <c r="AM170" s="56"/>
      <c r="AN170" s="56"/>
      <c r="AO170" s="56"/>
      <c r="AP170" s="56"/>
      <c r="AQ170" s="56"/>
      <c r="AR170" s="56"/>
      <c r="AS170" s="56"/>
      <c r="AT170" s="56"/>
      <c r="AU170" s="56"/>
      <c r="AV170" s="56"/>
      <c r="AW170" s="56"/>
      <c r="AX170" s="56"/>
      <c r="AY170" s="56"/>
      <c r="AZ170" s="56"/>
    </row>
    <row r="171" spans="1:52" s="3" customFormat="1" ht="18" customHeight="1" x14ac:dyDescent="0.2">
      <c r="A171" s="548">
        <v>2</v>
      </c>
      <c r="B171" s="549">
        <v>2</v>
      </c>
      <c r="C171" s="549">
        <v>7</v>
      </c>
      <c r="D171" s="549">
        <v>1</v>
      </c>
      <c r="E171" s="549" t="s">
        <v>316</v>
      </c>
      <c r="F171" s="566" t="s">
        <v>151</v>
      </c>
      <c r="G171" s="551"/>
      <c r="H171" s="551"/>
      <c r="I171" s="551"/>
      <c r="J171" s="552">
        <f t="shared" si="6"/>
        <v>0</v>
      </c>
      <c r="K171" s="553">
        <f t="shared" si="7"/>
        <v>0</v>
      </c>
      <c r="L171" s="56"/>
      <c r="M171" s="56"/>
      <c r="N171" s="56"/>
      <c r="O171" s="56"/>
      <c r="P171" s="56"/>
      <c r="Q171" s="56"/>
      <c r="R171" s="56"/>
      <c r="S171" s="56"/>
      <c r="T171" s="56"/>
      <c r="U171" s="56"/>
      <c r="V171" s="56"/>
      <c r="W171" s="56"/>
      <c r="X171" s="56"/>
      <c r="Y171" s="56"/>
      <c r="Z171" s="56"/>
      <c r="AA171" s="56"/>
      <c r="AB171" s="56"/>
      <c r="AC171" s="56"/>
      <c r="AD171" s="56"/>
      <c r="AE171" s="56"/>
      <c r="AF171" s="56"/>
      <c r="AG171" s="56"/>
      <c r="AH171" s="56"/>
      <c r="AI171" s="56"/>
      <c r="AJ171" s="56"/>
      <c r="AK171" s="56"/>
      <c r="AL171" s="56"/>
      <c r="AM171" s="56"/>
      <c r="AN171" s="56"/>
      <c r="AO171" s="56"/>
      <c r="AP171" s="56"/>
      <c r="AQ171" s="56"/>
      <c r="AR171" s="56"/>
      <c r="AS171" s="56"/>
      <c r="AT171" s="56"/>
      <c r="AU171" s="56"/>
      <c r="AV171" s="56"/>
      <c r="AW171" s="56"/>
      <c r="AX171" s="56"/>
      <c r="AY171" s="56"/>
      <c r="AZ171" s="56"/>
    </row>
    <row r="172" spans="1:52" s="3" customFormat="1" ht="15.75" customHeight="1" x14ac:dyDescent="0.2">
      <c r="A172" s="548">
        <v>2</v>
      </c>
      <c r="B172" s="549">
        <v>2</v>
      </c>
      <c r="C172" s="549">
        <v>7</v>
      </c>
      <c r="D172" s="549">
        <v>1</v>
      </c>
      <c r="E172" s="549" t="s">
        <v>328</v>
      </c>
      <c r="F172" s="566" t="s">
        <v>152</v>
      </c>
      <c r="G172" s="551"/>
      <c r="H172" s="551"/>
      <c r="I172" s="551"/>
      <c r="J172" s="552">
        <f t="shared" si="6"/>
        <v>0</v>
      </c>
      <c r="K172" s="553">
        <f t="shared" si="7"/>
        <v>0</v>
      </c>
      <c r="L172" s="56"/>
      <c r="M172" s="56"/>
      <c r="N172" s="56"/>
      <c r="O172" s="56"/>
      <c r="P172" s="56"/>
      <c r="Q172" s="56"/>
      <c r="R172" s="56"/>
      <c r="S172" s="56"/>
      <c r="T172" s="56"/>
      <c r="U172" s="56"/>
      <c r="V172" s="56"/>
      <c r="W172" s="56"/>
      <c r="X172" s="56"/>
      <c r="Y172" s="56"/>
      <c r="Z172" s="56"/>
      <c r="AA172" s="56"/>
      <c r="AB172" s="56"/>
      <c r="AC172" s="56"/>
      <c r="AD172" s="56"/>
      <c r="AE172" s="56"/>
      <c r="AF172" s="56"/>
      <c r="AG172" s="56"/>
      <c r="AH172" s="56"/>
      <c r="AI172" s="56"/>
      <c r="AJ172" s="56"/>
      <c r="AK172" s="56"/>
      <c r="AL172" s="56"/>
      <c r="AM172" s="56"/>
      <c r="AN172" s="56"/>
      <c r="AO172" s="56"/>
      <c r="AP172" s="56"/>
      <c r="AQ172" s="56"/>
      <c r="AR172" s="56"/>
      <c r="AS172" s="56"/>
      <c r="AT172" s="56"/>
      <c r="AU172" s="56"/>
      <c r="AV172" s="56"/>
      <c r="AW172" s="56"/>
      <c r="AX172" s="56"/>
      <c r="AY172" s="56"/>
      <c r="AZ172" s="56"/>
    </row>
    <row r="173" spans="1:52" s="3" customFormat="1" ht="18" customHeight="1" x14ac:dyDescent="0.2">
      <c r="A173" s="548">
        <v>2</v>
      </c>
      <c r="B173" s="549">
        <v>2</v>
      </c>
      <c r="C173" s="549">
        <v>7</v>
      </c>
      <c r="D173" s="549">
        <v>1</v>
      </c>
      <c r="E173" s="549" t="s">
        <v>330</v>
      </c>
      <c r="F173" s="566" t="s">
        <v>153</v>
      </c>
      <c r="G173" s="551"/>
      <c r="H173" s="551"/>
      <c r="I173" s="551"/>
      <c r="J173" s="552">
        <f t="shared" si="6"/>
        <v>0</v>
      </c>
      <c r="K173" s="553">
        <f t="shared" si="7"/>
        <v>0</v>
      </c>
      <c r="L173" s="56"/>
      <c r="M173" s="56"/>
      <c r="N173" s="56"/>
      <c r="O173" s="56"/>
      <c r="P173" s="56"/>
      <c r="Q173" s="56"/>
      <c r="R173" s="56"/>
      <c r="S173" s="56"/>
      <c r="T173" s="56"/>
      <c r="U173" s="56"/>
      <c r="V173" s="56"/>
      <c r="W173" s="56"/>
      <c r="X173" s="56"/>
      <c r="Y173" s="56"/>
      <c r="Z173" s="56"/>
      <c r="AA173" s="56"/>
      <c r="AB173" s="56"/>
      <c r="AC173" s="56"/>
      <c r="AD173" s="56"/>
      <c r="AE173" s="56"/>
      <c r="AF173" s="56"/>
      <c r="AG173" s="56"/>
      <c r="AH173" s="56"/>
      <c r="AI173" s="56"/>
      <c r="AJ173" s="56"/>
      <c r="AK173" s="56"/>
      <c r="AL173" s="56"/>
      <c r="AM173" s="56"/>
      <c r="AN173" s="56"/>
      <c r="AO173" s="56"/>
      <c r="AP173" s="56"/>
      <c r="AQ173" s="56"/>
      <c r="AR173" s="56"/>
      <c r="AS173" s="56"/>
      <c r="AT173" s="56"/>
      <c r="AU173" s="56"/>
      <c r="AV173" s="56"/>
      <c r="AW173" s="56"/>
      <c r="AX173" s="56"/>
      <c r="AY173" s="56"/>
      <c r="AZ173" s="56"/>
    </row>
    <row r="174" spans="1:52" s="3" customFormat="1" ht="12.75" x14ac:dyDescent="0.2">
      <c r="A174" s="543">
        <v>2</v>
      </c>
      <c r="B174" s="544">
        <v>2</v>
      </c>
      <c r="C174" s="544">
        <v>7</v>
      </c>
      <c r="D174" s="544">
        <v>2</v>
      </c>
      <c r="E174" s="544"/>
      <c r="F174" s="557" t="s">
        <v>350</v>
      </c>
      <c r="G174" s="546">
        <f>SUM(G175:G180)</f>
        <v>1694000</v>
      </c>
      <c r="H174" s="546">
        <f>SUM(H175:H180)</f>
        <v>6700000</v>
      </c>
      <c r="I174" s="546">
        <f>SUM(I175:I180)</f>
        <v>0</v>
      </c>
      <c r="J174" s="546">
        <f>SUM(J175:J180)</f>
        <v>8394000</v>
      </c>
      <c r="K174" s="547">
        <f>SUM(K175:K180)</f>
        <v>2.0383775671967257</v>
      </c>
      <c r="L174" s="56"/>
      <c r="M174" s="56"/>
      <c r="N174" s="56"/>
      <c r="O174" s="56"/>
      <c r="P174" s="56"/>
      <c r="Q174" s="56"/>
      <c r="R174" s="56"/>
      <c r="S174" s="56"/>
      <c r="T174" s="56"/>
      <c r="U174" s="56"/>
      <c r="V174" s="56"/>
      <c r="W174" s="56"/>
      <c r="X174" s="56"/>
      <c r="Y174" s="56"/>
      <c r="Z174" s="56"/>
      <c r="AA174" s="56"/>
      <c r="AB174" s="56"/>
      <c r="AC174" s="56"/>
      <c r="AD174" s="56"/>
      <c r="AE174" s="56"/>
      <c r="AF174" s="56"/>
      <c r="AG174" s="56"/>
      <c r="AH174" s="56"/>
      <c r="AI174" s="56"/>
      <c r="AJ174" s="56"/>
      <c r="AK174" s="56"/>
      <c r="AL174" s="56"/>
      <c r="AM174" s="56"/>
      <c r="AN174" s="56"/>
      <c r="AO174" s="56"/>
      <c r="AP174" s="56"/>
      <c r="AQ174" s="56"/>
      <c r="AR174" s="56"/>
      <c r="AS174" s="56"/>
      <c r="AT174" s="56"/>
      <c r="AU174" s="56"/>
      <c r="AV174" s="56"/>
      <c r="AW174" s="56"/>
      <c r="AX174" s="56"/>
      <c r="AY174" s="56"/>
      <c r="AZ174" s="56"/>
    </row>
    <row r="175" spans="1:52" s="3" customFormat="1" ht="14.25" customHeight="1" x14ac:dyDescent="0.2">
      <c r="A175" s="548">
        <v>2</v>
      </c>
      <c r="B175" s="549">
        <v>2</v>
      </c>
      <c r="C175" s="549">
        <v>7</v>
      </c>
      <c r="D175" s="549">
        <v>2</v>
      </c>
      <c r="E175" s="549" t="s">
        <v>312</v>
      </c>
      <c r="F175" s="566" t="s">
        <v>351</v>
      </c>
      <c r="G175" s="551">
        <v>30000</v>
      </c>
      <c r="H175" s="551">
        <v>1000000</v>
      </c>
      <c r="I175" s="551"/>
      <c r="J175" s="552">
        <f t="shared" ref="J175:J180" si="8">SUBTOTAL(9,G175:I175)</f>
        <v>1030000</v>
      </c>
      <c r="K175" s="553">
        <f t="shared" ref="K175:K180" si="9">IFERROR(J175/$J$18*100,"0.00")</f>
        <v>0.25012257495980789</v>
      </c>
      <c r="L175" s="56"/>
      <c r="M175" s="56"/>
      <c r="N175" s="56"/>
      <c r="O175" s="56"/>
      <c r="P175" s="56"/>
      <c r="Q175" s="56"/>
      <c r="R175" s="56"/>
      <c r="S175" s="56"/>
      <c r="T175" s="56"/>
      <c r="U175" s="56"/>
      <c r="V175" s="56"/>
      <c r="W175" s="56"/>
      <c r="X175" s="56"/>
      <c r="Y175" s="56"/>
      <c r="Z175" s="56"/>
      <c r="AA175" s="56"/>
      <c r="AB175" s="56"/>
      <c r="AC175" s="56"/>
      <c r="AD175" s="56"/>
      <c r="AE175" s="56"/>
      <c r="AF175" s="56"/>
      <c r="AG175" s="56"/>
      <c r="AH175" s="56"/>
      <c r="AI175" s="56"/>
      <c r="AJ175" s="56"/>
      <c r="AK175" s="56"/>
      <c r="AL175" s="56"/>
      <c r="AM175" s="56"/>
      <c r="AN175" s="56"/>
      <c r="AO175" s="56"/>
      <c r="AP175" s="56"/>
      <c r="AQ175" s="56"/>
      <c r="AR175" s="56"/>
      <c r="AS175" s="56"/>
      <c r="AT175" s="56"/>
      <c r="AU175" s="56"/>
      <c r="AV175" s="56"/>
      <c r="AW175" s="56"/>
      <c r="AX175" s="56"/>
      <c r="AY175" s="56"/>
      <c r="AZ175" s="56"/>
    </row>
    <row r="176" spans="1:52" s="3" customFormat="1" ht="14.25" customHeight="1" x14ac:dyDescent="0.2">
      <c r="A176" s="548">
        <v>2</v>
      </c>
      <c r="B176" s="549">
        <v>2</v>
      </c>
      <c r="C176" s="549">
        <v>7</v>
      </c>
      <c r="D176" s="549">
        <v>2</v>
      </c>
      <c r="E176" s="549" t="s">
        <v>313</v>
      </c>
      <c r="F176" s="566" t="s">
        <v>154</v>
      </c>
      <c r="G176" s="551">
        <v>54000</v>
      </c>
      <c r="H176" s="551">
        <v>1500000</v>
      </c>
      <c r="I176" s="551"/>
      <c r="J176" s="552">
        <f t="shared" si="8"/>
        <v>1554000</v>
      </c>
      <c r="K176" s="553">
        <f t="shared" si="9"/>
        <v>0.37736939950246751</v>
      </c>
      <c r="L176" s="56"/>
      <c r="M176" s="56"/>
      <c r="N176" s="56"/>
      <c r="O176" s="56"/>
      <c r="P176" s="56"/>
      <c r="Q176" s="56"/>
      <c r="R176" s="56"/>
      <c r="S176" s="56"/>
      <c r="T176" s="56"/>
      <c r="U176" s="56"/>
      <c r="V176" s="56"/>
      <c r="W176" s="56"/>
      <c r="X176" s="56"/>
      <c r="Y176" s="56"/>
      <c r="Z176" s="56"/>
      <c r="AA176" s="56"/>
      <c r="AB176" s="56"/>
      <c r="AC176" s="56"/>
      <c r="AD176" s="56"/>
      <c r="AE176" s="56"/>
      <c r="AF176" s="56"/>
      <c r="AG176" s="56"/>
      <c r="AH176" s="56"/>
      <c r="AI176" s="56"/>
      <c r="AJ176" s="56"/>
      <c r="AK176" s="56"/>
      <c r="AL176" s="56"/>
      <c r="AM176" s="56"/>
      <c r="AN176" s="56"/>
      <c r="AO176" s="56"/>
      <c r="AP176" s="56"/>
      <c r="AQ176" s="56"/>
      <c r="AR176" s="56"/>
      <c r="AS176" s="56"/>
      <c r="AT176" s="56"/>
      <c r="AU176" s="56"/>
      <c r="AV176" s="56"/>
      <c r="AW176" s="56"/>
      <c r="AX176" s="56"/>
      <c r="AY176" s="56"/>
      <c r="AZ176" s="56"/>
    </row>
    <row r="177" spans="1:52" s="3" customFormat="1" ht="16.5" customHeight="1" x14ac:dyDescent="0.2">
      <c r="A177" s="548">
        <v>2</v>
      </c>
      <c r="B177" s="549">
        <v>2</v>
      </c>
      <c r="C177" s="549">
        <v>7</v>
      </c>
      <c r="D177" s="549">
        <v>2</v>
      </c>
      <c r="E177" s="549" t="s">
        <v>314</v>
      </c>
      <c r="F177" s="566" t="s">
        <v>352</v>
      </c>
      <c r="G177" s="551"/>
      <c r="H177" s="551"/>
      <c r="I177" s="551"/>
      <c r="J177" s="552">
        <f t="shared" si="8"/>
        <v>0</v>
      </c>
      <c r="K177" s="553">
        <f t="shared" si="9"/>
        <v>0</v>
      </c>
      <c r="L177" s="56"/>
      <c r="M177" s="56"/>
      <c r="N177" s="56"/>
      <c r="O177" s="56"/>
      <c r="P177" s="56"/>
      <c r="Q177" s="56"/>
      <c r="R177" s="56"/>
      <c r="S177" s="56"/>
      <c r="T177" s="56"/>
      <c r="U177" s="56"/>
      <c r="V177" s="56"/>
      <c r="W177" s="56"/>
      <c r="X177" s="56"/>
      <c r="Y177" s="56"/>
      <c r="Z177" s="56"/>
      <c r="AA177" s="56"/>
      <c r="AB177" s="56"/>
      <c r="AC177" s="56"/>
      <c r="AD177" s="56"/>
      <c r="AE177" s="56"/>
      <c r="AF177" s="56"/>
      <c r="AG177" s="56"/>
      <c r="AH177" s="56"/>
      <c r="AI177" s="56"/>
      <c r="AJ177" s="56"/>
      <c r="AK177" s="56"/>
      <c r="AL177" s="56"/>
      <c r="AM177" s="56"/>
      <c r="AN177" s="56"/>
      <c r="AO177" s="56"/>
      <c r="AP177" s="56"/>
      <c r="AQ177" s="56"/>
      <c r="AR177" s="56"/>
      <c r="AS177" s="56"/>
      <c r="AT177" s="56"/>
      <c r="AU177" s="56"/>
      <c r="AV177" s="56"/>
      <c r="AW177" s="56"/>
      <c r="AX177" s="56"/>
      <c r="AY177" s="56"/>
      <c r="AZ177" s="56"/>
    </row>
    <row r="178" spans="1:52" s="3" customFormat="1" ht="21" customHeight="1" x14ac:dyDescent="0.2">
      <c r="A178" s="548">
        <v>2</v>
      </c>
      <c r="B178" s="549">
        <v>2</v>
      </c>
      <c r="C178" s="549">
        <v>7</v>
      </c>
      <c r="D178" s="549">
        <v>2</v>
      </c>
      <c r="E178" s="549" t="s">
        <v>315</v>
      </c>
      <c r="F178" s="566" t="s">
        <v>155</v>
      </c>
      <c r="G178" s="551">
        <v>60000</v>
      </c>
      <c r="H178" s="551">
        <v>2000000</v>
      </c>
      <c r="I178" s="551"/>
      <c r="J178" s="552">
        <f t="shared" si="8"/>
        <v>2060000</v>
      </c>
      <c r="K178" s="553">
        <f t="shared" si="9"/>
        <v>0.50024514991961577</v>
      </c>
      <c r="L178" s="56"/>
      <c r="M178" s="56"/>
      <c r="N178" s="56"/>
      <c r="O178" s="56"/>
      <c r="P178" s="56"/>
      <c r="Q178" s="56"/>
      <c r="R178" s="56"/>
      <c r="S178" s="56"/>
      <c r="T178" s="56"/>
      <c r="U178" s="56"/>
      <c r="V178" s="56"/>
      <c r="W178" s="56"/>
      <c r="X178" s="56"/>
      <c r="Y178" s="56"/>
      <c r="Z178" s="56"/>
      <c r="AA178" s="56"/>
      <c r="AB178" s="56"/>
      <c r="AC178" s="56"/>
      <c r="AD178" s="56"/>
      <c r="AE178" s="56"/>
      <c r="AF178" s="56"/>
      <c r="AG178" s="56"/>
      <c r="AH178" s="56"/>
      <c r="AI178" s="56"/>
      <c r="AJ178" s="56"/>
      <c r="AK178" s="56"/>
      <c r="AL178" s="56"/>
      <c r="AM178" s="56"/>
      <c r="AN178" s="56"/>
      <c r="AO178" s="56"/>
      <c r="AP178" s="56"/>
      <c r="AQ178" s="56"/>
      <c r="AR178" s="56"/>
      <c r="AS178" s="56"/>
      <c r="AT178" s="56"/>
      <c r="AU178" s="56"/>
      <c r="AV178" s="56"/>
      <c r="AW178" s="56"/>
      <c r="AX178" s="56"/>
      <c r="AY178" s="56"/>
      <c r="AZ178" s="56"/>
    </row>
    <row r="179" spans="1:52" s="3" customFormat="1" ht="17.25" customHeight="1" x14ac:dyDescent="0.2">
      <c r="A179" s="548">
        <v>2</v>
      </c>
      <c r="B179" s="549">
        <v>2</v>
      </c>
      <c r="C179" s="549">
        <v>7</v>
      </c>
      <c r="D179" s="549">
        <v>2</v>
      </c>
      <c r="E179" s="549" t="s">
        <v>316</v>
      </c>
      <c r="F179" s="566" t="s">
        <v>317</v>
      </c>
      <c r="G179" s="551">
        <v>50000</v>
      </c>
      <c r="H179" s="551">
        <v>200000</v>
      </c>
      <c r="I179" s="551"/>
      <c r="J179" s="552">
        <f t="shared" si="8"/>
        <v>250000</v>
      </c>
      <c r="K179" s="553">
        <f t="shared" si="9"/>
        <v>6.0709362854322317E-2</v>
      </c>
      <c r="L179" s="56"/>
      <c r="M179" s="56"/>
      <c r="N179" s="56"/>
      <c r="O179" s="56"/>
      <c r="P179" s="56"/>
      <c r="Q179" s="56"/>
      <c r="R179" s="56"/>
      <c r="S179" s="56"/>
      <c r="T179" s="56"/>
      <c r="U179" s="56"/>
      <c r="V179" s="56"/>
      <c r="W179" s="56"/>
      <c r="X179" s="56"/>
      <c r="Y179" s="56"/>
      <c r="Z179" s="56"/>
      <c r="AA179" s="56"/>
      <c r="AB179" s="56"/>
      <c r="AC179" s="56"/>
      <c r="AD179" s="56"/>
      <c r="AE179" s="56"/>
      <c r="AF179" s="56"/>
      <c r="AG179" s="56"/>
      <c r="AH179" s="56"/>
      <c r="AI179" s="56"/>
      <c r="AJ179" s="56"/>
      <c r="AK179" s="56"/>
      <c r="AL179" s="56"/>
      <c r="AM179" s="56"/>
      <c r="AN179" s="56"/>
      <c r="AO179" s="56"/>
      <c r="AP179" s="56"/>
      <c r="AQ179" s="56"/>
      <c r="AR179" s="56"/>
      <c r="AS179" s="56"/>
      <c r="AT179" s="56"/>
      <c r="AU179" s="56"/>
      <c r="AV179" s="56"/>
      <c r="AW179" s="56"/>
      <c r="AX179" s="56"/>
      <c r="AY179" s="56"/>
      <c r="AZ179" s="56"/>
    </row>
    <row r="180" spans="1:52" s="3" customFormat="1" ht="17.25" customHeight="1" x14ac:dyDescent="0.2">
      <c r="A180" s="548">
        <v>2</v>
      </c>
      <c r="B180" s="549">
        <v>2</v>
      </c>
      <c r="C180" s="549">
        <v>7</v>
      </c>
      <c r="D180" s="549">
        <v>2</v>
      </c>
      <c r="E180" s="549" t="s">
        <v>328</v>
      </c>
      <c r="F180" s="567" t="s">
        <v>156</v>
      </c>
      <c r="G180" s="551">
        <v>1500000</v>
      </c>
      <c r="H180" s="551">
        <v>2000000</v>
      </c>
      <c r="I180" s="551"/>
      <c r="J180" s="552">
        <f t="shared" si="8"/>
        <v>3500000</v>
      </c>
      <c r="K180" s="553">
        <f t="shared" si="9"/>
        <v>0.84993107996051231</v>
      </c>
      <c r="L180" s="56"/>
      <c r="M180" s="56"/>
      <c r="N180" s="56"/>
      <c r="O180" s="56"/>
      <c r="P180" s="56"/>
      <c r="Q180" s="56"/>
      <c r="R180" s="56"/>
      <c r="S180" s="56"/>
      <c r="T180" s="56"/>
      <c r="U180" s="56"/>
      <c r="V180" s="56"/>
      <c r="W180" s="56"/>
      <c r="X180" s="56"/>
      <c r="Y180" s="56"/>
      <c r="Z180" s="56"/>
      <c r="AA180" s="56"/>
      <c r="AB180" s="56"/>
      <c r="AC180" s="56"/>
      <c r="AD180" s="56"/>
      <c r="AE180" s="56"/>
      <c r="AF180" s="56"/>
      <c r="AG180" s="56"/>
      <c r="AH180" s="56"/>
      <c r="AI180" s="56"/>
      <c r="AJ180" s="56"/>
      <c r="AK180" s="56"/>
      <c r="AL180" s="56"/>
      <c r="AM180" s="56"/>
      <c r="AN180" s="56"/>
      <c r="AO180" s="56"/>
      <c r="AP180" s="56"/>
      <c r="AQ180" s="56"/>
      <c r="AR180" s="56"/>
      <c r="AS180" s="56"/>
      <c r="AT180" s="56"/>
      <c r="AU180" s="56"/>
      <c r="AV180" s="56"/>
      <c r="AW180" s="56"/>
      <c r="AX180" s="56"/>
      <c r="AY180" s="56"/>
      <c r="AZ180" s="56"/>
    </row>
    <row r="181" spans="1:52" s="3" customFormat="1" ht="12.75" x14ac:dyDescent="0.2">
      <c r="A181" s="543">
        <v>2</v>
      </c>
      <c r="B181" s="544">
        <v>2</v>
      </c>
      <c r="C181" s="544">
        <v>7</v>
      </c>
      <c r="D181" s="544">
        <v>3</v>
      </c>
      <c r="E181" s="544"/>
      <c r="F181" s="557" t="s">
        <v>157</v>
      </c>
      <c r="G181" s="546">
        <f>G182</f>
        <v>0</v>
      </c>
      <c r="H181" s="546">
        <f>H182</f>
        <v>0</v>
      </c>
      <c r="I181" s="546">
        <f>I182</f>
        <v>0</v>
      </c>
      <c r="J181" s="546">
        <f>J182</f>
        <v>0</v>
      </c>
      <c r="K181" s="547">
        <f>K182</f>
        <v>0</v>
      </c>
      <c r="L181" s="56"/>
      <c r="M181" s="56"/>
      <c r="N181" s="56"/>
      <c r="O181" s="56"/>
      <c r="P181" s="56"/>
      <c r="Q181" s="56"/>
      <c r="R181" s="56"/>
      <c r="S181" s="56"/>
      <c r="T181" s="56"/>
      <c r="U181" s="56"/>
      <c r="V181" s="56"/>
      <c r="W181" s="56"/>
      <c r="X181" s="56"/>
      <c r="Y181" s="56"/>
      <c r="Z181" s="56"/>
      <c r="AA181" s="56"/>
      <c r="AB181" s="56"/>
      <c r="AC181" s="56"/>
      <c r="AD181" s="56"/>
      <c r="AE181" s="56"/>
      <c r="AF181" s="56"/>
      <c r="AG181" s="56"/>
      <c r="AH181" s="56"/>
      <c r="AI181" s="56"/>
      <c r="AJ181" s="56"/>
      <c r="AK181" s="56"/>
      <c r="AL181" s="56"/>
      <c r="AM181" s="56"/>
      <c r="AN181" s="56"/>
      <c r="AO181" s="56"/>
      <c r="AP181" s="56"/>
      <c r="AQ181" s="56"/>
      <c r="AR181" s="56"/>
      <c r="AS181" s="56"/>
      <c r="AT181" s="56"/>
      <c r="AU181" s="56"/>
      <c r="AV181" s="56"/>
      <c r="AW181" s="56"/>
      <c r="AX181" s="56"/>
      <c r="AY181" s="56"/>
      <c r="AZ181" s="56"/>
    </row>
    <row r="182" spans="1:52" s="3" customFormat="1" ht="12.75" x14ac:dyDescent="0.2">
      <c r="A182" s="548">
        <v>2</v>
      </c>
      <c r="B182" s="549">
        <v>2</v>
      </c>
      <c r="C182" s="549">
        <v>7</v>
      </c>
      <c r="D182" s="549">
        <v>3</v>
      </c>
      <c r="E182" s="549" t="s">
        <v>312</v>
      </c>
      <c r="F182" s="550" t="s">
        <v>157</v>
      </c>
      <c r="G182" s="551"/>
      <c r="H182" s="551"/>
      <c r="I182" s="551"/>
      <c r="J182" s="552">
        <f>SUBTOTAL(9,G182:I182)</f>
        <v>0</v>
      </c>
      <c r="K182" s="553">
        <f>IFERROR(J182/$J$18*100,"0.00")</f>
        <v>0</v>
      </c>
      <c r="L182" s="56"/>
      <c r="M182" s="56"/>
      <c r="N182" s="56"/>
      <c r="O182" s="56"/>
      <c r="P182" s="56"/>
      <c r="Q182" s="56"/>
      <c r="R182" s="56"/>
      <c r="S182" s="56"/>
      <c r="T182" s="56"/>
      <c r="U182" s="56"/>
      <c r="V182" s="56"/>
      <c r="W182" s="56"/>
      <c r="X182" s="56"/>
      <c r="Y182" s="56"/>
      <c r="Z182" s="56"/>
      <c r="AA182" s="56"/>
      <c r="AB182" s="56"/>
      <c r="AC182" s="56"/>
      <c r="AD182" s="56"/>
      <c r="AE182" s="56"/>
      <c r="AF182" s="56"/>
      <c r="AG182" s="56"/>
      <c r="AH182" s="56"/>
      <c r="AI182" s="56"/>
      <c r="AJ182" s="56"/>
      <c r="AK182" s="56"/>
      <c r="AL182" s="56"/>
      <c r="AM182" s="56"/>
      <c r="AN182" s="56"/>
      <c r="AO182" s="56"/>
      <c r="AP182" s="56"/>
      <c r="AQ182" s="56"/>
      <c r="AR182" s="56"/>
      <c r="AS182" s="56"/>
      <c r="AT182" s="56"/>
      <c r="AU182" s="56"/>
      <c r="AV182" s="56"/>
      <c r="AW182" s="56"/>
      <c r="AX182" s="56"/>
      <c r="AY182" s="56"/>
      <c r="AZ182" s="56"/>
    </row>
    <row r="183" spans="1:52" s="3" customFormat="1" ht="12.75" x14ac:dyDescent="0.2">
      <c r="A183" s="538">
        <v>2</v>
      </c>
      <c r="B183" s="539">
        <v>2</v>
      </c>
      <c r="C183" s="539">
        <v>8</v>
      </c>
      <c r="D183" s="539"/>
      <c r="E183" s="539"/>
      <c r="F183" s="540" t="s">
        <v>353</v>
      </c>
      <c r="G183" s="541">
        <f>+G184+G186+G188+G190+G192+G196+G201+G208+G212</f>
        <v>2300000</v>
      </c>
      <c r="H183" s="541">
        <f>+H184+H186+H188+H190+H192+H196+H201+H208+H212</f>
        <v>16693000</v>
      </c>
      <c r="I183" s="541">
        <f>+I184+I186+I188+I190+I192+I196+I201+I208+I212</f>
        <v>0</v>
      </c>
      <c r="J183" s="541">
        <f>+J184+J186+J188+J190+J192+J196+J201+J208+J212</f>
        <v>18443000</v>
      </c>
      <c r="K183" s="542">
        <f>+K184+K186+K188+K190+K192+K196+K201+K208+K212</f>
        <v>4.4786511164890666</v>
      </c>
      <c r="L183" s="56"/>
      <c r="M183" s="56"/>
      <c r="N183" s="56"/>
      <c r="O183" s="56"/>
      <c r="P183" s="56"/>
      <c r="Q183" s="56"/>
      <c r="R183" s="56"/>
      <c r="S183" s="56"/>
      <c r="T183" s="56"/>
      <c r="U183" s="56"/>
      <c r="V183" s="56"/>
      <c r="W183" s="56"/>
      <c r="X183" s="56"/>
      <c r="Y183" s="56"/>
      <c r="Z183" s="56"/>
      <c r="AA183" s="56"/>
      <c r="AB183" s="56"/>
      <c r="AC183" s="56"/>
      <c r="AD183" s="56"/>
      <c r="AE183" s="56"/>
      <c r="AF183" s="56"/>
      <c r="AG183" s="56"/>
      <c r="AH183" s="56"/>
      <c r="AI183" s="56"/>
      <c r="AJ183" s="56"/>
      <c r="AK183" s="56"/>
      <c r="AL183" s="56"/>
      <c r="AM183" s="56"/>
      <c r="AN183" s="56"/>
      <c r="AO183" s="56"/>
      <c r="AP183" s="56"/>
      <c r="AQ183" s="56"/>
      <c r="AR183" s="56"/>
      <c r="AS183" s="56"/>
      <c r="AT183" s="56"/>
      <c r="AU183" s="56"/>
      <c r="AV183" s="56"/>
      <c r="AW183" s="56"/>
      <c r="AX183" s="56"/>
      <c r="AY183" s="56"/>
      <c r="AZ183" s="56"/>
    </row>
    <row r="184" spans="1:52" s="3" customFormat="1" ht="12.75" x14ac:dyDescent="0.2">
      <c r="A184" s="543">
        <v>2</v>
      </c>
      <c r="B184" s="544">
        <v>2</v>
      </c>
      <c r="C184" s="544">
        <v>8</v>
      </c>
      <c r="D184" s="544">
        <v>1</v>
      </c>
      <c r="E184" s="544"/>
      <c r="F184" s="557" t="s">
        <v>158</v>
      </c>
      <c r="G184" s="546">
        <f>G185</f>
        <v>0</v>
      </c>
      <c r="H184" s="546">
        <f>H185</f>
        <v>0</v>
      </c>
      <c r="I184" s="546">
        <f>I185</f>
        <v>0</v>
      </c>
      <c r="J184" s="546">
        <f>J185</f>
        <v>0</v>
      </c>
      <c r="K184" s="547">
        <f>K185</f>
        <v>0</v>
      </c>
      <c r="L184" s="56"/>
      <c r="M184" s="56"/>
      <c r="N184" s="56"/>
      <c r="O184" s="56"/>
      <c r="P184" s="56"/>
      <c r="Q184" s="56"/>
      <c r="R184" s="56"/>
      <c r="S184" s="56"/>
      <c r="T184" s="56"/>
      <c r="U184" s="56"/>
      <c r="V184" s="56"/>
      <c r="W184" s="56"/>
      <c r="X184" s="56"/>
      <c r="Y184" s="56"/>
      <c r="Z184" s="56"/>
      <c r="AA184" s="56"/>
      <c r="AB184" s="56"/>
      <c r="AC184" s="56"/>
      <c r="AD184" s="56"/>
      <c r="AE184" s="56"/>
      <c r="AF184" s="56"/>
      <c r="AG184" s="56"/>
      <c r="AH184" s="56"/>
      <c r="AI184" s="56"/>
      <c r="AJ184" s="56"/>
      <c r="AK184" s="56"/>
      <c r="AL184" s="56"/>
      <c r="AM184" s="56"/>
      <c r="AN184" s="56"/>
      <c r="AO184" s="56"/>
      <c r="AP184" s="56"/>
      <c r="AQ184" s="56"/>
      <c r="AR184" s="56"/>
      <c r="AS184" s="56"/>
      <c r="AT184" s="56"/>
      <c r="AU184" s="56"/>
      <c r="AV184" s="56"/>
      <c r="AW184" s="56"/>
      <c r="AX184" s="56"/>
      <c r="AY184" s="56"/>
      <c r="AZ184" s="56"/>
    </row>
    <row r="185" spans="1:52" s="3" customFormat="1" ht="12.75" x14ac:dyDescent="0.2">
      <c r="A185" s="548">
        <v>2</v>
      </c>
      <c r="B185" s="549">
        <v>2</v>
      </c>
      <c r="C185" s="549">
        <v>8</v>
      </c>
      <c r="D185" s="549">
        <v>1</v>
      </c>
      <c r="E185" s="549" t="s">
        <v>312</v>
      </c>
      <c r="F185" s="550" t="s">
        <v>158</v>
      </c>
      <c r="G185" s="551"/>
      <c r="H185" s="551"/>
      <c r="I185" s="551"/>
      <c r="J185" s="552">
        <f>SUBTOTAL(9,G185:I185)</f>
        <v>0</v>
      </c>
      <c r="K185" s="553">
        <f>IFERROR(J185/$J$18*100,"0.00")</f>
        <v>0</v>
      </c>
      <c r="L185" s="56"/>
      <c r="M185" s="56"/>
      <c r="N185" s="56"/>
      <c r="O185" s="56"/>
      <c r="P185" s="56"/>
      <c r="Q185" s="56"/>
      <c r="R185" s="56"/>
      <c r="S185" s="56"/>
      <c r="T185" s="56"/>
      <c r="U185" s="56"/>
      <c r="V185" s="56"/>
      <c r="W185" s="56"/>
      <c r="X185" s="56"/>
      <c r="Y185" s="56"/>
      <c r="Z185" s="56"/>
      <c r="AA185" s="56"/>
      <c r="AB185" s="56"/>
      <c r="AC185" s="56"/>
      <c r="AD185" s="56"/>
      <c r="AE185" s="56"/>
      <c r="AF185" s="56"/>
      <c r="AG185" s="56"/>
      <c r="AH185" s="56"/>
      <c r="AI185" s="56"/>
      <c r="AJ185" s="56"/>
      <c r="AK185" s="56"/>
      <c r="AL185" s="56"/>
      <c r="AM185" s="56"/>
      <c r="AN185" s="56"/>
      <c r="AO185" s="56"/>
      <c r="AP185" s="56"/>
      <c r="AQ185" s="56"/>
      <c r="AR185" s="56"/>
      <c r="AS185" s="56"/>
      <c r="AT185" s="56"/>
      <c r="AU185" s="56"/>
      <c r="AV185" s="56"/>
      <c r="AW185" s="56"/>
      <c r="AX185" s="56"/>
      <c r="AY185" s="56"/>
      <c r="AZ185" s="56"/>
    </row>
    <row r="186" spans="1:52" s="3" customFormat="1" ht="12.75" x14ac:dyDescent="0.2">
      <c r="A186" s="543">
        <v>2</v>
      </c>
      <c r="B186" s="544">
        <v>2</v>
      </c>
      <c r="C186" s="544">
        <v>8</v>
      </c>
      <c r="D186" s="544">
        <v>2</v>
      </c>
      <c r="E186" s="544"/>
      <c r="F186" s="557" t="s">
        <v>159</v>
      </c>
      <c r="G186" s="546">
        <v>600000</v>
      </c>
      <c r="H186" s="546">
        <f>H187</f>
        <v>350000</v>
      </c>
      <c r="I186" s="546">
        <f>I187</f>
        <v>0</v>
      </c>
      <c r="J186" s="546">
        <f>J187</f>
        <v>400000</v>
      </c>
      <c r="K186" s="547">
        <f>K187</f>
        <v>9.7134980566915691E-2</v>
      </c>
      <c r="L186" s="56"/>
      <c r="M186" s="56"/>
      <c r="N186" s="56"/>
      <c r="O186" s="56"/>
      <c r="P186" s="56"/>
      <c r="Q186" s="56"/>
      <c r="R186" s="56"/>
      <c r="S186" s="56"/>
      <c r="T186" s="56"/>
      <c r="U186" s="56"/>
      <c r="V186" s="56"/>
      <c r="W186" s="56"/>
      <c r="X186" s="56"/>
      <c r="Y186" s="56"/>
      <c r="Z186" s="56"/>
      <c r="AA186" s="56"/>
      <c r="AB186" s="56"/>
      <c r="AC186" s="56"/>
      <c r="AD186" s="56"/>
      <c r="AE186" s="56"/>
      <c r="AF186" s="56"/>
      <c r="AG186" s="56"/>
      <c r="AH186" s="56"/>
      <c r="AI186" s="56"/>
      <c r="AJ186" s="56"/>
      <c r="AK186" s="56"/>
      <c r="AL186" s="56"/>
      <c r="AM186" s="56"/>
      <c r="AN186" s="56"/>
      <c r="AO186" s="56"/>
      <c r="AP186" s="56"/>
      <c r="AQ186" s="56"/>
      <c r="AR186" s="56"/>
      <c r="AS186" s="56"/>
      <c r="AT186" s="56"/>
      <c r="AU186" s="56"/>
      <c r="AV186" s="56"/>
      <c r="AW186" s="56"/>
      <c r="AX186" s="56"/>
      <c r="AY186" s="56"/>
      <c r="AZ186" s="56"/>
    </row>
    <row r="187" spans="1:52" s="3" customFormat="1" ht="12.75" x14ac:dyDescent="0.2">
      <c r="A187" s="548">
        <v>2</v>
      </c>
      <c r="B187" s="549">
        <v>2</v>
      </c>
      <c r="C187" s="549">
        <v>8</v>
      </c>
      <c r="D187" s="549">
        <v>2</v>
      </c>
      <c r="E187" s="549" t="s">
        <v>312</v>
      </c>
      <c r="F187" s="550" t="s">
        <v>159</v>
      </c>
      <c r="G187" s="551">
        <v>50000</v>
      </c>
      <c r="H187" s="551">
        <v>350000</v>
      </c>
      <c r="I187" s="551"/>
      <c r="J187" s="552">
        <f>SUBTOTAL(9,G187:I187)</f>
        <v>400000</v>
      </c>
      <c r="K187" s="553">
        <f>IFERROR(J187/$J$18*100,"0.00")</f>
        <v>9.7134980566915691E-2</v>
      </c>
      <c r="L187" s="56"/>
      <c r="M187" s="56"/>
      <c r="N187" s="56"/>
      <c r="O187" s="56"/>
      <c r="P187" s="56"/>
      <c r="Q187" s="56"/>
      <c r="R187" s="56"/>
      <c r="S187" s="56"/>
      <c r="T187" s="56"/>
      <c r="U187" s="56"/>
      <c r="V187" s="56"/>
      <c r="W187" s="56"/>
      <c r="X187" s="56"/>
      <c r="Y187" s="56"/>
      <c r="Z187" s="56"/>
      <c r="AA187" s="56"/>
      <c r="AB187" s="56"/>
      <c r="AC187" s="56"/>
      <c r="AD187" s="56"/>
      <c r="AE187" s="56"/>
      <c r="AF187" s="56"/>
      <c r="AG187" s="56"/>
      <c r="AH187" s="56"/>
      <c r="AI187" s="56"/>
      <c r="AJ187" s="56"/>
      <c r="AK187" s="56"/>
      <c r="AL187" s="56"/>
      <c r="AM187" s="56"/>
      <c r="AN187" s="56"/>
      <c r="AO187" s="56"/>
      <c r="AP187" s="56"/>
      <c r="AQ187" s="56"/>
      <c r="AR187" s="56"/>
      <c r="AS187" s="56"/>
      <c r="AT187" s="56"/>
      <c r="AU187" s="56"/>
      <c r="AV187" s="56"/>
      <c r="AW187" s="56"/>
      <c r="AX187" s="56"/>
      <c r="AY187" s="56"/>
      <c r="AZ187" s="56"/>
    </row>
    <row r="188" spans="1:52" s="3" customFormat="1" ht="12.75" x14ac:dyDescent="0.2">
      <c r="A188" s="543">
        <v>2</v>
      </c>
      <c r="B188" s="544">
        <v>2</v>
      </c>
      <c r="C188" s="544">
        <v>8</v>
      </c>
      <c r="D188" s="544">
        <v>3</v>
      </c>
      <c r="E188" s="544"/>
      <c r="F188" s="557" t="s">
        <v>160</v>
      </c>
      <c r="G188" s="546">
        <f>G189</f>
        <v>0</v>
      </c>
      <c r="H188" s="546">
        <f>H189</f>
        <v>0</v>
      </c>
      <c r="I188" s="546">
        <f>I189</f>
        <v>0</v>
      </c>
      <c r="J188" s="546">
        <f>J189</f>
        <v>0</v>
      </c>
      <c r="K188" s="547">
        <f>K189</f>
        <v>0</v>
      </c>
      <c r="L188" s="56"/>
      <c r="M188" s="56"/>
      <c r="N188" s="56"/>
      <c r="O188" s="56"/>
      <c r="P188" s="56"/>
      <c r="Q188" s="56"/>
      <c r="R188" s="56"/>
      <c r="S188" s="56"/>
      <c r="T188" s="56"/>
      <c r="U188" s="56"/>
      <c r="V188" s="56"/>
      <c r="W188" s="56"/>
      <c r="X188" s="56"/>
      <c r="Y188" s="56"/>
      <c r="Z188" s="56"/>
      <c r="AA188" s="56"/>
      <c r="AB188" s="56"/>
      <c r="AC188" s="56"/>
      <c r="AD188" s="56"/>
      <c r="AE188" s="56"/>
      <c r="AF188" s="56"/>
      <c r="AG188" s="56"/>
      <c r="AH188" s="56"/>
      <c r="AI188" s="56"/>
      <c r="AJ188" s="56"/>
      <c r="AK188" s="56"/>
      <c r="AL188" s="56"/>
      <c r="AM188" s="56"/>
      <c r="AN188" s="56"/>
      <c r="AO188" s="56"/>
      <c r="AP188" s="56"/>
      <c r="AQ188" s="56"/>
      <c r="AR188" s="56"/>
      <c r="AS188" s="56"/>
      <c r="AT188" s="56"/>
      <c r="AU188" s="56"/>
      <c r="AV188" s="56"/>
      <c r="AW188" s="56"/>
      <c r="AX188" s="56"/>
      <c r="AY188" s="56"/>
      <c r="AZ188" s="56"/>
    </row>
    <row r="189" spans="1:52" s="3" customFormat="1" ht="14.25" customHeight="1" x14ac:dyDescent="0.2">
      <c r="A189" s="548">
        <v>2</v>
      </c>
      <c r="B189" s="549">
        <v>2</v>
      </c>
      <c r="C189" s="549">
        <v>8</v>
      </c>
      <c r="D189" s="549">
        <v>3</v>
      </c>
      <c r="E189" s="549" t="s">
        <v>312</v>
      </c>
      <c r="F189" s="567" t="s">
        <v>160</v>
      </c>
      <c r="G189" s="551"/>
      <c r="H189" s="551"/>
      <c r="I189" s="551"/>
      <c r="J189" s="552">
        <f>SUBTOTAL(9,G189:I189)</f>
        <v>0</v>
      </c>
      <c r="K189" s="553">
        <f>IFERROR(J189/$J$18*100,"0.00")</f>
        <v>0</v>
      </c>
      <c r="L189" s="56"/>
      <c r="M189" s="56"/>
      <c r="N189" s="56"/>
      <c r="O189" s="56"/>
      <c r="P189" s="56"/>
      <c r="Q189" s="56"/>
      <c r="R189" s="56"/>
      <c r="S189" s="56"/>
      <c r="T189" s="56"/>
      <c r="U189" s="56"/>
      <c r="V189" s="56"/>
      <c r="W189" s="56"/>
      <c r="X189" s="56"/>
      <c r="Y189" s="56"/>
      <c r="Z189" s="56"/>
      <c r="AA189" s="56"/>
      <c r="AB189" s="56"/>
      <c r="AC189" s="56"/>
      <c r="AD189" s="56"/>
      <c r="AE189" s="56"/>
      <c r="AF189" s="56"/>
      <c r="AG189" s="56"/>
      <c r="AH189" s="56"/>
      <c r="AI189" s="56"/>
      <c r="AJ189" s="56"/>
      <c r="AK189" s="56"/>
      <c r="AL189" s="56"/>
      <c r="AM189" s="56"/>
      <c r="AN189" s="56"/>
      <c r="AO189" s="56"/>
      <c r="AP189" s="56"/>
      <c r="AQ189" s="56"/>
      <c r="AR189" s="56"/>
      <c r="AS189" s="56"/>
      <c r="AT189" s="56"/>
      <c r="AU189" s="56"/>
      <c r="AV189" s="56"/>
      <c r="AW189" s="56"/>
      <c r="AX189" s="56"/>
      <c r="AY189" s="56"/>
      <c r="AZ189" s="56"/>
    </row>
    <row r="190" spans="1:52" s="3" customFormat="1" ht="12.75" x14ac:dyDescent="0.2">
      <c r="A190" s="543">
        <v>2</v>
      </c>
      <c r="B190" s="544">
        <v>2</v>
      </c>
      <c r="C190" s="544">
        <v>8</v>
      </c>
      <c r="D190" s="544">
        <v>4</v>
      </c>
      <c r="E190" s="544"/>
      <c r="F190" s="557" t="s">
        <v>161</v>
      </c>
      <c r="G190" s="546">
        <f>G191</f>
        <v>0</v>
      </c>
      <c r="H190" s="546">
        <f>H191</f>
        <v>0</v>
      </c>
      <c r="I190" s="546">
        <f>I191</f>
        <v>0</v>
      </c>
      <c r="J190" s="546">
        <f>J191</f>
        <v>0</v>
      </c>
      <c r="K190" s="547">
        <f>K191</f>
        <v>0</v>
      </c>
      <c r="L190" s="56"/>
      <c r="M190" s="56"/>
      <c r="N190" s="56"/>
      <c r="O190" s="56"/>
      <c r="P190" s="56"/>
      <c r="Q190" s="56"/>
      <c r="R190" s="56"/>
      <c r="S190" s="56"/>
      <c r="T190" s="56"/>
      <c r="U190" s="56"/>
      <c r="V190" s="56"/>
      <c r="W190" s="56"/>
      <c r="X190" s="56"/>
      <c r="Y190" s="56"/>
      <c r="Z190" s="56"/>
      <c r="AA190" s="56"/>
      <c r="AB190" s="56"/>
      <c r="AC190" s="56"/>
      <c r="AD190" s="56"/>
      <c r="AE190" s="56"/>
      <c r="AF190" s="56"/>
      <c r="AG190" s="56"/>
      <c r="AH190" s="56"/>
      <c r="AI190" s="56"/>
      <c r="AJ190" s="56"/>
      <c r="AK190" s="56"/>
      <c r="AL190" s="56"/>
      <c r="AM190" s="56"/>
      <c r="AN190" s="56"/>
      <c r="AO190" s="56"/>
      <c r="AP190" s="56"/>
      <c r="AQ190" s="56"/>
      <c r="AR190" s="56"/>
      <c r="AS190" s="56"/>
      <c r="AT190" s="56"/>
      <c r="AU190" s="56"/>
      <c r="AV190" s="56"/>
      <c r="AW190" s="56"/>
      <c r="AX190" s="56"/>
      <c r="AY190" s="56"/>
      <c r="AZ190" s="56"/>
    </row>
    <row r="191" spans="1:52" s="3" customFormat="1" ht="12.75" x14ac:dyDescent="0.2">
      <c r="A191" s="548">
        <v>2</v>
      </c>
      <c r="B191" s="549">
        <v>2</v>
      </c>
      <c r="C191" s="549">
        <v>8</v>
      </c>
      <c r="D191" s="549">
        <v>4</v>
      </c>
      <c r="E191" s="549" t="s">
        <v>312</v>
      </c>
      <c r="F191" s="550" t="s">
        <v>161</v>
      </c>
      <c r="G191" s="551"/>
      <c r="H191" s="551"/>
      <c r="I191" s="551"/>
      <c r="J191" s="552">
        <f>SUBTOTAL(9,G191:I191)</f>
        <v>0</v>
      </c>
      <c r="K191" s="553">
        <f>IFERROR(J191/$J$18*100,"0.00")</f>
        <v>0</v>
      </c>
      <c r="L191" s="56"/>
      <c r="M191" s="56"/>
      <c r="N191" s="56"/>
      <c r="O191" s="56"/>
      <c r="P191" s="56"/>
      <c r="Q191" s="56"/>
      <c r="R191" s="56"/>
      <c r="S191" s="56"/>
      <c r="T191" s="56"/>
      <c r="U191" s="56"/>
      <c r="V191" s="56"/>
      <c r="W191" s="56"/>
      <c r="X191" s="56"/>
      <c r="Y191" s="56"/>
      <c r="Z191" s="56"/>
      <c r="AA191" s="56"/>
      <c r="AB191" s="56"/>
      <c r="AC191" s="56"/>
      <c r="AD191" s="56"/>
      <c r="AE191" s="56"/>
      <c r="AF191" s="56"/>
      <c r="AG191" s="56"/>
      <c r="AH191" s="56"/>
      <c r="AI191" s="56"/>
      <c r="AJ191" s="56"/>
      <c r="AK191" s="56"/>
      <c r="AL191" s="56"/>
      <c r="AM191" s="56"/>
      <c r="AN191" s="56"/>
      <c r="AO191" s="56"/>
      <c r="AP191" s="56"/>
      <c r="AQ191" s="56"/>
      <c r="AR191" s="56"/>
      <c r="AS191" s="56"/>
      <c r="AT191" s="56"/>
      <c r="AU191" s="56"/>
      <c r="AV191" s="56"/>
      <c r="AW191" s="56"/>
      <c r="AX191" s="56"/>
      <c r="AY191" s="56"/>
      <c r="AZ191" s="56"/>
    </row>
    <row r="192" spans="1:52" s="3" customFormat="1" ht="12.75" x14ac:dyDescent="0.2">
      <c r="A192" s="543">
        <v>2</v>
      </c>
      <c r="B192" s="544">
        <v>2</v>
      </c>
      <c r="C192" s="544">
        <v>8</v>
      </c>
      <c r="D192" s="544">
        <v>5</v>
      </c>
      <c r="E192" s="544"/>
      <c r="F192" s="557" t="s">
        <v>162</v>
      </c>
      <c r="G192" s="546">
        <f>SUM(G193:G195)</f>
        <v>0</v>
      </c>
      <c r="H192" s="546">
        <f>SUM(H193:H195)</f>
        <v>2950000</v>
      </c>
      <c r="I192" s="546">
        <f>SUM(I193:I195)</f>
        <v>0</v>
      </c>
      <c r="J192" s="546">
        <f>SUM(J193:J195)</f>
        <v>2950000</v>
      </c>
      <c r="K192" s="547">
        <f>SUM(K193:K195)</f>
        <v>0.71637048168100337</v>
      </c>
      <c r="L192" s="56"/>
      <c r="M192" s="56"/>
      <c r="N192" s="56"/>
      <c r="O192" s="56"/>
      <c r="P192" s="56"/>
      <c r="Q192" s="56"/>
      <c r="R192" s="56"/>
      <c r="S192" s="56"/>
      <c r="T192" s="56"/>
      <c r="U192" s="56"/>
      <c r="V192" s="56"/>
      <c r="W192" s="56"/>
      <c r="X192" s="56"/>
      <c r="Y192" s="56"/>
      <c r="Z192" s="56"/>
      <c r="AA192" s="56"/>
      <c r="AB192" s="56"/>
      <c r="AC192" s="56"/>
      <c r="AD192" s="56"/>
      <c r="AE192" s="56"/>
      <c r="AF192" s="56"/>
      <c r="AG192" s="56"/>
      <c r="AH192" s="56"/>
      <c r="AI192" s="56"/>
      <c r="AJ192" s="56"/>
      <c r="AK192" s="56"/>
      <c r="AL192" s="56"/>
      <c r="AM192" s="56"/>
      <c r="AN192" s="56"/>
      <c r="AO192" s="56"/>
      <c r="AP192" s="56"/>
      <c r="AQ192" s="56"/>
      <c r="AR192" s="56"/>
      <c r="AS192" s="56"/>
      <c r="AT192" s="56"/>
      <c r="AU192" s="56"/>
      <c r="AV192" s="56"/>
      <c r="AW192" s="56"/>
      <c r="AX192" s="56"/>
      <c r="AY192" s="56"/>
      <c r="AZ192" s="56"/>
    </row>
    <row r="193" spans="1:52" s="3" customFormat="1" ht="12.75" x14ac:dyDescent="0.2">
      <c r="A193" s="548">
        <v>2</v>
      </c>
      <c r="B193" s="549">
        <v>2</v>
      </c>
      <c r="C193" s="549">
        <v>8</v>
      </c>
      <c r="D193" s="549">
        <v>5</v>
      </c>
      <c r="E193" s="549" t="s">
        <v>312</v>
      </c>
      <c r="F193" s="550" t="s">
        <v>163</v>
      </c>
      <c r="G193" s="551"/>
      <c r="H193" s="551">
        <v>200000</v>
      </c>
      <c r="I193" s="551"/>
      <c r="J193" s="552">
        <f>SUBTOTAL(9,G193:I193)</f>
        <v>200000</v>
      </c>
      <c r="K193" s="553">
        <f>IFERROR(J193/$J$18*100,"0.00")</f>
        <v>4.8567490283457845E-2</v>
      </c>
      <c r="L193" s="56"/>
      <c r="M193" s="56"/>
      <c r="N193" s="56"/>
      <c r="O193" s="56"/>
      <c r="P193" s="56"/>
      <c r="Q193" s="56"/>
      <c r="R193" s="56"/>
      <c r="S193" s="56"/>
      <c r="T193" s="56"/>
      <c r="U193" s="56"/>
      <c r="V193" s="56"/>
      <c r="W193" s="56"/>
      <c r="X193" s="56"/>
      <c r="Y193" s="56"/>
      <c r="Z193" s="56"/>
      <c r="AA193" s="56"/>
      <c r="AB193" s="56"/>
      <c r="AC193" s="56"/>
      <c r="AD193" s="56"/>
      <c r="AE193" s="56"/>
      <c r="AF193" s="56"/>
      <c r="AG193" s="56"/>
      <c r="AH193" s="56"/>
      <c r="AI193" s="56"/>
      <c r="AJ193" s="56"/>
      <c r="AK193" s="56"/>
      <c r="AL193" s="56"/>
      <c r="AM193" s="56"/>
      <c r="AN193" s="56"/>
      <c r="AO193" s="56"/>
      <c r="AP193" s="56"/>
      <c r="AQ193" s="56"/>
      <c r="AR193" s="56"/>
      <c r="AS193" s="56"/>
      <c r="AT193" s="56"/>
      <c r="AU193" s="56"/>
      <c r="AV193" s="56"/>
      <c r="AW193" s="56"/>
      <c r="AX193" s="56"/>
      <c r="AY193" s="56"/>
      <c r="AZ193" s="56"/>
    </row>
    <row r="194" spans="1:52" s="3" customFormat="1" ht="12.75" x14ac:dyDescent="0.2">
      <c r="A194" s="548">
        <v>2</v>
      </c>
      <c r="B194" s="549">
        <v>2</v>
      </c>
      <c r="C194" s="549">
        <v>8</v>
      </c>
      <c r="D194" s="549">
        <v>5</v>
      </c>
      <c r="E194" s="549" t="s">
        <v>313</v>
      </c>
      <c r="F194" s="550" t="s">
        <v>164</v>
      </c>
      <c r="G194" s="551"/>
      <c r="H194" s="551"/>
      <c r="I194" s="551"/>
      <c r="J194" s="552">
        <f>SUBTOTAL(9,G194:I194)</f>
        <v>0</v>
      </c>
      <c r="K194" s="553">
        <f>IFERROR(J194/$J$18*100,"0.00")</f>
        <v>0</v>
      </c>
      <c r="L194" s="56"/>
      <c r="M194" s="56"/>
      <c r="N194" s="56"/>
      <c r="O194" s="56"/>
      <c r="P194" s="56"/>
      <c r="Q194" s="56"/>
      <c r="R194" s="56"/>
      <c r="S194" s="56"/>
      <c r="T194" s="56"/>
      <c r="U194" s="56"/>
      <c r="V194" s="56"/>
      <c r="W194" s="56"/>
      <c r="X194" s="56"/>
      <c r="Y194" s="56"/>
      <c r="Z194" s="56"/>
      <c r="AA194" s="56"/>
      <c r="AB194" s="56"/>
      <c r="AC194" s="56"/>
      <c r="AD194" s="56"/>
      <c r="AE194" s="56"/>
      <c r="AF194" s="56"/>
      <c r="AG194" s="56"/>
      <c r="AH194" s="56"/>
      <c r="AI194" s="56"/>
      <c r="AJ194" s="56"/>
      <c r="AK194" s="56"/>
      <c r="AL194" s="56"/>
      <c r="AM194" s="56"/>
      <c r="AN194" s="56"/>
      <c r="AO194" s="56"/>
      <c r="AP194" s="56"/>
      <c r="AQ194" s="56"/>
      <c r="AR194" s="56"/>
      <c r="AS194" s="56"/>
      <c r="AT194" s="56"/>
      <c r="AU194" s="56"/>
      <c r="AV194" s="56"/>
      <c r="AW194" s="56"/>
      <c r="AX194" s="56"/>
      <c r="AY194" s="56"/>
      <c r="AZ194" s="56"/>
    </row>
    <row r="195" spans="1:52" s="3" customFormat="1" ht="12.75" x14ac:dyDescent="0.2">
      <c r="A195" s="548">
        <v>2</v>
      </c>
      <c r="B195" s="549">
        <v>2</v>
      </c>
      <c r="C195" s="549">
        <v>8</v>
      </c>
      <c r="D195" s="549">
        <v>5</v>
      </c>
      <c r="E195" s="549" t="s">
        <v>314</v>
      </c>
      <c r="F195" s="550" t="s">
        <v>318</v>
      </c>
      <c r="G195" s="551"/>
      <c r="H195" s="551">
        <v>2750000</v>
      </c>
      <c r="I195" s="551"/>
      <c r="J195" s="552">
        <f>SUBTOTAL(9,G195:I195)</f>
        <v>2750000</v>
      </c>
      <c r="K195" s="553">
        <f>IFERROR(J195/$J$18*100,"0.00")</f>
        <v>0.66780299139754551</v>
      </c>
      <c r="L195" s="56"/>
      <c r="M195" s="56"/>
      <c r="N195" s="56"/>
      <c r="O195" s="56"/>
      <c r="P195" s="56"/>
      <c r="Q195" s="56"/>
      <c r="R195" s="56"/>
      <c r="S195" s="56"/>
      <c r="T195" s="56"/>
      <c r="U195" s="56"/>
      <c r="V195" s="56"/>
      <c r="W195" s="56"/>
      <c r="X195" s="56"/>
      <c r="Y195" s="56"/>
      <c r="Z195" s="56"/>
      <c r="AA195" s="56"/>
      <c r="AB195" s="56"/>
      <c r="AC195" s="56"/>
      <c r="AD195" s="56"/>
      <c r="AE195" s="56"/>
      <c r="AF195" s="56"/>
      <c r="AG195" s="56"/>
      <c r="AH195" s="56"/>
      <c r="AI195" s="56"/>
      <c r="AJ195" s="56"/>
      <c r="AK195" s="56"/>
      <c r="AL195" s="56"/>
      <c r="AM195" s="56"/>
      <c r="AN195" s="56"/>
      <c r="AO195" s="56"/>
      <c r="AP195" s="56"/>
      <c r="AQ195" s="56"/>
      <c r="AR195" s="56"/>
      <c r="AS195" s="56"/>
      <c r="AT195" s="56"/>
      <c r="AU195" s="56"/>
      <c r="AV195" s="56"/>
      <c r="AW195" s="56"/>
      <c r="AX195" s="56"/>
      <c r="AY195" s="56"/>
      <c r="AZ195" s="56"/>
    </row>
    <row r="196" spans="1:52" s="3" customFormat="1" ht="12.75" x14ac:dyDescent="0.2">
      <c r="A196" s="543">
        <v>2</v>
      </c>
      <c r="B196" s="544">
        <v>2</v>
      </c>
      <c r="C196" s="544">
        <v>8</v>
      </c>
      <c r="D196" s="544">
        <v>6</v>
      </c>
      <c r="E196" s="544"/>
      <c r="F196" s="557" t="s">
        <v>165</v>
      </c>
      <c r="G196" s="546">
        <f>SUM(G197:G200)</f>
        <v>0</v>
      </c>
      <c r="H196" s="546">
        <f>SUM(H197:H200)</f>
        <v>2500000</v>
      </c>
      <c r="I196" s="546">
        <f>SUM(I197:I200)</f>
        <v>0</v>
      </c>
      <c r="J196" s="546">
        <f>SUM(J197:J200)</f>
        <v>2500000</v>
      </c>
      <c r="K196" s="547">
        <f>SUM(K197:K200)</f>
        <v>0.60709362854322313</v>
      </c>
      <c r="L196" s="56"/>
      <c r="M196" s="56"/>
      <c r="N196" s="56"/>
      <c r="O196" s="56"/>
      <c r="P196" s="56"/>
      <c r="Q196" s="56"/>
      <c r="R196" s="56"/>
      <c r="S196" s="56"/>
      <c r="T196" s="56"/>
      <c r="U196" s="56"/>
      <c r="V196" s="56"/>
      <c r="W196" s="56"/>
      <c r="X196" s="56"/>
      <c r="Y196" s="56"/>
      <c r="Z196" s="56"/>
      <c r="AA196" s="56"/>
      <c r="AB196" s="56"/>
      <c r="AC196" s="56"/>
      <c r="AD196" s="56"/>
      <c r="AE196" s="56"/>
      <c r="AF196" s="56"/>
      <c r="AG196" s="56"/>
      <c r="AH196" s="56"/>
      <c r="AI196" s="56"/>
      <c r="AJ196" s="56"/>
      <c r="AK196" s="56"/>
      <c r="AL196" s="56"/>
      <c r="AM196" s="56"/>
      <c r="AN196" s="56"/>
      <c r="AO196" s="56"/>
      <c r="AP196" s="56"/>
      <c r="AQ196" s="56"/>
      <c r="AR196" s="56"/>
      <c r="AS196" s="56"/>
      <c r="AT196" s="56"/>
      <c r="AU196" s="56"/>
      <c r="AV196" s="56"/>
      <c r="AW196" s="56"/>
      <c r="AX196" s="56"/>
      <c r="AY196" s="56"/>
      <c r="AZ196" s="56"/>
    </row>
    <row r="197" spans="1:52" s="3" customFormat="1" ht="12.75" x14ac:dyDescent="0.2">
      <c r="A197" s="548">
        <v>2</v>
      </c>
      <c r="B197" s="549">
        <v>2</v>
      </c>
      <c r="C197" s="549">
        <v>8</v>
      </c>
      <c r="D197" s="549">
        <v>6</v>
      </c>
      <c r="E197" s="549" t="s">
        <v>312</v>
      </c>
      <c r="F197" s="550" t="s">
        <v>354</v>
      </c>
      <c r="G197" s="551"/>
      <c r="H197" s="551">
        <v>2500000</v>
      </c>
      <c r="I197" s="551"/>
      <c r="J197" s="552">
        <f>SUBTOTAL(9,G197:I197)</f>
        <v>2500000</v>
      </c>
      <c r="K197" s="553">
        <f>IFERROR(J197/$J$18*100,"0.00")</f>
        <v>0.60709362854322313</v>
      </c>
      <c r="L197" s="56"/>
      <c r="M197" s="56"/>
      <c r="N197" s="56"/>
      <c r="O197" s="56"/>
      <c r="P197" s="56"/>
      <c r="Q197" s="56"/>
      <c r="R197" s="56"/>
      <c r="S197" s="56"/>
      <c r="T197" s="56"/>
      <c r="U197" s="56"/>
      <c r="V197" s="56"/>
      <c r="W197" s="56"/>
      <c r="X197" s="56"/>
      <c r="Y197" s="56"/>
      <c r="Z197" s="56"/>
      <c r="AA197" s="56"/>
      <c r="AB197" s="56"/>
      <c r="AC197" s="56"/>
      <c r="AD197" s="56"/>
      <c r="AE197" s="56"/>
      <c r="AF197" s="56"/>
      <c r="AG197" s="56"/>
      <c r="AH197" s="56"/>
      <c r="AI197" s="56"/>
      <c r="AJ197" s="56"/>
      <c r="AK197" s="56"/>
      <c r="AL197" s="56"/>
      <c r="AM197" s="56"/>
      <c r="AN197" s="56"/>
      <c r="AO197" s="56"/>
      <c r="AP197" s="56"/>
      <c r="AQ197" s="56"/>
      <c r="AR197" s="56"/>
      <c r="AS197" s="56"/>
      <c r="AT197" s="56"/>
      <c r="AU197" s="56"/>
      <c r="AV197" s="56"/>
      <c r="AW197" s="56"/>
      <c r="AX197" s="56"/>
      <c r="AY197" s="56"/>
      <c r="AZ197" s="56"/>
    </row>
    <row r="198" spans="1:52" s="3" customFormat="1" ht="12.75" x14ac:dyDescent="0.2">
      <c r="A198" s="548">
        <v>2</v>
      </c>
      <c r="B198" s="549">
        <v>2</v>
      </c>
      <c r="C198" s="549">
        <v>8</v>
      </c>
      <c r="D198" s="549">
        <v>6</v>
      </c>
      <c r="E198" s="549" t="s">
        <v>313</v>
      </c>
      <c r="F198" s="550" t="s">
        <v>166</v>
      </c>
      <c r="G198" s="551"/>
      <c r="H198" s="551"/>
      <c r="I198" s="551"/>
      <c r="J198" s="552">
        <f>SUBTOTAL(9,G198:I198)</f>
        <v>0</v>
      </c>
      <c r="K198" s="553">
        <f>IFERROR(J198/$J$18*100,"0.00")</f>
        <v>0</v>
      </c>
      <c r="L198" s="56"/>
      <c r="M198" s="56"/>
      <c r="N198" s="56"/>
      <c r="O198" s="56"/>
      <c r="P198" s="56"/>
      <c r="Q198" s="56"/>
      <c r="R198" s="56"/>
      <c r="S198" s="56"/>
      <c r="T198" s="56"/>
      <c r="U198" s="56"/>
      <c r="V198" s="56"/>
      <c r="W198" s="56"/>
      <c r="X198" s="56"/>
      <c r="Y198" s="56"/>
      <c r="Z198" s="56"/>
      <c r="AA198" s="56"/>
      <c r="AB198" s="56"/>
      <c r="AC198" s="56"/>
      <c r="AD198" s="56"/>
      <c r="AE198" s="56"/>
      <c r="AF198" s="56"/>
      <c r="AG198" s="56"/>
      <c r="AH198" s="56"/>
      <c r="AI198" s="56"/>
      <c r="AJ198" s="56"/>
      <c r="AK198" s="56"/>
      <c r="AL198" s="56"/>
      <c r="AM198" s="56"/>
      <c r="AN198" s="56"/>
      <c r="AO198" s="56"/>
      <c r="AP198" s="56"/>
      <c r="AQ198" s="56"/>
      <c r="AR198" s="56"/>
      <c r="AS198" s="56"/>
      <c r="AT198" s="56"/>
      <c r="AU198" s="56"/>
      <c r="AV198" s="56"/>
      <c r="AW198" s="56"/>
      <c r="AX198" s="56"/>
      <c r="AY198" s="56"/>
      <c r="AZ198" s="56"/>
    </row>
    <row r="199" spans="1:52" s="3" customFormat="1" ht="12.75" x14ac:dyDescent="0.2">
      <c r="A199" s="548">
        <v>2</v>
      </c>
      <c r="B199" s="549">
        <v>2</v>
      </c>
      <c r="C199" s="549">
        <v>8</v>
      </c>
      <c r="D199" s="549">
        <v>6</v>
      </c>
      <c r="E199" s="549" t="s">
        <v>314</v>
      </c>
      <c r="F199" s="550" t="s">
        <v>167</v>
      </c>
      <c r="G199" s="551"/>
      <c r="H199" s="551"/>
      <c r="I199" s="551"/>
      <c r="J199" s="552">
        <f>SUBTOTAL(9,G199:I199)</f>
        <v>0</v>
      </c>
      <c r="K199" s="553">
        <f>IFERROR(J199/$J$18*100,"0.00")</f>
        <v>0</v>
      </c>
      <c r="L199" s="56"/>
      <c r="M199" s="56"/>
      <c r="N199" s="56"/>
      <c r="O199" s="56"/>
      <c r="P199" s="56"/>
      <c r="Q199" s="56"/>
      <c r="R199" s="56"/>
      <c r="S199" s="56"/>
      <c r="T199" s="56"/>
      <c r="U199" s="56"/>
      <c r="V199" s="56"/>
      <c r="W199" s="56"/>
      <c r="X199" s="56"/>
      <c r="Y199" s="56"/>
      <c r="Z199" s="56"/>
      <c r="AA199" s="56"/>
      <c r="AB199" s="56"/>
      <c r="AC199" s="56"/>
      <c r="AD199" s="56"/>
      <c r="AE199" s="56"/>
      <c r="AF199" s="56"/>
      <c r="AG199" s="56"/>
      <c r="AH199" s="56"/>
      <c r="AI199" s="56"/>
      <c r="AJ199" s="56"/>
      <c r="AK199" s="56"/>
      <c r="AL199" s="56"/>
      <c r="AM199" s="56"/>
      <c r="AN199" s="56"/>
      <c r="AO199" s="56"/>
      <c r="AP199" s="56"/>
      <c r="AQ199" s="56"/>
      <c r="AR199" s="56"/>
      <c r="AS199" s="56"/>
      <c r="AT199" s="56"/>
      <c r="AU199" s="56"/>
      <c r="AV199" s="56"/>
      <c r="AW199" s="56"/>
      <c r="AX199" s="56"/>
      <c r="AY199" s="56"/>
      <c r="AZ199" s="56"/>
    </row>
    <row r="200" spans="1:52" s="3" customFormat="1" ht="12.75" x14ac:dyDescent="0.2">
      <c r="A200" s="548">
        <v>2</v>
      </c>
      <c r="B200" s="549">
        <v>2</v>
      </c>
      <c r="C200" s="549">
        <v>8</v>
      </c>
      <c r="D200" s="549">
        <v>6</v>
      </c>
      <c r="E200" s="549" t="s">
        <v>315</v>
      </c>
      <c r="F200" s="550" t="s">
        <v>168</v>
      </c>
      <c r="G200" s="551"/>
      <c r="H200" s="551"/>
      <c r="I200" s="551"/>
      <c r="J200" s="552">
        <f>SUBTOTAL(9,G200:I200)</f>
        <v>0</v>
      </c>
      <c r="K200" s="553">
        <f>IFERROR(J200/$J$18*100,"0.00")</f>
        <v>0</v>
      </c>
      <c r="L200" s="56"/>
      <c r="M200" s="56"/>
      <c r="N200" s="56"/>
      <c r="O200" s="56"/>
      <c r="P200" s="56"/>
      <c r="Q200" s="56"/>
      <c r="R200" s="56"/>
      <c r="S200" s="56"/>
      <c r="T200" s="56"/>
      <c r="U200" s="56"/>
      <c r="V200" s="56"/>
      <c r="W200" s="56"/>
      <c r="X200" s="56"/>
      <c r="Y200" s="56"/>
      <c r="Z200" s="56"/>
      <c r="AA200" s="56"/>
      <c r="AB200" s="56"/>
      <c r="AC200" s="56"/>
      <c r="AD200" s="56"/>
      <c r="AE200" s="56"/>
      <c r="AF200" s="56"/>
      <c r="AG200" s="56"/>
      <c r="AH200" s="56"/>
      <c r="AI200" s="56"/>
      <c r="AJ200" s="56"/>
      <c r="AK200" s="56"/>
      <c r="AL200" s="56"/>
      <c r="AM200" s="56"/>
      <c r="AN200" s="56"/>
      <c r="AO200" s="56"/>
      <c r="AP200" s="56"/>
      <c r="AQ200" s="56"/>
      <c r="AR200" s="56"/>
      <c r="AS200" s="56"/>
      <c r="AT200" s="56"/>
      <c r="AU200" s="56"/>
      <c r="AV200" s="56"/>
      <c r="AW200" s="56"/>
      <c r="AX200" s="56"/>
      <c r="AY200" s="56"/>
      <c r="AZ200" s="56"/>
    </row>
    <row r="201" spans="1:52" s="3" customFormat="1" ht="12.75" x14ac:dyDescent="0.2">
      <c r="A201" s="543">
        <v>2</v>
      </c>
      <c r="B201" s="544">
        <v>2</v>
      </c>
      <c r="C201" s="544">
        <v>8</v>
      </c>
      <c r="D201" s="544">
        <v>7</v>
      </c>
      <c r="E201" s="544"/>
      <c r="F201" s="557" t="s">
        <v>169</v>
      </c>
      <c r="G201" s="546">
        <f>SUM(G202:G207)</f>
        <v>0</v>
      </c>
      <c r="H201" s="546">
        <f>SUM(H202:H207)</f>
        <v>1750000</v>
      </c>
      <c r="I201" s="546">
        <f>SUM(I202:I207)</f>
        <v>0</v>
      </c>
      <c r="J201" s="546">
        <f>SUM(J202:J207)</f>
        <v>1750000</v>
      </c>
      <c r="K201" s="547">
        <f>SUM(K202:K207)</f>
        <v>0.42496553998025621</v>
      </c>
      <c r="L201" s="56"/>
      <c r="M201" s="56"/>
      <c r="N201" s="56"/>
      <c r="O201" s="56"/>
      <c r="P201" s="56"/>
      <c r="Q201" s="56"/>
      <c r="R201" s="56"/>
      <c r="S201" s="56"/>
      <c r="T201" s="56"/>
      <c r="U201" s="56"/>
      <c r="V201" s="56"/>
      <c r="W201" s="56"/>
      <c r="X201" s="56"/>
      <c r="Y201" s="56"/>
      <c r="Z201" s="56"/>
      <c r="AA201" s="56"/>
      <c r="AB201" s="56"/>
      <c r="AC201" s="56"/>
      <c r="AD201" s="56"/>
      <c r="AE201" s="56"/>
      <c r="AF201" s="56"/>
      <c r="AG201" s="56"/>
      <c r="AH201" s="56"/>
      <c r="AI201" s="56"/>
      <c r="AJ201" s="56"/>
      <c r="AK201" s="56"/>
      <c r="AL201" s="56"/>
      <c r="AM201" s="56"/>
      <c r="AN201" s="56"/>
      <c r="AO201" s="56"/>
      <c r="AP201" s="56"/>
      <c r="AQ201" s="56"/>
      <c r="AR201" s="56"/>
      <c r="AS201" s="56"/>
      <c r="AT201" s="56"/>
      <c r="AU201" s="56"/>
      <c r="AV201" s="56"/>
      <c r="AW201" s="56"/>
      <c r="AX201" s="56"/>
      <c r="AY201" s="56"/>
      <c r="AZ201" s="56"/>
    </row>
    <row r="202" spans="1:52" s="3" customFormat="1" ht="16.5" customHeight="1" x14ac:dyDescent="0.2">
      <c r="A202" s="548">
        <v>2</v>
      </c>
      <c r="B202" s="549">
        <v>2</v>
      </c>
      <c r="C202" s="549">
        <v>8</v>
      </c>
      <c r="D202" s="549">
        <v>7</v>
      </c>
      <c r="E202" s="549" t="s">
        <v>312</v>
      </c>
      <c r="F202" s="567" t="s">
        <v>355</v>
      </c>
      <c r="G202" s="551"/>
      <c r="H202" s="551"/>
      <c r="I202" s="551"/>
      <c r="J202" s="552">
        <f t="shared" ref="J202:J207" si="10">SUBTOTAL(9,G202:I202)</f>
        <v>0</v>
      </c>
      <c r="K202" s="553">
        <f t="shared" ref="K202:K207" si="11">IFERROR(J202/$J$18*100,"0.00")</f>
        <v>0</v>
      </c>
      <c r="L202" s="56"/>
      <c r="M202" s="56"/>
      <c r="N202" s="56"/>
      <c r="O202" s="56"/>
      <c r="P202" s="56"/>
      <c r="Q202" s="56"/>
      <c r="R202" s="56"/>
      <c r="S202" s="56"/>
      <c r="T202" s="56"/>
      <c r="U202" s="56"/>
      <c r="V202" s="56"/>
      <c r="W202" s="56"/>
      <c r="X202" s="56"/>
      <c r="Y202" s="56"/>
      <c r="Z202" s="56"/>
      <c r="AA202" s="56"/>
      <c r="AB202" s="56"/>
      <c r="AC202" s="56"/>
      <c r="AD202" s="56"/>
      <c r="AE202" s="56"/>
      <c r="AF202" s="56"/>
      <c r="AG202" s="56"/>
      <c r="AH202" s="56"/>
      <c r="AI202" s="56"/>
      <c r="AJ202" s="56"/>
      <c r="AK202" s="56"/>
      <c r="AL202" s="56"/>
      <c r="AM202" s="56"/>
      <c r="AN202" s="56"/>
      <c r="AO202" s="56"/>
      <c r="AP202" s="56"/>
      <c r="AQ202" s="56"/>
      <c r="AR202" s="56"/>
      <c r="AS202" s="56"/>
      <c r="AT202" s="56"/>
      <c r="AU202" s="56"/>
      <c r="AV202" s="56"/>
      <c r="AW202" s="56"/>
      <c r="AX202" s="56"/>
      <c r="AY202" s="56"/>
      <c r="AZ202" s="56"/>
    </row>
    <row r="203" spans="1:52" s="3" customFormat="1" ht="13.5" customHeight="1" x14ac:dyDescent="0.2">
      <c r="A203" s="548">
        <v>2</v>
      </c>
      <c r="B203" s="549">
        <v>2</v>
      </c>
      <c r="C203" s="549">
        <v>8</v>
      </c>
      <c r="D203" s="549">
        <v>7</v>
      </c>
      <c r="E203" s="549" t="s">
        <v>313</v>
      </c>
      <c r="F203" s="567" t="s">
        <v>170</v>
      </c>
      <c r="G203" s="551"/>
      <c r="H203" s="551">
        <v>250000</v>
      </c>
      <c r="I203" s="551"/>
      <c r="J203" s="552">
        <f t="shared" si="10"/>
        <v>250000</v>
      </c>
      <c r="K203" s="553">
        <f t="shared" si="11"/>
        <v>6.0709362854322317E-2</v>
      </c>
      <c r="L203" s="56"/>
      <c r="M203" s="56"/>
      <c r="N203" s="56"/>
      <c r="O203" s="56"/>
      <c r="P203" s="56"/>
      <c r="Q203" s="56"/>
      <c r="R203" s="56"/>
      <c r="S203" s="56"/>
      <c r="T203" s="56"/>
      <c r="U203" s="56"/>
      <c r="V203" s="56"/>
      <c r="W203" s="56"/>
      <c r="X203" s="56"/>
      <c r="Y203" s="56"/>
      <c r="Z203" s="56"/>
      <c r="AA203" s="56"/>
      <c r="AB203" s="56"/>
      <c r="AC203" s="56"/>
      <c r="AD203" s="56"/>
      <c r="AE203" s="56"/>
      <c r="AF203" s="56"/>
      <c r="AG203" s="56"/>
      <c r="AH203" s="56"/>
      <c r="AI203" s="56"/>
      <c r="AJ203" s="56"/>
      <c r="AK203" s="56"/>
      <c r="AL203" s="56"/>
      <c r="AM203" s="56"/>
      <c r="AN203" s="56"/>
      <c r="AO203" s="56"/>
      <c r="AP203" s="56"/>
      <c r="AQ203" s="56"/>
      <c r="AR203" s="56"/>
      <c r="AS203" s="56"/>
      <c r="AT203" s="56"/>
      <c r="AU203" s="56"/>
      <c r="AV203" s="56"/>
      <c r="AW203" s="56"/>
      <c r="AX203" s="56"/>
      <c r="AY203" s="56"/>
      <c r="AZ203" s="56"/>
    </row>
    <row r="204" spans="1:52" s="3" customFormat="1" ht="18" customHeight="1" x14ac:dyDescent="0.2">
      <c r="A204" s="548">
        <v>2</v>
      </c>
      <c r="B204" s="549">
        <v>2</v>
      </c>
      <c r="C204" s="549">
        <v>8</v>
      </c>
      <c r="D204" s="549">
        <v>7</v>
      </c>
      <c r="E204" s="549" t="s">
        <v>314</v>
      </c>
      <c r="F204" s="567" t="s">
        <v>171</v>
      </c>
      <c r="G204" s="551"/>
      <c r="H204" s="551"/>
      <c r="I204" s="551"/>
      <c r="J204" s="552">
        <f t="shared" si="10"/>
        <v>0</v>
      </c>
      <c r="K204" s="553">
        <f t="shared" si="11"/>
        <v>0</v>
      </c>
      <c r="L204" s="56"/>
      <c r="M204" s="56"/>
      <c r="N204" s="56"/>
      <c r="O204" s="56"/>
      <c r="P204" s="56"/>
      <c r="Q204" s="56"/>
      <c r="R204" s="56"/>
      <c r="S204" s="56"/>
      <c r="T204" s="56"/>
      <c r="U204" s="56"/>
      <c r="V204" s="56"/>
      <c r="W204" s="56"/>
      <c r="X204" s="56"/>
      <c r="Y204" s="56"/>
      <c r="Z204" s="56"/>
      <c r="AA204" s="56"/>
      <c r="AB204" s="56"/>
      <c r="AC204" s="56"/>
      <c r="AD204" s="56"/>
      <c r="AE204" s="56"/>
      <c r="AF204" s="56"/>
      <c r="AG204" s="56"/>
      <c r="AH204" s="56"/>
      <c r="AI204" s="56"/>
      <c r="AJ204" s="56"/>
      <c r="AK204" s="56"/>
      <c r="AL204" s="56"/>
      <c r="AM204" s="56"/>
      <c r="AN204" s="56"/>
      <c r="AO204" s="56"/>
      <c r="AP204" s="56"/>
      <c r="AQ204" s="56"/>
      <c r="AR204" s="56"/>
      <c r="AS204" s="56"/>
      <c r="AT204" s="56"/>
      <c r="AU204" s="56"/>
      <c r="AV204" s="56"/>
      <c r="AW204" s="56"/>
      <c r="AX204" s="56"/>
      <c r="AY204" s="56"/>
      <c r="AZ204" s="56"/>
    </row>
    <row r="205" spans="1:52" s="3" customFormat="1" ht="18" customHeight="1" x14ac:dyDescent="0.2">
      <c r="A205" s="548">
        <v>2</v>
      </c>
      <c r="B205" s="549">
        <v>2</v>
      </c>
      <c r="C205" s="549">
        <v>8</v>
      </c>
      <c r="D205" s="549">
        <v>7</v>
      </c>
      <c r="E205" s="549" t="s">
        <v>315</v>
      </c>
      <c r="F205" s="567" t="s">
        <v>172</v>
      </c>
      <c r="G205" s="551"/>
      <c r="H205" s="551"/>
      <c r="I205" s="551"/>
      <c r="J205" s="552">
        <f t="shared" si="10"/>
        <v>0</v>
      </c>
      <c r="K205" s="553">
        <f t="shared" si="11"/>
        <v>0</v>
      </c>
      <c r="L205" s="56"/>
      <c r="M205" s="56"/>
      <c r="N205" s="56"/>
      <c r="O205" s="56"/>
      <c r="P205" s="56"/>
      <c r="Q205" s="56"/>
      <c r="R205" s="56"/>
      <c r="S205" s="56"/>
      <c r="T205" s="56"/>
      <c r="U205" s="56"/>
      <c r="V205" s="56"/>
      <c r="W205" s="56"/>
      <c r="X205" s="56"/>
      <c r="Y205" s="56"/>
      <c r="Z205" s="56"/>
      <c r="AA205" s="56"/>
      <c r="AB205" s="56"/>
      <c r="AC205" s="56"/>
      <c r="AD205" s="56"/>
      <c r="AE205" s="56"/>
      <c r="AF205" s="56"/>
      <c r="AG205" s="56"/>
      <c r="AH205" s="56"/>
      <c r="AI205" s="56"/>
      <c r="AJ205" s="56"/>
      <c r="AK205" s="56"/>
      <c r="AL205" s="56"/>
      <c r="AM205" s="56"/>
      <c r="AN205" s="56"/>
      <c r="AO205" s="56"/>
      <c r="AP205" s="56"/>
      <c r="AQ205" s="56"/>
      <c r="AR205" s="56"/>
      <c r="AS205" s="56"/>
      <c r="AT205" s="56"/>
      <c r="AU205" s="56"/>
      <c r="AV205" s="56"/>
      <c r="AW205" s="56"/>
      <c r="AX205" s="56"/>
      <c r="AY205" s="56"/>
      <c r="AZ205" s="56"/>
    </row>
    <row r="206" spans="1:52" s="3" customFormat="1" ht="18.75" customHeight="1" x14ac:dyDescent="0.2">
      <c r="A206" s="548">
        <v>2</v>
      </c>
      <c r="B206" s="549">
        <v>2</v>
      </c>
      <c r="C206" s="549">
        <v>8</v>
      </c>
      <c r="D206" s="549">
        <v>7</v>
      </c>
      <c r="E206" s="549" t="s">
        <v>316</v>
      </c>
      <c r="F206" s="567" t="s">
        <v>173</v>
      </c>
      <c r="G206" s="551"/>
      <c r="H206" s="551"/>
      <c r="I206" s="551"/>
      <c r="J206" s="552">
        <f t="shared" si="10"/>
        <v>0</v>
      </c>
      <c r="K206" s="553">
        <f t="shared" si="11"/>
        <v>0</v>
      </c>
      <c r="L206" s="56"/>
      <c r="M206" s="56"/>
      <c r="N206" s="56"/>
      <c r="O206" s="56"/>
      <c r="P206" s="56"/>
      <c r="Q206" s="56"/>
      <c r="R206" s="56"/>
      <c r="S206" s="56"/>
      <c r="T206" s="56"/>
      <c r="U206" s="56"/>
      <c r="V206" s="56"/>
      <c r="W206" s="56"/>
      <c r="X206" s="56"/>
      <c r="Y206" s="56"/>
      <c r="Z206" s="56"/>
      <c r="AA206" s="56"/>
      <c r="AB206" s="56"/>
      <c r="AC206" s="56"/>
      <c r="AD206" s="56"/>
      <c r="AE206" s="56"/>
      <c r="AF206" s="56"/>
      <c r="AG206" s="56"/>
      <c r="AH206" s="56"/>
      <c r="AI206" s="56"/>
      <c r="AJ206" s="56"/>
      <c r="AK206" s="56"/>
      <c r="AL206" s="56"/>
      <c r="AM206" s="56"/>
      <c r="AN206" s="56"/>
      <c r="AO206" s="56"/>
      <c r="AP206" s="56"/>
      <c r="AQ206" s="56"/>
      <c r="AR206" s="56"/>
      <c r="AS206" s="56"/>
      <c r="AT206" s="56"/>
      <c r="AU206" s="56"/>
      <c r="AV206" s="56"/>
      <c r="AW206" s="56"/>
      <c r="AX206" s="56"/>
      <c r="AY206" s="56"/>
      <c r="AZ206" s="56"/>
    </row>
    <row r="207" spans="1:52" s="3" customFormat="1" ht="14.25" customHeight="1" x14ac:dyDescent="0.2">
      <c r="A207" s="548">
        <v>2</v>
      </c>
      <c r="B207" s="549">
        <v>2</v>
      </c>
      <c r="C207" s="549">
        <v>8</v>
      </c>
      <c r="D207" s="549">
        <v>7</v>
      </c>
      <c r="E207" s="549" t="s">
        <v>328</v>
      </c>
      <c r="F207" s="567" t="s">
        <v>174</v>
      </c>
      <c r="G207" s="551"/>
      <c r="H207" s="551">
        <v>1500000</v>
      </c>
      <c r="I207" s="551"/>
      <c r="J207" s="552">
        <f t="shared" si="10"/>
        <v>1500000</v>
      </c>
      <c r="K207" s="553">
        <f t="shared" si="11"/>
        <v>0.36425617712593389</v>
      </c>
      <c r="L207" s="56"/>
      <c r="M207" s="56"/>
      <c r="N207" s="56"/>
      <c r="O207" s="56"/>
      <c r="P207" s="56"/>
      <c r="Q207" s="56"/>
      <c r="R207" s="56"/>
      <c r="S207" s="56"/>
      <c r="T207" s="56"/>
      <c r="U207" s="56"/>
      <c r="V207" s="56"/>
      <c r="W207" s="56"/>
      <c r="X207" s="56"/>
      <c r="Y207" s="56"/>
      <c r="Z207" s="56"/>
      <c r="AA207" s="56"/>
      <c r="AB207" s="56"/>
      <c r="AC207" s="56"/>
      <c r="AD207" s="56"/>
      <c r="AE207" s="56"/>
      <c r="AF207" s="56"/>
      <c r="AG207" s="56"/>
      <c r="AH207" s="56"/>
      <c r="AI207" s="56"/>
      <c r="AJ207" s="56"/>
      <c r="AK207" s="56"/>
      <c r="AL207" s="56"/>
      <c r="AM207" s="56"/>
      <c r="AN207" s="56"/>
      <c r="AO207" s="56"/>
      <c r="AP207" s="56"/>
      <c r="AQ207" s="56"/>
      <c r="AR207" s="56"/>
      <c r="AS207" s="56"/>
      <c r="AT207" s="56"/>
      <c r="AU207" s="56"/>
      <c r="AV207" s="56"/>
      <c r="AW207" s="56"/>
      <c r="AX207" s="56"/>
      <c r="AY207" s="56"/>
      <c r="AZ207" s="56"/>
    </row>
    <row r="208" spans="1:52" s="3" customFormat="1" ht="12.75" x14ac:dyDescent="0.2">
      <c r="A208" s="543">
        <v>2</v>
      </c>
      <c r="B208" s="544">
        <v>2</v>
      </c>
      <c r="C208" s="544">
        <v>8</v>
      </c>
      <c r="D208" s="544">
        <v>8</v>
      </c>
      <c r="E208" s="544"/>
      <c r="F208" s="557" t="s">
        <v>175</v>
      </c>
      <c r="G208" s="546">
        <f>SUM(G209:G211)</f>
        <v>1700000</v>
      </c>
      <c r="H208" s="546">
        <f>SUM(H209:H211)</f>
        <v>4643000</v>
      </c>
      <c r="I208" s="546">
        <f>SUM(I209:I211)</f>
        <v>0</v>
      </c>
      <c r="J208" s="546">
        <f>SUM(J209:J211)</f>
        <v>6343000</v>
      </c>
      <c r="K208" s="547">
        <f>SUM(K209:K211)</f>
        <v>1.5403179543398657</v>
      </c>
      <c r="L208" s="56"/>
      <c r="M208" s="56"/>
      <c r="N208" s="56"/>
      <c r="O208" s="56"/>
      <c r="P208" s="56"/>
      <c r="Q208" s="56"/>
      <c r="R208" s="56"/>
      <c r="S208" s="56"/>
      <c r="T208" s="56"/>
      <c r="U208" s="56"/>
      <c r="V208" s="56"/>
      <c r="W208" s="56"/>
      <c r="X208" s="56"/>
      <c r="Y208" s="56"/>
      <c r="Z208" s="56"/>
      <c r="AA208" s="56"/>
      <c r="AB208" s="56"/>
      <c r="AC208" s="56"/>
      <c r="AD208" s="56"/>
      <c r="AE208" s="56"/>
      <c r="AF208" s="56"/>
      <c r="AG208" s="56"/>
      <c r="AH208" s="56"/>
      <c r="AI208" s="56"/>
      <c r="AJ208" s="56"/>
      <c r="AK208" s="56"/>
      <c r="AL208" s="56"/>
      <c r="AM208" s="56"/>
      <c r="AN208" s="56"/>
      <c r="AO208" s="56"/>
      <c r="AP208" s="56"/>
      <c r="AQ208" s="56"/>
      <c r="AR208" s="56"/>
      <c r="AS208" s="56"/>
      <c r="AT208" s="56"/>
      <c r="AU208" s="56"/>
      <c r="AV208" s="56"/>
      <c r="AW208" s="56"/>
      <c r="AX208" s="56"/>
      <c r="AY208" s="56"/>
      <c r="AZ208" s="56"/>
    </row>
    <row r="209" spans="1:52" s="3" customFormat="1" ht="12.75" x14ac:dyDescent="0.2">
      <c r="A209" s="548">
        <v>2</v>
      </c>
      <c r="B209" s="549">
        <v>2</v>
      </c>
      <c r="C209" s="549">
        <v>8</v>
      </c>
      <c r="D209" s="549">
        <v>8</v>
      </c>
      <c r="E209" s="549" t="s">
        <v>312</v>
      </c>
      <c r="F209" s="567" t="s">
        <v>176</v>
      </c>
      <c r="G209" s="551">
        <v>1700000</v>
      </c>
      <c r="H209" s="551">
        <v>3000000</v>
      </c>
      <c r="I209" s="551"/>
      <c r="J209" s="552">
        <f>SUBTOTAL(9,G209:I209)</f>
        <v>4700000</v>
      </c>
      <c r="K209" s="553">
        <f>IFERROR(J209/$J$18*100,"0.00")</f>
        <v>1.1413360216612596</v>
      </c>
      <c r="L209" s="56"/>
      <c r="M209" s="56"/>
      <c r="N209" s="56"/>
      <c r="O209" s="56"/>
      <c r="P209" s="56"/>
      <c r="Q209" s="56"/>
      <c r="R209" s="56"/>
      <c r="S209" s="56"/>
      <c r="T209" s="56"/>
      <c r="U209" s="56"/>
      <c r="V209" s="56"/>
      <c r="W209" s="56"/>
      <c r="X209" s="56"/>
      <c r="Y209" s="56"/>
      <c r="Z209" s="56"/>
      <c r="AA209" s="56"/>
      <c r="AB209" s="56"/>
      <c r="AC209" s="56"/>
      <c r="AD209" s="56"/>
      <c r="AE209" s="56"/>
      <c r="AF209" s="56"/>
      <c r="AG209" s="56"/>
      <c r="AH209" s="56"/>
      <c r="AI209" s="56"/>
      <c r="AJ209" s="56"/>
      <c r="AK209" s="56"/>
      <c r="AL209" s="56"/>
      <c r="AM209" s="56"/>
      <c r="AN209" s="56"/>
      <c r="AO209" s="56"/>
      <c r="AP209" s="56"/>
      <c r="AQ209" s="56"/>
      <c r="AR209" s="56"/>
      <c r="AS209" s="56"/>
      <c r="AT209" s="56"/>
      <c r="AU209" s="56"/>
      <c r="AV209" s="56"/>
      <c r="AW209" s="56"/>
      <c r="AX209" s="56"/>
      <c r="AY209" s="56"/>
      <c r="AZ209" s="56"/>
    </row>
    <row r="210" spans="1:52" s="3" customFormat="1" ht="12.75" x14ac:dyDescent="0.2">
      <c r="A210" s="548">
        <v>2</v>
      </c>
      <c r="B210" s="549">
        <v>2</v>
      </c>
      <c r="C210" s="549">
        <v>8</v>
      </c>
      <c r="D210" s="549">
        <v>8</v>
      </c>
      <c r="E210" s="549" t="s">
        <v>313</v>
      </c>
      <c r="F210" s="567" t="s">
        <v>177</v>
      </c>
      <c r="G210" s="551"/>
      <c r="H210" s="551"/>
      <c r="I210" s="551"/>
      <c r="J210" s="552">
        <f>SUBTOTAL(9,G210:I210)</f>
        <v>0</v>
      </c>
      <c r="K210" s="553">
        <f>IFERROR(J210/$J$18*100,"0.00")</f>
        <v>0</v>
      </c>
      <c r="L210" s="56"/>
      <c r="M210" s="56"/>
      <c r="N210" s="56"/>
      <c r="O210" s="56"/>
      <c r="P210" s="56"/>
      <c r="Q210" s="56"/>
      <c r="R210" s="56"/>
      <c r="S210" s="56"/>
      <c r="T210" s="56"/>
      <c r="U210" s="56"/>
      <c r="V210" s="56"/>
      <c r="W210" s="56"/>
      <c r="X210" s="56"/>
      <c r="Y210" s="56"/>
      <c r="Z210" s="56"/>
      <c r="AA210" s="56"/>
      <c r="AB210" s="56"/>
      <c r="AC210" s="56"/>
      <c r="AD210" s="56"/>
      <c r="AE210" s="56"/>
      <c r="AF210" s="56"/>
      <c r="AG210" s="56"/>
      <c r="AH210" s="56"/>
      <c r="AI210" s="56"/>
      <c r="AJ210" s="56"/>
      <c r="AK210" s="56"/>
      <c r="AL210" s="56"/>
      <c r="AM210" s="56"/>
      <c r="AN210" s="56"/>
      <c r="AO210" s="56"/>
      <c r="AP210" s="56"/>
      <c r="AQ210" s="56"/>
      <c r="AR210" s="56"/>
      <c r="AS210" s="56"/>
      <c r="AT210" s="56"/>
      <c r="AU210" s="56"/>
      <c r="AV210" s="56"/>
      <c r="AW210" s="56"/>
      <c r="AX210" s="56"/>
      <c r="AY210" s="56"/>
      <c r="AZ210" s="56"/>
    </row>
    <row r="211" spans="1:52" s="3" customFormat="1" ht="12.75" x14ac:dyDescent="0.2">
      <c r="A211" s="548">
        <v>2</v>
      </c>
      <c r="B211" s="549">
        <v>2</v>
      </c>
      <c r="C211" s="549">
        <v>8</v>
      </c>
      <c r="D211" s="549">
        <v>8</v>
      </c>
      <c r="E211" s="549" t="s">
        <v>314</v>
      </c>
      <c r="F211" s="567" t="s">
        <v>178</v>
      </c>
      <c r="G211" s="551"/>
      <c r="H211" s="551">
        <v>1643000</v>
      </c>
      <c r="I211" s="551"/>
      <c r="J211" s="552">
        <f>SUBTOTAL(9,G211:I211)</f>
        <v>1643000</v>
      </c>
      <c r="K211" s="553">
        <f>IFERROR(J211/$J$18*100,"0.00")</f>
        <v>0.39898193267860621</v>
      </c>
      <c r="L211" s="56"/>
      <c r="M211" s="56"/>
      <c r="N211" s="56"/>
      <c r="O211" s="56"/>
      <c r="P211" s="56"/>
      <c r="Q211" s="56"/>
      <c r="R211" s="56"/>
      <c r="S211" s="56"/>
      <c r="T211" s="56"/>
      <c r="U211" s="56"/>
      <c r="V211" s="56"/>
      <c r="W211" s="56"/>
      <c r="X211" s="56"/>
      <c r="Y211" s="56"/>
      <c r="Z211" s="56"/>
      <c r="AA211" s="56"/>
      <c r="AB211" s="56"/>
      <c r="AC211" s="56"/>
      <c r="AD211" s="56"/>
      <c r="AE211" s="56"/>
      <c r="AF211" s="56"/>
      <c r="AG211" s="56"/>
      <c r="AH211" s="56"/>
      <c r="AI211" s="56"/>
      <c r="AJ211" s="56"/>
      <c r="AK211" s="56"/>
      <c r="AL211" s="56"/>
      <c r="AM211" s="56"/>
      <c r="AN211" s="56"/>
      <c r="AO211" s="56"/>
      <c r="AP211" s="56"/>
      <c r="AQ211" s="56"/>
      <c r="AR211" s="56"/>
      <c r="AS211" s="56"/>
      <c r="AT211" s="56"/>
      <c r="AU211" s="56"/>
      <c r="AV211" s="56"/>
      <c r="AW211" s="56"/>
      <c r="AX211" s="56"/>
      <c r="AY211" s="56"/>
      <c r="AZ211" s="56"/>
    </row>
    <row r="212" spans="1:52" s="3" customFormat="1" ht="12.75" x14ac:dyDescent="0.2">
      <c r="A212" s="543">
        <v>2</v>
      </c>
      <c r="B212" s="544">
        <v>2</v>
      </c>
      <c r="C212" s="544">
        <v>8</v>
      </c>
      <c r="D212" s="544">
        <v>9</v>
      </c>
      <c r="E212" s="544"/>
      <c r="F212" s="557" t="s">
        <v>179</v>
      </c>
      <c r="G212" s="546">
        <f>SUM(G213:G219)</f>
        <v>0</v>
      </c>
      <c r="H212" s="546">
        <f>SUM(H213:H219)</f>
        <v>4500000</v>
      </c>
      <c r="I212" s="546">
        <f>SUM(I213:I219)</f>
        <v>0</v>
      </c>
      <c r="J212" s="546">
        <f>SUM(J213:J219)</f>
        <v>4500000</v>
      </c>
      <c r="K212" s="547">
        <f>SUM(K213:K219)</f>
        <v>1.0927685313778017</v>
      </c>
      <c r="L212" s="56"/>
      <c r="M212" s="56"/>
      <c r="N212" s="56"/>
      <c r="O212" s="56"/>
      <c r="P212" s="56"/>
      <c r="Q212" s="56"/>
      <c r="R212" s="56"/>
      <c r="S212" s="56"/>
      <c r="T212" s="56"/>
      <c r="U212" s="56"/>
      <c r="V212" s="56"/>
      <c r="W212" s="56"/>
      <c r="X212" s="56"/>
      <c r="Y212" s="56"/>
      <c r="Z212" s="56"/>
      <c r="AA212" s="56"/>
      <c r="AB212" s="56"/>
      <c r="AC212" s="56"/>
      <c r="AD212" s="56"/>
      <c r="AE212" s="56"/>
      <c r="AF212" s="56"/>
      <c r="AG212" s="56"/>
      <c r="AH212" s="56"/>
      <c r="AI212" s="56"/>
      <c r="AJ212" s="56"/>
      <c r="AK212" s="56"/>
      <c r="AL212" s="56"/>
      <c r="AM212" s="56"/>
      <c r="AN212" s="56"/>
      <c r="AO212" s="56"/>
      <c r="AP212" s="56"/>
      <c r="AQ212" s="56"/>
      <c r="AR212" s="56"/>
      <c r="AS212" s="56"/>
      <c r="AT212" s="56"/>
      <c r="AU212" s="56"/>
      <c r="AV212" s="56"/>
      <c r="AW212" s="56"/>
      <c r="AX212" s="56"/>
      <c r="AY212" s="56"/>
      <c r="AZ212" s="56"/>
    </row>
    <row r="213" spans="1:52" s="3" customFormat="1" ht="12.75" customHeight="1" x14ac:dyDescent="0.2">
      <c r="A213" s="568">
        <v>2</v>
      </c>
      <c r="B213" s="549">
        <v>2</v>
      </c>
      <c r="C213" s="549">
        <v>8</v>
      </c>
      <c r="D213" s="549">
        <v>9</v>
      </c>
      <c r="E213" s="549" t="s">
        <v>312</v>
      </c>
      <c r="F213" s="567" t="s">
        <v>319</v>
      </c>
      <c r="G213" s="551"/>
      <c r="H213" s="551"/>
      <c r="I213" s="551"/>
      <c r="J213" s="552">
        <f>SUBTOTAL(9,G213:I213)</f>
        <v>0</v>
      </c>
      <c r="K213" s="553">
        <f>IFERROR(J213/$J$18*100,"0.00")</f>
        <v>0</v>
      </c>
      <c r="L213" s="56"/>
      <c r="M213" s="56"/>
      <c r="N213" s="56"/>
      <c r="O213" s="56"/>
      <c r="P213" s="56"/>
      <c r="Q213" s="56"/>
      <c r="R213" s="56"/>
      <c r="S213" s="56"/>
      <c r="T213" s="56"/>
      <c r="U213" s="56"/>
      <c r="V213" s="56"/>
      <c r="W213" s="56"/>
      <c r="X213" s="56"/>
      <c r="Y213" s="56"/>
      <c r="Z213" s="56"/>
      <c r="AA213" s="56"/>
      <c r="AB213" s="56"/>
      <c r="AC213" s="56"/>
      <c r="AD213" s="56"/>
      <c r="AE213" s="56"/>
      <c r="AF213" s="56"/>
      <c r="AG213" s="56"/>
      <c r="AH213" s="56"/>
      <c r="AI213" s="56"/>
      <c r="AJ213" s="56"/>
      <c r="AK213" s="56"/>
      <c r="AL213" s="56"/>
      <c r="AM213" s="56"/>
      <c r="AN213" s="56"/>
      <c r="AO213" s="56"/>
      <c r="AP213" s="56"/>
      <c r="AQ213" s="56"/>
      <c r="AR213" s="56"/>
      <c r="AS213" s="56"/>
      <c r="AT213" s="56"/>
      <c r="AU213" s="56"/>
      <c r="AV213" s="56"/>
      <c r="AW213" s="56"/>
      <c r="AX213" s="56"/>
      <c r="AY213" s="56"/>
      <c r="AZ213" s="56"/>
    </row>
    <row r="214" spans="1:52" s="3" customFormat="1" ht="15.75" customHeight="1" x14ac:dyDescent="0.2">
      <c r="A214" s="568">
        <v>2</v>
      </c>
      <c r="B214" s="549">
        <v>2</v>
      </c>
      <c r="C214" s="549">
        <v>8</v>
      </c>
      <c r="D214" s="549">
        <v>9</v>
      </c>
      <c r="E214" s="549" t="s">
        <v>313</v>
      </c>
      <c r="F214" s="567" t="s">
        <v>320</v>
      </c>
      <c r="G214" s="551"/>
      <c r="H214" s="551"/>
      <c r="I214" s="551"/>
      <c r="J214" s="552">
        <f>SUBTOTAL(9,G214:I214)</f>
        <v>0</v>
      </c>
      <c r="K214" s="553">
        <f>IFERROR(J214/$J$18*100,"0.00")</f>
        <v>0</v>
      </c>
      <c r="L214" s="56"/>
      <c r="M214" s="56"/>
      <c r="N214" s="56"/>
      <c r="O214" s="56"/>
      <c r="P214" s="56"/>
      <c r="Q214" s="56"/>
      <c r="R214" s="56"/>
      <c r="S214" s="56"/>
      <c r="T214" s="56"/>
      <c r="U214" s="56"/>
      <c r="V214" s="56"/>
      <c r="W214" s="56"/>
      <c r="X214" s="56"/>
      <c r="Y214" s="56"/>
      <c r="Z214" s="56"/>
      <c r="AA214" s="56"/>
      <c r="AB214" s="56"/>
      <c r="AC214" s="56"/>
      <c r="AD214" s="56"/>
      <c r="AE214" s="56"/>
      <c r="AF214" s="56"/>
      <c r="AG214" s="56"/>
      <c r="AH214" s="56"/>
      <c r="AI214" s="56"/>
      <c r="AJ214" s="56"/>
      <c r="AK214" s="56"/>
      <c r="AL214" s="56"/>
      <c r="AM214" s="56"/>
      <c r="AN214" s="56"/>
      <c r="AO214" s="56"/>
      <c r="AP214" s="56"/>
      <c r="AQ214" s="56"/>
      <c r="AR214" s="56"/>
      <c r="AS214" s="56"/>
      <c r="AT214" s="56"/>
      <c r="AU214" s="56"/>
      <c r="AV214" s="56"/>
      <c r="AW214" s="56"/>
      <c r="AX214" s="56"/>
      <c r="AY214" s="56"/>
      <c r="AZ214" s="56"/>
    </row>
    <row r="215" spans="1:52" s="3" customFormat="1" ht="19.5" customHeight="1" x14ac:dyDescent="0.2">
      <c r="A215" s="568">
        <v>2</v>
      </c>
      <c r="B215" s="549">
        <v>2</v>
      </c>
      <c r="C215" s="549">
        <v>8</v>
      </c>
      <c r="D215" s="549">
        <v>9</v>
      </c>
      <c r="E215" s="549" t="s">
        <v>314</v>
      </c>
      <c r="F215" s="567" t="s">
        <v>356</v>
      </c>
      <c r="G215" s="551"/>
      <c r="H215" s="551"/>
      <c r="I215" s="551"/>
      <c r="J215" s="552">
        <f>SUBTOTAL(9,G215:I215)</f>
        <v>0</v>
      </c>
      <c r="K215" s="553">
        <f>IFERROR(J215/$J$18*100,"0.00")</f>
        <v>0</v>
      </c>
      <c r="L215" s="56"/>
      <c r="M215" s="56"/>
      <c r="N215" s="56"/>
      <c r="O215" s="56"/>
      <c r="P215" s="56"/>
      <c r="Q215" s="56"/>
      <c r="R215" s="56"/>
      <c r="S215" s="56"/>
      <c r="T215" s="56"/>
      <c r="U215" s="56"/>
      <c r="V215" s="56"/>
      <c r="W215" s="56"/>
      <c r="X215" s="56"/>
      <c r="Y215" s="56"/>
      <c r="Z215" s="56"/>
      <c r="AA215" s="56"/>
      <c r="AB215" s="56"/>
      <c r="AC215" s="56"/>
      <c r="AD215" s="56"/>
      <c r="AE215" s="56"/>
      <c r="AF215" s="56"/>
      <c r="AG215" s="56"/>
      <c r="AH215" s="56"/>
      <c r="AI215" s="56"/>
      <c r="AJ215" s="56"/>
      <c r="AK215" s="56"/>
      <c r="AL215" s="56"/>
      <c r="AM215" s="56"/>
      <c r="AN215" s="56"/>
      <c r="AO215" s="56"/>
      <c r="AP215" s="56"/>
      <c r="AQ215" s="56"/>
      <c r="AR215" s="56"/>
      <c r="AS215" s="56"/>
      <c r="AT215" s="56"/>
      <c r="AU215" s="56"/>
      <c r="AV215" s="56"/>
      <c r="AW215" s="56"/>
      <c r="AX215" s="56"/>
      <c r="AY215" s="56"/>
      <c r="AZ215" s="56"/>
    </row>
    <row r="216" spans="1:52" s="3" customFormat="1" ht="15.75" customHeight="1" x14ac:dyDescent="0.2">
      <c r="A216" s="568">
        <v>2</v>
      </c>
      <c r="B216" s="549">
        <v>2</v>
      </c>
      <c r="C216" s="549">
        <v>8</v>
      </c>
      <c r="D216" s="549">
        <v>9</v>
      </c>
      <c r="E216" s="549" t="s">
        <v>315</v>
      </c>
      <c r="F216" s="567" t="s">
        <v>321</v>
      </c>
      <c r="G216" s="551"/>
      <c r="H216" s="551"/>
      <c r="I216" s="551"/>
      <c r="J216" s="552">
        <f>SUBTOTAL(9,G216:I216)</f>
        <v>0</v>
      </c>
      <c r="K216" s="553">
        <f>IFERROR(J216/$J$18*100,"0.00")</f>
        <v>0</v>
      </c>
      <c r="L216" s="56"/>
      <c r="M216" s="56"/>
      <c r="N216" s="56"/>
      <c r="O216" s="56"/>
      <c r="P216" s="56"/>
      <c r="Q216" s="56"/>
      <c r="R216" s="56"/>
      <c r="S216" s="56"/>
      <c r="T216" s="56"/>
      <c r="U216" s="56"/>
      <c r="V216" s="56"/>
      <c r="W216" s="56"/>
      <c r="X216" s="56"/>
      <c r="Y216" s="56"/>
      <c r="Z216" s="56"/>
      <c r="AA216" s="56"/>
      <c r="AB216" s="56"/>
      <c r="AC216" s="56"/>
      <c r="AD216" s="56"/>
      <c r="AE216" s="56"/>
      <c r="AF216" s="56"/>
      <c r="AG216" s="56"/>
      <c r="AH216" s="56"/>
      <c r="AI216" s="56"/>
      <c r="AJ216" s="56"/>
      <c r="AK216" s="56"/>
      <c r="AL216" s="56"/>
      <c r="AM216" s="56"/>
      <c r="AN216" s="56"/>
      <c r="AO216" s="56"/>
      <c r="AP216" s="56"/>
      <c r="AQ216" s="56"/>
      <c r="AR216" s="56"/>
      <c r="AS216" s="56"/>
      <c r="AT216" s="56"/>
      <c r="AU216" s="56"/>
      <c r="AV216" s="56"/>
      <c r="AW216" s="56"/>
      <c r="AX216" s="56"/>
      <c r="AY216" s="56"/>
      <c r="AZ216" s="56"/>
    </row>
    <row r="217" spans="1:52" s="3" customFormat="1" ht="15" customHeight="1" x14ac:dyDescent="0.2">
      <c r="A217" s="568">
        <v>2</v>
      </c>
      <c r="B217" s="549">
        <v>2</v>
      </c>
      <c r="C217" s="549">
        <v>8</v>
      </c>
      <c r="D217" s="549">
        <v>9</v>
      </c>
      <c r="E217" s="549" t="s">
        <v>316</v>
      </c>
      <c r="F217" s="567" t="s">
        <v>180</v>
      </c>
      <c r="G217" s="551"/>
      <c r="H217" s="551"/>
      <c r="I217" s="551"/>
      <c r="J217" s="552"/>
      <c r="K217" s="553"/>
      <c r="L217" s="56"/>
      <c r="M217" s="56"/>
      <c r="N217" s="56"/>
      <c r="O217" s="56"/>
      <c r="P217" s="56"/>
      <c r="Q217" s="56"/>
      <c r="R217" s="56"/>
      <c r="S217" s="56"/>
      <c r="T217" s="56"/>
      <c r="U217" s="56"/>
      <c r="V217" s="56"/>
      <c r="W217" s="56"/>
      <c r="X217" s="56"/>
      <c r="Y217" s="56"/>
      <c r="Z217" s="56"/>
      <c r="AA217" s="56"/>
      <c r="AB217" s="56"/>
      <c r="AC217" s="56"/>
      <c r="AD217" s="56"/>
      <c r="AE217" s="56"/>
      <c r="AF217" s="56"/>
      <c r="AG217" s="56"/>
      <c r="AH217" s="56"/>
      <c r="AI217" s="56"/>
      <c r="AJ217" s="56"/>
      <c r="AK217" s="56"/>
      <c r="AL217" s="56"/>
      <c r="AM217" s="56"/>
      <c r="AN217" s="56"/>
      <c r="AO217" s="56"/>
      <c r="AP217" s="56"/>
      <c r="AQ217" s="56"/>
      <c r="AR217" s="56"/>
      <c r="AS217" s="56"/>
      <c r="AT217" s="56"/>
      <c r="AU217" s="56"/>
      <c r="AV217" s="56"/>
      <c r="AW217" s="56"/>
      <c r="AX217" s="56"/>
      <c r="AY217" s="56"/>
      <c r="AZ217" s="56"/>
    </row>
    <row r="218" spans="1:52" s="3" customFormat="1" ht="14.25" customHeight="1" x14ac:dyDescent="0.2">
      <c r="A218" s="568">
        <v>2</v>
      </c>
      <c r="B218" s="549">
        <v>2</v>
      </c>
      <c r="C218" s="549">
        <v>9</v>
      </c>
      <c r="D218" s="549">
        <v>2</v>
      </c>
      <c r="E218" s="549"/>
      <c r="F218" s="567" t="s">
        <v>2475</v>
      </c>
      <c r="G218" s="551"/>
      <c r="H218" s="551"/>
      <c r="I218" s="551"/>
      <c r="J218" s="552"/>
      <c r="K218" s="553"/>
      <c r="L218" s="56"/>
      <c r="M218" s="56"/>
      <c r="N218" s="56"/>
      <c r="O218" s="56"/>
      <c r="P218" s="56"/>
      <c r="Q218" s="56"/>
      <c r="R218" s="56"/>
      <c r="S218" s="56"/>
      <c r="T218" s="56"/>
      <c r="U218" s="56"/>
      <c r="V218" s="56"/>
      <c r="W218" s="56"/>
      <c r="X218" s="56"/>
      <c r="Y218" s="56"/>
      <c r="Z218" s="56"/>
      <c r="AA218" s="56"/>
      <c r="AB218" s="56"/>
      <c r="AC218" s="56"/>
      <c r="AD218" s="56"/>
      <c r="AE218" s="56"/>
      <c r="AF218" s="56"/>
      <c r="AG218" s="56"/>
      <c r="AH218" s="56"/>
      <c r="AI218" s="56"/>
      <c r="AJ218" s="56"/>
      <c r="AK218" s="56"/>
      <c r="AL218" s="56"/>
      <c r="AM218" s="56"/>
      <c r="AN218" s="56"/>
      <c r="AO218" s="56"/>
      <c r="AP218" s="56"/>
      <c r="AQ218" s="56"/>
      <c r="AR218" s="56"/>
      <c r="AS218" s="56"/>
      <c r="AT218" s="56"/>
      <c r="AU218" s="56"/>
      <c r="AV218" s="56"/>
      <c r="AW218" s="56"/>
      <c r="AX218" s="56"/>
      <c r="AY218" s="56"/>
      <c r="AZ218" s="56"/>
    </row>
    <row r="219" spans="1:52" s="3" customFormat="1" ht="16.5" customHeight="1" x14ac:dyDescent="0.2">
      <c r="A219" s="548">
        <v>2</v>
      </c>
      <c r="B219" s="549">
        <v>2</v>
      </c>
      <c r="C219" s="549">
        <v>9</v>
      </c>
      <c r="D219" s="549">
        <v>2</v>
      </c>
      <c r="E219" s="549">
        <v>1</v>
      </c>
      <c r="F219" s="567" t="s">
        <v>2476</v>
      </c>
      <c r="G219" s="551"/>
      <c r="H219" s="551">
        <v>4500000</v>
      </c>
      <c r="I219" s="551"/>
      <c r="J219" s="551">
        <f>SUBTOTAL(9,G219:I219)</f>
        <v>4500000</v>
      </c>
      <c r="K219" s="565">
        <f>IFERROR(J219/$J$18*100,"0.00")</f>
        <v>1.0927685313778017</v>
      </c>
      <c r="L219" s="56"/>
      <c r="M219" s="56"/>
      <c r="N219" s="56"/>
      <c r="O219" s="56"/>
      <c r="P219" s="56"/>
      <c r="Q219" s="56"/>
      <c r="R219" s="56"/>
      <c r="S219" s="56"/>
      <c r="T219" s="56"/>
      <c r="U219" s="56"/>
      <c r="V219" s="56"/>
      <c r="W219" s="56"/>
      <c r="X219" s="56"/>
      <c r="Y219" s="56"/>
      <c r="Z219" s="56"/>
      <c r="AA219" s="56"/>
      <c r="AB219" s="56"/>
      <c r="AC219" s="56"/>
      <c r="AD219" s="56"/>
      <c r="AE219" s="56"/>
      <c r="AF219" s="56"/>
      <c r="AG219" s="56"/>
      <c r="AH219" s="56"/>
      <c r="AI219" s="56"/>
      <c r="AJ219" s="56"/>
      <c r="AK219" s="56"/>
      <c r="AL219" s="56"/>
      <c r="AM219" s="56"/>
      <c r="AN219" s="56"/>
      <c r="AO219" s="56"/>
      <c r="AP219" s="56"/>
      <c r="AQ219" s="56"/>
      <c r="AR219" s="56"/>
      <c r="AS219" s="56"/>
      <c r="AT219" s="56"/>
      <c r="AU219" s="56"/>
      <c r="AV219" s="56"/>
      <c r="AW219" s="56"/>
      <c r="AX219" s="56"/>
      <c r="AY219" s="56"/>
      <c r="AZ219" s="56"/>
    </row>
    <row r="220" spans="1:52" s="3" customFormat="1" ht="12.75" x14ac:dyDescent="0.2">
      <c r="A220" s="532">
        <v>2</v>
      </c>
      <c r="B220" s="533">
        <v>3</v>
      </c>
      <c r="C220" s="534"/>
      <c r="D220" s="534"/>
      <c r="E220" s="534"/>
      <c r="F220" s="535" t="s">
        <v>17</v>
      </c>
      <c r="G220" s="536">
        <f>+G221+G233+G242+G255+G260+G271+G299+G315+G320</f>
        <v>8574500</v>
      </c>
      <c r="H220" s="536">
        <f>+H221+H233+H242+H255+H260+H271+H299+H315+H320</f>
        <v>41566487.670000002</v>
      </c>
      <c r="I220" s="536">
        <f>+I221+I233+I242+I255+I260+I271+I299+I315+I320</f>
        <v>0</v>
      </c>
      <c r="J220" s="536">
        <f>+J221+J233+J242+J255+J260+J271+J299+J315+J320</f>
        <v>50140987.670000002</v>
      </c>
      <c r="K220" s="537">
        <f>+K221+K233+K242+K255+K260+K271+K299+K315+K320</f>
        <v>12.176109657328524</v>
      </c>
      <c r="L220" s="56"/>
      <c r="M220" s="56"/>
      <c r="N220" s="56"/>
      <c r="O220" s="56"/>
      <c r="P220" s="56"/>
      <c r="Q220" s="56"/>
      <c r="R220" s="56"/>
      <c r="S220" s="56"/>
      <c r="T220" s="56"/>
      <c r="U220" s="56"/>
      <c r="V220" s="56"/>
      <c r="W220" s="56"/>
      <c r="X220" s="56"/>
      <c r="Y220" s="56"/>
      <c r="Z220" s="56"/>
      <c r="AA220" s="56"/>
      <c r="AB220" s="56"/>
      <c r="AC220" s="56"/>
      <c r="AD220" s="56"/>
      <c r="AE220" s="56"/>
      <c r="AF220" s="56"/>
      <c r="AG220" s="56"/>
      <c r="AH220" s="56"/>
      <c r="AI220" s="56"/>
      <c r="AJ220" s="56"/>
      <c r="AK220" s="56"/>
      <c r="AL220" s="56"/>
      <c r="AM220" s="56"/>
      <c r="AN220" s="56"/>
      <c r="AO220" s="56"/>
      <c r="AP220" s="56"/>
      <c r="AQ220" s="56"/>
      <c r="AR220" s="56"/>
      <c r="AS220" s="56"/>
      <c r="AT220" s="56"/>
      <c r="AU220" s="56"/>
      <c r="AV220" s="56"/>
      <c r="AW220" s="56"/>
      <c r="AX220" s="56"/>
      <c r="AY220" s="56"/>
      <c r="AZ220" s="56"/>
    </row>
    <row r="221" spans="1:52" s="3" customFormat="1" ht="12.75" x14ac:dyDescent="0.2">
      <c r="A221" s="538">
        <v>2</v>
      </c>
      <c r="B221" s="539">
        <v>3</v>
      </c>
      <c r="C221" s="539">
        <v>1</v>
      </c>
      <c r="D221" s="539"/>
      <c r="E221" s="539"/>
      <c r="F221" s="540" t="s">
        <v>18</v>
      </c>
      <c r="G221" s="541">
        <f>+G222+G225+G227+G231</f>
        <v>50000</v>
      </c>
      <c r="H221" s="541">
        <f>+H222+H225+H227+H231</f>
        <v>5000</v>
      </c>
      <c r="I221" s="541">
        <f>+I222+I225+I227+I231</f>
        <v>0</v>
      </c>
      <c r="J221" s="541">
        <f>+J222+J225+J227+J231</f>
        <v>55000</v>
      </c>
      <c r="K221" s="542">
        <f>+K222+K225+K227+K231</f>
        <v>1.3356059827950909E-2</v>
      </c>
      <c r="L221" s="56"/>
      <c r="M221" s="56"/>
      <c r="N221" s="56"/>
      <c r="O221" s="56"/>
      <c r="P221" s="56"/>
      <c r="Q221" s="56"/>
      <c r="R221" s="56"/>
      <c r="S221" s="56"/>
      <c r="T221" s="56"/>
      <c r="U221" s="56"/>
      <c r="V221" s="56"/>
      <c r="W221" s="56"/>
      <c r="X221" s="56"/>
      <c r="Y221" s="56"/>
      <c r="Z221" s="56"/>
      <c r="AA221" s="56"/>
      <c r="AB221" s="56"/>
      <c r="AC221" s="56"/>
      <c r="AD221" s="56"/>
      <c r="AE221" s="56"/>
      <c r="AF221" s="56"/>
      <c r="AG221" s="56"/>
      <c r="AH221" s="56"/>
      <c r="AI221" s="56"/>
      <c r="AJ221" s="56"/>
      <c r="AK221" s="56"/>
      <c r="AL221" s="56"/>
      <c r="AM221" s="56"/>
      <c r="AN221" s="56"/>
      <c r="AO221" s="56"/>
      <c r="AP221" s="56"/>
      <c r="AQ221" s="56"/>
      <c r="AR221" s="56"/>
      <c r="AS221" s="56"/>
      <c r="AT221" s="56"/>
      <c r="AU221" s="56"/>
      <c r="AV221" s="56"/>
      <c r="AW221" s="56"/>
      <c r="AX221" s="56"/>
      <c r="AY221" s="56"/>
      <c r="AZ221" s="56"/>
    </row>
    <row r="222" spans="1:52" s="3" customFormat="1" ht="12.75" x14ac:dyDescent="0.2">
      <c r="A222" s="543">
        <v>2</v>
      </c>
      <c r="B222" s="544">
        <v>3</v>
      </c>
      <c r="C222" s="544">
        <v>1</v>
      </c>
      <c r="D222" s="544">
        <v>1</v>
      </c>
      <c r="E222" s="544"/>
      <c r="F222" s="557" t="s">
        <v>181</v>
      </c>
      <c r="G222" s="546">
        <f>SUM(G223:G223)</f>
        <v>50000</v>
      </c>
      <c r="H222" s="546">
        <f>SUM(H223:H223)</f>
        <v>5000</v>
      </c>
      <c r="I222" s="546">
        <f>SUM(I223:I223)</f>
        <v>0</v>
      </c>
      <c r="J222" s="546">
        <f>SUM(J223:J223)</f>
        <v>55000</v>
      </c>
      <c r="K222" s="547">
        <f>SUM(K223:K223)</f>
        <v>1.3356059827950909E-2</v>
      </c>
      <c r="L222" s="56"/>
      <c r="M222" s="56"/>
      <c r="N222" s="56"/>
      <c r="O222" s="56"/>
      <c r="P222" s="56"/>
      <c r="Q222" s="56"/>
      <c r="R222" s="56"/>
      <c r="S222" s="56"/>
      <c r="T222" s="56"/>
      <c r="U222" s="56"/>
      <c r="V222" s="56"/>
      <c r="W222" s="56"/>
      <c r="X222" s="56"/>
      <c r="Y222" s="56"/>
      <c r="Z222" s="56"/>
      <c r="AA222" s="56"/>
      <c r="AB222" s="56"/>
      <c r="AC222" s="56"/>
      <c r="AD222" s="56"/>
      <c r="AE222" s="56"/>
      <c r="AF222" s="56"/>
      <c r="AG222" s="56"/>
      <c r="AH222" s="56"/>
      <c r="AI222" s="56"/>
      <c r="AJ222" s="56"/>
      <c r="AK222" s="56"/>
      <c r="AL222" s="56"/>
      <c r="AM222" s="56"/>
      <c r="AN222" s="56"/>
      <c r="AO222" s="56"/>
      <c r="AP222" s="56"/>
      <c r="AQ222" s="56"/>
      <c r="AR222" s="56"/>
      <c r="AS222" s="56"/>
      <c r="AT222" s="56"/>
      <c r="AU222" s="56"/>
      <c r="AV222" s="56"/>
      <c r="AW222" s="56"/>
      <c r="AX222" s="56"/>
      <c r="AY222" s="56"/>
      <c r="AZ222" s="56"/>
    </row>
    <row r="223" spans="1:52" s="3" customFormat="1" ht="12.75" x14ac:dyDescent="0.2">
      <c r="A223" s="558">
        <v>2</v>
      </c>
      <c r="B223" s="549">
        <v>3</v>
      </c>
      <c r="C223" s="549">
        <v>1</v>
      </c>
      <c r="D223" s="549">
        <v>1</v>
      </c>
      <c r="E223" s="549" t="s">
        <v>312</v>
      </c>
      <c r="F223" s="550" t="s">
        <v>181</v>
      </c>
      <c r="G223" s="551">
        <v>50000</v>
      </c>
      <c r="H223" s="551">
        <v>5000</v>
      </c>
      <c r="I223" s="551"/>
      <c r="J223" s="552">
        <f>SUBTOTAL(9,G223:I223)</f>
        <v>55000</v>
      </c>
      <c r="K223" s="553">
        <f>IFERROR(J223/$J$18*100,"0.00")</f>
        <v>1.3356059827950909E-2</v>
      </c>
      <c r="L223" s="56"/>
      <c r="M223" s="56"/>
      <c r="N223" s="56"/>
      <c r="O223" s="56"/>
      <c r="P223" s="56"/>
      <c r="Q223" s="56"/>
      <c r="R223" s="56"/>
      <c r="S223" s="56"/>
      <c r="T223" s="56"/>
      <c r="U223" s="56"/>
      <c r="V223" s="56"/>
      <c r="W223" s="56"/>
      <c r="X223" s="56"/>
      <c r="Y223" s="56"/>
      <c r="Z223" s="56"/>
      <c r="AA223" s="56"/>
      <c r="AB223" s="56"/>
      <c r="AC223" s="56"/>
      <c r="AD223" s="56"/>
      <c r="AE223" s="56"/>
      <c r="AF223" s="56"/>
      <c r="AG223" s="56"/>
      <c r="AH223" s="56"/>
      <c r="AI223" s="56"/>
      <c r="AJ223" s="56"/>
      <c r="AK223" s="56"/>
      <c r="AL223" s="56"/>
      <c r="AM223" s="56"/>
      <c r="AN223" s="56"/>
      <c r="AO223" s="56"/>
      <c r="AP223" s="56"/>
      <c r="AQ223" s="56"/>
      <c r="AR223" s="56"/>
      <c r="AS223" s="56"/>
      <c r="AT223" s="56"/>
      <c r="AU223" s="56"/>
      <c r="AV223" s="56"/>
      <c r="AW223" s="56"/>
      <c r="AX223" s="56"/>
      <c r="AY223" s="56"/>
      <c r="AZ223" s="56"/>
    </row>
    <row r="224" spans="1:52" s="3" customFormat="1" ht="12.75" x14ac:dyDescent="0.2">
      <c r="A224" s="558">
        <v>2</v>
      </c>
      <c r="B224" s="549">
        <v>3</v>
      </c>
      <c r="C224" s="549">
        <v>1</v>
      </c>
      <c r="D224" s="549">
        <v>1</v>
      </c>
      <c r="E224" s="549" t="s">
        <v>313</v>
      </c>
      <c r="F224" s="550" t="s">
        <v>182</v>
      </c>
      <c r="G224" s="560"/>
      <c r="H224" s="560"/>
      <c r="I224" s="560"/>
      <c r="J224" s="552">
        <f>SUBTOTAL(9,G224:I224)</f>
        <v>0</v>
      </c>
      <c r="K224" s="553">
        <f>IFERROR(J224/$J$18*100,"0.00")</f>
        <v>0</v>
      </c>
      <c r="L224" s="56"/>
      <c r="M224" s="56"/>
      <c r="N224" s="56"/>
      <c r="O224" s="56"/>
      <c r="P224" s="56"/>
      <c r="Q224" s="56"/>
      <c r="R224" s="56"/>
      <c r="S224" s="56"/>
      <c r="T224" s="56"/>
      <c r="U224" s="56"/>
      <c r="V224" s="56"/>
      <c r="W224" s="56"/>
      <c r="X224" s="56"/>
      <c r="Y224" s="56"/>
      <c r="Z224" s="56"/>
      <c r="AA224" s="56"/>
      <c r="AB224" s="56"/>
      <c r="AC224" s="56"/>
      <c r="AD224" s="56"/>
      <c r="AE224" s="56"/>
      <c r="AF224" s="56"/>
      <c r="AG224" s="56"/>
      <c r="AH224" s="56"/>
      <c r="AI224" s="56"/>
      <c r="AJ224" s="56"/>
      <c r="AK224" s="56"/>
      <c r="AL224" s="56"/>
      <c r="AM224" s="56"/>
      <c r="AN224" s="56"/>
      <c r="AO224" s="56"/>
      <c r="AP224" s="56"/>
      <c r="AQ224" s="56"/>
      <c r="AR224" s="56"/>
      <c r="AS224" s="56"/>
      <c r="AT224" s="56"/>
      <c r="AU224" s="56"/>
      <c r="AV224" s="56"/>
      <c r="AW224" s="56"/>
      <c r="AX224" s="56"/>
      <c r="AY224" s="56"/>
      <c r="AZ224" s="56"/>
    </row>
    <row r="225" spans="1:52" s="3" customFormat="1" ht="12.75" x14ac:dyDescent="0.2">
      <c r="A225" s="543">
        <v>2</v>
      </c>
      <c r="B225" s="544">
        <v>3</v>
      </c>
      <c r="C225" s="544">
        <v>1</v>
      </c>
      <c r="D225" s="544">
        <v>2</v>
      </c>
      <c r="E225" s="544"/>
      <c r="F225" s="557" t="s">
        <v>183</v>
      </c>
      <c r="G225" s="563">
        <f>+G226</f>
        <v>0</v>
      </c>
      <c r="H225" s="563">
        <f>+H226</f>
        <v>0</v>
      </c>
      <c r="I225" s="563">
        <f>+I226</f>
        <v>0</v>
      </c>
      <c r="J225" s="563">
        <f>+J226</f>
        <v>0</v>
      </c>
      <c r="K225" s="564">
        <f>+K226</f>
        <v>0</v>
      </c>
      <c r="L225" s="56"/>
      <c r="M225" s="56"/>
      <c r="N225" s="56"/>
      <c r="O225" s="56"/>
      <c r="P225" s="56"/>
      <c r="Q225" s="56"/>
      <c r="R225" s="56"/>
      <c r="S225" s="56"/>
      <c r="T225" s="56"/>
      <c r="U225" s="56"/>
      <c r="V225" s="56"/>
      <c r="W225" s="56"/>
      <c r="X225" s="56"/>
      <c r="Y225" s="56"/>
      <c r="Z225" s="56"/>
      <c r="AA225" s="56"/>
      <c r="AB225" s="56"/>
      <c r="AC225" s="56"/>
      <c r="AD225" s="56"/>
      <c r="AE225" s="56"/>
      <c r="AF225" s="56"/>
      <c r="AG225" s="56"/>
      <c r="AH225" s="56"/>
      <c r="AI225" s="56"/>
      <c r="AJ225" s="56"/>
      <c r="AK225" s="56"/>
      <c r="AL225" s="56"/>
      <c r="AM225" s="56"/>
      <c r="AN225" s="56"/>
      <c r="AO225" s="56"/>
      <c r="AP225" s="56"/>
      <c r="AQ225" s="56"/>
      <c r="AR225" s="56"/>
      <c r="AS225" s="56"/>
      <c r="AT225" s="56"/>
      <c r="AU225" s="56"/>
      <c r="AV225" s="56"/>
      <c r="AW225" s="56"/>
      <c r="AX225" s="56"/>
      <c r="AY225" s="56"/>
      <c r="AZ225" s="56"/>
    </row>
    <row r="226" spans="1:52" s="3" customFormat="1" ht="12.75" x14ac:dyDescent="0.2">
      <c r="A226" s="558">
        <v>2</v>
      </c>
      <c r="B226" s="549">
        <v>3</v>
      </c>
      <c r="C226" s="549">
        <v>1</v>
      </c>
      <c r="D226" s="549">
        <v>2</v>
      </c>
      <c r="E226" s="549" t="s">
        <v>312</v>
      </c>
      <c r="F226" s="550" t="s">
        <v>183</v>
      </c>
      <c r="G226" s="560"/>
      <c r="H226" s="560"/>
      <c r="I226" s="560"/>
      <c r="J226" s="552">
        <f>SUBTOTAL(9,G226:I226)</f>
        <v>0</v>
      </c>
      <c r="K226" s="553">
        <f>IFERROR(J226/$J$18*100,"0.00")</f>
        <v>0</v>
      </c>
      <c r="L226" s="56"/>
      <c r="M226" s="56"/>
      <c r="N226" s="56"/>
      <c r="O226" s="56"/>
      <c r="P226" s="56"/>
      <c r="Q226" s="56"/>
      <c r="R226" s="56"/>
      <c r="S226" s="56"/>
      <c r="T226" s="56"/>
      <c r="U226" s="56"/>
      <c r="V226" s="56"/>
      <c r="W226" s="56"/>
      <c r="X226" s="56"/>
      <c r="Y226" s="56"/>
      <c r="Z226" s="56"/>
      <c r="AA226" s="56"/>
      <c r="AB226" s="56"/>
      <c r="AC226" s="56"/>
      <c r="AD226" s="56"/>
      <c r="AE226" s="56"/>
      <c r="AF226" s="56"/>
      <c r="AG226" s="56"/>
      <c r="AH226" s="56"/>
      <c r="AI226" s="56"/>
      <c r="AJ226" s="56"/>
      <c r="AK226" s="56"/>
      <c r="AL226" s="56"/>
      <c r="AM226" s="56"/>
      <c r="AN226" s="56"/>
      <c r="AO226" s="56"/>
      <c r="AP226" s="56"/>
      <c r="AQ226" s="56"/>
      <c r="AR226" s="56"/>
      <c r="AS226" s="56"/>
      <c r="AT226" s="56"/>
      <c r="AU226" s="56"/>
      <c r="AV226" s="56"/>
      <c r="AW226" s="56"/>
      <c r="AX226" s="56"/>
      <c r="AY226" s="56"/>
      <c r="AZ226" s="56"/>
    </row>
    <row r="227" spans="1:52" s="3" customFormat="1" ht="12.75" x14ac:dyDescent="0.2">
      <c r="A227" s="543">
        <v>2</v>
      </c>
      <c r="B227" s="544">
        <v>3</v>
      </c>
      <c r="C227" s="544">
        <v>1</v>
      </c>
      <c r="D227" s="544">
        <v>3</v>
      </c>
      <c r="E227" s="544"/>
      <c r="F227" s="557" t="s">
        <v>184</v>
      </c>
      <c r="G227" s="546">
        <f>SUM(G228:G230)</f>
        <v>0</v>
      </c>
      <c r="H227" s="546">
        <f>SUM(H228:H230)</f>
        <v>0</v>
      </c>
      <c r="I227" s="546">
        <f>SUM(I228:I230)</f>
        <v>0</v>
      </c>
      <c r="J227" s="546">
        <f>SUM(J228:J230)</f>
        <v>0</v>
      </c>
      <c r="K227" s="547">
        <f>SUM(K228:K230)</f>
        <v>0</v>
      </c>
      <c r="L227" s="56"/>
      <c r="M227" s="56"/>
      <c r="N227" s="56"/>
      <c r="O227" s="56"/>
      <c r="P227" s="56"/>
      <c r="Q227" s="56"/>
      <c r="R227" s="56"/>
      <c r="S227" s="56"/>
      <c r="T227" s="56"/>
      <c r="U227" s="56"/>
      <c r="V227" s="56"/>
      <c r="W227" s="56"/>
      <c r="X227" s="56"/>
      <c r="Y227" s="56"/>
      <c r="Z227" s="56"/>
      <c r="AA227" s="56"/>
      <c r="AB227" s="56"/>
      <c r="AC227" s="56"/>
      <c r="AD227" s="56"/>
      <c r="AE227" s="56"/>
      <c r="AF227" s="56"/>
      <c r="AG227" s="56"/>
      <c r="AH227" s="56"/>
      <c r="AI227" s="56"/>
      <c r="AJ227" s="56"/>
      <c r="AK227" s="56"/>
      <c r="AL227" s="56"/>
      <c r="AM227" s="56"/>
      <c r="AN227" s="56"/>
      <c r="AO227" s="56"/>
      <c r="AP227" s="56"/>
      <c r="AQ227" s="56"/>
      <c r="AR227" s="56"/>
      <c r="AS227" s="56"/>
      <c r="AT227" s="56"/>
      <c r="AU227" s="56"/>
      <c r="AV227" s="56"/>
      <c r="AW227" s="56"/>
      <c r="AX227" s="56"/>
      <c r="AY227" s="56"/>
      <c r="AZ227" s="56"/>
    </row>
    <row r="228" spans="1:52" s="3" customFormat="1" ht="12.75" x14ac:dyDescent="0.2">
      <c r="A228" s="558">
        <v>2</v>
      </c>
      <c r="B228" s="549">
        <v>3</v>
      </c>
      <c r="C228" s="549">
        <v>1</v>
      </c>
      <c r="D228" s="549">
        <v>3</v>
      </c>
      <c r="E228" s="549" t="s">
        <v>312</v>
      </c>
      <c r="F228" s="550" t="s">
        <v>185</v>
      </c>
      <c r="G228" s="551"/>
      <c r="H228" s="551"/>
      <c r="I228" s="551"/>
      <c r="J228" s="552">
        <f>SUBTOTAL(9,G228:I228)</f>
        <v>0</v>
      </c>
      <c r="K228" s="553">
        <f>IFERROR(J228/$J$18*100,"0.00")</f>
        <v>0</v>
      </c>
      <c r="L228" s="56"/>
      <c r="M228" s="56"/>
      <c r="N228" s="56"/>
      <c r="O228" s="56"/>
      <c r="P228" s="56"/>
      <c r="Q228" s="56"/>
      <c r="R228" s="56"/>
      <c r="S228" s="56"/>
      <c r="T228" s="56"/>
      <c r="U228" s="56"/>
      <c r="V228" s="56"/>
      <c r="W228" s="56"/>
      <c r="X228" s="56"/>
      <c r="Y228" s="56"/>
      <c r="Z228" s="56"/>
      <c r="AA228" s="56"/>
      <c r="AB228" s="56"/>
      <c r="AC228" s="56"/>
      <c r="AD228" s="56"/>
      <c r="AE228" s="56"/>
      <c r="AF228" s="56"/>
      <c r="AG228" s="56"/>
      <c r="AH228" s="56"/>
      <c r="AI228" s="56"/>
      <c r="AJ228" s="56"/>
      <c r="AK228" s="56"/>
      <c r="AL228" s="56"/>
      <c r="AM228" s="56"/>
      <c r="AN228" s="56"/>
      <c r="AO228" s="56"/>
      <c r="AP228" s="56"/>
      <c r="AQ228" s="56"/>
      <c r="AR228" s="56"/>
      <c r="AS228" s="56"/>
      <c r="AT228" s="56"/>
      <c r="AU228" s="56"/>
      <c r="AV228" s="56"/>
      <c r="AW228" s="56"/>
      <c r="AX228" s="56"/>
      <c r="AY228" s="56"/>
      <c r="AZ228" s="56"/>
    </row>
    <row r="229" spans="1:52" s="3" customFormat="1" ht="12.75" x14ac:dyDescent="0.2">
      <c r="A229" s="558">
        <v>2</v>
      </c>
      <c r="B229" s="549">
        <v>3</v>
      </c>
      <c r="C229" s="549">
        <v>1</v>
      </c>
      <c r="D229" s="549">
        <v>3</v>
      </c>
      <c r="E229" s="549" t="s">
        <v>313</v>
      </c>
      <c r="F229" s="550" t="s">
        <v>186</v>
      </c>
      <c r="G229" s="551"/>
      <c r="H229" s="551"/>
      <c r="I229" s="551"/>
      <c r="J229" s="552">
        <f>SUBTOTAL(9,G229:I229)</f>
        <v>0</v>
      </c>
      <c r="K229" s="553">
        <f>IFERROR(J229/$J$18*100,"0.00")</f>
        <v>0</v>
      </c>
      <c r="L229" s="56"/>
      <c r="M229" s="56"/>
      <c r="N229" s="56"/>
      <c r="O229" s="56"/>
      <c r="P229" s="56"/>
      <c r="Q229" s="56"/>
      <c r="R229" s="56"/>
      <c r="S229" s="56"/>
      <c r="T229" s="56"/>
      <c r="U229" s="56"/>
      <c r="V229" s="56"/>
      <c r="W229" s="56"/>
      <c r="X229" s="56"/>
      <c r="Y229" s="56"/>
      <c r="Z229" s="56"/>
      <c r="AA229" s="56"/>
      <c r="AB229" s="56"/>
      <c r="AC229" s="56"/>
      <c r="AD229" s="56"/>
      <c r="AE229" s="56"/>
      <c r="AF229" s="56"/>
      <c r="AG229" s="56"/>
      <c r="AH229" s="56"/>
      <c r="AI229" s="56"/>
      <c r="AJ229" s="56"/>
      <c r="AK229" s="56"/>
      <c r="AL229" s="56"/>
      <c r="AM229" s="56"/>
      <c r="AN229" s="56"/>
      <c r="AO229" s="56"/>
      <c r="AP229" s="56"/>
      <c r="AQ229" s="56"/>
      <c r="AR229" s="56"/>
      <c r="AS229" s="56"/>
      <c r="AT229" s="56"/>
      <c r="AU229" s="56"/>
      <c r="AV229" s="56"/>
      <c r="AW229" s="56"/>
      <c r="AX229" s="56"/>
      <c r="AY229" s="56"/>
      <c r="AZ229" s="56"/>
    </row>
    <row r="230" spans="1:52" s="3" customFormat="1" ht="12.75" x14ac:dyDescent="0.2">
      <c r="A230" s="558">
        <v>2</v>
      </c>
      <c r="B230" s="549">
        <v>3</v>
      </c>
      <c r="C230" s="549">
        <v>1</v>
      </c>
      <c r="D230" s="549">
        <v>3</v>
      </c>
      <c r="E230" s="549" t="s">
        <v>314</v>
      </c>
      <c r="F230" s="550" t="s">
        <v>187</v>
      </c>
      <c r="G230" s="560"/>
      <c r="H230" s="560"/>
      <c r="I230" s="560"/>
      <c r="J230" s="552">
        <f>SUBTOTAL(9,G230:I230)</f>
        <v>0</v>
      </c>
      <c r="K230" s="553">
        <f>IFERROR(J230/$J$18*100,"0.00")</f>
        <v>0</v>
      </c>
      <c r="L230" s="56"/>
      <c r="M230" s="56"/>
      <c r="N230" s="56"/>
      <c r="O230" s="56"/>
      <c r="P230" s="56"/>
      <c r="Q230" s="56"/>
      <c r="R230" s="56"/>
      <c r="S230" s="56"/>
      <c r="T230" s="56"/>
      <c r="U230" s="56"/>
      <c r="V230" s="56"/>
      <c r="W230" s="56"/>
      <c r="X230" s="56"/>
      <c r="Y230" s="56"/>
      <c r="Z230" s="56"/>
      <c r="AA230" s="56"/>
      <c r="AB230" s="56"/>
      <c r="AC230" s="56"/>
      <c r="AD230" s="56"/>
      <c r="AE230" s="56"/>
      <c r="AF230" s="56"/>
      <c r="AG230" s="56"/>
      <c r="AH230" s="56"/>
      <c r="AI230" s="56"/>
      <c r="AJ230" s="56"/>
      <c r="AK230" s="56"/>
      <c r="AL230" s="56"/>
      <c r="AM230" s="56"/>
      <c r="AN230" s="56"/>
      <c r="AO230" s="56"/>
      <c r="AP230" s="56"/>
      <c r="AQ230" s="56"/>
      <c r="AR230" s="56"/>
      <c r="AS230" s="56"/>
      <c r="AT230" s="56"/>
      <c r="AU230" s="56"/>
      <c r="AV230" s="56"/>
      <c r="AW230" s="56"/>
      <c r="AX230" s="56"/>
      <c r="AY230" s="56"/>
      <c r="AZ230" s="56"/>
    </row>
    <row r="231" spans="1:52" s="3" customFormat="1" ht="12.75" x14ac:dyDescent="0.2">
      <c r="A231" s="543">
        <v>2</v>
      </c>
      <c r="B231" s="544">
        <v>3</v>
      </c>
      <c r="C231" s="544">
        <v>1</v>
      </c>
      <c r="D231" s="544">
        <v>4</v>
      </c>
      <c r="E231" s="544"/>
      <c r="F231" s="557" t="s">
        <v>188</v>
      </c>
      <c r="G231" s="563">
        <f>+G232</f>
        <v>0</v>
      </c>
      <c r="H231" s="563">
        <f>+H232</f>
        <v>0</v>
      </c>
      <c r="I231" s="563">
        <f>+I232</f>
        <v>0</v>
      </c>
      <c r="J231" s="563">
        <f>+J232</f>
        <v>0</v>
      </c>
      <c r="K231" s="564">
        <f>+K232</f>
        <v>0</v>
      </c>
      <c r="L231" s="56"/>
      <c r="M231" s="56"/>
      <c r="N231" s="56"/>
      <c r="O231" s="56"/>
      <c r="P231" s="56"/>
      <c r="Q231" s="56"/>
      <c r="R231" s="56"/>
      <c r="S231" s="56"/>
      <c r="T231" s="56"/>
      <c r="U231" s="56"/>
      <c r="V231" s="56"/>
      <c r="W231" s="56"/>
      <c r="X231" s="56"/>
      <c r="Y231" s="56"/>
      <c r="Z231" s="56"/>
      <c r="AA231" s="56"/>
      <c r="AB231" s="56"/>
      <c r="AC231" s="56"/>
      <c r="AD231" s="56"/>
      <c r="AE231" s="56"/>
      <c r="AF231" s="56"/>
      <c r="AG231" s="56"/>
      <c r="AH231" s="56"/>
      <c r="AI231" s="56"/>
      <c r="AJ231" s="56"/>
      <c r="AK231" s="56"/>
      <c r="AL231" s="56"/>
      <c r="AM231" s="56"/>
      <c r="AN231" s="56"/>
      <c r="AO231" s="56"/>
      <c r="AP231" s="56"/>
      <c r="AQ231" s="56"/>
      <c r="AR231" s="56"/>
      <c r="AS231" s="56"/>
      <c r="AT231" s="56"/>
      <c r="AU231" s="56"/>
      <c r="AV231" s="56"/>
      <c r="AW231" s="56"/>
      <c r="AX231" s="56"/>
      <c r="AY231" s="56"/>
      <c r="AZ231" s="56"/>
    </row>
    <row r="232" spans="1:52" s="3" customFormat="1" ht="12.75" x14ac:dyDescent="0.2">
      <c r="A232" s="558">
        <v>2</v>
      </c>
      <c r="B232" s="549">
        <v>3</v>
      </c>
      <c r="C232" s="549">
        <v>1</v>
      </c>
      <c r="D232" s="549">
        <v>4</v>
      </c>
      <c r="E232" s="549" t="s">
        <v>312</v>
      </c>
      <c r="F232" s="550" t="s">
        <v>188</v>
      </c>
      <c r="G232" s="560"/>
      <c r="H232" s="560"/>
      <c r="I232" s="560"/>
      <c r="J232" s="552">
        <f>SUBTOTAL(9,G232:I232)</f>
        <v>0</v>
      </c>
      <c r="K232" s="553">
        <f>IFERROR(J232/$J$18*100,"0.00")</f>
        <v>0</v>
      </c>
      <c r="L232" s="56"/>
      <c r="M232" s="56"/>
      <c r="N232" s="56"/>
      <c r="O232" s="56"/>
      <c r="P232" s="56"/>
      <c r="Q232" s="56"/>
      <c r="R232" s="56"/>
      <c r="S232" s="56"/>
      <c r="T232" s="56"/>
      <c r="U232" s="56"/>
      <c r="V232" s="56"/>
      <c r="W232" s="56"/>
      <c r="X232" s="56"/>
      <c r="Y232" s="56"/>
      <c r="Z232" s="56"/>
      <c r="AA232" s="56"/>
      <c r="AB232" s="56"/>
      <c r="AC232" s="56"/>
      <c r="AD232" s="56"/>
      <c r="AE232" s="56"/>
      <c r="AF232" s="56"/>
      <c r="AG232" s="56"/>
      <c r="AH232" s="56"/>
      <c r="AI232" s="56"/>
      <c r="AJ232" s="56"/>
      <c r="AK232" s="56"/>
      <c r="AL232" s="56"/>
      <c r="AM232" s="56"/>
      <c r="AN232" s="56"/>
      <c r="AO232" s="56"/>
      <c r="AP232" s="56"/>
      <c r="AQ232" s="56"/>
      <c r="AR232" s="56"/>
      <c r="AS232" s="56"/>
      <c r="AT232" s="56"/>
      <c r="AU232" s="56"/>
      <c r="AV232" s="56"/>
      <c r="AW232" s="56"/>
      <c r="AX232" s="56"/>
      <c r="AY232" s="56"/>
      <c r="AZ232" s="56"/>
    </row>
    <row r="233" spans="1:52" s="3" customFormat="1" ht="12.75" x14ac:dyDescent="0.2">
      <c r="A233" s="538">
        <v>2</v>
      </c>
      <c r="B233" s="539">
        <v>3</v>
      </c>
      <c r="C233" s="539">
        <v>2</v>
      </c>
      <c r="D233" s="539"/>
      <c r="E233" s="539"/>
      <c r="F233" s="540" t="s">
        <v>19</v>
      </c>
      <c r="G233" s="541">
        <f>+G234+G236+G238+G240</f>
        <v>0</v>
      </c>
      <c r="H233" s="541">
        <f>+H234+H236+H238+H240</f>
        <v>890000</v>
      </c>
      <c r="I233" s="541">
        <f>+I234+I236+I238+I240</f>
        <v>0</v>
      </c>
      <c r="J233" s="541">
        <f>+J234+J236+J238+J240</f>
        <v>890000</v>
      </c>
      <c r="K233" s="542">
        <f>+K234+K236+K238+K240</f>
        <v>0.2161253317613874</v>
      </c>
      <c r="L233" s="56"/>
      <c r="M233" s="56"/>
      <c r="N233" s="56"/>
      <c r="O233" s="56"/>
      <c r="P233" s="56"/>
      <c r="Q233" s="56"/>
      <c r="R233" s="56"/>
      <c r="S233" s="56"/>
      <c r="T233" s="56"/>
      <c r="U233" s="56"/>
      <c r="V233" s="56"/>
      <c r="W233" s="56"/>
      <c r="X233" s="56"/>
      <c r="Y233" s="56"/>
      <c r="Z233" s="56"/>
      <c r="AA233" s="56"/>
      <c r="AB233" s="56"/>
      <c r="AC233" s="56"/>
      <c r="AD233" s="56"/>
      <c r="AE233" s="56"/>
      <c r="AF233" s="56"/>
      <c r="AG233" s="56"/>
      <c r="AH233" s="56"/>
      <c r="AI233" s="56"/>
      <c r="AJ233" s="56"/>
      <c r="AK233" s="56"/>
      <c r="AL233" s="56"/>
      <c r="AM233" s="56"/>
      <c r="AN233" s="56"/>
      <c r="AO233" s="56"/>
      <c r="AP233" s="56"/>
      <c r="AQ233" s="56"/>
      <c r="AR233" s="56"/>
      <c r="AS233" s="56"/>
      <c r="AT233" s="56"/>
      <c r="AU233" s="56"/>
      <c r="AV233" s="56"/>
      <c r="AW233" s="56"/>
      <c r="AX233" s="56"/>
      <c r="AY233" s="56"/>
      <c r="AZ233" s="56"/>
    </row>
    <row r="234" spans="1:52" s="3" customFormat="1" ht="12.75" x14ac:dyDescent="0.2">
      <c r="A234" s="543">
        <v>2</v>
      </c>
      <c r="B234" s="544">
        <v>3</v>
      </c>
      <c r="C234" s="544">
        <v>2</v>
      </c>
      <c r="D234" s="544">
        <v>1</v>
      </c>
      <c r="E234" s="544"/>
      <c r="F234" s="557" t="s">
        <v>189</v>
      </c>
      <c r="G234" s="563">
        <f>+G235</f>
        <v>0</v>
      </c>
      <c r="H234" s="563">
        <f>+H235</f>
        <v>890000</v>
      </c>
      <c r="I234" s="563">
        <f>+I235</f>
        <v>0</v>
      </c>
      <c r="J234" s="563">
        <f>+J235</f>
        <v>890000</v>
      </c>
      <c r="K234" s="564">
        <f>+K235</f>
        <v>0.2161253317613874</v>
      </c>
      <c r="L234" s="56"/>
      <c r="M234" s="56"/>
      <c r="N234" s="56"/>
      <c r="O234" s="56"/>
      <c r="P234" s="56"/>
      <c r="Q234" s="56"/>
      <c r="R234" s="56"/>
      <c r="S234" s="56"/>
      <c r="T234" s="56"/>
      <c r="U234" s="56"/>
      <c r="V234" s="56"/>
      <c r="W234" s="56"/>
      <c r="X234" s="56"/>
      <c r="Y234" s="56"/>
      <c r="Z234" s="56"/>
      <c r="AA234" s="56"/>
      <c r="AB234" s="56"/>
      <c r="AC234" s="56"/>
      <c r="AD234" s="56"/>
      <c r="AE234" s="56"/>
      <c r="AF234" s="56"/>
      <c r="AG234" s="56"/>
      <c r="AH234" s="56"/>
      <c r="AI234" s="56"/>
      <c r="AJ234" s="56"/>
      <c r="AK234" s="56"/>
      <c r="AL234" s="56"/>
      <c r="AM234" s="56"/>
      <c r="AN234" s="56"/>
      <c r="AO234" s="56"/>
      <c r="AP234" s="56"/>
      <c r="AQ234" s="56"/>
      <c r="AR234" s="56"/>
      <c r="AS234" s="56"/>
      <c r="AT234" s="56"/>
      <c r="AU234" s="56"/>
      <c r="AV234" s="56"/>
      <c r="AW234" s="56"/>
      <c r="AX234" s="56"/>
      <c r="AY234" s="56"/>
      <c r="AZ234" s="56"/>
    </row>
    <row r="235" spans="1:52" s="3" customFormat="1" ht="12.75" x14ac:dyDescent="0.2">
      <c r="A235" s="558">
        <v>2</v>
      </c>
      <c r="B235" s="549">
        <v>3</v>
      </c>
      <c r="C235" s="549">
        <v>2</v>
      </c>
      <c r="D235" s="549">
        <v>1</v>
      </c>
      <c r="E235" s="549" t="s">
        <v>312</v>
      </c>
      <c r="F235" s="550" t="s">
        <v>189</v>
      </c>
      <c r="G235" s="560"/>
      <c r="H235" s="560">
        <v>890000</v>
      </c>
      <c r="I235" s="560"/>
      <c r="J235" s="552">
        <f>SUBTOTAL(9,G235:I235)</f>
        <v>890000</v>
      </c>
      <c r="K235" s="553">
        <f>IFERROR(J235/$J$18*100,"0.00")</f>
        <v>0.2161253317613874</v>
      </c>
      <c r="L235" s="56"/>
      <c r="M235" s="56"/>
      <c r="N235" s="56"/>
      <c r="O235" s="56"/>
      <c r="P235" s="56"/>
      <c r="Q235" s="56"/>
      <c r="R235" s="56"/>
      <c r="S235" s="56"/>
      <c r="T235" s="56"/>
      <c r="U235" s="56"/>
      <c r="V235" s="56"/>
      <c r="W235" s="56"/>
      <c r="X235" s="56"/>
      <c r="Y235" s="56"/>
      <c r="Z235" s="56"/>
      <c r="AA235" s="56"/>
      <c r="AB235" s="56"/>
      <c r="AC235" s="56"/>
      <c r="AD235" s="56"/>
      <c r="AE235" s="56"/>
      <c r="AF235" s="56"/>
      <c r="AG235" s="56"/>
      <c r="AH235" s="56"/>
      <c r="AI235" s="56"/>
      <c r="AJ235" s="56"/>
      <c r="AK235" s="56"/>
      <c r="AL235" s="56"/>
      <c r="AM235" s="56"/>
      <c r="AN235" s="56"/>
      <c r="AO235" s="56"/>
      <c r="AP235" s="56"/>
      <c r="AQ235" s="56"/>
      <c r="AR235" s="56"/>
      <c r="AS235" s="56"/>
      <c r="AT235" s="56"/>
      <c r="AU235" s="56"/>
      <c r="AV235" s="56"/>
      <c r="AW235" s="56"/>
      <c r="AX235" s="56"/>
      <c r="AY235" s="56"/>
      <c r="AZ235" s="56"/>
    </row>
    <row r="236" spans="1:52" s="3" customFormat="1" ht="12.75" x14ac:dyDescent="0.2">
      <c r="A236" s="543">
        <v>2</v>
      </c>
      <c r="B236" s="544">
        <v>3</v>
      </c>
      <c r="C236" s="544">
        <v>2</v>
      </c>
      <c r="D236" s="544">
        <v>2</v>
      </c>
      <c r="E236" s="544"/>
      <c r="F236" s="557" t="s">
        <v>190</v>
      </c>
      <c r="G236" s="563">
        <f>+G237</f>
        <v>0</v>
      </c>
      <c r="H236" s="563">
        <f>+H237</f>
        <v>0</v>
      </c>
      <c r="I236" s="563">
        <f>+I237</f>
        <v>0</v>
      </c>
      <c r="J236" s="563">
        <f>+J237</f>
        <v>0</v>
      </c>
      <c r="K236" s="564">
        <f>+K237</f>
        <v>0</v>
      </c>
      <c r="L236" s="56"/>
      <c r="M236" s="56"/>
      <c r="N236" s="56"/>
      <c r="O236" s="56"/>
      <c r="P236" s="56"/>
      <c r="Q236" s="56"/>
      <c r="R236" s="56"/>
      <c r="S236" s="56"/>
      <c r="T236" s="56"/>
      <c r="U236" s="56"/>
      <c r="V236" s="56"/>
      <c r="W236" s="56"/>
      <c r="X236" s="56"/>
      <c r="Y236" s="56"/>
      <c r="Z236" s="56"/>
      <c r="AA236" s="56"/>
      <c r="AB236" s="56"/>
      <c r="AC236" s="56"/>
      <c r="AD236" s="56"/>
      <c r="AE236" s="56"/>
      <c r="AF236" s="56"/>
      <c r="AG236" s="56"/>
      <c r="AH236" s="56"/>
      <c r="AI236" s="56"/>
      <c r="AJ236" s="56"/>
      <c r="AK236" s="56"/>
      <c r="AL236" s="56"/>
      <c r="AM236" s="56"/>
      <c r="AN236" s="56"/>
      <c r="AO236" s="56"/>
      <c r="AP236" s="56"/>
      <c r="AQ236" s="56"/>
      <c r="AR236" s="56"/>
      <c r="AS236" s="56"/>
      <c r="AT236" s="56"/>
      <c r="AU236" s="56"/>
      <c r="AV236" s="56"/>
      <c r="AW236" s="56"/>
      <c r="AX236" s="56"/>
      <c r="AY236" s="56"/>
      <c r="AZ236" s="56"/>
    </row>
    <row r="237" spans="1:52" s="3" customFormat="1" ht="12.75" x14ac:dyDescent="0.2">
      <c r="A237" s="558">
        <v>2</v>
      </c>
      <c r="B237" s="549">
        <v>3</v>
      </c>
      <c r="C237" s="549">
        <v>2</v>
      </c>
      <c r="D237" s="549">
        <v>2</v>
      </c>
      <c r="E237" s="549" t="s">
        <v>312</v>
      </c>
      <c r="F237" s="550" t="s">
        <v>190</v>
      </c>
      <c r="G237" s="560"/>
      <c r="H237" s="560"/>
      <c r="I237" s="560"/>
      <c r="J237" s="552">
        <f>SUBTOTAL(9,G237:I237)</f>
        <v>0</v>
      </c>
      <c r="K237" s="553">
        <f>IFERROR(J237/$J$18*100,"0.00")</f>
        <v>0</v>
      </c>
      <c r="L237" s="56"/>
      <c r="M237" s="56"/>
      <c r="N237" s="56"/>
      <c r="O237" s="56"/>
      <c r="P237" s="56"/>
      <c r="Q237" s="56"/>
      <c r="R237" s="56"/>
      <c r="S237" s="56"/>
      <c r="T237" s="56"/>
      <c r="U237" s="56"/>
      <c r="V237" s="56"/>
      <c r="W237" s="56"/>
      <c r="X237" s="56"/>
      <c r="Y237" s="56"/>
      <c r="Z237" s="56"/>
      <c r="AA237" s="56"/>
      <c r="AB237" s="56"/>
      <c r="AC237" s="56"/>
      <c r="AD237" s="56"/>
      <c r="AE237" s="56"/>
      <c r="AF237" s="56"/>
      <c r="AG237" s="56"/>
      <c r="AH237" s="56"/>
      <c r="AI237" s="56"/>
      <c r="AJ237" s="56"/>
      <c r="AK237" s="56"/>
      <c r="AL237" s="56"/>
      <c r="AM237" s="56"/>
      <c r="AN237" s="56"/>
      <c r="AO237" s="56"/>
      <c r="AP237" s="56"/>
      <c r="AQ237" s="56"/>
      <c r="AR237" s="56"/>
      <c r="AS237" s="56"/>
      <c r="AT237" s="56"/>
      <c r="AU237" s="56"/>
      <c r="AV237" s="56"/>
      <c r="AW237" s="56"/>
      <c r="AX237" s="56"/>
      <c r="AY237" s="56"/>
      <c r="AZ237" s="56"/>
    </row>
    <row r="238" spans="1:52" s="3" customFormat="1" ht="12.75" x14ac:dyDescent="0.2">
      <c r="A238" s="543">
        <v>2</v>
      </c>
      <c r="B238" s="544">
        <v>3</v>
      </c>
      <c r="C238" s="544">
        <v>2</v>
      </c>
      <c r="D238" s="544">
        <v>3</v>
      </c>
      <c r="E238" s="544"/>
      <c r="F238" s="557" t="s">
        <v>191</v>
      </c>
      <c r="G238" s="563">
        <f>+G239</f>
        <v>0</v>
      </c>
      <c r="H238" s="563">
        <f>+H239</f>
        <v>0</v>
      </c>
      <c r="I238" s="563">
        <f>+I239</f>
        <v>0</v>
      </c>
      <c r="J238" s="563">
        <f>+J239</f>
        <v>0</v>
      </c>
      <c r="K238" s="564">
        <f>+K239</f>
        <v>0</v>
      </c>
      <c r="L238" s="56"/>
      <c r="M238" s="56"/>
      <c r="N238" s="56"/>
      <c r="O238" s="56"/>
      <c r="P238" s="56"/>
      <c r="Q238" s="56"/>
      <c r="R238" s="56"/>
      <c r="S238" s="56"/>
      <c r="T238" s="56"/>
      <c r="U238" s="56"/>
      <c r="V238" s="56"/>
      <c r="W238" s="56"/>
      <c r="X238" s="56"/>
      <c r="Y238" s="56"/>
      <c r="Z238" s="56"/>
      <c r="AA238" s="56"/>
      <c r="AB238" s="56"/>
      <c r="AC238" s="56"/>
      <c r="AD238" s="56"/>
      <c r="AE238" s="56"/>
      <c r="AF238" s="56"/>
      <c r="AG238" s="56"/>
      <c r="AH238" s="56"/>
      <c r="AI238" s="56"/>
      <c r="AJ238" s="56"/>
      <c r="AK238" s="56"/>
      <c r="AL238" s="56"/>
      <c r="AM238" s="56"/>
      <c r="AN238" s="56"/>
      <c r="AO238" s="56"/>
      <c r="AP238" s="56"/>
      <c r="AQ238" s="56"/>
      <c r="AR238" s="56"/>
      <c r="AS238" s="56"/>
      <c r="AT238" s="56"/>
      <c r="AU238" s="56"/>
      <c r="AV238" s="56"/>
      <c r="AW238" s="56"/>
      <c r="AX238" s="56"/>
      <c r="AY238" s="56"/>
      <c r="AZ238" s="56"/>
    </row>
    <row r="239" spans="1:52" s="3" customFormat="1" ht="12.75" x14ac:dyDescent="0.2">
      <c r="A239" s="558">
        <v>2</v>
      </c>
      <c r="B239" s="549">
        <v>3</v>
      </c>
      <c r="C239" s="549">
        <v>2</v>
      </c>
      <c r="D239" s="549">
        <v>3</v>
      </c>
      <c r="E239" s="549" t="s">
        <v>312</v>
      </c>
      <c r="F239" s="550" t="s">
        <v>191</v>
      </c>
      <c r="G239" s="560"/>
      <c r="H239" s="560"/>
      <c r="I239" s="560"/>
      <c r="J239" s="552">
        <f>SUBTOTAL(9,G239:I239)</f>
        <v>0</v>
      </c>
      <c r="K239" s="553">
        <f>IFERROR(J239/$J$18*100,"0.00")</f>
        <v>0</v>
      </c>
      <c r="L239" s="56"/>
      <c r="M239" s="56"/>
      <c r="N239" s="56"/>
      <c r="O239" s="56"/>
      <c r="P239" s="56"/>
      <c r="Q239" s="56"/>
      <c r="R239" s="56"/>
      <c r="S239" s="56"/>
      <c r="T239" s="56"/>
      <c r="U239" s="56"/>
      <c r="V239" s="56"/>
      <c r="W239" s="56"/>
      <c r="X239" s="56"/>
      <c r="Y239" s="56"/>
      <c r="Z239" s="56"/>
      <c r="AA239" s="56"/>
      <c r="AB239" s="56"/>
      <c r="AC239" s="56"/>
      <c r="AD239" s="56"/>
      <c r="AE239" s="56"/>
      <c r="AF239" s="56"/>
      <c r="AG239" s="56"/>
      <c r="AH239" s="56"/>
      <c r="AI239" s="56"/>
      <c r="AJ239" s="56"/>
      <c r="AK239" s="56"/>
      <c r="AL239" s="56"/>
      <c r="AM239" s="56"/>
      <c r="AN239" s="56"/>
      <c r="AO239" s="56"/>
      <c r="AP239" s="56"/>
      <c r="AQ239" s="56"/>
      <c r="AR239" s="56"/>
      <c r="AS239" s="56"/>
      <c r="AT239" s="56"/>
      <c r="AU239" s="56"/>
      <c r="AV239" s="56"/>
      <c r="AW239" s="56"/>
      <c r="AX239" s="56"/>
      <c r="AY239" s="56"/>
      <c r="AZ239" s="56"/>
    </row>
    <row r="240" spans="1:52" s="3" customFormat="1" ht="12.75" x14ac:dyDescent="0.2">
      <c r="A240" s="543">
        <v>2</v>
      </c>
      <c r="B240" s="544">
        <v>3</v>
      </c>
      <c r="C240" s="544">
        <v>2</v>
      </c>
      <c r="D240" s="544">
        <v>4</v>
      </c>
      <c r="E240" s="544"/>
      <c r="F240" s="557" t="s">
        <v>20</v>
      </c>
      <c r="G240" s="563">
        <f>+G241</f>
        <v>0</v>
      </c>
      <c r="H240" s="563">
        <f>+H241</f>
        <v>0</v>
      </c>
      <c r="I240" s="563">
        <f>+I241</f>
        <v>0</v>
      </c>
      <c r="J240" s="563">
        <f>+J241</f>
        <v>0</v>
      </c>
      <c r="K240" s="564">
        <f>+K241</f>
        <v>0</v>
      </c>
      <c r="L240" s="56"/>
      <c r="M240" s="56"/>
      <c r="N240" s="56"/>
      <c r="O240" s="56"/>
      <c r="P240" s="56"/>
      <c r="Q240" s="56"/>
      <c r="R240" s="56"/>
      <c r="S240" s="56"/>
      <c r="T240" s="56"/>
      <c r="U240" s="56"/>
      <c r="V240" s="56"/>
      <c r="W240" s="56"/>
      <c r="X240" s="56"/>
      <c r="Y240" s="56"/>
      <c r="Z240" s="56"/>
      <c r="AA240" s="56"/>
      <c r="AB240" s="56"/>
      <c r="AC240" s="56"/>
      <c r="AD240" s="56"/>
      <c r="AE240" s="56"/>
      <c r="AF240" s="56"/>
      <c r="AG240" s="56"/>
      <c r="AH240" s="56"/>
      <c r="AI240" s="56"/>
      <c r="AJ240" s="56"/>
      <c r="AK240" s="56"/>
      <c r="AL240" s="56"/>
      <c r="AM240" s="56"/>
      <c r="AN240" s="56"/>
      <c r="AO240" s="56"/>
      <c r="AP240" s="56"/>
      <c r="AQ240" s="56"/>
      <c r="AR240" s="56"/>
      <c r="AS240" s="56"/>
      <c r="AT240" s="56"/>
      <c r="AU240" s="56"/>
      <c r="AV240" s="56"/>
      <c r="AW240" s="56"/>
      <c r="AX240" s="56"/>
      <c r="AY240" s="56"/>
      <c r="AZ240" s="56"/>
    </row>
    <row r="241" spans="1:52" s="3" customFormat="1" ht="12.75" x14ac:dyDescent="0.2">
      <c r="A241" s="558">
        <v>2</v>
      </c>
      <c r="B241" s="549">
        <v>3</v>
      </c>
      <c r="C241" s="549">
        <v>2</v>
      </c>
      <c r="D241" s="549">
        <v>4</v>
      </c>
      <c r="E241" s="549" t="s">
        <v>312</v>
      </c>
      <c r="F241" s="550" t="s">
        <v>20</v>
      </c>
      <c r="G241" s="560"/>
      <c r="H241" s="560"/>
      <c r="I241" s="560"/>
      <c r="J241" s="552">
        <f>SUBTOTAL(9,G241:I241)</f>
        <v>0</v>
      </c>
      <c r="K241" s="553">
        <f>IFERROR(J241/$J$18*100,"0.00")</f>
        <v>0</v>
      </c>
      <c r="L241" s="56"/>
      <c r="M241" s="56"/>
      <c r="N241" s="56"/>
      <c r="O241" s="56"/>
      <c r="P241" s="56"/>
      <c r="Q241" s="56"/>
      <c r="R241" s="56"/>
      <c r="S241" s="56"/>
      <c r="T241" s="56"/>
      <c r="U241" s="56"/>
      <c r="V241" s="56"/>
      <c r="W241" s="56"/>
      <c r="X241" s="56"/>
      <c r="Y241" s="56"/>
      <c r="Z241" s="56"/>
      <c r="AA241" s="56"/>
      <c r="AB241" s="56"/>
      <c r="AC241" s="56"/>
      <c r="AD241" s="56"/>
      <c r="AE241" s="56"/>
      <c r="AF241" s="56"/>
      <c r="AG241" s="56"/>
      <c r="AH241" s="56"/>
      <c r="AI241" s="56"/>
      <c r="AJ241" s="56"/>
      <c r="AK241" s="56"/>
      <c r="AL241" s="56"/>
      <c r="AM241" s="56"/>
      <c r="AN241" s="56"/>
      <c r="AO241" s="56"/>
      <c r="AP241" s="56"/>
      <c r="AQ241" s="56"/>
      <c r="AR241" s="56"/>
      <c r="AS241" s="56"/>
      <c r="AT241" s="56"/>
      <c r="AU241" s="56"/>
      <c r="AV241" s="56"/>
      <c r="AW241" s="56"/>
      <c r="AX241" s="56"/>
      <c r="AY241" s="56"/>
      <c r="AZ241" s="56"/>
    </row>
    <row r="242" spans="1:52" s="3" customFormat="1" ht="12.75" x14ac:dyDescent="0.2">
      <c r="A242" s="538">
        <v>2</v>
      </c>
      <c r="B242" s="539">
        <v>3</v>
      </c>
      <c r="C242" s="539">
        <v>3</v>
      </c>
      <c r="D242" s="539"/>
      <c r="E242" s="539"/>
      <c r="F242" s="540" t="s">
        <v>357</v>
      </c>
      <c r="G242" s="541">
        <f>+G243+G245+G247+G249+G251+G253</f>
        <v>0</v>
      </c>
      <c r="H242" s="541">
        <f>+H243+H245+H247+H249+H251+H253</f>
        <v>585487.67000000004</v>
      </c>
      <c r="I242" s="541">
        <f>+I243+I245+I247+I249+I251+I253</f>
        <v>0</v>
      </c>
      <c r="J242" s="541">
        <f>+J243+J245+J247+J249+J251+J253</f>
        <v>585487.67000000004</v>
      </c>
      <c r="K242" s="542">
        <f>+K243+K245+K247+K249+K251+K253</f>
        <v>0.14217833361904689</v>
      </c>
      <c r="L242" s="56"/>
      <c r="M242" s="56"/>
      <c r="N242" s="56"/>
      <c r="O242" s="56"/>
      <c r="P242" s="56"/>
      <c r="Q242" s="56"/>
      <c r="R242" s="56"/>
      <c r="S242" s="56"/>
      <c r="T242" s="56"/>
      <c r="U242" s="56"/>
      <c r="V242" s="56"/>
      <c r="W242" s="56"/>
      <c r="X242" s="56"/>
      <c r="Y242" s="56"/>
      <c r="Z242" s="56"/>
      <c r="AA242" s="56"/>
      <c r="AB242" s="56"/>
      <c r="AC242" s="56"/>
      <c r="AD242" s="56"/>
      <c r="AE242" s="56"/>
      <c r="AF242" s="56"/>
      <c r="AG242" s="56"/>
      <c r="AH242" s="56"/>
      <c r="AI242" s="56"/>
      <c r="AJ242" s="56"/>
      <c r="AK242" s="56"/>
      <c r="AL242" s="56"/>
      <c r="AM242" s="56"/>
      <c r="AN242" s="56"/>
      <c r="AO242" s="56"/>
      <c r="AP242" s="56"/>
      <c r="AQ242" s="56"/>
      <c r="AR242" s="56"/>
      <c r="AS242" s="56"/>
      <c r="AT242" s="56"/>
      <c r="AU242" s="56"/>
      <c r="AV242" s="56"/>
      <c r="AW242" s="56"/>
      <c r="AX242" s="56"/>
      <c r="AY242" s="56"/>
      <c r="AZ242" s="56"/>
    </row>
    <row r="243" spans="1:52" s="3" customFormat="1" ht="12.75" x14ac:dyDescent="0.2">
      <c r="A243" s="543">
        <v>2</v>
      </c>
      <c r="B243" s="544">
        <v>3</v>
      </c>
      <c r="C243" s="544">
        <v>3</v>
      </c>
      <c r="D243" s="544">
        <v>1</v>
      </c>
      <c r="E243" s="544"/>
      <c r="F243" s="557" t="s">
        <v>192</v>
      </c>
      <c r="G243" s="546">
        <f>G244</f>
        <v>0</v>
      </c>
      <c r="H243" s="546">
        <f>H244</f>
        <v>40000</v>
      </c>
      <c r="I243" s="546">
        <f>I244</f>
        <v>0</v>
      </c>
      <c r="J243" s="546">
        <f>J244</f>
        <v>40000</v>
      </c>
      <c r="K243" s="547">
        <f>K244</f>
        <v>9.7134980566915708E-3</v>
      </c>
      <c r="L243" s="56"/>
      <c r="M243" s="56"/>
      <c r="N243" s="56"/>
      <c r="O243" s="56"/>
      <c r="P243" s="56"/>
      <c r="Q243" s="56"/>
      <c r="R243" s="56"/>
      <c r="S243" s="56"/>
      <c r="T243" s="56"/>
      <c r="U243" s="56"/>
      <c r="V243" s="56"/>
      <c r="W243" s="56"/>
      <c r="X243" s="56"/>
      <c r="Y243" s="56"/>
      <c r="Z243" s="56"/>
      <c r="AA243" s="56"/>
      <c r="AB243" s="56"/>
      <c r="AC243" s="56"/>
      <c r="AD243" s="56"/>
      <c r="AE243" s="56"/>
      <c r="AF243" s="56"/>
      <c r="AG243" s="56"/>
      <c r="AH243" s="56"/>
      <c r="AI243" s="56"/>
      <c r="AJ243" s="56"/>
      <c r="AK243" s="56"/>
      <c r="AL243" s="56"/>
      <c r="AM243" s="56"/>
      <c r="AN243" s="56"/>
      <c r="AO243" s="56"/>
      <c r="AP243" s="56"/>
      <c r="AQ243" s="56"/>
      <c r="AR243" s="56"/>
      <c r="AS243" s="56"/>
      <c r="AT243" s="56"/>
      <c r="AU243" s="56"/>
      <c r="AV243" s="56"/>
      <c r="AW243" s="56"/>
      <c r="AX243" s="56"/>
      <c r="AY243" s="56"/>
      <c r="AZ243" s="56"/>
    </row>
    <row r="244" spans="1:52" s="3" customFormat="1" ht="12.75" x14ac:dyDescent="0.2">
      <c r="A244" s="558">
        <v>2</v>
      </c>
      <c r="B244" s="549">
        <v>3</v>
      </c>
      <c r="C244" s="549">
        <v>3</v>
      </c>
      <c r="D244" s="549">
        <v>1</v>
      </c>
      <c r="E244" s="549" t="s">
        <v>312</v>
      </c>
      <c r="F244" s="550" t="s">
        <v>192</v>
      </c>
      <c r="G244" s="551"/>
      <c r="H244" s="551">
        <v>40000</v>
      </c>
      <c r="I244" s="551"/>
      <c r="J244" s="552">
        <f>SUBTOTAL(9,G244:I244)</f>
        <v>40000</v>
      </c>
      <c r="K244" s="553">
        <f>IFERROR(J244/$J$18*100,"0.00")</f>
        <v>9.7134980566915708E-3</v>
      </c>
      <c r="L244" s="56"/>
      <c r="M244" s="56"/>
      <c r="N244" s="56"/>
      <c r="O244" s="56"/>
      <c r="P244" s="56"/>
      <c r="Q244" s="56"/>
      <c r="R244" s="56"/>
      <c r="S244" s="56"/>
      <c r="T244" s="56"/>
      <c r="U244" s="56"/>
      <c r="V244" s="56"/>
      <c r="W244" s="56"/>
      <c r="X244" s="56"/>
      <c r="Y244" s="56"/>
      <c r="Z244" s="56"/>
      <c r="AA244" s="56"/>
      <c r="AB244" s="56"/>
      <c r="AC244" s="56"/>
      <c r="AD244" s="56"/>
      <c r="AE244" s="56"/>
      <c r="AF244" s="56"/>
      <c r="AG244" s="56"/>
      <c r="AH244" s="56"/>
      <c r="AI244" s="56"/>
      <c r="AJ244" s="56"/>
      <c r="AK244" s="56"/>
      <c r="AL244" s="56"/>
      <c r="AM244" s="56"/>
      <c r="AN244" s="56"/>
      <c r="AO244" s="56"/>
      <c r="AP244" s="56"/>
      <c r="AQ244" s="56"/>
      <c r="AR244" s="56"/>
      <c r="AS244" s="56"/>
      <c r="AT244" s="56"/>
      <c r="AU244" s="56"/>
      <c r="AV244" s="56"/>
      <c r="AW244" s="56"/>
      <c r="AX244" s="56"/>
      <c r="AY244" s="56"/>
      <c r="AZ244" s="56"/>
    </row>
    <row r="245" spans="1:52" s="3" customFormat="1" ht="12.75" x14ac:dyDescent="0.2">
      <c r="A245" s="543">
        <v>2</v>
      </c>
      <c r="B245" s="544">
        <v>3</v>
      </c>
      <c r="C245" s="544">
        <v>3</v>
      </c>
      <c r="D245" s="544">
        <v>2</v>
      </c>
      <c r="E245" s="544"/>
      <c r="F245" s="557" t="s">
        <v>193</v>
      </c>
      <c r="G245" s="563">
        <f>+G246</f>
        <v>0</v>
      </c>
      <c r="H245" s="563">
        <f>+H246</f>
        <v>350000</v>
      </c>
      <c r="I245" s="563">
        <f>+I246</f>
        <v>0</v>
      </c>
      <c r="J245" s="563">
        <f>+J246</f>
        <v>350000</v>
      </c>
      <c r="K245" s="564">
        <f>+K246</f>
        <v>8.499310799605124E-2</v>
      </c>
      <c r="L245" s="56"/>
      <c r="M245" s="56"/>
      <c r="N245" s="56"/>
      <c r="O245" s="56"/>
      <c r="P245" s="56"/>
      <c r="Q245" s="56"/>
      <c r="R245" s="56"/>
      <c r="S245" s="56"/>
      <c r="T245" s="56"/>
      <c r="U245" s="56"/>
      <c r="V245" s="56"/>
      <c r="W245" s="56"/>
      <c r="X245" s="56"/>
      <c r="Y245" s="56"/>
      <c r="Z245" s="56"/>
      <c r="AA245" s="56"/>
      <c r="AB245" s="56"/>
      <c r="AC245" s="56"/>
      <c r="AD245" s="56"/>
      <c r="AE245" s="56"/>
      <c r="AF245" s="56"/>
      <c r="AG245" s="56"/>
      <c r="AH245" s="56"/>
      <c r="AI245" s="56"/>
      <c r="AJ245" s="56"/>
      <c r="AK245" s="56"/>
      <c r="AL245" s="56"/>
      <c r="AM245" s="56"/>
      <c r="AN245" s="56"/>
      <c r="AO245" s="56"/>
      <c r="AP245" s="56"/>
      <c r="AQ245" s="56"/>
      <c r="AR245" s="56"/>
      <c r="AS245" s="56"/>
      <c r="AT245" s="56"/>
      <c r="AU245" s="56"/>
      <c r="AV245" s="56"/>
      <c r="AW245" s="56"/>
      <c r="AX245" s="56"/>
      <c r="AY245" s="56"/>
      <c r="AZ245" s="56"/>
    </row>
    <row r="246" spans="1:52" s="3" customFormat="1" ht="12.75" x14ac:dyDescent="0.2">
      <c r="A246" s="558">
        <v>2</v>
      </c>
      <c r="B246" s="549">
        <v>3</v>
      </c>
      <c r="C246" s="549">
        <v>3</v>
      </c>
      <c r="D246" s="549">
        <v>2</v>
      </c>
      <c r="E246" s="549" t="s">
        <v>312</v>
      </c>
      <c r="F246" s="550" t="s">
        <v>193</v>
      </c>
      <c r="G246" s="551"/>
      <c r="H246" s="551">
        <v>350000</v>
      </c>
      <c r="I246" s="551"/>
      <c r="J246" s="552">
        <f>SUBTOTAL(9,G246:I246)</f>
        <v>350000</v>
      </c>
      <c r="K246" s="553">
        <f>IFERROR(J246/$J$18*100,"0.00")</f>
        <v>8.499310799605124E-2</v>
      </c>
      <c r="L246" s="56"/>
      <c r="M246" s="56"/>
      <c r="N246" s="56"/>
      <c r="O246" s="56"/>
      <c r="P246" s="56"/>
      <c r="Q246" s="56"/>
      <c r="R246" s="56"/>
      <c r="S246" s="56"/>
      <c r="T246" s="56"/>
      <c r="U246" s="56"/>
      <c r="V246" s="56"/>
      <c r="W246" s="56"/>
      <c r="X246" s="56"/>
      <c r="Y246" s="56"/>
      <c r="Z246" s="56"/>
      <c r="AA246" s="56"/>
      <c r="AB246" s="56"/>
      <c r="AC246" s="56"/>
      <c r="AD246" s="56"/>
      <c r="AE246" s="56"/>
      <c r="AF246" s="56"/>
      <c r="AG246" s="56"/>
      <c r="AH246" s="56"/>
      <c r="AI246" s="56"/>
      <c r="AJ246" s="56"/>
      <c r="AK246" s="56"/>
      <c r="AL246" s="56"/>
      <c r="AM246" s="56"/>
      <c r="AN246" s="56"/>
      <c r="AO246" s="56"/>
      <c r="AP246" s="56"/>
      <c r="AQ246" s="56"/>
      <c r="AR246" s="56"/>
      <c r="AS246" s="56"/>
      <c r="AT246" s="56"/>
      <c r="AU246" s="56"/>
      <c r="AV246" s="56"/>
      <c r="AW246" s="56"/>
      <c r="AX246" s="56"/>
      <c r="AY246" s="56"/>
      <c r="AZ246" s="56"/>
    </row>
    <row r="247" spans="1:52" s="3" customFormat="1" ht="12.75" x14ac:dyDescent="0.2">
      <c r="A247" s="543">
        <v>2</v>
      </c>
      <c r="B247" s="544">
        <v>3</v>
      </c>
      <c r="C247" s="544">
        <v>3</v>
      </c>
      <c r="D247" s="544">
        <v>3</v>
      </c>
      <c r="E247" s="544"/>
      <c r="F247" s="557" t="s">
        <v>194</v>
      </c>
      <c r="G247" s="563">
        <f>+G248</f>
        <v>0</v>
      </c>
      <c r="H247" s="563">
        <f>+H248</f>
        <v>195487.67</v>
      </c>
      <c r="I247" s="563">
        <f>+I248</f>
        <v>0</v>
      </c>
      <c r="J247" s="563">
        <f>+J248</f>
        <v>195487.67</v>
      </c>
      <c r="K247" s="564">
        <f>+K248</f>
        <v>4.7471727566304078E-2</v>
      </c>
      <c r="L247" s="56"/>
      <c r="M247" s="56"/>
      <c r="N247" s="56"/>
      <c r="O247" s="56"/>
      <c r="P247" s="56"/>
      <c r="Q247" s="56"/>
      <c r="R247" s="56"/>
      <c r="S247" s="56"/>
      <c r="T247" s="56"/>
      <c r="U247" s="56"/>
      <c r="V247" s="56"/>
      <c r="W247" s="56"/>
      <c r="X247" s="56"/>
      <c r="Y247" s="56"/>
      <c r="Z247" s="56"/>
      <c r="AA247" s="56"/>
      <c r="AB247" s="56"/>
      <c r="AC247" s="56"/>
      <c r="AD247" s="56"/>
      <c r="AE247" s="56"/>
      <c r="AF247" s="56"/>
      <c r="AG247" s="56"/>
      <c r="AH247" s="56"/>
      <c r="AI247" s="56"/>
      <c r="AJ247" s="56"/>
      <c r="AK247" s="56"/>
      <c r="AL247" s="56"/>
      <c r="AM247" s="56"/>
      <c r="AN247" s="56"/>
      <c r="AO247" s="56"/>
      <c r="AP247" s="56"/>
      <c r="AQ247" s="56"/>
      <c r="AR247" s="56"/>
      <c r="AS247" s="56"/>
      <c r="AT247" s="56"/>
      <c r="AU247" s="56"/>
      <c r="AV247" s="56"/>
      <c r="AW247" s="56"/>
      <c r="AX247" s="56"/>
      <c r="AY247" s="56"/>
      <c r="AZ247" s="56"/>
    </row>
    <row r="248" spans="1:52" s="3" customFormat="1" ht="12.75" x14ac:dyDescent="0.2">
      <c r="A248" s="558">
        <v>2</v>
      </c>
      <c r="B248" s="549">
        <v>3</v>
      </c>
      <c r="C248" s="549">
        <v>3</v>
      </c>
      <c r="D248" s="549">
        <v>3</v>
      </c>
      <c r="E248" s="549" t="s">
        <v>312</v>
      </c>
      <c r="F248" s="550" t="s">
        <v>194</v>
      </c>
      <c r="G248" s="551"/>
      <c r="H248" s="551">
        <v>195487.67</v>
      </c>
      <c r="I248" s="551"/>
      <c r="J248" s="552">
        <f>SUBTOTAL(9,G248:I248)</f>
        <v>195487.67</v>
      </c>
      <c r="K248" s="553">
        <f>IFERROR(J248/$J$18*100,"0.00")</f>
        <v>4.7471727566304078E-2</v>
      </c>
      <c r="L248" s="56"/>
      <c r="M248" s="56"/>
      <c r="N248" s="56"/>
      <c r="O248" s="56"/>
      <c r="P248" s="56"/>
      <c r="Q248" s="56"/>
      <c r="R248" s="56"/>
      <c r="S248" s="56"/>
      <c r="T248" s="56"/>
      <c r="U248" s="56"/>
      <c r="V248" s="56"/>
      <c r="W248" s="56"/>
      <c r="X248" s="56"/>
      <c r="Y248" s="56"/>
      <c r="Z248" s="56"/>
      <c r="AA248" s="56"/>
      <c r="AB248" s="56"/>
      <c r="AC248" s="56"/>
      <c r="AD248" s="56"/>
      <c r="AE248" s="56"/>
      <c r="AF248" s="56"/>
      <c r="AG248" s="56"/>
      <c r="AH248" s="56"/>
      <c r="AI248" s="56"/>
      <c r="AJ248" s="56"/>
      <c r="AK248" s="56"/>
      <c r="AL248" s="56"/>
      <c r="AM248" s="56"/>
      <c r="AN248" s="56"/>
      <c r="AO248" s="56"/>
      <c r="AP248" s="56"/>
      <c r="AQ248" s="56"/>
      <c r="AR248" s="56"/>
      <c r="AS248" s="56"/>
      <c r="AT248" s="56"/>
      <c r="AU248" s="56"/>
      <c r="AV248" s="56"/>
      <c r="AW248" s="56"/>
      <c r="AX248" s="56"/>
      <c r="AY248" s="56"/>
      <c r="AZ248" s="56"/>
    </row>
    <row r="249" spans="1:52" s="3" customFormat="1" ht="12.75" x14ac:dyDescent="0.2">
      <c r="A249" s="543">
        <v>2</v>
      </c>
      <c r="B249" s="544">
        <v>3</v>
      </c>
      <c r="C249" s="544">
        <v>3</v>
      </c>
      <c r="D249" s="544">
        <v>4</v>
      </c>
      <c r="E249" s="544"/>
      <c r="F249" s="557" t="s">
        <v>195</v>
      </c>
      <c r="G249" s="563">
        <f>+G250</f>
        <v>0</v>
      </c>
      <c r="H249" s="563">
        <f>+H250</f>
        <v>0</v>
      </c>
      <c r="I249" s="563">
        <f>+I250</f>
        <v>0</v>
      </c>
      <c r="J249" s="563">
        <f>+J250</f>
        <v>0</v>
      </c>
      <c r="K249" s="564">
        <f>+K250</f>
        <v>0</v>
      </c>
      <c r="L249" s="56"/>
      <c r="M249" s="56"/>
      <c r="N249" s="56"/>
      <c r="O249" s="56"/>
      <c r="P249" s="56"/>
      <c r="Q249" s="56"/>
      <c r="R249" s="56"/>
      <c r="S249" s="56"/>
      <c r="T249" s="56"/>
      <c r="U249" s="56"/>
      <c r="V249" s="56"/>
      <c r="W249" s="56"/>
      <c r="X249" s="56"/>
      <c r="Y249" s="56"/>
      <c r="Z249" s="56"/>
      <c r="AA249" s="56"/>
      <c r="AB249" s="56"/>
      <c r="AC249" s="56"/>
      <c r="AD249" s="56"/>
      <c r="AE249" s="56"/>
      <c r="AF249" s="56"/>
      <c r="AG249" s="56"/>
      <c r="AH249" s="56"/>
      <c r="AI249" s="56"/>
      <c r="AJ249" s="56"/>
      <c r="AK249" s="56"/>
      <c r="AL249" s="56"/>
      <c r="AM249" s="56"/>
      <c r="AN249" s="56"/>
      <c r="AO249" s="56"/>
      <c r="AP249" s="56"/>
      <c r="AQ249" s="56"/>
      <c r="AR249" s="56"/>
      <c r="AS249" s="56"/>
      <c r="AT249" s="56"/>
      <c r="AU249" s="56"/>
      <c r="AV249" s="56"/>
      <c r="AW249" s="56"/>
      <c r="AX249" s="56"/>
      <c r="AY249" s="56"/>
      <c r="AZ249" s="56"/>
    </row>
    <row r="250" spans="1:52" s="3" customFormat="1" ht="12.75" x14ac:dyDescent="0.2">
      <c r="A250" s="558">
        <v>2</v>
      </c>
      <c r="B250" s="549">
        <v>3</v>
      </c>
      <c r="C250" s="549">
        <v>3</v>
      </c>
      <c r="D250" s="549">
        <v>4</v>
      </c>
      <c r="E250" s="549" t="s">
        <v>312</v>
      </c>
      <c r="F250" s="550" t="s">
        <v>195</v>
      </c>
      <c r="G250" s="560"/>
      <c r="H250" s="560"/>
      <c r="I250" s="560"/>
      <c r="J250" s="552">
        <f>SUBTOTAL(9,G250:I250)</f>
        <v>0</v>
      </c>
      <c r="K250" s="553">
        <f>IFERROR(J250/$J$18*100,"0.00")</f>
        <v>0</v>
      </c>
      <c r="L250" s="56"/>
      <c r="M250" s="56"/>
      <c r="N250" s="56"/>
      <c r="O250" s="56"/>
      <c r="P250" s="56"/>
      <c r="Q250" s="56"/>
      <c r="R250" s="56"/>
      <c r="S250" s="56"/>
      <c r="T250" s="56"/>
      <c r="U250" s="56"/>
      <c r="V250" s="56"/>
      <c r="W250" s="56"/>
      <c r="X250" s="56"/>
      <c r="Y250" s="56"/>
      <c r="Z250" s="56"/>
      <c r="AA250" s="56"/>
      <c r="AB250" s="56"/>
      <c r="AC250" s="56"/>
      <c r="AD250" s="56"/>
      <c r="AE250" s="56"/>
      <c r="AF250" s="56"/>
      <c r="AG250" s="56"/>
      <c r="AH250" s="56"/>
      <c r="AI250" s="56"/>
      <c r="AJ250" s="56"/>
      <c r="AK250" s="56"/>
      <c r="AL250" s="56"/>
      <c r="AM250" s="56"/>
      <c r="AN250" s="56"/>
      <c r="AO250" s="56"/>
      <c r="AP250" s="56"/>
      <c r="AQ250" s="56"/>
      <c r="AR250" s="56"/>
      <c r="AS250" s="56"/>
      <c r="AT250" s="56"/>
      <c r="AU250" s="56"/>
      <c r="AV250" s="56"/>
      <c r="AW250" s="56"/>
      <c r="AX250" s="56"/>
      <c r="AY250" s="56"/>
      <c r="AZ250" s="56"/>
    </row>
    <row r="251" spans="1:52" s="3" customFormat="1" ht="12.75" x14ac:dyDescent="0.2">
      <c r="A251" s="543">
        <v>2</v>
      </c>
      <c r="B251" s="544">
        <v>3</v>
      </c>
      <c r="C251" s="544">
        <v>3</v>
      </c>
      <c r="D251" s="544">
        <v>5</v>
      </c>
      <c r="E251" s="544"/>
      <c r="F251" s="557" t="s">
        <v>196</v>
      </c>
      <c r="G251" s="563">
        <f>+G252</f>
        <v>0</v>
      </c>
      <c r="H251" s="563">
        <f>+H252</f>
        <v>0</v>
      </c>
      <c r="I251" s="563">
        <f>+I252</f>
        <v>0</v>
      </c>
      <c r="J251" s="563">
        <f>+J252</f>
        <v>0</v>
      </c>
      <c r="K251" s="564">
        <f>+K252</f>
        <v>0</v>
      </c>
      <c r="L251" s="56"/>
      <c r="M251" s="56"/>
      <c r="N251" s="56"/>
      <c r="O251" s="56"/>
      <c r="P251" s="56"/>
      <c r="Q251" s="56"/>
      <c r="R251" s="56"/>
      <c r="S251" s="56"/>
      <c r="T251" s="56"/>
      <c r="U251" s="56"/>
      <c r="V251" s="56"/>
      <c r="W251" s="56"/>
      <c r="X251" s="56"/>
      <c r="Y251" s="56"/>
      <c r="Z251" s="56"/>
      <c r="AA251" s="56"/>
      <c r="AB251" s="56"/>
      <c r="AC251" s="56"/>
      <c r="AD251" s="56"/>
      <c r="AE251" s="56"/>
      <c r="AF251" s="56"/>
      <c r="AG251" s="56"/>
      <c r="AH251" s="56"/>
      <c r="AI251" s="56"/>
      <c r="AJ251" s="56"/>
      <c r="AK251" s="56"/>
      <c r="AL251" s="56"/>
      <c r="AM251" s="56"/>
      <c r="AN251" s="56"/>
      <c r="AO251" s="56"/>
      <c r="AP251" s="56"/>
      <c r="AQ251" s="56"/>
      <c r="AR251" s="56"/>
      <c r="AS251" s="56"/>
      <c r="AT251" s="56"/>
      <c r="AU251" s="56"/>
      <c r="AV251" s="56"/>
      <c r="AW251" s="56"/>
      <c r="AX251" s="56"/>
      <c r="AY251" s="56"/>
      <c r="AZ251" s="56"/>
    </row>
    <row r="252" spans="1:52" s="3" customFormat="1" ht="12.75" x14ac:dyDescent="0.2">
      <c r="A252" s="558">
        <v>2</v>
      </c>
      <c r="B252" s="549">
        <v>3</v>
      </c>
      <c r="C252" s="549">
        <v>3</v>
      </c>
      <c r="D252" s="549">
        <v>5</v>
      </c>
      <c r="E252" s="549" t="s">
        <v>312</v>
      </c>
      <c r="F252" s="550" t="s">
        <v>196</v>
      </c>
      <c r="G252" s="560"/>
      <c r="H252" s="560"/>
      <c r="I252" s="560"/>
      <c r="J252" s="552">
        <f>SUBTOTAL(9,G252:I252)</f>
        <v>0</v>
      </c>
      <c r="K252" s="553">
        <f>IFERROR(J252/$J$18*100,"0.00")</f>
        <v>0</v>
      </c>
      <c r="L252" s="56"/>
      <c r="M252" s="56"/>
      <c r="N252" s="56"/>
      <c r="O252" s="56"/>
      <c r="P252" s="56"/>
      <c r="Q252" s="56"/>
      <c r="R252" s="56"/>
      <c r="S252" s="56"/>
      <c r="T252" s="56"/>
      <c r="U252" s="56"/>
      <c r="V252" s="56"/>
      <c r="W252" s="56"/>
      <c r="X252" s="56"/>
      <c r="Y252" s="56"/>
      <c r="Z252" s="56"/>
      <c r="AA252" s="56"/>
      <c r="AB252" s="56"/>
      <c r="AC252" s="56"/>
      <c r="AD252" s="56"/>
      <c r="AE252" s="56"/>
      <c r="AF252" s="56"/>
      <c r="AG252" s="56"/>
      <c r="AH252" s="56"/>
      <c r="AI252" s="56"/>
      <c r="AJ252" s="56"/>
      <c r="AK252" s="56"/>
      <c r="AL252" s="56"/>
      <c r="AM252" s="56"/>
      <c r="AN252" s="56"/>
      <c r="AO252" s="56"/>
      <c r="AP252" s="56"/>
      <c r="AQ252" s="56"/>
      <c r="AR252" s="56"/>
      <c r="AS252" s="56"/>
      <c r="AT252" s="56"/>
      <c r="AU252" s="56"/>
      <c r="AV252" s="56"/>
      <c r="AW252" s="56"/>
      <c r="AX252" s="56"/>
      <c r="AY252" s="56"/>
      <c r="AZ252" s="56"/>
    </row>
    <row r="253" spans="1:52" s="3" customFormat="1" ht="12.75" x14ac:dyDescent="0.2">
      <c r="A253" s="543">
        <v>2</v>
      </c>
      <c r="B253" s="544">
        <v>3</v>
      </c>
      <c r="C253" s="544">
        <v>3</v>
      </c>
      <c r="D253" s="544">
        <v>6</v>
      </c>
      <c r="E253" s="544"/>
      <c r="F253" s="557" t="s">
        <v>197</v>
      </c>
      <c r="G253" s="563">
        <f>+G254</f>
        <v>0</v>
      </c>
      <c r="H253" s="563">
        <f>+H254</f>
        <v>0</v>
      </c>
      <c r="I253" s="563">
        <f>+I254</f>
        <v>0</v>
      </c>
      <c r="J253" s="563">
        <f>+J254</f>
        <v>0</v>
      </c>
      <c r="K253" s="564">
        <f>+K254</f>
        <v>0</v>
      </c>
      <c r="L253" s="56"/>
      <c r="M253" s="56"/>
      <c r="N253" s="56"/>
      <c r="O253" s="56"/>
      <c r="P253" s="56"/>
      <c r="Q253" s="56"/>
      <c r="R253" s="56"/>
      <c r="S253" s="56"/>
      <c r="T253" s="56"/>
      <c r="U253" s="56"/>
      <c r="V253" s="56"/>
      <c r="W253" s="56"/>
      <c r="X253" s="56"/>
      <c r="Y253" s="56"/>
      <c r="Z253" s="56"/>
      <c r="AA253" s="56"/>
      <c r="AB253" s="56"/>
      <c r="AC253" s="56"/>
      <c r="AD253" s="56"/>
      <c r="AE253" s="56"/>
      <c r="AF253" s="56"/>
      <c r="AG253" s="56"/>
      <c r="AH253" s="56"/>
      <c r="AI253" s="56"/>
      <c r="AJ253" s="56"/>
      <c r="AK253" s="56"/>
      <c r="AL253" s="56"/>
      <c r="AM253" s="56"/>
      <c r="AN253" s="56"/>
      <c r="AO253" s="56"/>
      <c r="AP253" s="56"/>
      <c r="AQ253" s="56"/>
      <c r="AR253" s="56"/>
      <c r="AS253" s="56"/>
      <c r="AT253" s="56"/>
      <c r="AU253" s="56"/>
      <c r="AV253" s="56"/>
      <c r="AW253" s="56"/>
      <c r="AX253" s="56"/>
      <c r="AY253" s="56"/>
      <c r="AZ253" s="56"/>
    </row>
    <row r="254" spans="1:52" s="3" customFormat="1" ht="12.75" x14ac:dyDescent="0.2">
      <c r="A254" s="558">
        <v>2</v>
      </c>
      <c r="B254" s="549">
        <v>3</v>
      </c>
      <c r="C254" s="549">
        <v>3</v>
      </c>
      <c r="D254" s="549">
        <v>6</v>
      </c>
      <c r="E254" s="549" t="s">
        <v>312</v>
      </c>
      <c r="F254" s="550" t="s">
        <v>197</v>
      </c>
      <c r="G254" s="551"/>
      <c r="H254" s="551"/>
      <c r="I254" s="551"/>
      <c r="J254" s="552">
        <f>SUBTOTAL(9,G254:I254)</f>
        <v>0</v>
      </c>
      <c r="K254" s="553">
        <f>IFERROR(J254/$J$18*100,"0.00")</f>
        <v>0</v>
      </c>
      <c r="L254" s="56"/>
      <c r="M254" s="56"/>
      <c r="N254" s="56"/>
      <c r="O254" s="56"/>
      <c r="P254" s="56"/>
      <c r="Q254" s="56"/>
      <c r="R254" s="56"/>
      <c r="S254" s="56"/>
      <c r="T254" s="56"/>
      <c r="U254" s="56"/>
      <c r="V254" s="56"/>
      <c r="W254" s="56"/>
      <c r="X254" s="56"/>
      <c r="Y254" s="56"/>
      <c r="Z254" s="56"/>
      <c r="AA254" s="56"/>
      <c r="AB254" s="56"/>
      <c r="AC254" s="56"/>
      <c r="AD254" s="56"/>
      <c r="AE254" s="56"/>
      <c r="AF254" s="56"/>
      <c r="AG254" s="56"/>
      <c r="AH254" s="56"/>
      <c r="AI254" s="56"/>
      <c r="AJ254" s="56"/>
      <c r="AK254" s="56"/>
      <c r="AL254" s="56"/>
      <c r="AM254" s="56"/>
      <c r="AN254" s="56"/>
      <c r="AO254" s="56"/>
      <c r="AP254" s="56"/>
      <c r="AQ254" s="56"/>
      <c r="AR254" s="56"/>
      <c r="AS254" s="56"/>
      <c r="AT254" s="56"/>
      <c r="AU254" s="56"/>
      <c r="AV254" s="56"/>
      <c r="AW254" s="56"/>
      <c r="AX254" s="56"/>
      <c r="AY254" s="56"/>
      <c r="AZ254" s="56"/>
    </row>
    <row r="255" spans="1:52" s="3" customFormat="1" ht="12.75" x14ac:dyDescent="0.2">
      <c r="A255" s="538">
        <v>2</v>
      </c>
      <c r="B255" s="539">
        <v>3</v>
      </c>
      <c r="C255" s="539">
        <v>4</v>
      </c>
      <c r="D255" s="539"/>
      <c r="E255" s="539"/>
      <c r="F255" s="540" t="s">
        <v>358</v>
      </c>
      <c r="G255" s="541">
        <f>+G256+G258</f>
        <v>0</v>
      </c>
      <c r="H255" s="541">
        <f>+H256+H258</f>
        <v>7500000</v>
      </c>
      <c r="I255" s="541">
        <f>+I256+I258</f>
        <v>0</v>
      </c>
      <c r="J255" s="541">
        <f>+J256+J258</f>
        <v>7500000</v>
      </c>
      <c r="K255" s="542">
        <f>+K256+K258</f>
        <v>1.8212808856296694</v>
      </c>
      <c r="L255" s="56"/>
      <c r="M255" s="56"/>
      <c r="N255" s="56"/>
      <c r="O255" s="56"/>
      <c r="P255" s="56"/>
      <c r="Q255" s="56"/>
      <c r="R255" s="56"/>
      <c r="S255" s="56"/>
      <c r="T255" s="56"/>
      <c r="U255" s="56"/>
      <c r="V255" s="56"/>
      <c r="W255" s="56"/>
      <c r="X255" s="56"/>
      <c r="Y255" s="56"/>
      <c r="Z255" s="56"/>
      <c r="AA255" s="56"/>
      <c r="AB255" s="56"/>
      <c r="AC255" s="56"/>
      <c r="AD255" s="56"/>
      <c r="AE255" s="56"/>
      <c r="AF255" s="56"/>
      <c r="AG255" s="56"/>
      <c r="AH255" s="56"/>
      <c r="AI255" s="56"/>
      <c r="AJ255" s="56"/>
      <c r="AK255" s="56"/>
      <c r="AL255" s="56"/>
      <c r="AM255" s="56"/>
      <c r="AN255" s="56"/>
      <c r="AO255" s="56"/>
      <c r="AP255" s="56"/>
      <c r="AQ255" s="56"/>
      <c r="AR255" s="56"/>
      <c r="AS255" s="56"/>
      <c r="AT255" s="56"/>
      <c r="AU255" s="56"/>
      <c r="AV255" s="56"/>
      <c r="AW255" s="56"/>
      <c r="AX255" s="56"/>
      <c r="AY255" s="56"/>
      <c r="AZ255" s="56"/>
    </row>
    <row r="256" spans="1:52" s="3" customFormat="1" ht="12.75" x14ac:dyDescent="0.2">
      <c r="A256" s="543">
        <v>2</v>
      </c>
      <c r="B256" s="544">
        <v>3</v>
      </c>
      <c r="C256" s="544">
        <v>4</v>
      </c>
      <c r="D256" s="544">
        <v>1</v>
      </c>
      <c r="E256" s="544"/>
      <c r="F256" s="557" t="s">
        <v>198</v>
      </c>
      <c r="G256" s="563">
        <f>+G257</f>
        <v>0</v>
      </c>
      <c r="H256" s="563">
        <f>+H257</f>
        <v>7500000</v>
      </c>
      <c r="I256" s="563">
        <f>+I257</f>
        <v>0</v>
      </c>
      <c r="J256" s="563">
        <f>+J257</f>
        <v>7500000</v>
      </c>
      <c r="K256" s="564">
        <f>+K257</f>
        <v>1.8212808856296694</v>
      </c>
      <c r="L256" s="56"/>
      <c r="M256" s="56"/>
      <c r="N256" s="56"/>
      <c r="O256" s="56"/>
      <c r="P256" s="56"/>
      <c r="Q256" s="56"/>
      <c r="R256" s="56"/>
      <c r="S256" s="56"/>
      <c r="T256" s="56"/>
      <c r="U256" s="56"/>
      <c r="V256" s="56"/>
      <c r="W256" s="56"/>
      <c r="X256" s="56"/>
      <c r="Y256" s="56"/>
      <c r="Z256" s="56"/>
      <c r="AA256" s="56"/>
      <c r="AB256" s="56"/>
      <c r="AC256" s="56"/>
      <c r="AD256" s="56"/>
      <c r="AE256" s="56"/>
      <c r="AF256" s="56"/>
      <c r="AG256" s="56"/>
      <c r="AH256" s="56"/>
      <c r="AI256" s="56"/>
      <c r="AJ256" s="56"/>
      <c r="AK256" s="56"/>
      <c r="AL256" s="56"/>
      <c r="AM256" s="56"/>
      <c r="AN256" s="56"/>
      <c r="AO256" s="56"/>
      <c r="AP256" s="56"/>
      <c r="AQ256" s="56"/>
      <c r="AR256" s="56"/>
      <c r="AS256" s="56"/>
      <c r="AT256" s="56"/>
      <c r="AU256" s="56"/>
      <c r="AV256" s="56"/>
      <c r="AW256" s="56"/>
      <c r="AX256" s="56"/>
      <c r="AY256" s="56"/>
      <c r="AZ256" s="56"/>
    </row>
    <row r="257" spans="1:52" s="3" customFormat="1" ht="12.75" x14ac:dyDescent="0.2">
      <c r="A257" s="558">
        <v>2</v>
      </c>
      <c r="B257" s="549">
        <v>3</v>
      </c>
      <c r="C257" s="549">
        <v>4</v>
      </c>
      <c r="D257" s="549">
        <v>1</v>
      </c>
      <c r="E257" s="549" t="s">
        <v>312</v>
      </c>
      <c r="F257" s="550" t="s">
        <v>198</v>
      </c>
      <c r="G257" s="551"/>
      <c r="H257" s="551">
        <v>7500000</v>
      </c>
      <c r="I257" s="551"/>
      <c r="J257" s="552">
        <f>SUBTOTAL(9,G257:I257)</f>
        <v>7500000</v>
      </c>
      <c r="K257" s="553">
        <f>IFERROR(J257/$J$18*100,"0.00")</f>
        <v>1.8212808856296694</v>
      </c>
      <c r="L257" s="56"/>
      <c r="M257" s="56"/>
      <c r="N257" s="56"/>
      <c r="O257" s="56"/>
      <c r="P257" s="56"/>
      <c r="Q257" s="56"/>
      <c r="R257" s="56"/>
      <c r="S257" s="56"/>
      <c r="T257" s="56"/>
      <c r="U257" s="56"/>
      <c r="V257" s="56"/>
      <c r="W257" s="56"/>
      <c r="X257" s="56"/>
      <c r="Y257" s="56"/>
      <c r="Z257" s="56"/>
      <c r="AA257" s="56"/>
      <c r="AB257" s="56"/>
      <c r="AC257" s="56"/>
      <c r="AD257" s="56"/>
      <c r="AE257" s="56"/>
      <c r="AF257" s="56"/>
      <c r="AG257" s="56"/>
      <c r="AH257" s="56"/>
      <c r="AI257" s="56"/>
      <c r="AJ257" s="56"/>
      <c r="AK257" s="56"/>
      <c r="AL257" s="56"/>
      <c r="AM257" s="56"/>
      <c r="AN257" s="56"/>
      <c r="AO257" s="56"/>
      <c r="AP257" s="56"/>
      <c r="AQ257" s="56"/>
      <c r="AR257" s="56"/>
      <c r="AS257" s="56"/>
      <c r="AT257" s="56"/>
      <c r="AU257" s="56"/>
      <c r="AV257" s="56"/>
      <c r="AW257" s="56"/>
      <c r="AX257" s="56"/>
      <c r="AY257" s="56"/>
      <c r="AZ257" s="56"/>
    </row>
    <row r="258" spans="1:52" s="3" customFormat="1" ht="12.75" x14ac:dyDescent="0.2">
      <c r="A258" s="561">
        <v>2</v>
      </c>
      <c r="B258" s="544">
        <v>3</v>
      </c>
      <c r="C258" s="544">
        <v>4</v>
      </c>
      <c r="D258" s="544">
        <v>2</v>
      </c>
      <c r="E258" s="544"/>
      <c r="F258" s="557" t="s">
        <v>199</v>
      </c>
      <c r="G258" s="563">
        <f>+G259</f>
        <v>0</v>
      </c>
      <c r="H258" s="563">
        <f>+H259</f>
        <v>0</v>
      </c>
      <c r="I258" s="563">
        <f>+I259</f>
        <v>0</v>
      </c>
      <c r="J258" s="563">
        <f>+J259</f>
        <v>0</v>
      </c>
      <c r="K258" s="564">
        <f>+K259</f>
        <v>0</v>
      </c>
      <c r="L258" s="56"/>
      <c r="M258" s="56"/>
      <c r="N258" s="56"/>
      <c r="O258" s="56"/>
      <c r="P258" s="56"/>
      <c r="Q258" s="56"/>
      <c r="R258" s="56"/>
      <c r="S258" s="56"/>
      <c r="T258" s="56"/>
      <c r="U258" s="56"/>
      <c r="V258" s="56"/>
      <c r="W258" s="56"/>
      <c r="X258" s="56"/>
      <c r="Y258" s="56"/>
      <c r="Z258" s="56"/>
      <c r="AA258" s="56"/>
      <c r="AB258" s="56"/>
      <c r="AC258" s="56"/>
      <c r="AD258" s="56"/>
      <c r="AE258" s="56"/>
      <c r="AF258" s="56"/>
      <c r="AG258" s="56"/>
      <c r="AH258" s="56"/>
      <c r="AI258" s="56"/>
      <c r="AJ258" s="56"/>
      <c r="AK258" s="56"/>
      <c r="AL258" s="56"/>
      <c r="AM258" s="56"/>
      <c r="AN258" s="56"/>
      <c r="AO258" s="56"/>
      <c r="AP258" s="56"/>
      <c r="AQ258" s="56"/>
      <c r="AR258" s="56"/>
      <c r="AS258" s="56"/>
      <c r="AT258" s="56"/>
      <c r="AU258" s="56"/>
      <c r="AV258" s="56"/>
      <c r="AW258" s="56"/>
      <c r="AX258" s="56"/>
      <c r="AY258" s="56"/>
      <c r="AZ258" s="56"/>
    </row>
    <row r="259" spans="1:52" s="3" customFormat="1" ht="12.75" x14ac:dyDescent="0.2">
      <c r="A259" s="569">
        <v>2</v>
      </c>
      <c r="B259" s="570">
        <v>3</v>
      </c>
      <c r="C259" s="570">
        <v>4</v>
      </c>
      <c r="D259" s="570">
        <v>2</v>
      </c>
      <c r="E259" s="549" t="s">
        <v>312</v>
      </c>
      <c r="F259" s="550" t="s">
        <v>199</v>
      </c>
      <c r="G259" s="560"/>
      <c r="H259" s="560"/>
      <c r="I259" s="560"/>
      <c r="J259" s="552">
        <f>SUBTOTAL(9,G259:I259)</f>
        <v>0</v>
      </c>
      <c r="K259" s="553">
        <f>IFERROR(J259/$J$18*100,"0.00")</f>
        <v>0</v>
      </c>
      <c r="L259" s="56"/>
      <c r="M259" s="56"/>
      <c r="N259" s="56"/>
      <c r="O259" s="56"/>
      <c r="P259" s="56"/>
      <c r="Q259" s="56"/>
      <c r="R259" s="56"/>
      <c r="S259" s="56"/>
      <c r="T259" s="56"/>
      <c r="U259" s="56"/>
      <c r="V259" s="56"/>
      <c r="W259" s="56"/>
      <c r="X259" s="56"/>
      <c r="Y259" s="56"/>
      <c r="Z259" s="56"/>
      <c r="AA259" s="56"/>
      <c r="AB259" s="56"/>
      <c r="AC259" s="56"/>
      <c r="AD259" s="56"/>
      <c r="AE259" s="56"/>
      <c r="AF259" s="56"/>
      <c r="AG259" s="56"/>
      <c r="AH259" s="56"/>
      <c r="AI259" s="56"/>
      <c r="AJ259" s="56"/>
      <c r="AK259" s="56"/>
      <c r="AL259" s="56"/>
      <c r="AM259" s="56"/>
      <c r="AN259" s="56"/>
      <c r="AO259" s="56"/>
      <c r="AP259" s="56"/>
      <c r="AQ259" s="56"/>
      <c r="AR259" s="56"/>
      <c r="AS259" s="56"/>
      <c r="AT259" s="56"/>
      <c r="AU259" s="56"/>
      <c r="AV259" s="56"/>
      <c r="AW259" s="56"/>
      <c r="AX259" s="56"/>
      <c r="AY259" s="56"/>
      <c r="AZ259" s="56"/>
    </row>
    <row r="260" spans="1:52" s="3" customFormat="1" ht="12.75" x14ac:dyDescent="0.2">
      <c r="A260" s="538">
        <v>2</v>
      </c>
      <c r="B260" s="539">
        <v>3</v>
      </c>
      <c r="C260" s="539">
        <v>5</v>
      </c>
      <c r="D260" s="539"/>
      <c r="E260" s="539"/>
      <c r="F260" s="540" t="s">
        <v>200</v>
      </c>
      <c r="G260" s="541">
        <f>+G261+G263+G265+G267+G269</f>
        <v>0</v>
      </c>
      <c r="H260" s="541">
        <f>+H261+H263+H265+H267+H269</f>
        <v>600000</v>
      </c>
      <c r="I260" s="541">
        <f>+I261+I263+I265+I267+I269</f>
        <v>0</v>
      </c>
      <c r="J260" s="541">
        <f>+J261+J263+J265+J267+J269</f>
        <v>600000</v>
      </c>
      <c r="K260" s="542">
        <f>+K261+K263+K265+K267+K269</f>
        <v>0.14570247085037355</v>
      </c>
      <c r="L260" s="56"/>
      <c r="M260" s="56"/>
      <c r="N260" s="56"/>
      <c r="O260" s="56"/>
      <c r="P260" s="56"/>
      <c r="Q260" s="56"/>
      <c r="R260" s="56"/>
      <c r="S260" s="56"/>
      <c r="T260" s="56"/>
      <c r="U260" s="56"/>
      <c r="V260" s="56"/>
      <c r="W260" s="56"/>
      <c r="X260" s="56"/>
      <c r="Y260" s="56"/>
      <c r="Z260" s="56"/>
      <c r="AA260" s="56"/>
      <c r="AB260" s="56"/>
      <c r="AC260" s="56"/>
      <c r="AD260" s="56"/>
      <c r="AE260" s="56"/>
      <c r="AF260" s="56"/>
      <c r="AG260" s="56"/>
      <c r="AH260" s="56"/>
      <c r="AI260" s="56"/>
      <c r="AJ260" s="56"/>
      <c r="AK260" s="56"/>
      <c r="AL260" s="56"/>
      <c r="AM260" s="56"/>
      <c r="AN260" s="56"/>
      <c r="AO260" s="56"/>
      <c r="AP260" s="56"/>
      <c r="AQ260" s="56"/>
      <c r="AR260" s="56"/>
      <c r="AS260" s="56"/>
      <c r="AT260" s="56"/>
      <c r="AU260" s="56"/>
      <c r="AV260" s="56"/>
      <c r="AW260" s="56"/>
      <c r="AX260" s="56"/>
      <c r="AY260" s="56"/>
      <c r="AZ260" s="56"/>
    </row>
    <row r="261" spans="1:52" s="3" customFormat="1" ht="12.75" x14ac:dyDescent="0.2">
      <c r="A261" s="543">
        <v>2</v>
      </c>
      <c r="B261" s="544">
        <v>3</v>
      </c>
      <c r="C261" s="544">
        <v>5</v>
      </c>
      <c r="D261" s="544">
        <v>1</v>
      </c>
      <c r="E261" s="544"/>
      <c r="F261" s="557" t="s">
        <v>201</v>
      </c>
      <c r="G261" s="563">
        <f>+G262</f>
        <v>0</v>
      </c>
      <c r="H261" s="563">
        <f>+H262</f>
        <v>0</v>
      </c>
      <c r="I261" s="563">
        <f>+I262</f>
        <v>0</v>
      </c>
      <c r="J261" s="563">
        <f>+J262</f>
        <v>0</v>
      </c>
      <c r="K261" s="564">
        <f>+K262</f>
        <v>0</v>
      </c>
      <c r="L261" s="56"/>
      <c r="M261" s="56"/>
      <c r="N261" s="56"/>
      <c r="O261" s="56"/>
      <c r="P261" s="56"/>
      <c r="Q261" s="56"/>
      <c r="R261" s="56"/>
      <c r="S261" s="56"/>
      <c r="T261" s="56"/>
      <c r="U261" s="56"/>
      <c r="V261" s="56"/>
      <c r="W261" s="56"/>
      <c r="X261" s="56"/>
      <c r="Y261" s="56"/>
      <c r="Z261" s="56"/>
      <c r="AA261" s="56"/>
      <c r="AB261" s="56"/>
      <c r="AC261" s="56"/>
      <c r="AD261" s="56"/>
      <c r="AE261" s="56"/>
      <c r="AF261" s="56"/>
      <c r="AG261" s="56"/>
      <c r="AH261" s="56"/>
      <c r="AI261" s="56"/>
      <c r="AJ261" s="56"/>
      <c r="AK261" s="56"/>
      <c r="AL261" s="56"/>
      <c r="AM261" s="56"/>
      <c r="AN261" s="56"/>
      <c r="AO261" s="56"/>
      <c r="AP261" s="56"/>
      <c r="AQ261" s="56"/>
      <c r="AR261" s="56"/>
      <c r="AS261" s="56"/>
      <c r="AT261" s="56"/>
      <c r="AU261" s="56"/>
      <c r="AV261" s="56"/>
      <c r="AW261" s="56"/>
      <c r="AX261" s="56"/>
      <c r="AY261" s="56"/>
      <c r="AZ261" s="56"/>
    </row>
    <row r="262" spans="1:52" s="3" customFormat="1" ht="12.75" x14ac:dyDescent="0.2">
      <c r="A262" s="558">
        <v>2</v>
      </c>
      <c r="B262" s="549">
        <v>3</v>
      </c>
      <c r="C262" s="549">
        <v>5</v>
      </c>
      <c r="D262" s="549">
        <v>1</v>
      </c>
      <c r="E262" s="549" t="s">
        <v>312</v>
      </c>
      <c r="F262" s="550" t="s">
        <v>201</v>
      </c>
      <c r="G262" s="560"/>
      <c r="H262" s="560"/>
      <c r="I262" s="560"/>
      <c r="J262" s="552">
        <f>SUBTOTAL(9,G262:I262)</f>
        <v>0</v>
      </c>
      <c r="K262" s="553">
        <f>IFERROR(J262/$J$18*100,"0.00")</f>
        <v>0</v>
      </c>
      <c r="L262" s="56"/>
      <c r="M262" s="56"/>
      <c r="N262" s="56"/>
      <c r="O262" s="56"/>
      <c r="P262" s="56"/>
      <c r="Q262" s="56"/>
      <c r="R262" s="56"/>
      <c r="S262" s="56"/>
      <c r="T262" s="56"/>
      <c r="U262" s="56"/>
      <c r="V262" s="56"/>
      <c r="W262" s="56"/>
      <c r="X262" s="56"/>
      <c r="Y262" s="56"/>
      <c r="Z262" s="56"/>
      <c r="AA262" s="56"/>
      <c r="AB262" s="56"/>
      <c r="AC262" s="56"/>
      <c r="AD262" s="56"/>
      <c r="AE262" s="56"/>
      <c r="AF262" s="56"/>
      <c r="AG262" s="56"/>
      <c r="AH262" s="56"/>
      <c r="AI262" s="56"/>
      <c r="AJ262" s="56"/>
      <c r="AK262" s="56"/>
      <c r="AL262" s="56"/>
      <c r="AM262" s="56"/>
      <c r="AN262" s="56"/>
      <c r="AO262" s="56"/>
      <c r="AP262" s="56"/>
      <c r="AQ262" s="56"/>
      <c r="AR262" s="56"/>
      <c r="AS262" s="56"/>
      <c r="AT262" s="56"/>
      <c r="AU262" s="56"/>
      <c r="AV262" s="56"/>
      <c r="AW262" s="56"/>
      <c r="AX262" s="56"/>
      <c r="AY262" s="56"/>
      <c r="AZ262" s="56"/>
    </row>
    <row r="263" spans="1:52" s="3" customFormat="1" ht="12.75" x14ac:dyDescent="0.2">
      <c r="A263" s="543">
        <v>2</v>
      </c>
      <c r="B263" s="544">
        <v>3</v>
      </c>
      <c r="C263" s="544">
        <v>5</v>
      </c>
      <c r="D263" s="544">
        <v>2</v>
      </c>
      <c r="E263" s="544"/>
      <c r="F263" s="557" t="s">
        <v>202</v>
      </c>
      <c r="G263" s="563">
        <f>+G264</f>
        <v>0</v>
      </c>
      <c r="H263" s="563">
        <f>+H264</f>
        <v>0</v>
      </c>
      <c r="I263" s="563">
        <f>+I264</f>
        <v>0</v>
      </c>
      <c r="J263" s="563">
        <f>+J264</f>
        <v>0</v>
      </c>
      <c r="K263" s="564">
        <f>+K264</f>
        <v>0</v>
      </c>
      <c r="L263" s="56"/>
      <c r="M263" s="56"/>
      <c r="N263" s="56"/>
      <c r="O263" s="56"/>
      <c r="P263" s="56"/>
      <c r="Q263" s="56"/>
      <c r="R263" s="56"/>
      <c r="S263" s="56"/>
      <c r="T263" s="56"/>
      <c r="U263" s="56"/>
      <c r="V263" s="56"/>
      <c r="W263" s="56"/>
      <c r="X263" s="56"/>
      <c r="Y263" s="56"/>
      <c r="Z263" s="56"/>
      <c r="AA263" s="56"/>
      <c r="AB263" s="56"/>
      <c r="AC263" s="56"/>
      <c r="AD263" s="56"/>
      <c r="AE263" s="56"/>
      <c r="AF263" s="56"/>
      <c r="AG263" s="56"/>
      <c r="AH263" s="56"/>
      <c r="AI263" s="56"/>
      <c r="AJ263" s="56"/>
      <c r="AK263" s="56"/>
      <c r="AL263" s="56"/>
      <c r="AM263" s="56"/>
      <c r="AN263" s="56"/>
      <c r="AO263" s="56"/>
      <c r="AP263" s="56"/>
      <c r="AQ263" s="56"/>
      <c r="AR263" s="56"/>
      <c r="AS263" s="56"/>
      <c r="AT263" s="56"/>
      <c r="AU263" s="56"/>
      <c r="AV263" s="56"/>
      <c r="AW263" s="56"/>
      <c r="AX263" s="56"/>
      <c r="AY263" s="56"/>
      <c r="AZ263" s="56"/>
    </row>
    <row r="264" spans="1:52" s="3" customFormat="1" ht="12.75" x14ac:dyDescent="0.2">
      <c r="A264" s="558">
        <v>2</v>
      </c>
      <c r="B264" s="549">
        <v>3</v>
      </c>
      <c r="C264" s="549">
        <v>5</v>
      </c>
      <c r="D264" s="549">
        <v>2</v>
      </c>
      <c r="E264" s="549" t="s">
        <v>312</v>
      </c>
      <c r="F264" s="550" t="s">
        <v>202</v>
      </c>
      <c r="G264" s="560"/>
      <c r="H264" s="560"/>
      <c r="I264" s="560"/>
      <c r="J264" s="552">
        <f>SUBTOTAL(9,G264:I264)</f>
        <v>0</v>
      </c>
      <c r="K264" s="553">
        <f>IFERROR(J264/$J$18*100,"0.00")</f>
        <v>0</v>
      </c>
      <c r="L264" s="56"/>
      <c r="M264" s="56"/>
      <c r="N264" s="56"/>
      <c r="O264" s="56"/>
      <c r="P264" s="56"/>
      <c r="Q264" s="56"/>
      <c r="R264" s="56"/>
      <c r="S264" s="56"/>
      <c r="T264" s="56"/>
      <c r="U264" s="56"/>
      <c r="V264" s="56"/>
      <c r="W264" s="56"/>
      <c r="X264" s="56"/>
      <c r="Y264" s="56"/>
      <c r="Z264" s="56"/>
      <c r="AA264" s="56"/>
      <c r="AB264" s="56"/>
      <c r="AC264" s="56"/>
      <c r="AD264" s="56"/>
      <c r="AE264" s="56"/>
      <c r="AF264" s="56"/>
      <c r="AG264" s="56"/>
      <c r="AH264" s="56"/>
      <c r="AI264" s="56"/>
      <c r="AJ264" s="56"/>
      <c r="AK264" s="56"/>
      <c r="AL264" s="56"/>
      <c r="AM264" s="56"/>
      <c r="AN264" s="56"/>
      <c r="AO264" s="56"/>
      <c r="AP264" s="56"/>
      <c r="AQ264" s="56"/>
      <c r="AR264" s="56"/>
      <c r="AS264" s="56"/>
      <c r="AT264" s="56"/>
      <c r="AU264" s="56"/>
      <c r="AV264" s="56"/>
      <c r="AW264" s="56"/>
      <c r="AX264" s="56"/>
      <c r="AY264" s="56"/>
      <c r="AZ264" s="56"/>
    </row>
    <row r="265" spans="1:52" s="3" customFormat="1" ht="12.75" x14ac:dyDescent="0.2">
      <c r="A265" s="543">
        <v>2</v>
      </c>
      <c r="B265" s="544">
        <v>3</v>
      </c>
      <c r="C265" s="544">
        <v>5</v>
      </c>
      <c r="D265" s="544">
        <v>3</v>
      </c>
      <c r="E265" s="544"/>
      <c r="F265" s="557" t="s">
        <v>203</v>
      </c>
      <c r="G265" s="563">
        <f>+G266</f>
        <v>0</v>
      </c>
      <c r="H265" s="563">
        <f>+H266</f>
        <v>350000</v>
      </c>
      <c r="I265" s="563">
        <f>+I266</f>
        <v>0</v>
      </c>
      <c r="J265" s="563">
        <f>+J266</f>
        <v>350000</v>
      </c>
      <c r="K265" s="564">
        <f>+K266</f>
        <v>8.499310799605124E-2</v>
      </c>
      <c r="L265" s="56"/>
      <c r="M265" s="56"/>
      <c r="N265" s="56"/>
      <c r="O265" s="56"/>
      <c r="P265" s="56"/>
      <c r="Q265" s="56"/>
      <c r="R265" s="56"/>
      <c r="S265" s="56"/>
      <c r="T265" s="56"/>
      <c r="U265" s="56"/>
      <c r="V265" s="56"/>
      <c r="W265" s="56"/>
      <c r="X265" s="56"/>
      <c r="Y265" s="56"/>
      <c r="Z265" s="56"/>
      <c r="AA265" s="56"/>
      <c r="AB265" s="56"/>
      <c r="AC265" s="56"/>
      <c r="AD265" s="56"/>
      <c r="AE265" s="56"/>
      <c r="AF265" s="56"/>
      <c r="AG265" s="56"/>
      <c r="AH265" s="56"/>
      <c r="AI265" s="56"/>
      <c r="AJ265" s="56"/>
      <c r="AK265" s="56"/>
      <c r="AL265" s="56"/>
      <c r="AM265" s="56"/>
      <c r="AN265" s="56"/>
      <c r="AO265" s="56"/>
      <c r="AP265" s="56"/>
      <c r="AQ265" s="56"/>
      <c r="AR265" s="56"/>
      <c r="AS265" s="56"/>
      <c r="AT265" s="56"/>
      <c r="AU265" s="56"/>
      <c r="AV265" s="56"/>
      <c r="AW265" s="56"/>
      <c r="AX265" s="56"/>
      <c r="AY265" s="56"/>
      <c r="AZ265" s="56"/>
    </row>
    <row r="266" spans="1:52" s="3" customFormat="1" ht="12.75" x14ac:dyDescent="0.2">
      <c r="A266" s="558">
        <v>2</v>
      </c>
      <c r="B266" s="549">
        <v>3</v>
      </c>
      <c r="C266" s="549">
        <v>5</v>
      </c>
      <c r="D266" s="549">
        <v>3</v>
      </c>
      <c r="E266" s="549" t="s">
        <v>312</v>
      </c>
      <c r="F266" s="550" t="s">
        <v>203</v>
      </c>
      <c r="G266" s="551"/>
      <c r="H266" s="551">
        <v>350000</v>
      </c>
      <c r="I266" s="551"/>
      <c r="J266" s="552">
        <f>SUBTOTAL(9,G266:I266)</f>
        <v>350000</v>
      </c>
      <c r="K266" s="553">
        <f>IFERROR(J266/$J$18*100,"0.00")</f>
        <v>8.499310799605124E-2</v>
      </c>
      <c r="L266" s="56"/>
      <c r="M266" s="56"/>
      <c r="N266" s="56"/>
      <c r="O266" s="56"/>
      <c r="P266" s="56"/>
      <c r="Q266" s="56"/>
      <c r="R266" s="56"/>
      <c r="S266" s="56"/>
      <c r="T266" s="56"/>
      <c r="U266" s="56"/>
      <c r="V266" s="56"/>
      <c r="W266" s="56"/>
      <c r="X266" s="56"/>
      <c r="Y266" s="56"/>
      <c r="Z266" s="56"/>
      <c r="AA266" s="56"/>
      <c r="AB266" s="56"/>
      <c r="AC266" s="56"/>
      <c r="AD266" s="56"/>
      <c r="AE266" s="56"/>
      <c r="AF266" s="56"/>
      <c r="AG266" s="56"/>
      <c r="AH266" s="56"/>
      <c r="AI266" s="56"/>
      <c r="AJ266" s="56"/>
      <c r="AK266" s="56"/>
      <c r="AL266" s="56"/>
      <c r="AM266" s="56"/>
      <c r="AN266" s="56"/>
      <c r="AO266" s="56"/>
      <c r="AP266" s="56"/>
      <c r="AQ266" s="56"/>
      <c r="AR266" s="56"/>
      <c r="AS266" s="56"/>
      <c r="AT266" s="56"/>
      <c r="AU266" s="56"/>
      <c r="AV266" s="56"/>
      <c r="AW266" s="56"/>
      <c r="AX266" s="56"/>
      <c r="AY266" s="56"/>
      <c r="AZ266" s="56"/>
    </row>
    <row r="267" spans="1:52" s="3" customFormat="1" ht="12.75" x14ac:dyDescent="0.2">
      <c r="A267" s="543">
        <v>2</v>
      </c>
      <c r="B267" s="544">
        <v>3</v>
      </c>
      <c r="C267" s="544">
        <v>5</v>
      </c>
      <c r="D267" s="544">
        <v>4</v>
      </c>
      <c r="E267" s="544"/>
      <c r="F267" s="557" t="s">
        <v>204</v>
      </c>
      <c r="G267" s="563">
        <f>+G268</f>
        <v>0</v>
      </c>
      <c r="H267" s="563">
        <f>+H268</f>
        <v>0</v>
      </c>
      <c r="I267" s="563">
        <f>+I268</f>
        <v>0</v>
      </c>
      <c r="J267" s="563">
        <f>+J268</f>
        <v>0</v>
      </c>
      <c r="K267" s="564">
        <f>+K268</f>
        <v>0</v>
      </c>
      <c r="L267" s="56"/>
      <c r="M267" s="56"/>
      <c r="N267" s="56"/>
      <c r="O267" s="56"/>
      <c r="P267" s="56"/>
      <c r="Q267" s="56"/>
      <c r="R267" s="56"/>
      <c r="S267" s="56"/>
      <c r="T267" s="56"/>
      <c r="U267" s="56"/>
      <c r="V267" s="56"/>
      <c r="W267" s="56"/>
      <c r="X267" s="56"/>
      <c r="Y267" s="56"/>
      <c r="Z267" s="56"/>
      <c r="AA267" s="56"/>
      <c r="AB267" s="56"/>
      <c r="AC267" s="56"/>
      <c r="AD267" s="56"/>
      <c r="AE267" s="56"/>
      <c r="AF267" s="56"/>
      <c r="AG267" s="56"/>
      <c r="AH267" s="56"/>
      <c r="AI267" s="56"/>
      <c r="AJ267" s="56"/>
      <c r="AK267" s="56"/>
      <c r="AL267" s="56"/>
      <c r="AM267" s="56"/>
      <c r="AN267" s="56"/>
      <c r="AO267" s="56"/>
      <c r="AP267" s="56"/>
      <c r="AQ267" s="56"/>
      <c r="AR267" s="56"/>
      <c r="AS267" s="56"/>
      <c r="AT267" s="56"/>
      <c r="AU267" s="56"/>
      <c r="AV267" s="56"/>
      <c r="AW267" s="56"/>
      <c r="AX267" s="56"/>
      <c r="AY267" s="56"/>
      <c r="AZ267" s="56"/>
    </row>
    <row r="268" spans="1:52" s="3" customFormat="1" ht="12.75" x14ac:dyDescent="0.2">
      <c r="A268" s="558">
        <v>2</v>
      </c>
      <c r="B268" s="549">
        <v>3</v>
      </c>
      <c r="C268" s="549">
        <v>5</v>
      </c>
      <c r="D268" s="549">
        <v>4</v>
      </c>
      <c r="E268" s="549" t="s">
        <v>312</v>
      </c>
      <c r="F268" s="550" t="s">
        <v>204</v>
      </c>
      <c r="G268" s="560"/>
      <c r="H268" s="560"/>
      <c r="I268" s="560"/>
      <c r="J268" s="552">
        <f>SUBTOTAL(9,G268:I268)</f>
        <v>0</v>
      </c>
      <c r="K268" s="553">
        <f>IFERROR(J268/$J$18*100,"0.00")</f>
        <v>0</v>
      </c>
      <c r="L268" s="56"/>
      <c r="M268" s="56"/>
      <c r="N268" s="56"/>
      <c r="O268" s="56"/>
      <c r="P268" s="56"/>
      <c r="Q268" s="56"/>
      <c r="R268" s="56"/>
      <c r="S268" s="56"/>
      <c r="T268" s="56"/>
      <c r="U268" s="56"/>
      <c r="V268" s="56"/>
      <c r="W268" s="56"/>
      <c r="X268" s="56"/>
      <c r="Y268" s="56"/>
      <c r="Z268" s="56"/>
      <c r="AA268" s="56"/>
      <c r="AB268" s="56"/>
      <c r="AC268" s="56"/>
      <c r="AD268" s="56"/>
      <c r="AE268" s="56"/>
      <c r="AF268" s="56"/>
      <c r="AG268" s="56"/>
      <c r="AH268" s="56"/>
      <c r="AI268" s="56"/>
      <c r="AJ268" s="56"/>
      <c r="AK268" s="56"/>
      <c r="AL268" s="56"/>
      <c r="AM268" s="56"/>
      <c r="AN268" s="56"/>
      <c r="AO268" s="56"/>
      <c r="AP268" s="56"/>
      <c r="AQ268" s="56"/>
      <c r="AR268" s="56"/>
      <c r="AS268" s="56"/>
      <c r="AT268" s="56"/>
      <c r="AU268" s="56"/>
      <c r="AV268" s="56"/>
      <c r="AW268" s="56"/>
      <c r="AX268" s="56"/>
      <c r="AY268" s="56"/>
      <c r="AZ268" s="56"/>
    </row>
    <row r="269" spans="1:52" s="3" customFormat="1" ht="12.75" x14ac:dyDescent="0.2">
      <c r="A269" s="543">
        <v>2</v>
      </c>
      <c r="B269" s="544">
        <v>3</v>
      </c>
      <c r="C269" s="544">
        <v>5</v>
      </c>
      <c r="D269" s="544">
        <v>5</v>
      </c>
      <c r="E269" s="544"/>
      <c r="F269" s="557" t="s">
        <v>359</v>
      </c>
      <c r="G269" s="563">
        <f>+G270</f>
        <v>0</v>
      </c>
      <c r="H269" s="563">
        <f>+H270</f>
        <v>250000</v>
      </c>
      <c r="I269" s="563">
        <f>+I270</f>
        <v>0</v>
      </c>
      <c r="J269" s="563">
        <f>+J270</f>
        <v>250000</v>
      </c>
      <c r="K269" s="564">
        <f>+K270</f>
        <v>6.0709362854322317E-2</v>
      </c>
      <c r="L269" s="56"/>
      <c r="M269" s="56"/>
      <c r="N269" s="56"/>
      <c r="O269" s="56"/>
      <c r="P269" s="56"/>
      <c r="Q269" s="56"/>
      <c r="R269" s="56"/>
      <c r="S269" s="56"/>
      <c r="T269" s="56"/>
      <c r="U269" s="56"/>
      <c r="V269" s="56"/>
      <c r="W269" s="56"/>
      <c r="X269" s="56"/>
      <c r="Y269" s="56"/>
      <c r="Z269" s="56"/>
      <c r="AA269" s="56"/>
      <c r="AB269" s="56"/>
      <c r="AC269" s="56"/>
      <c r="AD269" s="56"/>
      <c r="AE269" s="56"/>
      <c r="AF269" s="56"/>
      <c r="AG269" s="56"/>
      <c r="AH269" s="56"/>
      <c r="AI269" s="56"/>
      <c r="AJ269" s="56"/>
      <c r="AK269" s="56"/>
      <c r="AL269" s="56"/>
      <c r="AM269" s="56"/>
      <c r="AN269" s="56"/>
      <c r="AO269" s="56"/>
      <c r="AP269" s="56"/>
      <c r="AQ269" s="56"/>
      <c r="AR269" s="56"/>
      <c r="AS269" s="56"/>
      <c r="AT269" s="56"/>
      <c r="AU269" s="56"/>
      <c r="AV269" s="56"/>
      <c r="AW269" s="56"/>
      <c r="AX269" s="56"/>
      <c r="AY269" s="56"/>
      <c r="AZ269" s="56"/>
    </row>
    <row r="270" spans="1:52" s="3" customFormat="1" ht="12.75" x14ac:dyDescent="0.2">
      <c r="A270" s="558">
        <v>2</v>
      </c>
      <c r="B270" s="549">
        <v>3</v>
      </c>
      <c r="C270" s="549">
        <v>5</v>
      </c>
      <c r="D270" s="549">
        <v>5</v>
      </c>
      <c r="E270" s="549" t="s">
        <v>312</v>
      </c>
      <c r="F270" s="550" t="s">
        <v>205</v>
      </c>
      <c r="G270" s="551"/>
      <c r="H270" s="551">
        <v>250000</v>
      </c>
      <c r="I270" s="551"/>
      <c r="J270" s="552">
        <f>SUBTOTAL(9,G270:I270)</f>
        <v>250000</v>
      </c>
      <c r="K270" s="553">
        <f>IFERROR(J270/$J$18*100,"0.00")</f>
        <v>6.0709362854322317E-2</v>
      </c>
      <c r="L270" s="56"/>
      <c r="M270" s="56"/>
      <c r="N270" s="56"/>
      <c r="O270" s="56"/>
      <c r="P270" s="56"/>
      <c r="Q270" s="56"/>
      <c r="R270" s="56"/>
      <c r="S270" s="56"/>
      <c r="T270" s="56"/>
      <c r="U270" s="56"/>
      <c r="V270" s="56"/>
      <c r="W270" s="56"/>
      <c r="X270" s="56"/>
      <c r="Y270" s="56"/>
      <c r="Z270" s="56"/>
      <c r="AA270" s="56"/>
      <c r="AB270" s="56"/>
      <c r="AC270" s="56"/>
      <c r="AD270" s="56"/>
      <c r="AE270" s="56"/>
      <c r="AF270" s="56"/>
      <c r="AG270" s="56"/>
      <c r="AH270" s="56"/>
      <c r="AI270" s="56"/>
      <c r="AJ270" s="56"/>
      <c r="AK270" s="56"/>
      <c r="AL270" s="56"/>
      <c r="AM270" s="56"/>
      <c r="AN270" s="56"/>
      <c r="AO270" s="56"/>
      <c r="AP270" s="56"/>
      <c r="AQ270" s="56"/>
      <c r="AR270" s="56"/>
      <c r="AS270" s="56"/>
      <c r="AT270" s="56"/>
      <c r="AU270" s="56"/>
      <c r="AV270" s="56"/>
      <c r="AW270" s="56"/>
      <c r="AX270" s="56"/>
      <c r="AY270" s="56"/>
      <c r="AZ270" s="56"/>
    </row>
    <row r="271" spans="1:52" s="3" customFormat="1" ht="12.75" x14ac:dyDescent="0.2">
      <c r="A271" s="538">
        <v>2</v>
      </c>
      <c r="B271" s="539">
        <v>3</v>
      </c>
      <c r="C271" s="539">
        <v>6</v>
      </c>
      <c r="D271" s="539"/>
      <c r="E271" s="539"/>
      <c r="F271" s="540" t="s">
        <v>206</v>
      </c>
      <c r="G271" s="541">
        <f>+G272+G278+G282+G289+G297</f>
        <v>0</v>
      </c>
      <c r="H271" s="541">
        <f>+H272+H278+H282+H289+H297</f>
        <v>535000</v>
      </c>
      <c r="I271" s="541">
        <f>+I272+I278+I282+I289+I297</f>
        <v>0</v>
      </c>
      <c r="J271" s="541">
        <f>+J272+J278+J282+J289+J297</f>
        <v>535000</v>
      </c>
      <c r="K271" s="541">
        <f>+K272+K278+K282+K289+K297</f>
        <v>0.12991803650824976</v>
      </c>
      <c r="L271" s="56"/>
      <c r="M271" s="56"/>
      <c r="N271" s="56"/>
      <c r="O271" s="56"/>
      <c r="P271" s="56"/>
      <c r="Q271" s="56"/>
      <c r="R271" s="56"/>
      <c r="S271" s="56"/>
      <c r="T271" s="56"/>
      <c r="U271" s="56"/>
      <c r="V271" s="56"/>
      <c r="W271" s="56"/>
      <c r="X271" s="56"/>
      <c r="Y271" s="56"/>
      <c r="Z271" s="56"/>
      <c r="AA271" s="56"/>
      <c r="AB271" s="56"/>
      <c r="AC271" s="56"/>
      <c r="AD271" s="56"/>
      <c r="AE271" s="56"/>
      <c r="AF271" s="56"/>
      <c r="AG271" s="56"/>
      <c r="AH271" s="56"/>
      <c r="AI271" s="56"/>
      <c r="AJ271" s="56"/>
      <c r="AK271" s="56"/>
      <c r="AL271" s="56"/>
      <c r="AM271" s="56"/>
      <c r="AN271" s="56"/>
      <c r="AO271" s="56"/>
      <c r="AP271" s="56"/>
      <c r="AQ271" s="56"/>
      <c r="AR271" s="56"/>
      <c r="AS271" s="56"/>
      <c r="AT271" s="56"/>
      <c r="AU271" s="56"/>
      <c r="AV271" s="56"/>
      <c r="AW271" s="56"/>
      <c r="AX271" s="56"/>
      <c r="AY271" s="56"/>
      <c r="AZ271" s="56"/>
    </row>
    <row r="272" spans="1:52" s="3" customFormat="1" ht="12.75" x14ac:dyDescent="0.2">
      <c r="A272" s="543">
        <v>2</v>
      </c>
      <c r="B272" s="544">
        <v>3</v>
      </c>
      <c r="C272" s="544">
        <v>6</v>
      </c>
      <c r="D272" s="544">
        <v>1</v>
      </c>
      <c r="E272" s="544"/>
      <c r="F272" s="557" t="s">
        <v>207</v>
      </c>
      <c r="G272" s="563">
        <f>+G273+G274+G275+G276</f>
        <v>0</v>
      </c>
      <c r="H272" s="563">
        <f>+H273+H274+H275+H276</f>
        <v>0</v>
      </c>
      <c r="I272" s="563">
        <f>+I273+I274+I275+I276</f>
        <v>0</v>
      </c>
      <c r="J272" s="563">
        <f>+J273+J274+J275+J276</f>
        <v>0</v>
      </c>
      <c r="K272" s="564">
        <f>+K273+K274+K275+K276</f>
        <v>0</v>
      </c>
      <c r="L272" s="56"/>
      <c r="M272" s="56"/>
      <c r="N272" s="56"/>
      <c r="O272" s="56"/>
      <c r="P272" s="56"/>
      <c r="Q272" s="56"/>
      <c r="R272" s="56"/>
      <c r="S272" s="56"/>
      <c r="T272" s="56"/>
      <c r="U272" s="56"/>
      <c r="V272" s="56"/>
      <c r="W272" s="56"/>
      <c r="X272" s="56"/>
      <c r="Y272" s="56"/>
      <c r="Z272" s="56"/>
      <c r="AA272" s="56"/>
      <c r="AB272" s="56"/>
      <c r="AC272" s="56"/>
      <c r="AD272" s="56"/>
      <c r="AE272" s="56"/>
      <c r="AF272" s="56"/>
      <c r="AG272" s="56"/>
      <c r="AH272" s="56"/>
      <c r="AI272" s="56"/>
      <c r="AJ272" s="56"/>
      <c r="AK272" s="56"/>
      <c r="AL272" s="56"/>
      <c r="AM272" s="56"/>
      <c r="AN272" s="56"/>
      <c r="AO272" s="56"/>
      <c r="AP272" s="56"/>
      <c r="AQ272" s="56"/>
      <c r="AR272" s="56"/>
      <c r="AS272" s="56"/>
      <c r="AT272" s="56"/>
      <c r="AU272" s="56"/>
      <c r="AV272" s="56"/>
      <c r="AW272" s="56"/>
      <c r="AX272" s="56"/>
      <c r="AY272" s="56"/>
      <c r="AZ272" s="56"/>
    </row>
    <row r="273" spans="1:52" s="3" customFormat="1" ht="12.75" x14ac:dyDescent="0.2">
      <c r="A273" s="558">
        <v>2</v>
      </c>
      <c r="B273" s="549">
        <v>3</v>
      </c>
      <c r="C273" s="549">
        <v>6</v>
      </c>
      <c r="D273" s="549">
        <v>1</v>
      </c>
      <c r="E273" s="549" t="s">
        <v>312</v>
      </c>
      <c r="F273" s="550" t="s">
        <v>208</v>
      </c>
      <c r="G273" s="551"/>
      <c r="H273" s="551"/>
      <c r="I273" s="551"/>
      <c r="J273" s="551">
        <f>SUBTOTAL(9,G273:I273)</f>
        <v>0</v>
      </c>
      <c r="K273" s="565">
        <f>IFERROR(J273/$J$18*100,"0.00")</f>
        <v>0</v>
      </c>
      <c r="L273" s="56"/>
      <c r="M273" s="56"/>
      <c r="N273" s="56"/>
      <c r="O273" s="56"/>
      <c r="P273" s="56"/>
      <c r="Q273" s="56"/>
      <c r="R273" s="56"/>
      <c r="S273" s="56"/>
      <c r="T273" s="56"/>
      <c r="U273" s="56"/>
      <c r="V273" s="56"/>
      <c r="W273" s="56"/>
      <c r="X273" s="56"/>
      <c r="Y273" s="56"/>
      <c r="Z273" s="56"/>
      <c r="AA273" s="56"/>
      <c r="AB273" s="56"/>
      <c r="AC273" s="56"/>
      <c r="AD273" s="56"/>
      <c r="AE273" s="56"/>
      <c r="AF273" s="56"/>
      <c r="AG273" s="56"/>
      <c r="AH273" s="56"/>
      <c r="AI273" s="56"/>
      <c r="AJ273" s="56"/>
      <c r="AK273" s="56"/>
      <c r="AL273" s="56"/>
      <c r="AM273" s="56"/>
      <c r="AN273" s="56"/>
      <c r="AO273" s="56"/>
      <c r="AP273" s="56"/>
      <c r="AQ273" s="56"/>
      <c r="AR273" s="56"/>
      <c r="AS273" s="56"/>
      <c r="AT273" s="56"/>
      <c r="AU273" s="56"/>
      <c r="AV273" s="56"/>
      <c r="AW273" s="56"/>
      <c r="AX273" s="56"/>
      <c r="AY273" s="56"/>
      <c r="AZ273" s="56"/>
    </row>
    <row r="274" spans="1:52" s="3" customFormat="1" ht="12.75" x14ac:dyDescent="0.2">
      <c r="A274" s="558">
        <v>2</v>
      </c>
      <c r="B274" s="549">
        <v>3</v>
      </c>
      <c r="C274" s="549">
        <v>6</v>
      </c>
      <c r="D274" s="549">
        <v>1</v>
      </c>
      <c r="E274" s="549" t="s">
        <v>313</v>
      </c>
      <c r="F274" s="550" t="s">
        <v>209</v>
      </c>
      <c r="G274" s="551"/>
      <c r="H274" s="551"/>
      <c r="I274" s="551"/>
      <c r="J274" s="551">
        <f>SUBTOTAL(9,G274:I274)</f>
        <v>0</v>
      </c>
      <c r="K274" s="565">
        <f>IFERROR(J274/$J$18*100,"0.00")</f>
        <v>0</v>
      </c>
      <c r="L274" s="56"/>
      <c r="M274" s="56"/>
      <c r="N274" s="56"/>
      <c r="O274" s="56"/>
      <c r="P274" s="56"/>
      <c r="Q274" s="56"/>
      <c r="R274" s="56"/>
      <c r="S274" s="56"/>
      <c r="T274" s="56"/>
      <c r="U274" s="56"/>
      <c r="V274" s="56"/>
      <c r="W274" s="56"/>
      <c r="X274" s="56"/>
      <c r="Y274" s="56"/>
      <c r="Z274" s="56"/>
      <c r="AA274" s="56"/>
      <c r="AB274" s="56"/>
      <c r="AC274" s="56"/>
      <c r="AD274" s="56"/>
      <c r="AE274" s="56"/>
      <c r="AF274" s="56"/>
      <c r="AG274" s="56"/>
      <c r="AH274" s="56"/>
      <c r="AI274" s="56"/>
      <c r="AJ274" s="56"/>
      <c r="AK274" s="56"/>
      <c r="AL274" s="56"/>
      <c r="AM274" s="56"/>
      <c r="AN274" s="56"/>
      <c r="AO274" s="56"/>
      <c r="AP274" s="56"/>
      <c r="AQ274" s="56"/>
      <c r="AR274" s="56"/>
      <c r="AS274" s="56"/>
      <c r="AT274" s="56"/>
      <c r="AU274" s="56"/>
      <c r="AV274" s="56"/>
      <c r="AW274" s="56"/>
      <c r="AX274" s="56"/>
      <c r="AY274" s="56"/>
      <c r="AZ274" s="56"/>
    </row>
    <row r="275" spans="1:52" s="3" customFormat="1" ht="12.75" x14ac:dyDescent="0.2">
      <c r="A275" s="558">
        <v>2</v>
      </c>
      <c r="B275" s="549">
        <v>3</v>
      </c>
      <c r="C275" s="549">
        <v>6</v>
      </c>
      <c r="D275" s="549">
        <v>1</v>
      </c>
      <c r="E275" s="549" t="s">
        <v>314</v>
      </c>
      <c r="F275" s="550" t="s">
        <v>210</v>
      </c>
      <c r="G275" s="551"/>
      <c r="H275" s="551"/>
      <c r="I275" s="551"/>
      <c r="J275" s="551">
        <f>SUBTOTAL(9,G275:I275)</f>
        <v>0</v>
      </c>
      <c r="K275" s="565">
        <f>IFERROR(J275/$J$18*100,"0.00")</f>
        <v>0</v>
      </c>
      <c r="L275" s="56"/>
      <c r="M275" s="56"/>
      <c r="N275" s="56"/>
      <c r="O275" s="56"/>
      <c r="P275" s="56"/>
      <c r="Q275" s="56"/>
      <c r="R275" s="56"/>
      <c r="S275" s="56"/>
      <c r="T275" s="56"/>
      <c r="U275" s="56"/>
      <c r="V275" s="56"/>
      <c r="W275" s="56"/>
      <c r="X275" s="56"/>
      <c r="Y275" s="56"/>
      <c r="Z275" s="56"/>
      <c r="AA275" s="56"/>
      <c r="AB275" s="56"/>
      <c r="AC275" s="56"/>
      <c r="AD275" s="56"/>
      <c r="AE275" s="56"/>
      <c r="AF275" s="56"/>
      <c r="AG275" s="56"/>
      <c r="AH275" s="56"/>
      <c r="AI275" s="56"/>
      <c r="AJ275" s="56"/>
      <c r="AK275" s="56"/>
      <c r="AL275" s="56"/>
      <c r="AM275" s="56"/>
      <c r="AN275" s="56"/>
      <c r="AO275" s="56"/>
      <c r="AP275" s="56"/>
      <c r="AQ275" s="56"/>
      <c r="AR275" s="56"/>
      <c r="AS275" s="56"/>
      <c r="AT275" s="56"/>
      <c r="AU275" s="56"/>
      <c r="AV275" s="56"/>
      <c r="AW275" s="56"/>
      <c r="AX275" s="56"/>
      <c r="AY275" s="56"/>
      <c r="AZ275" s="56"/>
    </row>
    <row r="276" spans="1:52" s="3" customFormat="1" ht="12.75" x14ac:dyDescent="0.2">
      <c r="A276" s="558">
        <v>2</v>
      </c>
      <c r="B276" s="549">
        <v>3</v>
      </c>
      <c r="C276" s="549">
        <v>6</v>
      </c>
      <c r="D276" s="549">
        <v>1</v>
      </c>
      <c r="E276" s="549" t="s">
        <v>315</v>
      </c>
      <c r="F276" s="550" t="s">
        <v>211</v>
      </c>
      <c r="G276" s="551"/>
      <c r="H276" s="551"/>
      <c r="I276" s="551"/>
      <c r="J276" s="551">
        <f>SUBTOTAL(9,G276:I276)</f>
        <v>0</v>
      </c>
      <c r="K276" s="565">
        <f>IFERROR(J276/$J$18*100,"0.00")</f>
        <v>0</v>
      </c>
      <c r="L276" s="56"/>
      <c r="M276" s="56"/>
      <c r="N276" s="56"/>
      <c r="O276" s="56"/>
      <c r="P276" s="56"/>
      <c r="Q276" s="56"/>
      <c r="R276" s="56"/>
      <c r="S276" s="56"/>
      <c r="T276" s="56"/>
      <c r="U276" s="56"/>
      <c r="V276" s="56"/>
      <c r="W276" s="56"/>
      <c r="X276" s="56"/>
      <c r="Y276" s="56"/>
      <c r="Z276" s="56"/>
      <c r="AA276" s="56"/>
      <c r="AB276" s="56"/>
      <c r="AC276" s="56"/>
      <c r="AD276" s="56"/>
      <c r="AE276" s="56"/>
      <c r="AF276" s="56"/>
      <c r="AG276" s="56"/>
      <c r="AH276" s="56"/>
      <c r="AI276" s="56"/>
      <c r="AJ276" s="56"/>
      <c r="AK276" s="56"/>
      <c r="AL276" s="56"/>
      <c r="AM276" s="56"/>
      <c r="AN276" s="56"/>
      <c r="AO276" s="56"/>
      <c r="AP276" s="56"/>
      <c r="AQ276" s="56"/>
      <c r="AR276" s="56"/>
      <c r="AS276" s="56"/>
      <c r="AT276" s="56"/>
      <c r="AU276" s="56"/>
      <c r="AV276" s="56"/>
      <c r="AW276" s="56"/>
      <c r="AX276" s="56"/>
      <c r="AY276" s="56"/>
      <c r="AZ276" s="56"/>
    </row>
    <row r="277" spans="1:52" s="3" customFormat="1" ht="12.75" x14ac:dyDescent="0.2">
      <c r="A277" s="558">
        <v>2</v>
      </c>
      <c r="B277" s="549">
        <v>3</v>
      </c>
      <c r="C277" s="549">
        <v>6</v>
      </c>
      <c r="D277" s="549">
        <v>1</v>
      </c>
      <c r="E277" s="549" t="s">
        <v>316</v>
      </c>
      <c r="F277" s="550" t="s">
        <v>212</v>
      </c>
      <c r="G277" s="560"/>
      <c r="H277" s="560"/>
      <c r="I277" s="560"/>
      <c r="J277" s="551">
        <f>SUBTOTAL(9,G277:I277)</f>
        <v>0</v>
      </c>
      <c r="K277" s="565">
        <f>IFERROR(J277/$J$18*100,"0.00")</f>
        <v>0</v>
      </c>
      <c r="L277" s="56"/>
      <c r="M277" s="56"/>
      <c r="N277" s="56"/>
      <c r="O277" s="56"/>
      <c r="P277" s="56"/>
      <c r="Q277" s="56"/>
      <c r="R277" s="56"/>
      <c r="S277" s="56"/>
      <c r="T277" s="56"/>
      <c r="U277" s="56"/>
      <c r="V277" s="56"/>
      <c r="W277" s="56"/>
      <c r="X277" s="56"/>
      <c r="Y277" s="56"/>
      <c r="Z277" s="56"/>
      <c r="AA277" s="56"/>
      <c r="AB277" s="56"/>
      <c r="AC277" s="56"/>
      <c r="AD277" s="56"/>
      <c r="AE277" s="56"/>
      <c r="AF277" s="56"/>
      <c r="AG277" s="56"/>
      <c r="AH277" s="56"/>
      <c r="AI277" s="56"/>
      <c r="AJ277" s="56"/>
      <c r="AK277" s="56"/>
      <c r="AL277" s="56"/>
      <c r="AM277" s="56"/>
      <c r="AN277" s="56"/>
      <c r="AO277" s="56"/>
      <c r="AP277" s="56"/>
      <c r="AQ277" s="56"/>
      <c r="AR277" s="56"/>
      <c r="AS277" s="56"/>
      <c r="AT277" s="56"/>
      <c r="AU277" s="56"/>
      <c r="AV277" s="56"/>
      <c r="AW277" s="56"/>
      <c r="AX277" s="56"/>
      <c r="AY277" s="56"/>
      <c r="AZ277" s="56"/>
    </row>
    <row r="278" spans="1:52" s="3" customFormat="1" ht="12.75" x14ac:dyDescent="0.2">
      <c r="A278" s="543">
        <v>2</v>
      </c>
      <c r="B278" s="544">
        <v>3</v>
      </c>
      <c r="C278" s="544">
        <v>6</v>
      </c>
      <c r="D278" s="544">
        <v>2</v>
      </c>
      <c r="E278" s="544"/>
      <c r="F278" s="557" t="s">
        <v>213</v>
      </c>
      <c r="G278" s="563">
        <f>+G279+G280+G281</f>
        <v>0</v>
      </c>
      <c r="H278" s="563">
        <f>+H279+H280+H281</f>
        <v>285000</v>
      </c>
      <c r="I278" s="563">
        <f>+I279+I280+I281</f>
        <v>0</v>
      </c>
      <c r="J278" s="563">
        <f>+J279+J280+J281</f>
        <v>285000</v>
      </c>
      <c r="K278" s="564">
        <f>+K279+K280+K281</f>
        <v>6.9208673653927438E-2</v>
      </c>
      <c r="L278" s="56"/>
      <c r="M278" s="56"/>
      <c r="N278" s="56"/>
      <c r="O278" s="56"/>
      <c r="P278" s="56"/>
      <c r="Q278" s="56"/>
      <c r="R278" s="56"/>
      <c r="S278" s="56"/>
      <c r="T278" s="56"/>
      <c r="U278" s="56"/>
      <c r="V278" s="56"/>
      <c r="W278" s="56"/>
      <c r="X278" s="56"/>
      <c r="Y278" s="56"/>
      <c r="Z278" s="56"/>
      <c r="AA278" s="56"/>
      <c r="AB278" s="56"/>
      <c r="AC278" s="56"/>
      <c r="AD278" s="56"/>
      <c r="AE278" s="56"/>
      <c r="AF278" s="56"/>
      <c r="AG278" s="56"/>
      <c r="AH278" s="56"/>
      <c r="AI278" s="56"/>
      <c r="AJ278" s="56"/>
      <c r="AK278" s="56"/>
      <c r="AL278" s="56"/>
      <c r="AM278" s="56"/>
      <c r="AN278" s="56"/>
      <c r="AO278" s="56"/>
      <c r="AP278" s="56"/>
      <c r="AQ278" s="56"/>
      <c r="AR278" s="56"/>
      <c r="AS278" s="56"/>
      <c r="AT278" s="56"/>
      <c r="AU278" s="56"/>
      <c r="AV278" s="56"/>
      <c r="AW278" s="56"/>
      <c r="AX278" s="56"/>
      <c r="AY278" s="56"/>
      <c r="AZ278" s="56"/>
    </row>
    <row r="279" spans="1:52" s="3" customFormat="1" ht="12.75" x14ac:dyDescent="0.2">
      <c r="A279" s="558">
        <v>2</v>
      </c>
      <c r="B279" s="549">
        <v>3</v>
      </c>
      <c r="C279" s="549">
        <v>6</v>
      </c>
      <c r="D279" s="549">
        <v>2</v>
      </c>
      <c r="E279" s="549" t="s">
        <v>312</v>
      </c>
      <c r="F279" s="550" t="s">
        <v>214</v>
      </c>
      <c r="G279" s="551"/>
      <c r="H279" s="551"/>
      <c r="I279" s="551"/>
      <c r="J279" s="551">
        <f>SUBTOTAL(9,G279:I279)</f>
        <v>0</v>
      </c>
      <c r="K279" s="565">
        <f>IFERROR(J279/$J$18*100,"0.00")</f>
        <v>0</v>
      </c>
      <c r="L279" s="56"/>
      <c r="M279" s="56"/>
      <c r="N279" s="56"/>
      <c r="O279" s="56"/>
      <c r="P279" s="56"/>
      <c r="Q279" s="56"/>
      <c r="R279" s="56"/>
      <c r="S279" s="56"/>
      <c r="T279" s="56"/>
      <c r="U279" s="56"/>
      <c r="V279" s="56"/>
      <c r="W279" s="56"/>
      <c r="X279" s="56"/>
      <c r="Y279" s="56"/>
      <c r="Z279" s="56"/>
      <c r="AA279" s="56"/>
      <c r="AB279" s="56"/>
      <c r="AC279" s="56"/>
      <c r="AD279" s="56"/>
      <c r="AE279" s="56"/>
      <c r="AF279" s="56"/>
      <c r="AG279" s="56"/>
      <c r="AH279" s="56"/>
      <c r="AI279" s="56"/>
      <c r="AJ279" s="56"/>
      <c r="AK279" s="56"/>
      <c r="AL279" s="56"/>
      <c r="AM279" s="56"/>
      <c r="AN279" s="56"/>
      <c r="AO279" s="56"/>
      <c r="AP279" s="56"/>
      <c r="AQ279" s="56"/>
      <c r="AR279" s="56"/>
      <c r="AS279" s="56"/>
      <c r="AT279" s="56"/>
      <c r="AU279" s="56"/>
      <c r="AV279" s="56"/>
      <c r="AW279" s="56"/>
      <c r="AX279" s="56"/>
      <c r="AY279" s="56"/>
      <c r="AZ279" s="56"/>
    </row>
    <row r="280" spans="1:52" s="3" customFormat="1" ht="12.75" x14ac:dyDescent="0.2">
      <c r="A280" s="558">
        <v>2</v>
      </c>
      <c r="B280" s="549">
        <v>3</v>
      </c>
      <c r="C280" s="549">
        <v>6</v>
      </c>
      <c r="D280" s="549">
        <v>2</v>
      </c>
      <c r="E280" s="549" t="s">
        <v>313</v>
      </c>
      <c r="F280" s="550" t="s">
        <v>215</v>
      </c>
      <c r="G280" s="551"/>
      <c r="H280" s="551">
        <v>250000</v>
      </c>
      <c r="I280" s="551"/>
      <c r="J280" s="551">
        <f>SUBTOTAL(9,G280:I280)</f>
        <v>250000</v>
      </c>
      <c r="K280" s="565">
        <f>IFERROR(J280/$J$18*100,"0.00")</f>
        <v>6.0709362854322317E-2</v>
      </c>
      <c r="L280" s="56"/>
      <c r="M280" s="56"/>
      <c r="N280" s="56"/>
      <c r="O280" s="56"/>
      <c r="P280" s="56"/>
      <c r="Q280" s="56"/>
      <c r="R280" s="56"/>
      <c r="S280" s="56"/>
      <c r="T280" s="56"/>
      <c r="U280" s="56"/>
      <c r="V280" s="56"/>
      <c r="W280" s="56"/>
      <c r="X280" s="56"/>
      <c r="Y280" s="56"/>
      <c r="Z280" s="56"/>
      <c r="AA280" s="56"/>
      <c r="AB280" s="56"/>
      <c r="AC280" s="56"/>
      <c r="AD280" s="56"/>
      <c r="AE280" s="56"/>
      <c r="AF280" s="56"/>
      <c r="AG280" s="56"/>
      <c r="AH280" s="56"/>
      <c r="AI280" s="56"/>
      <c r="AJ280" s="56"/>
      <c r="AK280" s="56"/>
      <c r="AL280" s="56"/>
      <c r="AM280" s="56"/>
      <c r="AN280" s="56"/>
      <c r="AO280" s="56"/>
      <c r="AP280" s="56"/>
      <c r="AQ280" s="56"/>
      <c r="AR280" s="56"/>
      <c r="AS280" s="56"/>
      <c r="AT280" s="56"/>
      <c r="AU280" s="56"/>
      <c r="AV280" s="56"/>
      <c r="AW280" s="56"/>
      <c r="AX280" s="56"/>
      <c r="AY280" s="56"/>
      <c r="AZ280" s="56"/>
    </row>
    <row r="281" spans="1:52" s="3" customFormat="1" ht="12.75" x14ac:dyDescent="0.2">
      <c r="A281" s="558">
        <v>2</v>
      </c>
      <c r="B281" s="549">
        <v>3</v>
      </c>
      <c r="C281" s="549">
        <v>6</v>
      </c>
      <c r="D281" s="549">
        <v>2</v>
      </c>
      <c r="E281" s="549" t="s">
        <v>314</v>
      </c>
      <c r="F281" s="550" t="s">
        <v>216</v>
      </c>
      <c r="G281" s="560"/>
      <c r="H281" s="560">
        <v>35000</v>
      </c>
      <c r="I281" s="560"/>
      <c r="J281" s="551">
        <f>SUBTOTAL(9,G281:I281)</f>
        <v>35000</v>
      </c>
      <c r="K281" s="565">
        <f>IFERROR(J281/$J$18*100,"0.00")</f>
        <v>8.4993107996051229E-3</v>
      </c>
      <c r="L281" s="56"/>
      <c r="M281" s="56"/>
      <c r="N281" s="56"/>
      <c r="O281" s="56"/>
      <c r="P281" s="56"/>
      <c r="Q281" s="56"/>
      <c r="R281" s="56"/>
      <c r="S281" s="56"/>
      <c r="T281" s="56"/>
      <c r="U281" s="56"/>
      <c r="V281" s="56"/>
      <c r="W281" s="56"/>
      <c r="X281" s="56"/>
      <c r="Y281" s="56"/>
      <c r="Z281" s="56"/>
      <c r="AA281" s="56"/>
      <c r="AB281" s="56"/>
      <c r="AC281" s="56"/>
      <c r="AD281" s="56"/>
      <c r="AE281" s="56"/>
      <c r="AF281" s="56"/>
      <c r="AG281" s="56"/>
      <c r="AH281" s="56"/>
      <c r="AI281" s="56"/>
      <c r="AJ281" s="56"/>
      <c r="AK281" s="56"/>
      <c r="AL281" s="56"/>
      <c r="AM281" s="56"/>
      <c r="AN281" s="56"/>
      <c r="AO281" s="56"/>
      <c r="AP281" s="56"/>
      <c r="AQ281" s="56"/>
      <c r="AR281" s="56"/>
      <c r="AS281" s="56"/>
      <c r="AT281" s="56"/>
      <c r="AU281" s="56"/>
      <c r="AV281" s="56"/>
      <c r="AW281" s="56"/>
      <c r="AX281" s="56"/>
      <c r="AY281" s="56"/>
      <c r="AZ281" s="56"/>
    </row>
    <row r="282" spans="1:52" s="3" customFormat="1" ht="12.75" x14ac:dyDescent="0.2">
      <c r="A282" s="543">
        <v>2</v>
      </c>
      <c r="B282" s="544">
        <v>3</v>
      </c>
      <c r="C282" s="544">
        <v>6</v>
      </c>
      <c r="D282" s="544">
        <v>3</v>
      </c>
      <c r="E282" s="544"/>
      <c r="F282" s="557" t="s">
        <v>217</v>
      </c>
      <c r="G282" s="563">
        <f>+G283+G284+G285+G286+G287+G288</f>
        <v>0</v>
      </c>
      <c r="H282" s="563">
        <f>+H283+H284+H285+H286+H287+H288</f>
        <v>250000</v>
      </c>
      <c r="I282" s="563">
        <f>+I283+I284+I285+I286+I287+I288</f>
        <v>0</v>
      </c>
      <c r="J282" s="563">
        <f>+J283+J284+J285+J286+J287+J288</f>
        <v>250000</v>
      </c>
      <c r="K282" s="564">
        <f>+K283+K284+K285+K286+K287+K288</f>
        <v>6.0709362854322317E-2</v>
      </c>
      <c r="L282" s="56"/>
      <c r="M282" s="56"/>
      <c r="N282" s="56"/>
      <c r="O282" s="56"/>
      <c r="P282" s="56"/>
      <c r="Q282" s="56"/>
      <c r="R282" s="56"/>
      <c r="S282" s="56"/>
      <c r="T282" s="56"/>
      <c r="U282" s="56"/>
      <c r="V282" s="56"/>
      <c r="W282" s="56"/>
      <c r="X282" s="56"/>
      <c r="Y282" s="56"/>
      <c r="Z282" s="56"/>
      <c r="AA282" s="56"/>
      <c r="AB282" s="56"/>
      <c r="AC282" s="56"/>
      <c r="AD282" s="56"/>
      <c r="AE282" s="56"/>
      <c r="AF282" s="56"/>
      <c r="AG282" s="56"/>
      <c r="AH282" s="56"/>
      <c r="AI282" s="56"/>
      <c r="AJ282" s="56"/>
      <c r="AK282" s="56"/>
      <c r="AL282" s="56"/>
      <c r="AM282" s="56"/>
      <c r="AN282" s="56"/>
      <c r="AO282" s="56"/>
      <c r="AP282" s="56"/>
      <c r="AQ282" s="56"/>
      <c r="AR282" s="56"/>
      <c r="AS282" s="56"/>
      <c r="AT282" s="56"/>
      <c r="AU282" s="56"/>
      <c r="AV282" s="56"/>
      <c r="AW282" s="56"/>
      <c r="AX282" s="56"/>
      <c r="AY282" s="56"/>
      <c r="AZ282" s="56"/>
    </row>
    <row r="283" spans="1:52" s="3" customFormat="1" ht="12.75" x14ac:dyDescent="0.2">
      <c r="A283" s="558">
        <v>2</v>
      </c>
      <c r="B283" s="549">
        <v>3</v>
      </c>
      <c r="C283" s="549">
        <v>6</v>
      </c>
      <c r="D283" s="549">
        <v>3</v>
      </c>
      <c r="E283" s="549" t="s">
        <v>312</v>
      </c>
      <c r="F283" s="550" t="s">
        <v>218</v>
      </c>
      <c r="G283" s="551"/>
      <c r="H283" s="551"/>
      <c r="I283" s="551"/>
      <c r="J283" s="551">
        <f t="shared" ref="J283:J288" si="12">SUBTOTAL(9,G283:I283)</f>
        <v>0</v>
      </c>
      <c r="K283" s="565">
        <f t="shared" ref="K283:K288" si="13">IFERROR(J283/$J$18*100,"0.00")</f>
        <v>0</v>
      </c>
      <c r="L283" s="56"/>
      <c r="M283" s="56"/>
      <c r="N283" s="56"/>
      <c r="O283" s="56"/>
      <c r="P283" s="56"/>
      <c r="Q283" s="56"/>
      <c r="R283" s="56"/>
      <c r="S283" s="56"/>
      <c r="T283" s="56"/>
      <c r="U283" s="56"/>
      <c r="V283" s="56"/>
      <c r="W283" s="56"/>
      <c r="X283" s="56"/>
      <c r="Y283" s="56"/>
      <c r="Z283" s="56"/>
      <c r="AA283" s="56"/>
      <c r="AB283" s="56"/>
      <c r="AC283" s="56"/>
      <c r="AD283" s="56"/>
      <c r="AE283" s="56"/>
      <c r="AF283" s="56"/>
      <c r="AG283" s="56"/>
      <c r="AH283" s="56"/>
      <c r="AI283" s="56"/>
      <c r="AJ283" s="56"/>
      <c r="AK283" s="56"/>
      <c r="AL283" s="56"/>
      <c r="AM283" s="56"/>
      <c r="AN283" s="56"/>
      <c r="AO283" s="56"/>
      <c r="AP283" s="56"/>
      <c r="AQ283" s="56"/>
      <c r="AR283" s="56"/>
      <c r="AS283" s="56"/>
      <c r="AT283" s="56"/>
      <c r="AU283" s="56"/>
      <c r="AV283" s="56"/>
      <c r="AW283" s="56"/>
      <c r="AX283" s="56"/>
      <c r="AY283" s="56"/>
      <c r="AZ283" s="56"/>
    </row>
    <row r="284" spans="1:52" s="3" customFormat="1" ht="12.75" x14ac:dyDescent="0.2">
      <c r="A284" s="558">
        <v>2</v>
      </c>
      <c r="B284" s="549">
        <v>3</v>
      </c>
      <c r="C284" s="549">
        <v>6</v>
      </c>
      <c r="D284" s="549">
        <v>3</v>
      </c>
      <c r="E284" s="549" t="s">
        <v>313</v>
      </c>
      <c r="F284" s="550" t="s">
        <v>219</v>
      </c>
      <c r="G284" s="551"/>
      <c r="H284" s="551"/>
      <c r="I284" s="551"/>
      <c r="J284" s="552">
        <f t="shared" si="12"/>
        <v>0</v>
      </c>
      <c r="K284" s="553">
        <f t="shared" si="13"/>
        <v>0</v>
      </c>
      <c r="L284" s="56"/>
      <c r="M284" s="56"/>
      <c r="N284" s="56"/>
      <c r="O284" s="56"/>
      <c r="P284" s="56"/>
      <c r="Q284" s="56"/>
      <c r="R284" s="56"/>
      <c r="S284" s="56"/>
      <c r="T284" s="56"/>
      <c r="U284" s="56"/>
      <c r="V284" s="56"/>
      <c r="W284" s="56"/>
      <c r="X284" s="56"/>
      <c r="Y284" s="56"/>
      <c r="Z284" s="56"/>
      <c r="AA284" s="56"/>
      <c r="AB284" s="56"/>
      <c r="AC284" s="56"/>
      <c r="AD284" s="56"/>
      <c r="AE284" s="56"/>
      <c r="AF284" s="56"/>
      <c r="AG284" s="56"/>
      <c r="AH284" s="56"/>
      <c r="AI284" s="56"/>
      <c r="AJ284" s="56"/>
      <c r="AK284" s="56"/>
      <c r="AL284" s="56"/>
      <c r="AM284" s="56"/>
      <c r="AN284" s="56"/>
      <c r="AO284" s="56"/>
      <c r="AP284" s="56"/>
      <c r="AQ284" s="56"/>
      <c r="AR284" s="56"/>
      <c r="AS284" s="56"/>
      <c r="AT284" s="56"/>
      <c r="AU284" s="56"/>
      <c r="AV284" s="56"/>
      <c r="AW284" s="56"/>
      <c r="AX284" s="56"/>
      <c r="AY284" s="56"/>
      <c r="AZ284" s="56"/>
    </row>
    <row r="285" spans="1:52" s="3" customFormat="1" ht="12.75" x14ac:dyDescent="0.2">
      <c r="A285" s="558">
        <v>2</v>
      </c>
      <c r="B285" s="549">
        <v>3</v>
      </c>
      <c r="C285" s="549">
        <v>6</v>
      </c>
      <c r="D285" s="549">
        <v>3</v>
      </c>
      <c r="E285" s="549" t="s">
        <v>314</v>
      </c>
      <c r="F285" s="550" t="s">
        <v>220</v>
      </c>
      <c r="G285" s="551"/>
      <c r="H285" s="551"/>
      <c r="I285" s="551"/>
      <c r="J285" s="552">
        <f t="shared" si="12"/>
        <v>0</v>
      </c>
      <c r="K285" s="553">
        <f t="shared" si="13"/>
        <v>0</v>
      </c>
      <c r="L285" s="56"/>
      <c r="M285" s="56"/>
      <c r="N285" s="56"/>
      <c r="O285" s="56"/>
      <c r="P285" s="56"/>
      <c r="Q285" s="56"/>
      <c r="R285" s="56"/>
      <c r="S285" s="56"/>
      <c r="T285" s="56"/>
      <c r="U285" s="56"/>
      <c r="V285" s="56"/>
      <c r="W285" s="56"/>
      <c r="X285" s="56"/>
      <c r="Y285" s="56"/>
      <c r="Z285" s="56"/>
      <c r="AA285" s="56"/>
      <c r="AB285" s="56"/>
      <c r="AC285" s="56"/>
      <c r="AD285" s="56"/>
      <c r="AE285" s="56"/>
      <c r="AF285" s="56"/>
      <c r="AG285" s="56"/>
      <c r="AH285" s="56"/>
      <c r="AI285" s="56"/>
      <c r="AJ285" s="56"/>
      <c r="AK285" s="56"/>
      <c r="AL285" s="56"/>
      <c r="AM285" s="56"/>
      <c r="AN285" s="56"/>
      <c r="AO285" s="56"/>
      <c r="AP285" s="56"/>
      <c r="AQ285" s="56"/>
      <c r="AR285" s="56"/>
      <c r="AS285" s="56"/>
      <c r="AT285" s="56"/>
      <c r="AU285" s="56"/>
      <c r="AV285" s="56"/>
      <c r="AW285" s="56"/>
      <c r="AX285" s="56"/>
      <c r="AY285" s="56"/>
      <c r="AZ285" s="56"/>
    </row>
    <row r="286" spans="1:52" s="3" customFormat="1" ht="12.75" customHeight="1" x14ac:dyDescent="0.2">
      <c r="A286" s="558">
        <v>2</v>
      </c>
      <c r="B286" s="549">
        <v>3</v>
      </c>
      <c r="C286" s="549">
        <v>6</v>
      </c>
      <c r="D286" s="549">
        <v>3</v>
      </c>
      <c r="E286" s="549" t="s">
        <v>315</v>
      </c>
      <c r="F286" s="567" t="s">
        <v>221</v>
      </c>
      <c r="G286" s="551"/>
      <c r="H286" s="551">
        <v>250000</v>
      </c>
      <c r="I286" s="551"/>
      <c r="J286" s="552">
        <f t="shared" si="12"/>
        <v>250000</v>
      </c>
      <c r="K286" s="553">
        <f t="shared" si="13"/>
        <v>6.0709362854322317E-2</v>
      </c>
      <c r="L286" s="56"/>
      <c r="M286" s="56"/>
      <c r="N286" s="56"/>
      <c r="O286" s="56"/>
      <c r="P286" s="56"/>
      <c r="Q286" s="56"/>
      <c r="R286" s="56"/>
      <c r="S286" s="56"/>
      <c r="T286" s="56"/>
      <c r="U286" s="56"/>
      <c r="V286" s="56"/>
      <c r="W286" s="56"/>
      <c r="X286" s="56"/>
      <c r="Y286" s="56"/>
      <c r="Z286" s="56"/>
      <c r="AA286" s="56"/>
      <c r="AB286" s="56"/>
      <c r="AC286" s="56"/>
      <c r="AD286" s="56"/>
      <c r="AE286" s="56"/>
      <c r="AF286" s="56"/>
      <c r="AG286" s="56"/>
      <c r="AH286" s="56"/>
      <c r="AI286" s="56"/>
      <c r="AJ286" s="56"/>
      <c r="AK286" s="56"/>
      <c r="AL286" s="56"/>
      <c r="AM286" s="56"/>
      <c r="AN286" s="56"/>
      <c r="AO286" s="56"/>
      <c r="AP286" s="56"/>
      <c r="AQ286" s="56"/>
      <c r="AR286" s="56"/>
      <c r="AS286" s="56"/>
      <c r="AT286" s="56"/>
      <c r="AU286" s="56"/>
      <c r="AV286" s="56"/>
      <c r="AW286" s="56"/>
      <c r="AX286" s="56"/>
      <c r="AY286" s="56"/>
      <c r="AZ286" s="56"/>
    </row>
    <row r="287" spans="1:52" s="3" customFormat="1" ht="12.75" x14ac:dyDescent="0.2">
      <c r="A287" s="558">
        <v>2</v>
      </c>
      <c r="B287" s="549">
        <v>3</v>
      </c>
      <c r="C287" s="549">
        <v>6</v>
      </c>
      <c r="D287" s="549">
        <v>3</v>
      </c>
      <c r="E287" s="549" t="s">
        <v>316</v>
      </c>
      <c r="F287" s="550" t="s">
        <v>222</v>
      </c>
      <c r="G287" s="551"/>
      <c r="H287" s="551"/>
      <c r="I287" s="551"/>
      <c r="J287" s="552">
        <f t="shared" si="12"/>
        <v>0</v>
      </c>
      <c r="K287" s="553">
        <f t="shared" si="13"/>
        <v>0</v>
      </c>
      <c r="L287" s="56"/>
      <c r="M287" s="56"/>
      <c r="N287" s="56"/>
      <c r="O287" s="56"/>
      <c r="P287" s="56"/>
      <c r="Q287" s="56"/>
      <c r="R287" s="56"/>
      <c r="S287" s="56"/>
      <c r="T287" s="56"/>
      <c r="U287" s="56"/>
      <c r="V287" s="56"/>
      <c r="W287" s="56"/>
      <c r="X287" s="56"/>
      <c r="Y287" s="56"/>
      <c r="Z287" s="56"/>
      <c r="AA287" s="56"/>
      <c r="AB287" s="56"/>
      <c r="AC287" s="56"/>
      <c r="AD287" s="56"/>
      <c r="AE287" s="56"/>
      <c r="AF287" s="56"/>
      <c r="AG287" s="56"/>
      <c r="AH287" s="56"/>
      <c r="AI287" s="56"/>
      <c r="AJ287" s="56"/>
      <c r="AK287" s="56"/>
      <c r="AL287" s="56"/>
      <c r="AM287" s="56"/>
      <c r="AN287" s="56"/>
      <c r="AO287" s="56"/>
      <c r="AP287" s="56"/>
      <c r="AQ287" s="56"/>
      <c r="AR287" s="56"/>
      <c r="AS287" s="56"/>
      <c r="AT287" s="56"/>
      <c r="AU287" s="56"/>
      <c r="AV287" s="56"/>
      <c r="AW287" s="56"/>
      <c r="AX287" s="56"/>
      <c r="AY287" s="56"/>
      <c r="AZ287" s="56"/>
    </row>
    <row r="288" spans="1:52" s="3" customFormat="1" ht="12.75" x14ac:dyDescent="0.2">
      <c r="A288" s="558">
        <v>2</v>
      </c>
      <c r="B288" s="549">
        <v>3</v>
      </c>
      <c r="C288" s="549">
        <v>6</v>
      </c>
      <c r="D288" s="549">
        <v>3</v>
      </c>
      <c r="E288" s="549" t="s">
        <v>328</v>
      </c>
      <c r="F288" s="550" t="s">
        <v>223</v>
      </c>
      <c r="G288" s="560"/>
      <c r="H288" s="560"/>
      <c r="I288" s="560"/>
      <c r="J288" s="552">
        <f t="shared" si="12"/>
        <v>0</v>
      </c>
      <c r="K288" s="553">
        <f t="shared" si="13"/>
        <v>0</v>
      </c>
      <c r="L288" s="56"/>
      <c r="M288" s="56"/>
      <c r="N288" s="56"/>
      <c r="O288" s="56"/>
      <c r="P288" s="56"/>
      <c r="Q288" s="56"/>
      <c r="R288" s="56"/>
      <c r="S288" s="56"/>
      <c r="T288" s="56"/>
      <c r="U288" s="56"/>
      <c r="V288" s="56"/>
      <c r="W288" s="56"/>
      <c r="X288" s="56"/>
      <c r="Y288" s="56"/>
      <c r="Z288" s="56"/>
      <c r="AA288" s="56"/>
      <c r="AB288" s="56"/>
      <c r="AC288" s="56"/>
      <c r="AD288" s="56"/>
      <c r="AE288" s="56"/>
      <c r="AF288" s="56"/>
      <c r="AG288" s="56"/>
      <c r="AH288" s="56"/>
      <c r="AI288" s="56"/>
      <c r="AJ288" s="56"/>
      <c r="AK288" s="56"/>
      <c r="AL288" s="56"/>
      <c r="AM288" s="56"/>
      <c r="AN288" s="56"/>
      <c r="AO288" s="56"/>
      <c r="AP288" s="56"/>
      <c r="AQ288" s="56"/>
      <c r="AR288" s="56"/>
      <c r="AS288" s="56"/>
      <c r="AT288" s="56"/>
      <c r="AU288" s="56"/>
      <c r="AV288" s="56"/>
      <c r="AW288" s="56"/>
      <c r="AX288" s="56"/>
      <c r="AY288" s="56"/>
      <c r="AZ288" s="56"/>
    </row>
    <row r="289" spans="1:52" s="3" customFormat="1" ht="12.75" x14ac:dyDescent="0.2">
      <c r="A289" s="543">
        <v>2</v>
      </c>
      <c r="B289" s="544">
        <v>3</v>
      </c>
      <c r="C289" s="544">
        <v>6</v>
      </c>
      <c r="D289" s="544">
        <v>4</v>
      </c>
      <c r="E289" s="544"/>
      <c r="F289" s="557" t="s">
        <v>21</v>
      </c>
      <c r="G289" s="563">
        <f>+G290+G291+G292+G293+G294+G295+G296</f>
        <v>0</v>
      </c>
      <c r="H289" s="563">
        <f>+H290+H291+H292+H293+H294+H295+H296</f>
        <v>0</v>
      </c>
      <c r="I289" s="563">
        <f>+I290+I291+I292+I293+I294+I295+I296</f>
        <v>0</v>
      </c>
      <c r="J289" s="563">
        <f>+J290+J291+J292+J293+J294+J295+J296</f>
        <v>0</v>
      </c>
      <c r="K289" s="564">
        <f>+K290+K291+K292+K293+K294+K295+K296</f>
        <v>0</v>
      </c>
      <c r="L289" s="56"/>
      <c r="M289" s="56"/>
      <c r="N289" s="56"/>
      <c r="O289" s="56"/>
      <c r="P289" s="56"/>
      <c r="Q289" s="56"/>
      <c r="R289" s="56"/>
      <c r="S289" s="56"/>
      <c r="T289" s="56"/>
      <c r="U289" s="56"/>
      <c r="V289" s="56"/>
      <c r="W289" s="56"/>
      <c r="X289" s="56"/>
      <c r="Y289" s="56"/>
      <c r="Z289" s="56"/>
      <c r="AA289" s="56"/>
      <c r="AB289" s="56"/>
      <c r="AC289" s="56"/>
      <c r="AD289" s="56"/>
      <c r="AE289" s="56"/>
      <c r="AF289" s="56"/>
      <c r="AG289" s="56"/>
      <c r="AH289" s="56"/>
      <c r="AI289" s="56"/>
      <c r="AJ289" s="56"/>
      <c r="AK289" s="56"/>
      <c r="AL289" s="56"/>
      <c r="AM289" s="56"/>
      <c r="AN289" s="56"/>
      <c r="AO289" s="56"/>
      <c r="AP289" s="56"/>
      <c r="AQ289" s="56"/>
      <c r="AR289" s="56"/>
      <c r="AS289" s="56"/>
      <c r="AT289" s="56"/>
      <c r="AU289" s="56"/>
      <c r="AV289" s="56"/>
      <c r="AW289" s="56"/>
      <c r="AX289" s="56"/>
      <c r="AY289" s="56"/>
      <c r="AZ289" s="56"/>
    </row>
    <row r="290" spans="1:52" s="3" customFormat="1" ht="12.75" x14ac:dyDescent="0.2">
      <c r="A290" s="558">
        <v>2</v>
      </c>
      <c r="B290" s="549">
        <v>3</v>
      </c>
      <c r="C290" s="549">
        <v>6</v>
      </c>
      <c r="D290" s="549">
        <v>4</v>
      </c>
      <c r="E290" s="549" t="s">
        <v>312</v>
      </c>
      <c r="F290" s="550" t="s">
        <v>224</v>
      </c>
      <c r="G290" s="551"/>
      <c r="H290" s="551"/>
      <c r="I290" s="551"/>
      <c r="J290" s="552">
        <f t="shared" ref="J290:J296" si="14">SUBTOTAL(9,G290:I290)</f>
        <v>0</v>
      </c>
      <c r="K290" s="553">
        <f t="shared" ref="K290:K296" si="15">IFERROR(J290/$J$18*100,"0.00")</f>
        <v>0</v>
      </c>
      <c r="L290" s="56"/>
      <c r="M290" s="56"/>
      <c r="N290" s="56"/>
      <c r="O290" s="56"/>
      <c r="P290" s="56"/>
      <c r="Q290" s="56"/>
      <c r="R290" s="56"/>
      <c r="S290" s="56"/>
      <c r="T290" s="56"/>
      <c r="U290" s="56"/>
      <c r="V290" s="56"/>
      <c r="W290" s="56"/>
      <c r="X290" s="56"/>
      <c r="Y290" s="56"/>
      <c r="Z290" s="56"/>
      <c r="AA290" s="56"/>
      <c r="AB290" s="56"/>
      <c r="AC290" s="56"/>
      <c r="AD290" s="56"/>
      <c r="AE290" s="56"/>
      <c r="AF290" s="56"/>
      <c r="AG290" s="56"/>
      <c r="AH290" s="56"/>
      <c r="AI290" s="56"/>
      <c r="AJ290" s="56"/>
      <c r="AK290" s="56"/>
      <c r="AL290" s="56"/>
      <c r="AM290" s="56"/>
      <c r="AN290" s="56"/>
      <c r="AO290" s="56"/>
      <c r="AP290" s="56"/>
      <c r="AQ290" s="56"/>
      <c r="AR290" s="56"/>
      <c r="AS290" s="56"/>
      <c r="AT290" s="56"/>
      <c r="AU290" s="56"/>
      <c r="AV290" s="56"/>
      <c r="AW290" s="56"/>
      <c r="AX290" s="56"/>
      <c r="AY290" s="56"/>
      <c r="AZ290" s="56"/>
    </row>
    <row r="291" spans="1:52" s="3" customFormat="1" ht="12.75" x14ac:dyDescent="0.2">
      <c r="A291" s="558">
        <v>2</v>
      </c>
      <c r="B291" s="549">
        <v>3</v>
      </c>
      <c r="C291" s="549">
        <v>6</v>
      </c>
      <c r="D291" s="549">
        <v>4</v>
      </c>
      <c r="E291" s="549" t="s">
        <v>313</v>
      </c>
      <c r="F291" s="550" t="s">
        <v>225</v>
      </c>
      <c r="G291" s="551"/>
      <c r="H291" s="551"/>
      <c r="I291" s="551"/>
      <c r="J291" s="552">
        <f t="shared" si="14"/>
        <v>0</v>
      </c>
      <c r="K291" s="553">
        <f t="shared" si="15"/>
        <v>0</v>
      </c>
      <c r="L291" s="56"/>
      <c r="M291" s="56"/>
      <c r="N291" s="56"/>
      <c r="O291" s="56"/>
      <c r="P291" s="56"/>
      <c r="Q291" s="56"/>
      <c r="R291" s="56"/>
      <c r="S291" s="56"/>
      <c r="T291" s="56"/>
      <c r="U291" s="56"/>
      <c r="V291" s="56"/>
      <c r="W291" s="56"/>
      <c r="X291" s="56"/>
      <c r="Y291" s="56"/>
      <c r="Z291" s="56"/>
      <c r="AA291" s="56"/>
      <c r="AB291" s="56"/>
      <c r="AC291" s="56"/>
      <c r="AD291" s="56"/>
      <c r="AE291" s="56"/>
      <c r="AF291" s="56"/>
      <c r="AG291" s="56"/>
      <c r="AH291" s="56"/>
      <c r="AI291" s="56"/>
      <c r="AJ291" s="56"/>
      <c r="AK291" s="56"/>
      <c r="AL291" s="56"/>
      <c r="AM291" s="56"/>
      <c r="AN291" s="56"/>
      <c r="AO291" s="56"/>
      <c r="AP291" s="56"/>
      <c r="AQ291" s="56"/>
      <c r="AR291" s="56"/>
      <c r="AS291" s="56"/>
      <c r="AT291" s="56"/>
      <c r="AU291" s="56"/>
      <c r="AV291" s="56"/>
      <c r="AW291" s="56"/>
      <c r="AX291" s="56"/>
      <c r="AY291" s="56"/>
      <c r="AZ291" s="56"/>
    </row>
    <row r="292" spans="1:52" s="3" customFormat="1" ht="12.75" x14ac:dyDescent="0.2">
      <c r="A292" s="558">
        <v>2</v>
      </c>
      <c r="B292" s="549">
        <v>3</v>
      </c>
      <c r="C292" s="549">
        <v>6</v>
      </c>
      <c r="D292" s="549">
        <v>4</v>
      </c>
      <c r="E292" s="549" t="s">
        <v>314</v>
      </c>
      <c r="F292" s="550" t="s">
        <v>226</v>
      </c>
      <c r="G292" s="551"/>
      <c r="H292" s="551"/>
      <c r="I292" s="551"/>
      <c r="J292" s="552">
        <f t="shared" si="14"/>
        <v>0</v>
      </c>
      <c r="K292" s="553">
        <f t="shared" si="15"/>
        <v>0</v>
      </c>
      <c r="L292" s="56"/>
      <c r="M292" s="56"/>
      <c r="N292" s="56"/>
      <c r="O292" s="56"/>
      <c r="P292" s="56"/>
      <c r="Q292" s="56"/>
      <c r="R292" s="56"/>
      <c r="S292" s="56"/>
      <c r="T292" s="56"/>
      <c r="U292" s="56"/>
      <c r="V292" s="56"/>
      <c r="W292" s="56"/>
      <c r="X292" s="56"/>
      <c r="Y292" s="56"/>
      <c r="Z292" s="56"/>
      <c r="AA292" s="56"/>
      <c r="AB292" s="56"/>
      <c r="AC292" s="56"/>
      <c r="AD292" s="56"/>
      <c r="AE292" s="56"/>
      <c r="AF292" s="56"/>
      <c r="AG292" s="56"/>
      <c r="AH292" s="56"/>
      <c r="AI292" s="56"/>
      <c r="AJ292" s="56"/>
      <c r="AK292" s="56"/>
      <c r="AL292" s="56"/>
      <c r="AM292" s="56"/>
      <c r="AN292" s="56"/>
      <c r="AO292" s="56"/>
      <c r="AP292" s="56"/>
      <c r="AQ292" s="56"/>
      <c r="AR292" s="56"/>
      <c r="AS292" s="56"/>
      <c r="AT292" s="56"/>
      <c r="AU292" s="56"/>
      <c r="AV292" s="56"/>
      <c r="AW292" s="56"/>
      <c r="AX292" s="56"/>
      <c r="AY292" s="56"/>
      <c r="AZ292" s="56"/>
    </row>
    <row r="293" spans="1:52" s="3" customFormat="1" ht="12.75" x14ac:dyDescent="0.2">
      <c r="A293" s="558">
        <v>2</v>
      </c>
      <c r="B293" s="549">
        <v>3</v>
      </c>
      <c r="C293" s="549">
        <v>6</v>
      </c>
      <c r="D293" s="549">
        <v>4</v>
      </c>
      <c r="E293" s="549" t="s">
        <v>315</v>
      </c>
      <c r="F293" s="550" t="s">
        <v>227</v>
      </c>
      <c r="G293" s="551"/>
      <c r="H293" s="551"/>
      <c r="I293" s="551"/>
      <c r="J293" s="552">
        <f t="shared" si="14"/>
        <v>0</v>
      </c>
      <c r="K293" s="553">
        <f t="shared" si="15"/>
        <v>0</v>
      </c>
      <c r="L293" s="56"/>
      <c r="M293" s="56"/>
      <c r="N293" s="56"/>
      <c r="O293" s="56"/>
      <c r="P293" s="56"/>
      <c r="Q293" s="56"/>
      <c r="R293" s="56"/>
      <c r="S293" s="56"/>
      <c r="T293" s="56"/>
      <c r="U293" s="56"/>
      <c r="V293" s="56"/>
      <c r="W293" s="56"/>
      <c r="X293" s="56"/>
      <c r="Y293" s="56"/>
      <c r="Z293" s="56"/>
      <c r="AA293" s="56"/>
      <c r="AB293" s="56"/>
      <c r="AC293" s="56"/>
      <c r="AD293" s="56"/>
      <c r="AE293" s="56"/>
      <c r="AF293" s="56"/>
      <c r="AG293" s="56"/>
      <c r="AH293" s="56"/>
      <c r="AI293" s="56"/>
      <c r="AJ293" s="56"/>
      <c r="AK293" s="56"/>
      <c r="AL293" s="56"/>
      <c r="AM293" s="56"/>
      <c r="AN293" s="56"/>
      <c r="AO293" s="56"/>
      <c r="AP293" s="56"/>
      <c r="AQ293" s="56"/>
      <c r="AR293" s="56"/>
      <c r="AS293" s="56"/>
      <c r="AT293" s="56"/>
      <c r="AU293" s="56"/>
      <c r="AV293" s="56"/>
      <c r="AW293" s="56"/>
      <c r="AX293" s="56"/>
      <c r="AY293" s="56"/>
      <c r="AZ293" s="56"/>
    </row>
    <row r="294" spans="1:52" s="3" customFormat="1" ht="12.75" x14ac:dyDescent="0.2">
      <c r="A294" s="558">
        <v>2</v>
      </c>
      <c r="B294" s="549">
        <v>3</v>
      </c>
      <c r="C294" s="549">
        <v>6</v>
      </c>
      <c r="D294" s="549">
        <v>4</v>
      </c>
      <c r="E294" s="549" t="s">
        <v>316</v>
      </c>
      <c r="F294" s="550" t="s">
        <v>228</v>
      </c>
      <c r="G294" s="551"/>
      <c r="H294" s="551"/>
      <c r="I294" s="551"/>
      <c r="J294" s="552">
        <f t="shared" si="14"/>
        <v>0</v>
      </c>
      <c r="K294" s="553">
        <f t="shared" si="15"/>
        <v>0</v>
      </c>
      <c r="L294" s="56"/>
      <c r="M294" s="56"/>
      <c r="N294" s="56"/>
      <c r="O294" s="56"/>
      <c r="P294" s="56"/>
      <c r="Q294" s="56"/>
      <c r="R294" s="56"/>
      <c r="S294" s="56"/>
      <c r="T294" s="56"/>
      <c r="U294" s="56"/>
      <c r="V294" s="56"/>
      <c r="W294" s="56"/>
      <c r="X294" s="56"/>
      <c r="Y294" s="56"/>
      <c r="Z294" s="56"/>
      <c r="AA294" s="56"/>
      <c r="AB294" s="56"/>
      <c r="AC294" s="56"/>
      <c r="AD294" s="56"/>
      <c r="AE294" s="56"/>
      <c r="AF294" s="56"/>
      <c r="AG294" s="56"/>
      <c r="AH294" s="56"/>
      <c r="AI294" s="56"/>
      <c r="AJ294" s="56"/>
      <c r="AK294" s="56"/>
      <c r="AL294" s="56"/>
      <c r="AM294" s="56"/>
      <c r="AN294" s="56"/>
      <c r="AO294" s="56"/>
      <c r="AP294" s="56"/>
      <c r="AQ294" s="56"/>
      <c r="AR294" s="56"/>
      <c r="AS294" s="56"/>
      <c r="AT294" s="56"/>
      <c r="AU294" s="56"/>
      <c r="AV294" s="56"/>
      <c r="AW294" s="56"/>
      <c r="AX294" s="56"/>
      <c r="AY294" s="56"/>
      <c r="AZ294" s="56"/>
    </row>
    <row r="295" spans="1:52" s="3" customFormat="1" ht="12.75" x14ac:dyDescent="0.2">
      <c r="A295" s="558">
        <v>2</v>
      </c>
      <c r="B295" s="549">
        <v>3</v>
      </c>
      <c r="C295" s="549">
        <v>6</v>
      </c>
      <c r="D295" s="549">
        <v>4</v>
      </c>
      <c r="E295" s="549" t="s">
        <v>328</v>
      </c>
      <c r="F295" s="550" t="s">
        <v>229</v>
      </c>
      <c r="G295" s="551"/>
      <c r="H295" s="551"/>
      <c r="I295" s="551"/>
      <c r="J295" s="552">
        <f t="shared" si="14"/>
        <v>0</v>
      </c>
      <c r="K295" s="553">
        <f t="shared" si="15"/>
        <v>0</v>
      </c>
      <c r="L295" s="56"/>
      <c r="M295" s="56"/>
      <c r="N295" s="56"/>
      <c r="O295" s="56"/>
      <c r="P295" s="56"/>
      <c r="Q295" s="56"/>
      <c r="R295" s="56"/>
      <c r="S295" s="56"/>
      <c r="T295" s="56"/>
      <c r="U295" s="56"/>
      <c r="V295" s="56"/>
      <c r="W295" s="56"/>
      <c r="X295" s="56"/>
      <c r="Y295" s="56"/>
      <c r="Z295" s="56"/>
      <c r="AA295" s="56"/>
      <c r="AB295" s="56"/>
      <c r="AC295" s="56"/>
      <c r="AD295" s="56"/>
      <c r="AE295" s="56"/>
      <c r="AF295" s="56"/>
      <c r="AG295" s="56"/>
      <c r="AH295" s="56"/>
      <c r="AI295" s="56"/>
      <c r="AJ295" s="56"/>
      <c r="AK295" s="56"/>
      <c r="AL295" s="56"/>
      <c r="AM295" s="56"/>
      <c r="AN295" s="56"/>
      <c r="AO295" s="56"/>
      <c r="AP295" s="56"/>
      <c r="AQ295" s="56"/>
      <c r="AR295" s="56"/>
      <c r="AS295" s="56"/>
      <c r="AT295" s="56"/>
      <c r="AU295" s="56"/>
      <c r="AV295" s="56"/>
      <c r="AW295" s="56"/>
      <c r="AX295" s="56"/>
      <c r="AY295" s="56"/>
      <c r="AZ295" s="56"/>
    </row>
    <row r="296" spans="1:52" s="3" customFormat="1" ht="12.75" x14ac:dyDescent="0.2">
      <c r="A296" s="558">
        <v>2</v>
      </c>
      <c r="B296" s="549">
        <v>3</v>
      </c>
      <c r="C296" s="549">
        <v>6</v>
      </c>
      <c r="D296" s="549">
        <v>4</v>
      </c>
      <c r="E296" s="549" t="s">
        <v>330</v>
      </c>
      <c r="F296" s="550" t="s">
        <v>230</v>
      </c>
      <c r="G296" s="560"/>
      <c r="H296" s="560"/>
      <c r="I296" s="560"/>
      <c r="J296" s="552">
        <f t="shared" si="14"/>
        <v>0</v>
      </c>
      <c r="K296" s="553">
        <f t="shared" si="15"/>
        <v>0</v>
      </c>
      <c r="L296" s="56"/>
      <c r="M296" s="56"/>
      <c r="N296" s="56"/>
      <c r="O296" s="56"/>
      <c r="P296" s="56"/>
      <c r="Q296" s="56"/>
      <c r="R296" s="56"/>
      <c r="S296" s="56"/>
      <c r="T296" s="56"/>
      <c r="U296" s="56"/>
      <c r="V296" s="56"/>
      <c r="W296" s="56"/>
      <c r="X296" s="56"/>
      <c r="Y296" s="56"/>
      <c r="Z296" s="56"/>
      <c r="AA296" s="56"/>
      <c r="AB296" s="56"/>
      <c r="AC296" s="56"/>
      <c r="AD296" s="56"/>
      <c r="AE296" s="56"/>
      <c r="AF296" s="56"/>
      <c r="AG296" s="56"/>
      <c r="AH296" s="56"/>
      <c r="AI296" s="56"/>
      <c r="AJ296" s="56"/>
      <c r="AK296" s="56"/>
      <c r="AL296" s="56"/>
      <c r="AM296" s="56"/>
      <c r="AN296" s="56"/>
      <c r="AO296" s="56"/>
      <c r="AP296" s="56"/>
      <c r="AQ296" s="56"/>
      <c r="AR296" s="56"/>
      <c r="AS296" s="56"/>
      <c r="AT296" s="56"/>
      <c r="AU296" s="56"/>
      <c r="AV296" s="56"/>
      <c r="AW296" s="56"/>
      <c r="AX296" s="56"/>
      <c r="AY296" s="56"/>
      <c r="AZ296" s="56"/>
    </row>
    <row r="297" spans="1:52" s="3" customFormat="1" ht="12.75" x14ac:dyDescent="0.2">
      <c r="A297" s="543">
        <v>2</v>
      </c>
      <c r="B297" s="544">
        <v>3</v>
      </c>
      <c r="C297" s="544">
        <v>6</v>
      </c>
      <c r="D297" s="544">
        <v>9</v>
      </c>
      <c r="E297" s="544"/>
      <c r="F297" s="557" t="s">
        <v>231</v>
      </c>
      <c r="G297" s="563">
        <f>+G298</f>
        <v>0</v>
      </c>
      <c r="H297" s="563">
        <f>+H298</f>
        <v>0</v>
      </c>
      <c r="I297" s="563">
        <f>+I298</f>
        <v>0</v>
      </c>
      <c r="J297" s="563">
        <f>+J298</f>
        <v>0</v>
      </c>
      <c r="K297" s="564">
        <f>+K298</f>
        <v>0</v>
      </c>
      <c r="L297" s="56"/>
      <c r="M297" s="56"/>
      <c r="N297" s="56"/>
      <c r="O297" s="56"/>
      <c r="P297" s="56"/>
      <c r="Q297" s="56"/>
      <c r="R297" s="56"/>
      <c r="S297" s="56"/>
      <c r="T297" s="56"/>
      <c r="U297" s="56"/>
      <c r="V297" s="56"/>
      <c r="W297" s="56"/>
      <c r="X297" s="56"/>
      <c r="Y297" s="56"/>
      <c r="Z297" s="56"/>
      <c r="AA297" s="56"/>
      <c r="AB297" s="56"/>
      <c r="AC297" s="56"/>
      <c r="AD297" s="56"/>
      <c r="AE297" s="56"/>
      <c r="AF297" s="56"/>
      <c r="AG297" s="56"/>
      <c r="AH297" s="56"/>
      <c r="AI297" s="56"/>
      <c r="AJ297" s="56"/>
      <c r="AK297" s="56"/>
      <c r="AL297" s="56"/>
      <c r="AM297" s="56"/>
      <c r="AN297" s="56"/>
      <c r="AO297" s="56"/>
      <c r="AP297" s="56"/>
      <c r="AQ297" s="56"/>
      <c r="AR297" s="56"/>
      <c r="AS297" s="56"/>
      <c r="AT297" s="56"/>
      <c r="AU297" s="56"/>
      <c r="AV297" s="56"/>
      <c r="AW297" s="56"/>
      <c r="AX297" s="56"/>
      <c r="AY297" s="56"/>
      <c r="AZ297" s="56"/>
    </row>
    <row r="298" spans="1:52" s="3" customFormat="1" ht="12.75" x14ac:dyDescent="0.2">
      <c r="A298" s="558">
        <v>2</v>
      </c>
      <c r="B298" s="549">
        <v>3</v>
      </c>
      <c r="C298" s="549">
        <v>6</v>
      </c>
      <c r="D298" s="549">
        <v>9</v>
      </c>
      <c r="E298" s="549" t="s">
        <v>312</v>
      </c>
      <c r="F298" s="550" t="s">
        <v>231</v>
      </c>
      <c r="G298" s="560"/>
      <c r="H298" s="560"/>
      <c r="I298" s="560"/>
      <c r="J298" s="552">
        <f>SUBTOTAL(9,G298:I298)</f>
        <v>0</v>
      </c>
      <c r="K298" s="553">
        <f>IFERROR(J298/$J$18*100,"0.00")</f>
        <v>0</v>
      </c>
      <c r="L298" s="56"/>
      <c r="M298" s="56"/>
      <c r="N298" s="56"/>
      <c r="O298" s="56"/>
      <c r="P298" s="56"/>
      <c r="Q298" s="56"/>
      <c r="R298" s="56"/>
      <c r="S298" s="56"/>
      <c r="T298" s="56"/>
      <c r="U298" s="56"/>
      <c r="V298" s="56"/>
      <c r="W298" s="56"/>
      <c r="X298" s="56"/>
      <c r="Y298" s="56"/>
      <c r="Z298" s="56"/>
      <c r="AA298" s="56"/>
      <c r="AB298" s="56"/>
      <c r="AC298" s="56"/>
      <c r="AD298" s="56"/>
      <c r="AE298" s="56"/>
      <c r="AF298" s="56"/>
      <c r="AG298" s="56"/>
      <c r="AH298" s="56"/>
      <c r="AI298" s="56"/>
      <c r="AJ298" s="56"/>
      <c r="AK298" s="56"/>
      <c r="AL298" s="56"/>
      <c r="AM298" s="56"/>
      <c r="AN298" s="56"/>
      <c r="AO298" s="56"/>
      <c r="AP298" s="56"/>
      <c r="AQ298" s="56"/>
      <c r="AR298" s="56"/>
      <c r="AS298" s="56"/>
      <c r="AT298" s="56"/>
      <c r="AU298" s="56"/>
      <c r="AV298" s="56"/>
      <c r="AW298" s="56"/>
      <c r="AX298" s="56"/>
      <c r="AY298" s="56"/>
      <c r="AZ298" s="56"/>
    </row>
    <row r="299" spans="1:52" s="3" customFormat="1" ht="12.75" x14ac:dyDescent="0.2">
      <c r="A299" s="538">
        <v>2</v>
      </c>
      <c r="B299" s="539">
        <v>3</v>
      </c>
      <c r="C299" s="539">
        <v>7</v>
      </c>
      <c r="D299" s="539"/>
      <c r="E299" s="539"/>
      <c r="F299" s="540" t="s">
        <v>360</v>
      </c>
      <c r="G299" s="541">
        <f>+G300+G308</f>
        <v>5650000</v>
      </c>
      <c r="H299" s="541">
        <f>+H300+H308</f>
        <v>14476000</v>
      </c>
      <c r="I299" s="541">
        <f>+I300+I308</f>
        <v>0</v>
      </c>
      <c r="J299" s="541">
        <f>+J300+J308</f>
        <v>20126000</v>
      </c>
      <c r="K299" s="542">
        <f>+K300+K308</f>
        <v>4.8873465472243636</v>
      </c>
      <c r="L299" s="56"/>
      <c r="M299" s="56"/>
      <c r="N299" s="56"/>
      <c r="O299" s="56"/>
      <c r="P299" s="56"/>
      <c r="Q299" s="56"/>
      <c r="R299" s="56"/>
      <c r="S299" s="56"/>
      <c r="T299" s="56"/>
      <c r="U299" s="56"/>
      <c r="V299" s="56"/>
      <c r="W299" s="56"/>
      <c r="X299" s="56"/>
      <c r="Y299" s="56"/>
      <c r="Z299" s="56"/>
      <c r="AA299" s="56"/>
      <c r="AB299" s="56"/>
      <c r="AC299" s="56"/>
      <c r="AD299" s="56"/>
      <c r="AE299" s="56"/>
      <c r="AF299" s="56"/>
      <c r="AG299" s="56"/>
      <c r="AH299" s="56"/>
      <c r="AI299" s="56"/>
      <c r="AJ299" s="56"/>
      <c r="AK299" s="56"/>
      <c r="AL299" s="56"/>
      <c r="AM299" s="56"/>
      <c r="AN299" s="56"/>
      <c r="AO299" s="56"/>
      <c r="AP299" s="56"/>
      <c r="AQ299" s="56"/>
      <c r="AR299" s="56"/>
      <c r="AS299" s="56"/>
      <c r="AT299" s="56"/>
      <c r="AU299" s="56"/>
      <c r="AV299" s="56"/>
      <c r="AW299" s="56"/>
      <c r="AX299" s="56"/>
      <c r="AY299" s="56"/>
      <c r="AZ299" s="56"/>
    </row>
    <row r="300" spans="1:52" s="3" customFormat="1" ht="12.75" x14ac:dyDescent="0.2">
      <c r="A300" s="543">
        <v>2</v>
      </c>
      <c r="B300" s="544">
        <v>3</v>
      </c>
      <c r="C300" s="544">
        <v>7</v>
      </c>
      <c r="D300" s="544">
        <v>1</v>
      </c>
      <c r="E300" s="544"/>
      <c r="F300" s="557" t="s">
        <v>232</v>
      </c>
      <c r="G300" s="563">
        <f>+G301+G302+G303+G304+G305+G306+G307</f>
        <v>2650000</v>
      </c>
      <c r="H300" s="563">
        <f>+H301+H302+H303+H304+H305+H306+H307</f>
        <v>9950000</v>
      </c>
      <c r="I300" s="563">
        <f>+I301+I302+I303+I304+I305+I306+I307</f>
        <v>0</v>
      </c>
      <c r="J300" s="563">
        <f>+J301+J302+J303+J304+J305+J306+J307</f>
        <v>12600000</v>
      </c>
      <c r="K300" s="564">
        <f>+K301+K302+K303+K304+K305+K306+K307</f>
        <v>3.0597518878578449</v>
      </c>
      <c r="L300" s="56"/>
      <c r="M300" s="56"/>
      <c r="N300" s="56"/>
      <c r="O300" s="56"/>
      <c r="P300" s="56"/>
      <c r="Q300" s="56"/>
      <c r="R300" s="56"/>
      <c r="S300" s="56"/>
      <c r="T300" s="56"/>
      <c r="U300" s="56"/>
      <c r="V300" s="56"/>
      <c r="W300" s="56"/>
      <c r="X300" s="56"/>
      <c r="Y300" s="56"/>
      <c r="Z300" s="56"/>
      <c r="AA300" s="56"/>
      <c r="AB300" s="56"/>
      <c r="AC300" s="56"/>
      <c r="AD300" s="56"/>
      <c r="AE300" s="56"/>
      <c r="AF300" s="56"/>
      <c r="AG300" s="56"/>
      <c r="AH300" s="56"/>
      <c r="AI300" s="56"/>
      <c r="AJ300" s="56"/>
      <c r="AK300" s="56"/>
      <c r="AL300" s="56"/>
      <c r="AM300" s="56"/>
      <c r="AN300" s="56"/>
      <c r="AO300" s="56"/>
      <c r="AP300" s="56"/>
      <c r="AQ300" s="56"/>
      <c r="AR300" s="56"/>
      <c r="AS300" s="56"/>
      <c r="AT300" s="56"/>
      <c r="AU300" s="56"/>
      <c r="AV300" s="56"/>
      <c r="AW300" s="56"/>
      <c r="AX300" s="56"/>
      <c r="AY300" s="56"/>
      <c r="AZ300" s="56"/>
    </row>
    <row r="301" spans="1:52" s="3" customFormat="1" ht="12.75" x14ac:dyDescent="0.2">
      <c r="A301" s="558">
        <v>2</v>
      </c>
      <c r="B301" s="549">
        <v>3</v>
      </c>
      <c r="C301" s="549">
        <v>7</v>
      </c>
      <c r="D301" s="549">
        <v>1</v>
      </c>
      <c r="E301" s="549" t="s">
        <v>312</v>
      </c>
      <c r="F301" s="550" t="s">
        <v>233</v>
      </c>
      <c r="G301" s="551"/>
      <c r="H301" s="551">
        <v>4500000</v>
      </c>
      <c r="I301" s="551"/>
      <c r="J301" s="551">
        <f t="shared" ref="J301:J307" si="16">SUBTOTAL(9,G301:I301)</f>
        <v>4500000</v>
      </c>
      <c r="K301" s="565">
        <f t="shared" ref="K301:K307" si="17">IFERROR(J301/$J$18*100,"0.00")</f>
        <v>1.0927685313778017</v>
      </c>
      <c r="L301" s="56"/>
      <c r="M301" s="56"/>
      <c r="N301" s="56"/>
      <c r="O301" s="56"/>
      <c r="P301" s="56"/>
      <c r="Q301" s="56"/>
      <c r="R301" s="56"/>
      <c r="S301" s="56"/>
      <c r="T301" s="56"/>
      <c r="U301" s="56"/>
      <c r="V301" s="56"/>
      <c r="W301" s="56"/>
      <c r="X301" s="56"/>
      <c r="Y301" s="56"/>
      <c r="Z301" s="56"/>
      <c r="AA301" s="56"/>
      <c r="AB301" s="56"/>
      <c r="AC301" s="56"/>
      <c r="AD301" s="56"/>
      <c r="AE301" s="56"/>
      <c r="AF301" s="56"/>
      <c r="AG301" s="56"/>
      <c r="AH301" s="56"/>
      <c r="AI301" s="56"/>
      <c r="AJ301" s="56"/>
      <c r="AK301" s="56"/>
      <c r="AL301" s="56"/>
      <c r="AM301" s="56"/>
      <c r="AN301" s="56"/>
      <c r="AO301" s="56"/>
      <c r="AP301" s="56"/>
      <c r="AQ301" s="56"/>
      <c r="AR301" s="56"/>
      <c r="AS301" s="56"/>
      <c r="AT301" s="56"/>
      <c r="AU301" s="56"/>
      <c r="AV301" s="56"/>
      <c r="AW301" s="56"/>
      <c r="AX301" s="56"/>
      <c r="AY301" s="56"/>
      <c r="AZ301" s="56"/>
    </row>
    <row r="302" spans="1:52" s="3" customFormat="1" ht="12.75" x14ac:dyDescent="0.2">
      <c r="A302" s="558">
        <v>2</v>
      </c>
      <c r="B302" s="549">
        <v>3</v>
      </c>
      <c r="C302" s="549">
        <v>7</v>
      </c>
      <c r="D302" s="549">
        <v>1</v>
      </c>
      <c r="E302" s="549" t="s">
        <v>313</v>
      </c>
      <c r="F302" s="550" t="s">
        <v>234</v>
      </c>
      <c r="G302" s="551"/>
      <c r="H302" s="551">
        <v>3700000</v>
      </c>
      <c r="I302" s="551"/>
      <c r="J302" s="551">
        <f t="shared" si="16"/>
        <v>3700000</v>
      </c>
      <c r="K302" s="565">
        <f t="shared" si="17"/>
        <v>0.89849857024397028</v>
      </c>
      <c r="L302" s="56"/>
      <c r="M302" s="56"/>
      <c r="N302" s="56"/>
      <c r="O302" s="56"/>
      <c r="P302" s="56"/>
      <c r="Q302" s="56"/>
      <c r="R302" s="56"/>
      <c r="S302" s="56"/>
      <c r="T302" s="56"/>
      <c r="U302" s="56"/>
      <c r="V302" s="56"/>
      <c r="W302" s="56"/>
      <c r="X302" s="56"/>
      <c r="Y302" s="56"/>
      <c r="Z302" s="56"/>
      <c r="AA302" s="56"/>
      <c r="AB302" s="56"/>
      <c r="AC302" s="56"/>
      <c r="AD302" s="56"/>
      <c r="AE302" s="56"/>
      <c r="AF302" s="56"/>
      <c r="AG302" s="56"/>
      <c r="AH302" s="56"/>
      <c r="AI302" s="56"/>
      <c r="AJ302" s="56"/>
      <c r="AK302" s="56"/>
      <c r="AL302" s="56"/>
      <c r="AM302" s="56"/>
      <c r="AN302" s="56"/>
      <c r="AO302" s="56"/>
      <c r="AP302" s="56"/>
      <c r="AQ302" s="56"/>
      <c r="AR302" s="56"/>
      <c r="AS302" s="56"/>
      <c r="AT302" s="56"/>
      <c r="AU302" s="56"/>
      <c r="AV302" s="56"/>
      <c r="AW302" s="56"/>
      <c r="AX302" s="56"/>
      <c r="AY302" s="56"/>
      <c r="AZ302" s="56"/>
    </row>
    <row r="303" spans="1:52" s="3" customFormat="1" ht="12.75" x14ac:dyDescent="0.2">
      <c r="A303" s="558">
        <v>2</v>
      </c>
      <c r="B303" s="549">
        <v>3</v>
      </c>
      <c r="C303" s="549">
        <v>7</v>
      </c>
      <c r="D303" s="549">
        <v>1</v>
      </c>
      <c r="E303" s="549" t="s">
        <v>314</v>
      </c>
      <c r="F303" s="550" t="s">
        <v>235</v>
      </c>
      <c r="G303" s="551"/>
      <c r="H303" s="551"/>
      <c r="I303" s="551"/>
      <c r="J303" s="551">
        <f t="shared" si="16"/>
        <v>0</v>
      </c>
      <c r="K303" s="565">
        <f t="shared" si="17"/>
        <v>0</v>
      </c>
      <c r="L303" s="56"/>
      <c r="M303" s="56"/>
      <c r="N303" s="56"/>
      <c r="O303" s="56"/>
      <c r="P303" s="56"/>
      <c r="Q303" s="56"/>
      <c r="R303" s="56"/>
      <c r="S303" s="56"/>
      <c r="T303" s="56"/>
      <c r="U303" s="56"/>
      <c r="V303" s="56"/>
      <c r="W303" s="56"/>
      <c r="X303" s="56"/>
      <c r="Y303" s="56"/>
      <c r="Z303" s="56"/>
      <c r="AA303" s="56"/>
      <c r="AB303" s="56"/>
      <c r="AC303" s="56"/>
      <c r="AD303" s="56"/>
      <c r="AE303" s="56"/>
      <c r="AF303" s="56"/>
      <c r="AG303" s="56"/>
      <c r="AH303" s="56"/>
      <c r="AI303" s="56"/>
      <c r="AJ303" s="56"/>
      <c r="AK303" s="56"/>
      <c r="AL303" s="56"/>
      <c r="AM303" s="56"/>
      <c r="AN303" s="56"/>
      <c r="AO303" s="56"/>
      <c r="AP303" s="56"/>
      <c r="AQ303" s="56"/>
      <c r="AR303" s="56"/>
      <c r="AS303" s="56"/>
      <c r="AT303" s="56"/>
      <c r="AU303" s="56"/>
      <c r="AV303" s="56"/>
      <c r="AW303" s="56"/>
      <c r="AX303" s="56"/>
      <c r="AY303" s="56"/>
      <c r="AZ303" s="56"/>
    </row>
    <row r="304" spans="1:52" s="3" customFormat="1" ht="12.75" x14ac:dyDescent="0.2">
      <c r="A304" s="558">
        <v>2</v>
      </c>
      <c r="B304" s="549">
        <v>3</v>
      </c>
      <c r="C304" s="549">
        <v>7</v>
      </c>
      <c r="D304" s="549">
        <v>1</v>
      </c>
      <c r="E304" s="549" t="s">
        <v>315</v>
      </c>
      <c r="F304" s="550" t="s">
        <v>236</v>
      </c>
      <c r="G304" s="551">
        <v>2500000</v>
      </c>
      <c r="H304" s="551">
        <v>1500000</v>
      </c>
      <c r="I304" s="551"/>
      <c r="J304" s="551">
        <f t="shared" si="16"/>
        <v>4000000</v>
      </c>
      <c r="K304" s="565">
        <f t="shared" si="17"/>
        <v>0.97134980566915707</v>
      </c>
      <c r="L304" s="56"/>
      <c r="M304" s="56"/>
      <c r="N304" s="56"/>
      <c r="O304" s="56"/>
      <c r="P304" s="56"/>
      <c r="Q304" s="56"/>
      <c r="R304" s="56"/>
      <c r="S304" s="56"/>
      <c r="T304" s="56"/>
      <c r="U304" s="56"/>
      <c r="V304" s="56"/>
      <c r="W304" s="56"/>
      <c r="X304" s="56"/>
      <c r="Y304" s="56"/>
      <c r="Z304" s="56"/>
      <c r="AA304" s="56"/>
      <c r="AB304" s="56"/>
      <c r="AC304" s="56"/>
      <c r="AD304" s="56"/>
      <c r="AE304" s="56"/>
      <c r="AF304" s="56"/>
      <c r="AG304" s="56"/>
      <c r="AH304" s="56"/>
      <c r="AI304" s="56"/>
      <c r="AJ304" s="56"/>
      <c r="AK304" s="56"/>
      <c r="AL304" s="56"/>
      <c r="AM304" s="56"/>
      <c r="AN304" s="56"/>
      <c r="AO304" s="56"/>
      <c r="AP304" s="56"/>
      <c r="AQ304" s="56"/>
      <c r="AR304" s="56"/>
      <c r="AS304" s="56"/>
      <c r="AT304" s="56"/>
      <c r="AU304" s="56"/>
      <c r="AV304" s="56"/>
      <c r="AW304" s="56"/>
      <c r="AX304" s="56"/>
      <c r="AY304" s="56"/>
      <c r="AZ304" s="56"/>
    </row>
    <row r="305" spans="1:52" s="3" customFormat="1" ht="12.75" x14ac:dyDescent="0.2">
      <c r="A305" s="558">
        <v>2</v>
      </c>
      <c r="B305" s="549">
        <v>3</v>
      </c>
      <c r="C305" s="549">
        <v>7</v>
      </c>
      <c r="D305" s="549">
        <v>1</v>
      </c>
      <c r="E305" s="549" t="s">
        <v>316</v>
      </c>
      <c r="F305" s="550" t="s">
        <v>237</v>
      </c>
      <c r="G305" s="551">
        <v>150000</v>
      </c>
      <c r="H305" s="551">
        <v>250000</v>
      </c>
      <c r="I305" s="551"/>
      <c r="J305" s="551">
        <f t="shared" si="16"/>
        <v>400000</v>
      </c>
      <c r="K305" s="565">
        <f t="shared" si="17"/>
        <v>9.7134980566915691E-2</v>
      </c>
      <c r="L305" s="56"/>
      <c r="M305" s="56"/>
      <c r="N305" s="56"/>
      <c r="O305" s="56"/>
      <c r="P305" s="56"/>
      <c r="Q305" s="56"/>
      <c r="R305" s="56"/>
      <c r="S305" s="56"/>
      <c r="T305" s="56"/>
      <c r="U305" s="56"/>
      <c r="V305" s="56"/>
      <c r="W305" s="56"/>
      <c r="X305" s="56"/>
      <c r="Y305" s="56"/>
      <c r="Z305" s="56"/>
      <c r="AA305" s="56"/>
      <c r="AB305" s="56"/>
      <c r="AC305" s="56"/>
      <c r="AD305" s="56"/>
      <c r="AE305" s="56"/>
      <c r="AF305" s="56"/>
      <c r="AG305" s="56"/>
      <c r="AH305" s="56"/>
      <c r="AI305" s="56"/>
      <c r="AJ305" s="56"/>
      <c r="AK305" s="56"/>
      <c r="AL305" s="56"/>
      <c r="AM305" s="56"/>
      <c r="AN305" s="56"/>
      <c r="AO305" s="56"/>
      <c r="AP305" s="56"/>
      <c r="AQ305" s="56"/>
      <c r="AR305" s="56"/>
      <c r="AS305" s="56"/>
      <c r="AT305" s="56"/>
      <c r="AU305" s="56"/>
      <c r="AV305" s="56"/>
      <c r="AW305" s="56"/>
      <c r="AX305" s="56"/>
      <c r="AY305" s="56"/>
      <c r="AZ305" s="56"/>
    </row>
    <row r="306" spans="1:52" s="3" customFormat="1" ht="12.75" x14ac:dyDescent="0.2">
      <c r="A306" s="558">
        <v>2</v>
      </c>
      <c r="B306" s="549">
        <v>3</v>
      </c>
      <c r="C306" s="549">
        <v>7</v>
      </c>
      <c r="D306" s="549">
        <v>1</v>
      </c>
      <c r="E306" s="549" t="s">
        <v>328</v>
      </c>
      <c r="F306" s="550" t="s">
        <v>238</v>
      </c>
      <c r="G306" s="551"/>
      <c r="H306" s="551"/>
      <c r="I306" s="551"/>
      <c r="J306" s="551">
        <f t="shared" si="16"/>
        <v>0</v>
      </c>
      <c r="K306" s="565">
        <f t="shared" si="17"/>
        <v>0</v>
      </c>
      <c r="L306" s="56"/>
      <c r="M306" s="56"/>
      <c r="N306" s="56"/>
      <c r="O306" s="56"/>
      <c r="P306" s="56"/>
      <c r="Q306" s="56"/>
      <c r="R306" s="56"/>
      <c r="S306" s="56"/>
      <c r="T306" s="56"/>
      <c r="U306" s="56"/>
      <c r="V306" s="56"/>
      <c r="W306" s="56"/>
      <c r="X306" s="56"/>
      <c r="Y306" s="56"/>
      <c r="Z306" s="56"/>
      <c r="AA306" s="56"/>
      <c r="AB306" s="56"/>
      <c r="AC306" s="56"/>
      <c r="AD306" s="56"/>
      <c r="AE306" s="56"/>
      <c r="AF306" s="56"/>
      <c r="AG306" s="56"/>
      <c r="AH306" s="56"/>
      <c r="AI306" s="56"/>
      <c r="AJ306" s="56"/>
      <c r="AK306" s="56"/>
      <c r="AL306" s="56"/>
      <c r="AM306" s="56"/>
      <c r="AN306" s="56"/>
      <c r="AO306" s="56"/>
      <c r="AP306" s="56"/>
      <c r="AQ306" s="56"/>
      <c r="AR306" s="56"/>
      <c r="AS306" s="56"/>
      <c r="AT306" s="56"/>
      <c r="AU306" s="56"/>
      <c r="AV306" s="56"/>
      <c r="AW306" s="56"/>
      <c r="AX306" s="56"/>
      <c r="AY306" s="56"/>
      <c r="AZ306" s="56"/>
    </row>
    <row r="307" spans="1:52" s="3" customFormat="1" ht="12.75" x14ac:dyDescent="0.2">
      <c r="A307" s="558">
        <v>2</v>
      </c>
      <c r="B307" s="549">
        <v>3</v>
      </c>
      <c r="C307" s="549">
        <v>7</v>
      </c>
      <c r="D307" s="549">
        <v>1</v>
      </c>
      <c r="E307" s="549" t="s">
        <v>330</v>
      </c>
      <c r="F307" s="550" t="s">
        <v>361</v>
      </c>
      <c r="G307" s="560"/>
      <c r="H307" s="560"/>
      <c r="I307" s="560"/>
      <c r="J307" s="551">
        <f t="shared" si="16"/>
        <v>0</v>
      </c>
      <c r="K307" s="565">
        <f t="shared" si="17"/>
        <v>0</v>
      </c>
      <c r="L307" s="56"/>
      <c r="M307" s="56"/>
      <c r="N307" s="56"/>
      <c r="O307" s="56"/>
      <c r="P307" s="56"/>
      <c r="Q307" s="56"/>
      <c r="R307" s="56"/>
      <c r="S307" s="56"/>
      <c r="T307" s="56"/>
      <c r="U307" s="56"/>
      <c r="V307" s="56"/>
      <c r="W307" s="56"/>
      <c r="X307" s="56"/>
      <c r="Y307" s="56"/>
      <c r="Z307" s="56"/>
      <c r="AA307" s="56"/>
      <c r="AB307" s="56"/>
      <c r="AC307" s="56"/>
      <c r="AD307" s="56"/>
      <c r="AE307" s="56"/>
      <c r="AF307" s="56"/>
      <c r="AG307" s="56"/>
      <c r="AH307" s="56"/>
      <c r="AI307" s="56"/>
      <c r="AJ307" s="56"/>
      <c r="AK307" s="56"/>
      <c r="AL307" s="56"/>
      <c r="AM307" s="56"/>
      <c r="AN307" s="56"/>
      <c r="AO307" s="56"/>
      <c r="AP307" s="56"/>
      <c r="AQ307" s="56"/>
      <c r="AR307" s="56"/>
      <c r="AS307" s="56"/>
      <c r="AT307" s="56"/>
      <c r="AU307" s="56"/>
      <c r="AV307" s="56"/>
      <c r="AW307" s="56"/>
      <c r="AX307" s="56"/>
      <c r="AY307" s="56"/>
      <c r="AZ307" s="56"/>
    </row>
    <row r="308" spans="1:52" s="3" customFormat="1" ht="12.75" x14ac:dyDescent="0.2">
      <c r="A308" s="543">
        <v>2</v>
      </c>
      <c r="B308" s="544">
        <v>3</v>
      </c>
      <c r="C308" s="544">
        <v>7</v>
      </c>
      <c r="D308" s="544">
        <v>2</v>
      </c>
      <c r="E308" s="544"/>
      <c r="F308" s="557" t="s">
        <v>239</v>
      </c>
      <c r="G308" s="563">
        <f>+G309+G310+G311+G312+G313+G314</f>
        <v>3000000</v>
      </c>
      <c r="H308" s="563">
        <f>+H309+H310+H311+H312+H313+H314</f>
        <v>4526000</v>
      </c>
      <c r="I308" s="563">
        <f>+I309+I310+I311+I312+I313+I314</f>
        <v>0</v>
      </c>
      <c r="J308" s="563">
        <f>+J309+J310+J311+J312+J313+J314</f>
        <v>7526000</v>
      </c>
      <c r="K308" s="564">
        <f>+K309+K310+K311+K312+K313+K314</f>
        <v>1.8275946593665189</v>
      </c>
      <c r="L308" s="56"/>
      <c r="M308" s="56"/>
      <c r="N308" s="56"/>
      <c r="O308" s="56"/>
      <c r="P308" s="56"/>
      <c r="Q308" s="56"/>
      <c r="R308" s="56"/>
      <c r="S308" s="56"/>
      <c r="T308" s="56"/>
      <c r="U308" s="56"/>
      <c r="V308" s="56"/>
      <c r="W308" s="56"/>
      <c r="X308" s="56"/>
      <c r="Y308" s="56"/>
      <c r="Z308" s="56"/>
      <c r="AA308" s="56"/>
      <c r="AB308" s="56"/>
      <c r="AC308" s="56"/>
      <c r="AD308" s="56"/>
      <c r="AE308" s="56"/>
      <c r="AF308" s="56"/>
      <c r="AG308" s="56"/>
      <c r="AH308" s="56"/>
      <c r="AI308" s="56"/>
      <c r="AJ308" s="56"/>
      <c r="AK308" s="56"/>
      <c r="AL308" s="56"/>
      <c r="AM308" s="56"/>
      <c r="AN308" s="56"/>
      <c r="AO308" s="56"/>
      <c r="AP308" s="56"/>
      <c r="AQ308" s="56"/>
      <c r="AR308" s="56"/>
      <c r="AS308" s="56"/>
      <c r="AT308" s="56"/>
      <c r="AU308" s="56"/>
      <c r="AV308" s="56"/>
      <c r="AW308" s="56"/>
      <c r="AX308" s="56"/>
      <c r="AY308" s="56"/>
      <c r="AZ308" s="56"/>
    </row>
    <row r="309" spans="1:52" s="3" customFormat="1" ht="12.75" x14ac:dyDescent="0.2">
      <c r="A309" s="548">
        <v>2</v>
      </c>
      <c r="B309" s="549">
        <v>3</v>
      </c>
      <c r="C309" s="549">
        <v>7</v>
      </c>
      <c r="D309" s="549">
        <v>2</v>
      </c>
      <c r="E309" s="549" t="s">
        <v>312</v>
      </c>
      <c r="F309" s="550" t="s">
        <v>240</v>
      </c>
      <c r="G309" s="551"/>
      <c r="H309" s="551"/>
      <c r="I309" s="551"/>
      <c r="J309" s="551">
        <f t="shared" ref="J309:J314" si="18">SUBTOTAL(9,G309:I309)</f>
        <v>0</v>
      </c>
      <c r="K309" s="565">
        <f t="shared" ref="K309:K314" si="19">IFERROR(J309/$J$18*100,"0.00")</f>
        <v>0</v>
      </c>
      <c r="L309" s="56"/>
      <c r="M309" s="56"/>
      <c r="N309" s="56"/>
      <c r="O309" s="56"/>
      <c r="P309" s="56"/>
      <c r="Q309" s="56"/>
      <c r="R309" s="56"/>
      <c r="S309" s="56"/>
      <c r="T309" s="56"/>
      <c r="U309" s="56"/>
      <c r="V309" s="56"/>
      <c r="W309" s="56"/>
      <c r="X309" s="56"/>
      <c r="Y309" s="56"/>
      <c r="Z309" s="56"/>
      <c r="AA309" s="56"/>
      <c r="AB309" s="56"/>
      <c r="AC309" s="56"/>
      <c r="AD309" s="56"/>
      <c r="AE309" s="56"/>
      <c r="AF309" s="56"/>
      <c r="AG309" s="56"/>
      <c r="AH309" s="56"/>
      <c r="AI309" s="56"/>
      <c r="AJ309" s="56"/>
      <c r="AK309" s="56"/>
      <c r="AL309" s="56"/>
      <c r="AM309" s="56"/>
      <c r="AN309" s="56"/>
      <c r="AO309" s="56"/>
      <c r="AP309" s="56"/>
      <c r="AQ309" s="56"/>
      <c r="AR309" s="56"/>
      <c r="AS309" s="56"/>
      <c r="AT309" s="56"/>
      <c r="AU309" s="56"/>
      <c r="AV309" s="56"/>
      <c r="AW309" s="56"/>
      <c r="AX309" s="56"/>
      <c r="AY309" s="56"/>
      <c r="AZ309" s="56"/>
    </row>
    <row r="310" spans="1:52" s="3" customFormat="1" ht="12.75" x14ac:dyDescent="0.2">
      <c r="A310" s="548">
        <v>2</v>
      </c>
      <c r="B310" s="549">
        <v>3</v>
      </c>
      <c r="C310" s="549">
        <v>7</v>
      </c>
      <c r="D310" s="549">
        <v>2</v>
      </c>
      <c r="E310" s="549" t="s">
        <v>313</v>
      </c>
      <c r="F310" s="550" t="s">
        <v>241</v>
      </c>
      <c r="G310" s="551"/>
      <c r="H310" s="551">
        <v>20000</v>
      </c>
      <c r="I310" s="551"/>
      <c r="J310" s="551">
        <f t="shared" si="18"/>
        <v>20000</v>
      </c>
      <c r="K310" s="565">
        <f t="shared" si="19"/>
        <v>4.8567490283457854E-3</v>
      </c>
      <c r="L310" s="56"/>
      <c r="M310" s="56"/>
      <c r="N310" s="56"/>
      <c r="O310" s="56"/>
      <c r="P310" s="56"/>
      <c r="Q310" s="56"/>
      <c r="R310" s="56"/>
      <c r="S310" s="56"/>
      <c r="T310" s="56"/>
      <c r="U310" s="56"/>
      <c r="V310" s="56"/>
      <c r="W310" s="56"/>
      <c r="X310" s="56"/>
      <c r="Y310" s="56"/>
      <c r="Z310" s="56"/>
      <c r="AA310" s="56"/>
      <c r="AB310" s="56"/>
      <c r="AC310" s="56"/>
      <c r="AD310" s="56"/>
      <c r="AE310" s="56"/>
      <c r="AF310" s="56"/>
      <c r="AG310" s="56"/>
      <c r="AH310" s="56"/>
      <c r="AI310" s="56"/>
      <c r="AJ310" s="56"/>
      <c r="AK310" s="56"/>
      <c r="AL310" s="56"/>
      <c r="AM310" s="56"/>
      <c r="AN310" s="56"/>
      <c r="AO310" s="56"/>
      <c r="AP310" s="56"/>
      <c r="AQ310" s="56"/>
      <c r="AR310" s="56"/>
      <c r="AS310" s="56"/>
      <c r="AT310" s="56"/>
      <c r="AU310" s="56"/>
      <c r="AV310" s="56"/>
      <c r="AW310" s="56"/>
      <c r="AX310" s="56"/>
      <c r="AY310" s="56"/>
      <c r="AZ310" s="56"/>
    </row>
    <row r="311" spans="1:52" s="3" customFormat="1" ht="12.75" x14ac:dyDescent="0.2">
      <c r="A311" s="548">
        <v>2</v>
      </c>
      <c r="B311" s="549">
        <v>3</v>
      </c>
      <c r="C311" s="549">
        <v>7</v>
      </c>
      <c r="D311" s="549">
        <v>2</v>
      </c>
      <c r="E311" s="549" t="s">
        <v>314</v>
      </c>
      <c r="F311" s="550" t="s">
        <v>242</v>
      </c>
      <c r="G311" s="551">
        <v>3000000</v>
      </c>
      <c r="H311" s="551">
        <v>2000000</v>
      </c>
      <c r="I311" s="551"/>
      <c r="J311" s="551">
        <f t="shared" si="18"/>
        <v>5000000</v>
      </c>
      <c r="K311" s="565">
        <f t="shared" si="19"/>
        <v>1.2141872570864463</v>
      </c>
      <c r="L311" s="56"/>
      <c r="M311" s="56"/>
      <c r="N311" s="56"/>
      <c r="O311" s="56"/>
      <c r="P311" s="56"/>
      <c r="Q311" s="56"/>
      <c r="R311" s="56"/>
      <c r="S311" s="56"/>
      <c r="T311" s="56"/>
      <c r="U311" s="56"/>
      <c r="V311" s="56"/>
      <c r="W311" s="56"/>
      <c r="X311" s="56"/>
      <c r="Y311" s="56"/>
      <c r="Z311" s="56"/>
      <c r="AA311" s="56"/>
      <c r="AB311" s="56"/>
      <c r="AC311" s="56"/>
      <c r="AD311" s="56"/>
      <c r="AE311" s="56"/>
      <c r="AF311" s="56"/>
      <c r="AG311" s="56"/>
      <c r="AH311" s="56"/>
      <c r="AI311" s="56"/>
      <c r="AJ311" s="56"/>
      <c r="AK311" s="56"/>
      <c r="AL311" s="56"/>
      <c r="AM311" s="56"/>
      <c r="AN311" s="56"/>
      <c r="AO311" s="56"/>
      <c r="AP311" s="56"/>
      <c r="AQ311" s="56"/>
      <c r="AR311" s="56"/>
      <c r="AS311" s="56"/>
      <c r="AT311" s="56"/>
      <c r="AU311" s="56"/>
      <c r="AV311" s="56"/>
      <c r="AW311" s="56"/>
      <c r="AX311" s="56"/>
      <c r="AY311" s="56"/>
      <c r="AZ311" s="56"/>
    </row>
    <row r="312" spans="1:52" s="3" customFormat="1" ht="12.75" x14ac:dyDescent="0.2">
      <c r="A312" s="548">
        <v>2</v>
      </c>
      <c r="B312" s="549">
        <v>3</v>
      </c>
      <c r="C312" s="549">
        <v>7</v>
      </c>
      <c r="D312" s="549">
        <v>2</v>
      </c>
      <c r="E312" s="549" t="s">
        <v>315</v>
      </c>
      <c r="F312" s="550" t="s">
        <v>243</v>
      </c>
      <c r="G312" s="551"/>
      <c r="H312" s="551"/>
      <c r="I312" s="551"/>
      <c r="J312" s="551">
        <f t="shared" si="18"/>
        <v>0</v>
      </c>
      <c r="K312" s="565">
        <f t="shared" si="19"/>
        <v>0</v>
      </c>
      <c r="L312" s="56"/>
      <c r="M312" s="56"/>
      <c r="N312" s="56"/>
      <c r="O312" s="56"/>
      <c r="P312" s="56"/>
      <c r="Q312" s="56"/>
      <c r="R312" s="56"/>
      <c r="S312" s="56"/>
      <c r="T312" s="56"/>
      <c r="U312" s="56"/>
      <c r="V312" s="56"/>
      <c r="W312" s="56"/>
      <c r="X312" s="56"/>
      <c r="Y312" s="56"/>
      <c r="Z312" s="56"/>
      <c r="AA312" s="56"/>
      <c r="AB312" s="56"/>
      <c r="AC312" s="56"/>
      <c r="AD312" s="56"/>
      <c r="AE312" s="56"/>
      <c r="AF312" s="56"/>
      <c r="AG312" s="56"/>
      <c r="AH312" s="56"/>
      <c r="AI312" s="56"/>
      <c r="AJ312" s="56"/>
      <c r="AK312" s="56"/>
      <c r="AL312" s="56"/>
      <c r="AM312" s="56"/>
      <c r="AN312" s="56"/>
      <c r="AO312" s="56"/>
      <c r="AP312" s="56"/>
      <c r="AQ312" s="56"/>
      <c r="AR312" s="56"/>
      <c r="AS312" s="56"/>
      <c r="AT312" s="56"/>
      <c r="AU312" s="56"/>
      <c r="AV312" s="56"/>
      <c r="AW312" s="56"/>
      <c r="AX312" s="56"/>
      <c r="AY312" s="56"/>
      <c r="AZ312" s="56"/>
    </row>
    <row r="313" spans="1:52" s="3" customFormat="1" ht="12.75" x14ac:dyDescent="0.2">
      <c r="A313" s="548">
        <v>2</v>
      </c>
      <c r="B313" s="549">
        <v>3</v>
      </c>
      <c r="C313" s="549">
        <v>7</v>
      </c>
      <c r="D313" s="549">
        <v>2</v>
      </c>
      <c r="E313" s="549" t="s">
        <v>316</v>
      </c>
      <c r="F313" s="550" t="s">
        <v>244</v>
      </c>
      <c r="G313" s="560"/>
      <c r="H313" s="560">
        <v>6000</v>
      </c>
      <c r="I313" s="560"/>
      <c r="J313" s="551">
        <f t="shared" si="18"/>
        <v>6000</v>
      </c>
      <c r="K313" s="565">
        <f t="shared" si="19"/>
        <v>1.4570247085037354E-3</v>
      </c>
      <c r="L313" s="56"/>
      <c r="M313" s="56"/>
      <c r="N313" s="56"/>
      <c r="O313" s="56"/>
      <c r="P313" s="56"/>
      <c r="Q313" s="56"/>
      <c r="R313" s="56"/>
      <c r="S313" s="56"/>
      <c r="T313" s="56"/>
      <c r="U313" s="56"/>
      <c r="V313" s="56"/>
      <c r="W313" s="56"/>
      <c r="X313" s="56"/>
      <c r="Y313" s="56"/>
      <c r="Z313" s="56"/>
      <c r="AA313" s="56"/>
      <c r="AB313" s="56"/>
      <c r="AC313" s="56"/>
      <c r="AD313" s="56"/>
      <c r="AE313" s="56"/>
      <c r="AF313" s="56"/>
      <c r="AG313" s="56"/>
      <c r="AH313" s="56"/>
      <c r="AI313" s="56"/>
      <c r="AJ313" s="56"/>
      <c r="AK313" s="56"/>
      <c r="AL313" s="56"/>
      <c r="AM313" s="56"/>
      <c r="AN313" s="56"/>
      <c r="AO313" s="56"/>
      <c r="AP313" s="56"/>
      <c r="AQ313" s="56"/>
      <c r="AR313" s="56"/>
      <c r="AS313" s="56"/>
      <c r="AT313" s="56"/>
      <c r="AU313" s="56"/>
      <c r="AV313" s="56"/>
      <c r="AW313" s="56"/>
      <c r="AX313" s="56"/>
      <c r="AY313" s="56"/>
      <c r="AZ313" s="56"/>
    </row>
    <row r="314" spans="1:52" s="3" customFormat="1" ht="12.75" x14ac:dyDescent="0.2">
      <c r="A314" s="567">
        <v>2</v>
      </c>
      <c r="B314" s="567">
        <v>3</v>
      </c>
      <c r="C314" s="567">
        <v>7</v>
      </c>
      <c r="D314" s="567">
        <v>2</v>
      </c>
      <c r="E314" s="567" t="s">
        <v>328</v>
      </c>
      <c r="F314" s="554" t="s">
        <v>362</v>
      </c>
      <c r="G314" s="560"/>
      <c r="H314" s="560">
        <v>2500000</v>
      </c>
      <c r="I314" s="560"/>
      <c r="J314" s="551">
        <f t="shared" si="18"/>
        <v>2500000</v>
      </c>
      <c r="K314" s="565">
        <f t="shared" si="19"/>
        <v>0.60709362854322313</v>
      </c>
      <c r="L314" s="56"/>
      <c r="M314" s="56"/>
      <c r="N314" s="56"/>
      <c r="O314" s="56"/>
      <c r="P314" s="56"/>
      <c r="Q314" s="56"/>
      <c r="R314" s="56"/>
      <c r="S314" s="56"/>
      <c r="T314" s="56"/>
      <c r="U314" s="56"/>
      <c r="V314" s="56"/>
      <c r="W314" s="56"/>
      <c r="X314" s="56"/>
      <c r="Y314" s="56"/>
      <c r="Z314" s="56"/>
      <c r="AA314" s="56"/>
      <c r="AB314" s="56"/>
      <c r="AC314" s="56"/>
      <c r="AD314" s="56"/>
      <c r="AE314" s="56"/>
      <c r="AF314" s="56"/>
      <c r="AG314" s="56"/>
      <c r="AH314" s="56"/>
      <c r="AI314" s="56"/>
      <c r="AJ314" s="56"/>
      <c r="AK314" s="56"/>
      <c r="AL314" s="56"/>
      <c r="AM314" s="56"/>
      <c r="AN314" s="56"/>
      <c r="AO314" s="56"/>
      <c r="AP314" s="56"/>
      <c r="AQ314" s="56"/>
      <c r="AR314" s="56"/>
      <c r="AS314" s="56"/>
      <c r="AT314" s="56"/>
      <c r="AU314" s="56"/>
      <c r="AV314" s="56"/>
      <c r="AW314" s="56"/>
      <c r="AX314" s="56"/>
      <c r="AY314" s="56"/>
      <c r="AZ314" s="56"/>
    </row>
    <row r="315" spans="1:52" s="3" customFormat="1" ht="12.75" x14ac:dyDescent="0.2">
      <c r="A315" s="538">
        <v>2</v>
      </c>
      <c r="B315" s="539">
        <v>3</v>
      </c>
      <c r="C315" s="539">
        <v>8</v>
      </c>
      <c r="D315" s="539"/>
      <c r="E315" s="539"/>
      <c r="F315" s="540" t="s">
        <v>363</v>
      </c>
      <c r="G315" s="541">
        <f>+G316+G318</f>
        <v>0</v>
      </c>
      <c r="H315" s="541">
        <f>+H316+H318</f>
        <v>0</v>
      </c>
      <c r="I315" s="541">
        <f>+I316+I318</f>
        <v>0</v>
      </c>
      <c r="J315" s="541">
        <f>+J316+J318</f>
        <v>0</v>
      </c>
      <c r="K315" s="542">
        <f>+K316+K318</f>
        <v>0</v>
      </c>
      <c r="L315" s="56"/>
      <c r="M315" s="56"/>
      <c r="N315" s="56"/>
      <c r="O315" s="56"/>
      <c r="P315" s="56"/>
      <c r="Q315" s="56"/>
      <c r="R315" s="56"/>
      <c r="S315" s="56"/>
      <c r="T315" s="56"/>
      <c r="U315" s="56"/>
      <c r="V315" s="56"/>
      <c r="W315" s="56"/>
      <c r="X315" s="56"/>
      <c r="Y315" s="56"/>
      <c r="Z315" s="56"/>
      <c r="AA315" s="56"/>
      <c r="AB315" s="56"/>
      <c r="AC315" s="56"/>
      <c r="AD315" s="56"/>
      <c r="AE315" s="56"/>
      <c r="AF315" s="56"/>
      <c r="AG315" s="56"/>
      <c r="AH315" s="56"/>
      <c r="AI315" s="56"/>
      <c r="AJ315" s="56"/>
      <c r="AK315" s="56"/>
      <c r="AL315" s="56"/>
      <c r="AM315" s="56"/>
      <c r="AN315" s="56"/>
      <c r="AO315" s="56"/>
      <c r="AP315" s="56"/>
      <c r="AQ315" s="56"/>
      <c r="AR315" s="56"/>
      <c r="AS315" s="56"/>
      <c r="AT315" s="56"/>
      <c r="AU315" s="56"/>
      <c r="AV315" s="56"/>
      <c r="AW315" s="56"/>
      <c r="AX315" s="56"/>
      <c r="AY315" s="56"/>
      <c r="AZ315" s="56"/>
    </row>
    <row r="316" spans="1:52" s="3" customFormat="1" ht="12.75" x14ac:dyDescent="0.2">
      <c r="A316" s="571">
        <v>2</v>
      </c>
      <c r="B316" s="571">
        <v>3</v>
      </c>
      <c r="C316" s="571">
        <v>8</v>
      </c>
      <c r="D316" s="571">
        <v>1</v>
      </c>
      <c r="E316" s="571"/>
      <c r="F316" s="545" t="s">
        <v>364</v>
      </c>
      <c r="G316" s="546">
        <f>+G317</f>
        <v>0</v>
      </c>
      <c r="H316" s="546">
        <f>+H317</f>
        <v>0</v>
      </c>
      <c r="I316" s="546">
        <f>+I317</f>
        <v>0</v>
      </c>
      <c r="J316" s="546">
        <f>+J317</f>
        <v>0</v>
      </c>
      <c r="K316" s="547">
        <f>+K317</f>
        <v>0</v>
      </c>
      <c r="L316" s="56"/>
      <c r="M316" s="56"/>
      <c r="N316" s="56"/>
      <c r="O316" s="56"/>
      <c r="P316" s="56"/>
      <c r="Q316" s="56"/>
      <c r="R316" s="56"/>
      <c r="S316" s="56"/>
      <c r="T316" s="56"/>
      <c r="U316" s="56"/>
      <c r="V316" s="56"/>
      <c r="W316" s="56"/>
      <c r="X316" s="56"/>
      <c r="Y316" s="56"/>
      <c r="Z316" s="56"/>
      <c r="AA316" s="56"/>
      <c r="AB316" s="56"/>
      <c r="AC316" s="56"/>
      <c r="AD316" s="56"/>
      <c r="AE316" s="56"/>
      <c r="AF316" s="56"/>
      <c r="AG316" s="56"/>
      <c r="AH316" s="56"/>
      <c r="AI316" s="56"/>
      <c r="AJ316" s="56"/>
      <c r="AK316" s="56"/>
      <c r="AL316" s="56"/>
      <c r="AM316" s="56"/>
      <c r="AN316" s="56"/>
      <c r="AO316" s="56"/>
      <c r="AP316" s="56"/>
      <c r="AQ316" s="56"/>
      <c r="AR316" s="56"/>
      <c r="AS316" s="56"/>
      <c r="AT316" s="56"/>
      <c r="AU316" s="56"/>
      <c r="AV316" s="56"/>
      <c r="AW316" s="56"/>
      <c r="AX316" s="56"/>
      <c r="AY316" s="56"/>
      <c r="AZ316" s="56"/>
    </row>
    <row r="317" spans="1:52" s="3" customFormat="1" ht="12.75" x14ac:dyDescent="0.2">
      <c r="A317" s="567">
        <v>2</v>
      </c>
      <c r="B317" s="567">
        <v>3</v>
      </c>
      <c r="C317" s="567">
        <v>8</v>
      </c>
      <c r="D317" s="567">
        <v>1</v>
      </c>
      <c r="E317" s="567" t="s">
        <v>312</v>
      </c>
      <c r="F317" s="554" t="s">
        <v>364</v>
      </c>
      <c r="G317" s="560"/>
      <c r="H317" s="560"/>
      <c r="I317" s="560"/>
      <c r="J317" s="551">
        <f>SUBTOTAL(9,G317:I317)</f>
        <v>0</v>
      </c>
      <c r="K317" s="565">
        <f>IFERROR(J317/$J$18*100,"0.00")</f>
        <v>0</v>
      </c>
      <c r="L317" s="56"/>
      <c r="M317" s="56"/>
      <c r="N317" s="56"/>
      <c r="O317" s="56"/>
      <c r="P317" s="56"/>
      <c r="Q317" s="56"/>
      <c r="R317" s="56"/>
      <c r="S317" s="56"/>
      <c r="T317" s="56"/>
      <c r="U317" s="56"/>
      <c r="V317" s="56"/>
      <c r="W317" s="56"/>
      <c r="X317" s="56"/>
      <c r="Y317" s="56"/>
      <c r="Z317" s="56"/>
      <c r="AA317" s="56"/>
      <c r="AB317" s="56"/>
      <c r="AC317" s="56"/>
      <c r="AD317" s="56"/>
      <c r="AE317" s="56"/>
      <c r="AF317" s="56"/>
      <c r="AG317" s="56"/>
      <c r="AH317" s="56"/>
      <c r="AI317" s="56"/>
      <c r="AJ317" s="56"/>
      <c r="AK317" s="56"/>
      <c r="AL317" s="56"/>
      <c r="AM317" s="56"/>
      <c r="AN317" s="56"/>
      <c r="AO317" s="56"/>
      <c r="AP317" s="56"/>
      <c r="AQ317" s="56"/>
      <c r="AR317" s="56"/>
      <c r="AS317" s="56"/>
      <c r="AT317" s="56"/>
      <c r="AU317" s="56"/>
      <c r="AV317" s="56"/>
      <c r="AW317" s="56"/>
      <c r="AX317" s="56"/>
      <c r="AY317" s="56"/>
      <c r="AZ317" s="56"/>
    </row>
    <row r="318" spans="1:52" s="3" customFormat="1" ht="12.75" x14ac:dyDescent="0.2">
      <c r="A318" s="571">
        <v>2</v>
      </c>
      <c r="B318" s="571">
        <v>3</v>
      </c>
      <c r="C318" s="571">
        <v>8</v>
      </c>
      <c r="D318" s="571">
        <v>2</v>
      </c>
      <c r="E318" s="571"/>
      <c r="F318" s="545" t="s">
        <v>365</v>
      </c>
      <c r="G318" s="546">
        <f>+G319</f>
        <v>0</v>
      </c>
      <c r="H318" s="546">
        <f>+H319</f>
        <v>0</v>
      </c>
      <c r="I318" s="546">
        <f>+I319</f>
        <v>0</v>
      </c>
      <c r="J318" s="546">
        <f>+J319</f>
        <v>0</v>
      </c>
      <c r="K318" s="547">
        <f>+K319</f>
        <v>0</v>
      </c>
      <c r="L318" s="56"/>
      <c r="M318" s="56"/>
      <c r="N318" s="56"/>
      <c r="O318" s="56"/>
      <c r="P318" s="56"/>
      <c r="Q318" s="56"/>
      <c r="R318" s="56"/>
      <c r="S318" s="56"/>
      <c r="T318" s="56"/>
      <c r="U318" s="56"/>
      <c r="V318" s="56"/>
      <c r="W318" s="56"/>
      <c r="X318" s="56"/>
      <c r="Y318" s="56"/>
      <c r="Z318" s="56"/>
      <c r="AA318" s="56"/>
      <c r="AB318" s="56"/>
      <c r="AC318" s="56"/>
      <c r="AD318" s="56"/>
      <c r="AE318" s="56"/>
      <c r="AF318" s="56"/>
      <c r="AG318" s="56"/>
      <c r="AH318" s="56"/>
      <c r="AI318" s="56"/>
      <c r="AJ318" s="56"/>
      <c r="AK318" s="56"/>
      <c r="AL318" s="56"/>
      <c r="AM318" s="56"/>
      <c r="AN318" s="56"/>
      <c r="AO318" s="56"/>
      <c r="AP318" s="56"/>
      <c r="AQ318" s="56"/>
      <c r="AR318" s="56"/>
      <c r="AS318" s="56"/>
      <c r="AT318" s="56"/>
      <c r="AU318" s="56"/>
      <c r="AV318" s="56"/>
      <c r="AW318" s="56"/>
      <c r="AX318" s="56"/>
      <c r="AY318" s="56"/>
      <c r="AZ318" s="56"/>
    </row>
    <row r="319" spans="1:52" s="3" customFormat="1" ht="12.75" x14ac:dyDescent="0.2">
      <c r="A319" s="567">
        <v>2</v>
      </c>
      <c r="B319" s="567">
        <v>3</v>
      </c>
      <c r="C319" s="567">
        <v>8</v>
      </c>
      <c r="D319" s="567">
        <v>2</v>
      </c>
      <c r="E319" s="567" t="s">
        <v>312</v>
      </c>
      <c r="F319" s="554" t="s">
        <v>365</v>
      </c>
      <c r="G319" s="560"/>
      <c r="H319" s="560"/>
      <c r="I319" s="560"/>
      <c r="J319" s="551">
        <f>SUBTOTAL(9,G319:I319)</f>
        <v>0</v>
      </c>
      <c r="K319" s="565">
        <f>IFERROR(J319/$J$18*100,"0.00")</f>
        <v>0</v>
      </c>
      <c r="L319" s="56"/>
      <c r="M319" s="56"/>
      <c r="N319" s="56"/>
      <c r="O319" s="56"/>
      <c r="P319" s="56"/>
      <c r="Q319" s="56"/>
      <c r="R319" s="56"/>
      <c r="S319" s="56"/>
      <c r="T319" s="56"/>
      <c r="U319" s="56"/>
      <c r="V319" s="56"/>
      <c r="W319" s="56"/>
      <c r="X319" s="56"/>
      <c r="Y319" s="56"/>
      <c r="Z319" s="56"/>
      <c r="AA319" s="56"/>
      <c r="AB319" s="56"/>
      <c r="AC319" s="56"/>
      <c r="AD319" s="56"/>
      <c r="AE319" s="56"/>
      <c r="AF319" s="56"/>
      <c r="AG319" s="56"/>
      <c r="AH319" s="56"/>
      <c r="AI319" s="56"/>
      <c r="AJ319" s="56"/>
      <c r="AK319" s="56"/>
      <c r="AL319" s="56"/>
      <c r="AM319" s="56"/>
      <c r="AN319" s="56"/>
      <c r="AO319" s="56"/>
      <c r="AP319" s="56"/>
      <c r="AQ319" s="56"/>
      <c r="AR319" s="56"/>
      <c r="AS319" s="56"/>
      <c r="AT319" s="56"/>
      <c r="AU319" s="56"/>
      <c r="AV319" s="56"/>
      <c r="AW319" s="56"/>
      <c r="AX319" s="56"/>
      <c r="AY319" s="56"/>
      <c r="AZ319" s="56"/>
    </row>
    <row r="320" spans="1:52" s="3" customFormat="1" ht="12.75" x14ac:dyDescent="0.2">
      <c r="A320" s="538">
        <v>2</v>
      </c>
      <c r="B320" s="539">
        <v>3</v>
      </c>
      <c r="C320" s="539">
        <v>9</v>
      </c>
      <c r="D320" s="539"/>
      <c r="E320" s="539"/>
      <c r="F320" s="540" t="s">
        <v>22</v>
      </c>
      <c r="G320" s="541">
        <f>+G321+G323+G325+G327+G329+G331+G333+G335+G337</f>
        <v>2874500</v>
      </c>
      <c r="H320" s="541">
        <f>+H321+H323+H325+H327+H329+H331+H333+H335+H337</f>
        <v>16975000</v>
      </c>
      <c r="I320" s="541">
        <f>+I321+I323+I325+I327+I329+I331+I333+I335+I337</f>
        <v>0</v>
      </c>
      <c r="J320" s="541">
        <f>+J321+J323+J325+J327+J329+J331+J333+J335+J337</f>
        <v>19849500</v>
      </c>
      <c r="K320" s="542">
        <f>+K321+K323+K325+K327+K329+K331+K333+K335+K337</f>
        <v>4.8202019919074832</v>
      </c>
      <c r="L320" s="56"/>
      <c r="M320" s="56"/>
      <c r="N320" s="56"/>
      <c r="O320" s="56"/>
      <c r="P320" s="56"/>
      <c r="Q320" s="56"/>
      <c r="R320" s="56"/>
      <c r="S320" s="56"/>
      <c r="T320" s="56"/>
      <c r="U320" s="56"/>
      <c r="V320" s="56"/>
      <c r="W320" s="56"/>
      <c r="X320" s="56"/>
      <c r="Y320" s="56"/>
      <c r="Z320" s="56"/>
      <c r="AA320" s="56"/>
      <c r="AB320" s="56"/>
      <c r="AC320" s="56"/>
      <c r="AD320" s="56"/>
      <c r="AE320" s="56"/>
      <c r="AF320" s="56"/>
      <c r="AG320" s="56"/>
      <c r="AH320" s="56"/>
      <c r="AI320" s="56"/>
      <c r="AJ320" s="56"/>
      <c r="AK320" s="56"/>
      <c r="AL320" s="56"/>
      <c r="AM320" s="56"/>
      <c r="AN320" s="56"/>
      <c r="AO320" s="56"/>
      <c r="AP320" s="56"/>
      <c r="AQ320" s="56"/>
      <c r="AR320" s="56"/>
      <c r="AS320" s="56"/>
      <c r="AT320" s="56"/>
      <c r="AU320" s="56"/>
      <c r="AV320" s="56"/>
      <c r="AW320" s="56"/>
      <c r="AX320" s="56"/>
      <c r="AY320" s="56"/>
      <c r="AZ320" s="56"/>
    </row>
    <row r="321" spans="1:52" s="3" customFormat="1" ht="12.75" x14ac:dyDescent="0.2">
      <c r="A321" s="543">
        <v>2</v>
      </c>
      <c r="B321" s="544">
        <v>3</v>
      </c>
      <c r="C321" s="544">
        <v>9</v>
      </c>
      <c r="D321" s="544">
        <v>1</v>
      </c>
      <c r="E321" s="544"/>
      <c r="F321" s="557" t="s">
        <v>245</v>
      </c>
      <c r="G321" s="563">
        <f>+G322</f>
        <v>199500</v>
      </c>
      <c r="H321" s="563">
        <f>+H322</f>
        <v>3500000</v>
      </c>
      <c r="I321" s="563">
        <f>+I322</f>
        <v>0</v>
      </c>
      <c r="J321" s="563">
        <f>+J322</f>
        <v>3699500</v>
      </c>
      <c r="K321" s="564">
        <f>+K322</f>
        <v>0.89837715151826147</v>
      </c>
      <c r="L321" s="56"/>
      <c r="M321" s="56"/>
      <c r="N321" s="56"/>
      <c r="O321" s="56"/>
      <c r="P321" s="56"/>
      <c r="Q321" s="56"/>
      <c r="R321" s="56"/>
      <c r="S321" s="56"/>
      <c r="T321" s="56"/>
      <c r="U321" s="56"/>
      <c r="V321" s="56"/>
      <c r="W321" s="56"/>
      <c r="X321" s="56"/>
      <c r="Y321" s="56"/>
      <c r="Z321" s="56"/>
      <c r="AA321" s="56"/>
      <c r="AB321" s="56"/>
      <c r="AC321" s="56"/>
      <c r="AD321" s="56"/>
      <c r="AE321" s="56"/>
      <c r="AF321" s="56"/>
      <c r="AG321" s="56"/>
      <c r="AH321" s="56"/>
      <c r="AI321" s="56"/>
      <c r="AJ321" s="56"/>
      <c r="AK321" s="56"/>
      <c r="AL321" s="56"/>
      <c r="AM321" s="56"/>
      <c r="AN321" s="56"/>
      <c r="AO321" s="56"/>
      <c r="AP321" s="56"/>
      <c r="AQ321" s="56"/>
      <c r="AR321" s="56"/>
      <c r="AS321" s="56"/>
      <c r="AT321" s="56"/>
      <c r="AU321" s="56"/>
      <c r="AV321" s="56"/>
      <c r="AW321" s="56"/>
      <c r="AX321" s="56"/>
      <c r="AY321" s="56"/>
      <c r="AZ321" s="56"/>
    </row>
    <row r="322" spans="1:52" s="3" customFormat="1" ht="12.75" x14ac:dyDescent="0.2">
      <c r="A322" s="558">
        <v>2</v>
      </c>
      <c r="B322" s="549">
        <v>3</v>
      </c>
      <c r="C322" s="549">
        <v>9</v>
      </c>
      <c r="D322" s="549">
        <v>1</v>
      </c>
      <c r="E322" s="549" t="s">
        <v>312</v>
      </c>
      <c r="F322" s="550" t="s">
        <v>245</v>
      </c>
      <c r="G322" s="551">
        <v>199500</v>
      </c>
      <c r="H322" s="551">
        <v>3500000</v>
      </c>
      <c r="I322" s="551"/>
      <c r="J322" s="551">
        <f>SUBTOTAL(9,G322:I322)</f>
        <v>3699500</v>
      </c>
      <c r="K322" s="565">
        <f>IFERROR(J322/$J$18*100,"0.00")</f>
        <v>0.89837715151826147</v>
      </c>
      <c r="L322" s="56"/>
      <c r="M322" s="56"/>
      <c r="N322" s="56"/>
      <c r="O322" s="56"/>
      <c r="P322" s="56"/>
      <c r="Q322" s="56"/>
      <c r="R322" s="56"/>
      <c r="S322" s="56"/>
      <c r="T322" s="56"/>
      <c r="U322" s="56"/>
      <c r="V322" s="56"/>
      <c r="W322" s="56"/>
      <c r="X322" s="56"/>
      <c r="Y322" s="56"/>
      <c r="Z322" s="56"/>
      <c r="AA322" s="56"/>
      <c r="AB322" s="56"/>
      <c r="AC322" s="56"/>
      <c r="AD322" s="56"/>
      <c r="AE322" s="56"/>
      <c r="AF322" s="56"/>
      <c r="AG322" s="56"/>
      <c r="AH322" s="56"/>
      <c r="AI322" s="56"/>
      <c r="AJ322" s="56"/>
      <c r="AK322" s="56"/>
      <c r="AL322" s="56"/>
      <c r="AM322" s="56"/>
      <c r="AN322" s="56"/>
      <c r="AO322" s="56"/>
      <c r="AP322" s="56"/>
      <c r="AQ322" s="56"/>
      <c r="AR322" s="56"/>
      <c r="AS322" s="56"/>
      <c r="AT322" s="56"/>
      <c r="AU322" s="56"/>
      <c r="AV322" s="56"/>
      <c r="AW322" s="56"/>
      <c r="AX322" s="56"/>
      <c r="AY322" s="56"/>
      <c r="AZ322" s="56"/>
    </row>
    <row r="323" spans="1:52" s="3" customFormat="1" ht="12.75" x14ac:dyDescent="0.2">
      <c r="A323" s="543">
        <v>2</v>
      </c>
      <c r="B323" s="544">
        <v>3</v>
      </c>
      <c r="C323" s="544">
        <v>9</v>
      </c>
      <c r="D323" s="544">
        <v>2</v>
      </c>
      <c r="E323" s="544"/>
      <c r="F323" s="557" t="s">
        <v>246</v>
      </c>
      <c r="G323" s="563">
        <f>+G324</f>
        <v>2675000</v>
      </c>
      <c r="H323" s="563">
        <f>+H324</f>
        <v>10000000</v>
      </c>
      <c r="I323" s="563">
        <f>+I324</f>
        <v>0</v>
      </c>
      <c r="J323" s="563">
        <f>+J324</f>
        <v>12675000</v>
      </c>
      <c r="K323" s="564">
        <f>+K324</f>
        <v>3.0779646967141412</v>
      </c>
      <c r="L323" s="56"/>
      <c r="M323" s="56"/>
      <c r="N323" s="56"/>
      <c r="O323" s="56"/>
      <c r="P323" s="56"/>
      <c r="Q323" s="56"/>
      <c r="R323" s="56"/>
      <c r="S323" s="56"/>
      <c r="T323" s="56"/>
      <c r="U323" s="56"/>
      <c r="V323" s="56"/>
      <c r="W323" s="56"/>
      <c r="X323" s="56"/>
      <c r="Y323" s="56"/>
      <c r="Z323" s="56"/>
      <c r="AA323" s="56"/>
      <c r="AB323" s="56"/>
      <c r="AC323" s="56"/>
      <c r="AD323" s="56"/>
      <c r="AE323" s="56"/>
      <c r="AF323" s="56"/>
      <c r="AG323" s="56"/>
      <c r="AH323" s="56"/>
      <c r="AI323" s="56"/>
      <c r="AJ323" s="56"/>
      <c r="AK323" s="56"/>
      <c r="AL323" s="56"/>
      <c r="AM323" s="56"/>
      <c r="AN323" s="56"/>
      <c r="AO323" s="56"/>
      <c r="AP323" s="56"/>
      <c r="AQ323" s="56"/>
      <c r="AR323" s="56"/>
      <c r="AS323" s="56"/>
      <c r="AT323" s="56"/>
      <c r="AU323" s="56"/>
      <c r="AV323" s="56"/>
      <c r="AW323" s="56"/>
      <c r="AX323" s="56"/>
      <c r="AY323" s="56"/>
      <c r="AZ323" s="56"/>
    </row>
    <row r="324" spans="1:52" s="3" customFormat="1" ht="12.75" x14ac:dyDescent="0.2">
      <c r="A324" s="558">
        <v>2</v>
      </c>
      <c r="B324" s="549">
        <v>3</v>
      </c>
      <c r="C324" s="549">
        <v>9</v>
      </c>
      <c r="D324" s="549">
        <v>2</v>
      </c>
      <c r="E324" s="549" t="s">
        <v>312</v>
      </c>
      <c r="F324" s="550" t="s">
        <v>246</v>
      </c>
      <c r="G324" s="551">
        <v>2675000</v>
      </c>
      <c r="H324" s="551">
        <v>10000000</v>
      </c>
      <c r="I324" s="551"/>
      <c r="J324" s="551">
        <f>SUBTOTAL(9,G324:I324)</f>
        <v>12675000</v>
      </c>
      <c r="K324" s="565">
        <f>IFERROR(J324/$J$18*100,"0.00")</f>
        <v>3.0779646967141412</v>
      </c>
      <c r="L324" s="56"/>
      <c r="M324" s="56"/>
      <c r="N324" s="56"/>
      <c r="O324" s="56"/>
      <c r="P324" s="56"/>
      <c r="Q324" s="56"/>
      <c r="R324" s="56"/>
      <c r="S324" s="56"/>
      <c r="T324" s="56"/>
      <c r="U324" s="56"/>
      <c r="V324" s="56"/>
      <c r="W324" s="56"/>
      <c r="X324" s="56"/>
      <c r="Y324" s="56"/>
      <c r="Z324" s="56"/>
      <c r="AA324" s="56"/>
      <c r="AB324" s="56"/>
      <c r="AC324" s="56"/>
      <c r="AD324" s="56"/>
      <c r="AE324" s="56"/>
      <c r="AF324" s="56"/>
      <c r="AG324" s="56"/>
      <c r="AH324" s="56"/>
      <c r="AI324" s="56"/>
      <c r="AJ324" s="56"/>
      <c r="AK324" s="56"/>
      <c r="AL324" s="56"/>
      <c r="AM324" s="56"/>
      <c r="AN324" s="56"/>
      <c r="AO324" s="56"/>
      <c r="AP324" s="56"/>
      <c r="AQ324" s="56"/>
      <c r="AR324" s="56"/>
      <c r="AS324" s="56"/>
      <c r="AT324" s="56"/>
      <c r="AU324" s="56"/>
      <c r="AV324" s="56"/>
      <c r="AW324" s="56"/>
      <c r="AX324" s="56"/>
      <c r="AY324" s="56"/>
      <c r="AZ324" s="56"/>
    </row>
    <row r="325" spans="1:52" s="3" customFormat="1" ht="12.75" x14ac:dyDescent="0.2">
      <c r="A325" s="543">
        <v>2</v>
      </c>
      <c r="B325" s="544">
        <v>3</v>
      </c>
      <c r="C325" s="544">
        <v>9</v>
      </c>
      <c r="D325" s="544">
        <v>3</v>
      </c>
      <c r="E325" s="544"/>
      <c r="F325" s="557" t="s">
        <v>366</v>
      </c>
      <c r="G325" s="563">
        <f>+G326</f>
        <v>0</v>
      </c>
      <c r="H325" s="563">
        <f>+H326</f>
        <v>2500000</v>
      </c>
      <c r="I325" s="563">
        <f>+I326</f>
        <v>0</v>
      </c>
      <c r="J325" s="563">
        <f>+J326</f>
        <v>2500000</v>
      </c>
      <c r="K325" s="564">
        <f>+K326</f>
        <v>0.60709362854322313</v>
      </c>
      <c r="L325" s="56"/>
      <c r="M325" s="56"/>
      <c r="N325" s="56"/>
      <c r="O325" s="56"/>
      <c r="P325" s="56"/>
      <c r="Q325" s="56"/>
      <c r="R325" s="56"/>
      <c r="S325" s="56"/>
      <c r="T325" s="56"/>
      <c r="U325" s="56"/>
      <c r="V325" s="56"/>
      <c r="W325" s="56"/>
      <c r="X325" s="56"/>
      <c r="Y325" s="56"/>
      <c r="Z325" s="56"/>
      <c r="AA325" s="56"/>
      <c r="AB325" s="56"/>
      <c r="AC325" s="56"/>
      <c r="AD325" s="56"/>
      <c r="AE325" s="56"/>
      <c r="AF325" s="56"/>
      <c r="AG325" s="56"/>
      <c r="AH325" s="56"/>
      <c r="AI325" s="56"/>
      <c r="AJ325" s="56"/>
      <c r="AK325" s="56"/>
      <c r="AL325" s="56"/>
      <c r="AM325" s="56"/>
      <c r="AN325" s="56"/>
      <c r="AO325" s="56"/>
      <c r="AP325" s="56"/>
      <c r="AQ325" s="56"/>
      <c r="AR325" s="56"/>
      <c r="AS325" s="56"/>
      <c r="AT325" s="56"/>
      <c r="AU325" s="56"/>
      <c r="AV325" s="56"/>
      <c r="AW325" s="56"/>
      <c r="AX325" s="56"/>
      <c r="AY325" s="56"/>
      <c r="AZ325" s="56"/>
    </row>
    <row r="326" spans="1:52" s="3" customFormat="1" ht="12.75" x14ac:dyDescent="0.2">
      <c r="A326" s="558">
        <v>2</v>
      </c>
      <c r="B326" s="549">
        <v>3</v>
      </c>
      <c r="C326" s="549">
        <v>9</v>
      </c>
      <c r="D326" s="549">
        <v>3</v>
      </c>
      <c r="E326" s="549" t="s">
        <v>312</v>
      </c>
      <c r="F326" s="550" t="s">
        <v>366</v>
      </c>
      <c r="G326" s="551"/>
      <c r="H326" s="551">
        <v>2500000</v>
      </c>
      <c r="I326" s="551"/>
      <c r="J326" s="551">
        <f>SUBTOTAL(9,G326:I326)</f>
        <v>2500000</v>
      </c>
      <c r="K326" s="565">
        <f>IFERROR(J326/$J$18*100,"0.00")</f>
        <v>0.60709362854322313</v>
      </c>
      <c r="L326" s="56"/>
      <c r="M326" s="56"/>
      <c r="N326" s="56"/>
      <c r="O326" s="56"/>
      <c r="P326" s="56"/>
      <c r="Q326" s="56"/>
      <c r="R326" s="56"/>
      <c r="S326" s="56"/>
      <c r="T326" s="56"/>
      <c r="U326" s="56"/>
      <c r="V326" s="56"/>
      <c r="W326" s="56"/>
      <c r="X326" s="56"/>
      <c r="Y326" s="56"/>
      <c r="Z326" s="56"/>
      <c r="AA326" s="56"/>
      <c r="AB326" s="56"/>
      <c r="AC326" s="56"/>
      <c r="AD326" s="56"/>
      <c r="AE326" s="56"/>
      <c r="AF326" s="56"/>
      <c r="AG326" s="56"/>
      <c r="AH326" s="56"/>
      <c r="AI326" s="56"/>
      <c r="AJ326" s="56"/>
      <c r="AK326" s="56"/>
      <c r="AL326" s="56"/>
      <c r="AM326" s="56"/>
      <c r="AN326" s="56"/>
      <c r="AO326" s="56"/>
      <c r="AP326" s="56"/>
      <c r="AQ326" s="56"/>
      <c r="AR326" s="56"/>
      <c r="AS326" s="56"/>
      <c r="AT326" s="56"/>
      <c r="AU326" s="56"/>
      <c r="AV326" s="56"/>
      <c r="AW326" s="56"/>
      <c r="AX326" s="56"/>
      <c r="AY326" s="56"/>
      <c r="AZ326" s="56"/>
    </row>
    <row r="327" spans="1:52" s="3" customFormat="1" ht="12.75" x14ac:dyDescent="0.2">
      <c r="A327" s="543">
        <v>2</v>
      </c>
      <c r="B327" s="544">
        <v>3</v>
      </c>
      <c r="C327" s="544">
        <v>9</v>
      </c>
      <c r="D327" s="544">
        <v>4</v>
      </c>
      <c r="E327" s="544"/>
      <c r="F327" s="557" t="s">
        <v>247</v>
      </c>
      <c r="G327" s="563">
        <f>+G328</f>
        <v>0</v>
      </c>
      <c r="H327" s="563">
        <f>+H328</f>
        <v>0</v>
      </c>
      <c r="I327" s="563">
        <f>+I328</f>
        <v>0</v>
      </c>
      <c r="J327" s="563">
        <f>+J328</f>
        <v>0</v>
      </c>
      <c r="K327" s="564">
        <f>+K328</f>
        <v>0</v>
      </c>
      <c r="L327" s="56"/>
      <c r="M327" s="56"/>
      <c r="N327" s="56"/>
      <c r="O327" s="56"/>
      <c r="P327" s="56"/>
      <c r="Q327" s="56"/>
      <c r="R327" s="56"/>
      <c r="S327" s="56"/>
      <c r="T327" s="56"/>
      <c r="U327" s="56"/>
      <c r="V327" s="56"/>
      <c r="W327" s="56"/>
      <c r="X327" s="56"/>
      <c r="Y327" s="56"/>
      <c r="Z327" s="56"/>
      <c r="AA327" s="56"/>
      <c r="AB327" s="56"/>
      <c r="AC327" s="56"/>
      <c r="AD327" s="56"/>
      <c r="AE327" s="56"/>
      <c r="AF327" s="56"/>
      <c r="AG327" s="56"/>
      <c r="AH327" s="56"/>
      <c r="AI327" s="56"/>
      <c r="AJ327" s="56"/>
      <c r="AK327" s="56"/>
      <c r="AL327" s="56"/>
      <c r="AM327" s="56"/>
      <c r="AN327" s="56"/>
      <c r="AO327" s="56"/>
      <c r="AP327" s="56"/>
      <c r="AQ327" s="56"/>
      <c r="AR327" s="56"/>
      <c r="AS327" s="56"/>
      <c r="AT327" s="56"/>
      <c r="AU327" s="56"/>
      <c r="AV327" s="56"/>
      <c r="AW327" s="56"/>
      <c r="AX327" s="56"/>
      <c r="AY327" s="56"/>
      <c r="AZ327" s="56"/>
    </row>
    <row r="328" spans="1:52" s="3" customFormat="1" ht="12.75" x14ac:dyDescent="0.2">
      <c r="A328" s="558">
        <v>2</v>
      </c>
      <c r="B328" s="549">
        <v>3</v>
      </c>
      <c r="C328" s="549">
        <v>9</v>
      </c>
      <c r="D328" s="549">
        <v>4</v>
      </c>
      <c r="E328" s="549" t="s">
        <v>312</v>
      </c>
      <c r="F328" s="550" t="s">
        <v>247</v>
      </c>
      <c r="G328" s="560"/>
      <c r="H328" s="560"/>
      <c r="I328" s="560"/>
      <c r="J328" s="551">
        <f>SUBTOTAL(9,G328:I328)</f>
        <v>0</v>
      </c>
      <c r="K328" s="565">
        <f>IFERROR(J328/$J$18*100,"0.00")</f>
        <v>0</v>
      </c>
      <c r="L328" s="56"/>
      <c r="M328" s="56"/>
      <c r="N328" s="56"/>
      <c r="O328" s="56"/>
      <c r="P328" s="56"/>
      <c r="Q328" s="56"/>
      <c r="R328" s="56"/>
      <c r="S328" s="56"/>
      <c r="T328" s="56"/>
      <c r="U328" s="56"/>
      <c r="V328" s="56"/>
      <c r="W328" s="56"/>
      <c r="X328" s="56"/>
      <c r="Y328" s="56"/>
      <c r="Z328" s="56"/>
      <c r="AA328" s="56"/>
      <c r="AB328" s="56"/>
      <c r="AC328" s="56"/>
      <c r="AD328" s="56"/>
      <c r="AE328" s="56"/>
      <c r="AF328" s="56"/>
      <c r="AG328" s="56"/>
      <c r="AH328" s="56"/>
      <c r="AI328" s="56"/>
      <c r="AJ328" s="56"/>
      <c r="AK328" s="56"/>
      <c r="AL328" s="56"/>
      <c r="AM328" s="56"/>
      <c r="AN328" s="56"/>
      <c r="AO328" s="56"/>
      <c r="AP328" s="56"/>
      <c r="AQ328" s="56"/>
      <c r="AR328" s="56"/>
      <c r="AS328" s="56"/>
      <c r="AT328" s="56"/>
      <c r="AU328" s="56"/>
      <c r="AV328" s="56"/>
      <c r="AW328" s="56"/>
      <c r="AX328" s="56"/>
      <c r="AY328" s="56"/>
      <c r="AZ328" s="56"/>
    </row>
    <row r="329" spans="1:52" s="3" customFormat="1" ht="12.75" x14ac:dyDescent="0.2">
      <c r="A329" s="543">
        <v>2</v>
      </c>
      <c r="B329" s="544">
        <v>3</v>
      </c>
      <c r="C329" s="544">
        <v>9</v>
      </c>
      <c r="D329" s="544">
        <v>5</v>
      </c>
      <c r="E329" s="544"/>
      <c r="F329" s="557" t="s">
        <v>248</v>
      </c>
      <c r="G329" s="563">
        <f>+G330</f>
        <v>0</v>
      </c>
      <c r="H329" s="563">
        <f>+H330</f>
        <v>0</v>
      </c>
      <c r="I329" s="563">
        <f>+I330</f>
        <v>0</v>
      </c>
      <c r="J329" s="563">
        <f>+J330</f>
        <v>0</v>
      </c>
      <c r="K329" s="564">
        <f>+K330</f>
        <v>0</v>
      </c>
      <c r="L329" s="56"/>
      <c r="M329" s="56"/>
      <c r="N329" s="56"/>
      <c r="O329" s="56"/>
      <c r="P329" s="56"/>
      <c r="Q329" s="56"/>
      <c r="R329" s="56"/>
      <c r="S329" s="56"/>
      <c r="T329" s="56"/>
      <c r="U329" s="56"/>
      <c r="V329" s="56"/>
      <c r="W329" s="56"/>
      <c r="X329" s="56"/>
      <c r="Y329" s="56"/>
      <c r="Z329" s="56"/>
      <c r="AA329" s="56"/>
      <c r="AB329" s="56"/>
      <c r="AC329" s="56"/>
      <c r="AD329" s="56"/>
      <c r="AE329" s="56"/>
      <c r="AF329" s="56"/>
      <c r="AG329" s="56"/>
      <c r="AH329" s="56"/>
      <c r="AI329" s="56"/>
      <c r="AJ329" s="56"/>
      <c r="AK329" s="56"/>
      <c r="AL329" s="56"/>
      <c r="AM329" s="56"/>
      <c r="AN329" s="56"/>
      <c r="AO329" s="56"/>
      <c r="AP329" s="56"/>
      <c r="AQ329" s="56"/>
      <c r="AR329" s="56"/>
      <c r="AS329" s="56"/>
      <c r="AT329" s="56"/>
      <c r="AU329" s="56"/>
      <c r="AV329" s="56"/>
      <c r="AW329" s="56"/>
      <c r="AX329" s="56"/>
      <c r="AY329" s="56"/>
      <c r="AZ329" s="56"/>
    </row>
    <row r="330" spans="1:52" s="3" customFormat="1" ht="12.75" x14ac:dyDescent="0.2">
      <c r="A330" s="558">
        <v>2</v>
      </c>
      <c r="B330" s="549">
        <v>3</v>
      </c>
      <c r="C330" s="549">
        <v>9</v>
      </c>
      <c r="D330" s="549">
        <v>5</v>
      </c>
      <c r="E330" s="549" t="s">
        <v>312</v>
      </c>
      <c r="F330" s="550" t="s">
        <v>248</v>
      </c>
      <c r="G330" s="560"/>
      <c r="H330" s="560"/>
      <c r="I330" s="560"/>
      <c r="J330" s="551">
        <f>SUBTOTAL(9,G330:I330)</f>
        <v>0</v>
      </c>
      <c r="K330" s="565">
        <f>IFERROR(J330/$J$18*100,"0.00")</f>
        <v>0</v>
      </c>
      <c r="L330" s="56"/>
      <c r="M330" s="56"/>
      <c r="N330" s="56"/>
      <c r="O330" s="56"/>
      <c r="P330" s="56"/>
      <c r="Q330" s="56"/>
      <c r="R330" s="56"/>
      <c r="S330" s="56"/>
      <c r="T330" s="56"/>
      <c r="U330" s="56"/>
      <c r="V330" s="56"/>
      <c r="W330" s="56"/>
      <c r="X330" s="56"/>
      <c r="Y330" s="56"/>
      <c r="Z330" s="56"/>
      <c r="AA330" s="56"/>
      <c r="AB330" s="56"/>
      <c r="AC330" s="56"/>
      <c r="AD330" s="56"/>
      <c r="AE330" s="56"/>
      <c r="AF330" s="56"/>
      <c r="AG330" s="56"/>
      <c r="AH330" s="56"/>
      <c r="AI330" s="56"/>
      <c r="AJ330" s="56"/>
      <c r="AK330" s="56"/>
      <c r="AL330" s="56"/>
      <c r="AM330" s="56"/>
      <c r="AN330" s="56"/>
      <c r="AO330" s="56"/>
      <c r="AP330" s="56"/>
      <c r="AQ330" s="56"/>
      <c r="AR330" s="56"/>
      <c r="AS330" s="56"/>
      <c r="AT330" s="56"/>
      <c r="AU330" s="56"/>
      <c r="AV330" s="56"/>
      <c r="AW330" s="56"/>
      <c r="AX330" s="56"/>
      <c r="AY330" s="56"/>
      <c r="AZ330" s="56"/>
    </row>
    <row r="331" spans="1:52" s="3" customFormat="1" ht="12.75" x14ac:dyDescent="0.2">
      <c r="A331" s="543">
        <v>2</v>
      </c>
      <c r="B331" s="544">
        <v>3</v>
      </c>
      <c r="C331" s="544">
        <v>9</v>
      </c>
      <c r="D331" s="544">
        <v>6</v>
      </c>
      <c r="E331" s="544"/>
      <c r="F331" s="557" t="s">
        <v>249</v>
      </c>
      <c r="G331" s="563">
        <f>+G332</f>
        <v>0</v>
      </c>
      <c r="H331" s="563">
        <f>+H332</f>
        <v>525000</v>
      </c>
      <c r="I331" s="563">
        <f>+I332</f>
        <v>0</v>
      </c>
      <c r="J331" s="563">
        <f>+J332</f>
        <v>525000</v>
      </c>
      <c r="K331" s="564">
        <f>+K332</f>
        <v>0.12748966199407685</v>
      </c>
      <c r="L331" s="56"/>
      <c r="M331" s="56"/>
      <c r="N331" s="56"/>
      <c r="O331" s="56"/>
      <c r="P331" s="56"/>
      <c r="Q331" s="56"/>
      <c r="R331" s="56"/>
      <c r="S331" s="56"/>
      <c r="T331" s="56"/>
      <c r="U331" s="56"/>
      <c r="V331" s="56"/>
      <c r="W331" s="56"/>
      <c r="X331" s="56"/>
      <c r="Y331" s="56"/>
      <c r="Z331" s="56"/>
      <c r="AA331" s="56"/>
      <c r="AB331" s="56"/>
      <c r="AC331" s="56"/>
      <c r="AD331" s="56"/>
      <c r="AE331" s="56"/>
      <c r="AF331" s="56"/>
      <c r="AG331" s="56"/>
      <c r="AH331" s="56"/>
      <c r="AI331" s="56"/>
      <c r="AJ331" s="56"/>
      <c r="AK331" s="56"/>
      <c r="AL331" s="56"/>
      <c r="AM331" s="56"/>
      <c r="AN331" s="56"/>
      <c r="AO331" s="56"/>
      <c r="AP331" s="56"/>
      <c r="AQ331" s="56"/>
      <c r="AR331" s="56"/>
      <c r="AS331" s="56"/>
      <c r="AT331" s="56"/>
      <c r="AU331" s="56"/>
      <c r="AV331" s="56"/>
      <c r="AW331" s="56"/>
      <c r="AX331" s="56"/>
      <c r="AY331" s="56"/>
      <c r="AZ331" s="56"/>
    </row>
    <row r="332" spans="1:52" s="3" customFormat="1" ht="12.75" x14ac:dyDescent="0.2">
      <c r="A332" s="558">
        <v>2</v>
      </c>
      <c r="B332" s="549">
        <v>3</v>
      </c>
      <c r="C332" s="549">
        <v>9</v>
      </c>
      <c r="D332" s="549">
        <v>6</v>
      </c>
      <c r="E332" s="549" t="s">
        <v>312</v>
      </c>
      <c r="F332" s="550" t="s">
        <v>249</v>
      </c>
      <c r="G332" s="551"/>
      <c r="H332" s="551">
        <v>525000</v>
      </c>
      <c r="I332" s="551"/>
      <c r="J332" s="551">
        <f>SUBTOTAL(9,G332:I332)</f>
        <v>525000</v>
      </c>
      <c r="K332" s="565">
        <f>IFERROR(J332/$J$18*100,"0.00")</f>
        <v>0.12748966199407685</v>
      </c>
      <c r="L332" s="56"/>
      <c r="M332" s="56"/>
      <c r="N332" s="56"/>
      <c r="O332" s="56"/>
      <c r="P332" s="56"/>
      <c r="Q332" s="56"/>
      <c r="R332" s="56"/>
      <c r="S332" s="56"/>
      <c r="T332" s="56"/>
      <c r="U332" s="56"/>
      <c r="V332" s="56"/>
      <c r="W332" s="56"/>
      <c r="X332" s="56"/>
      <c r="Y332" s="56"/>
      <c r="Z332" s="56"/>
      <c r="AA332" s="56"/>
      <c r="AB332" s="56"/>
      <c r="AC332" s="56"/>
      <c r="AD332" s="56"/>
      <c r="AE332" s="56"/>
      <c r="AF332" s="56"/>
      <c r="AG332" s="56"/>
      <c r="AH332" s="56"/>
      <c r="AI332" s="56"/>
      <c r="AJ332" s="56"/>
      <c r="AK332" s="56"/>
      <c r="AL332" s="56"/>
      <c r="AM332" s="56"/>
      <c r="AN332" s="56"/>
      <c r="AO332" s="56"/>
      <c r="AP332" s="56"/>
      <c r="AQ332" s="56"/>
      <c r="AR332" s="56"/>
      <c r="AS332" s="56"/>
      <c r="AT332" s="56"/>
      <c r="AU332" s="56"/>
      <c r="AV332" s="56"/>
      <c r="AW332" s="56"/>
      <c r="AX332" s="56"/>
      <c r="AY332" s="56"/>
      <c r="AZ332" s="56"/>
    </row>
    <row r="333" spans="1:52" s="3" customFormat="1" ht="12.75" x14ac:dyDescent="0.2">
      <c r="A333" s="543">
        <v>2</v>
      </c>
      <c r="B333" s="544">
        <v>3</v>
      </c>
      <c r="C333" s="544">
        <v>9</v>
      </c>
      <c r="D333" s="544">
        <v>7</v>
      </c>
      <c r="E333" s="544"/>
      <c r="F333" s="557" t="s">
        <v>367</v>
      </c>
      <c r="G333" s="563">
        <f>+G334</f>
        <v>0</v>
      </c>
      <c r="H333" s="563">
        <f>+H334</f>
        <v>0</v>
      </c>
      <c r="I333" s="563">
        <f>+I334</f>
        <v>0</v>
      </c>
      <c r="J333" s="563">
        <f>+J334</f>
        <v>0</v>
      </c>
      <c r="K333" s="564">
        <f>+K334</f>
        <v>0</v>
      </c>
      <c r="L333" s="56"/>
      <c r="M333" s="56"/>
      <c r="N333" s="56"/>
      <c r="O333" s="56"/>
      <c r="P333" s="56"/>
      <c r="Q333" s="56"/>
      <c r="R333" s="56"/>
      <c r="S333" s="56"/>
      <c r="T333" s="56"/>
      <c r="U333" s="56"/>
      <c r="V333" s="56"/>
      <c r="W333" s="56"/>
      <c r="X333" s="56"/>
      <c r="Y333" s="56"/>
      <c r="Z333" s="56"/>
      <c r="AA333" s="56"/>
      <c r="AB333" s="56"/>
      <c r="AC333" s="56"/>
      <c r="AD333" s="56"/>
      <c r="AE333" s="56"/>
      <c r="AF333" s="56"/>
      <c r="AG333" s="56"/>
      <c r="AH333" s="56"/>
      <c r="AI333" s="56"/>
      <c r="AJ333" s="56"/>
      <c r="AK333" s="56"/>
      <c r="AL333" s="56"/>
      <c r="AM333" s="56"/>
      <c r="AN333" s="56"/>
      <c r="AO333" s="56"/>
      <c r="AP333" s="56"/>
      <c r="AQ333" s="56"/>
      <c r="AR333" s="56"/>
      <c r="AS333" s="56"/>
      <c r="AT333" s="56"/>
      <c r="AU333" s="56"/>
      <c r="AV333" s="56"/>
      <c r="AW333" s="56"/>
      <c r="AX333" s="56"/>
      <c r="AY333" s="56"/>
      <c r="AZ333" s="56"/>
    </row>
    <row r="334" spans="1:52" s="3" customFormat="1" ht="12.75" x14ac:dyDescent="0.2">
      <c r="A334" s="558">
        <v>2</v>
      </c>
      <c r="B334" s="549">
        <v>3</v>
      </c>
      <c r="C334" s="549">
        <v>9</v>
      </c>
      <c r="D334" s="549">
        <v>7</v>
      </c>
      <c r="E334" s="549" t="s">
        <v>312</v>
      </c>
      <c r="F334" s="550" t="s">
        <v>367</v>
      </c>
      <c r="G334" s="560"/>
      <c r="H334" s="560"/>
      <c r="I334" s="560"/>
      <c r="J334" s="551">
        <f>SUBTOTAL(9,G334:I334)</f>
        <v>0</v>
      </c>
      <c r="K334" s="565">
        <f>IFERROR(J334/$J$18*100,"0.00")</f>
        <v>0</v>
      </c>
      <c r="L334" s="56"/>
      <c r="M334" s="56"/>
      <c r="N334" s="56"/>
      <c r="O334" s="56"/>
      <c r="P334" s="56"/>
      <c r="Q334" s="56"/>
      <c r="R334" s="56"/>
      <c r="S334" s="56"/>
      <c r="T334" s="56"/>
      <c r="U334" s="56"/>
      <c r="V334" s="56"/>
      <c r="W334" s="56"/>
      <c r="X334" s="56"/>
      <c r="Y334" s="56"/>
      <c r="Z334" s="56"/>
      <c r="AA334" s="56"/>
      <c r="AB334" s="56"/>
      <c r="AC334" s="56"/>
      <c r="AD334" s="56"/>
      <c r="AE334" s="56"/>
      <c r="AF334" s="56"/>
      <c r="AG334" s="56"/>
      <c r="AH334" s="56"/>
      <c r="AI334" s="56"/>
      <c r="AJ334" s="56"/>
      <c r="AK334" s="56"/>
      <c r="AL334" s="56"/>
      <c r="AM334" s="56"/>
      <c r="AN334" s="56"/>
      <c r="AO334" s="56"/>
      <c r="AP334" s="56"/>
      <c r="AQ334" s="56"/>
      <c r="AR334" s="56"/>
      <c r="AS334" s="56"/>
      <c r="AT334" s="56"/>
      <c r="AU334" s="56"/>
      <c r="AV334" s="56"/>
      <c r="AW334" s="56"/>
      <c r="AX334" s="56"/>
      <c r="AY334" s="56"/>
      <c r="AZ334" s="56"/>
    </row>
    <row r="335" spans="1:52" s="3" customFormat="1" ht="12.75" x14ac:dyDescent="0.2">
      <c r="A335" s="543">
        <v>2</v>
      </c>
      <c r="B335" s="544">
        <v>3</v>
      </c>
      <c r="C335" s="544">
        <v>9</v>
      </c>
      <c r="D335" s="544">
        <v>8</v>
      </c>
      <c r="E335" s="544"/>
      <c r="F335" s="557" t="s">
        <v>250</v>
      </c>
      <c r="G335" s="563">
        <f>+G336</f>
        <v>0</v>
      </c>
      <c r="H335" s="563">
        <f>+H336</f>
        <v>0</v>
      </c>
      <c r="I335" s="563">
        <f>+I336</f>
        <v>0</v>
      </c>
      <c r="J335" s="563">
        <f>+J336</f>
        <v>0</v>
      </c>
      <c r="K335" s="564">
        <f>+K336</f>
        <v>0</v>
      </c>
      <c r="L335" s="56"/>
      <c r="M335" s="56"/>
      <c r="N335" s="56"/>
      <c r="O335" s="56"/>
      <c r="P335" s="56"/>
      <c r="Q335" s="56"/>
      <c r="R335" s="56"/>
      <c r="S335" s="56"/>
      <c r="T335" s="56"/>
      <c r="U335" s="56"/>
      <c r="V335" s="56"/>
      <c r="W335" s="56"/>
      <c r="X335" s="56"/>
      <c r="Y335" s="56"/>
      <c r="Z335" s="56"/>
      <c r="AA335" s="56"/>
      <c r="AB335" s="56"/>
      <c r="AC335" s="56"/>
      <c r="AD335" s="56"/>
      <c r="AE335" s="56"/>
      <c r="AF335" s="56"/>
      <c r="AG335" s="56"/>
      <c r="AH335" s="56"/>
      <c r="AI335" s="56"/>
      <c r="AJ335" s="56"/>
      <c r="AK335" s="56"/>
      <c r="AL335" s="56"/>
      <c r="AM335" s="56"/>
      <c r="AN335" s="56"/>
      <c r="AO335" s="56"/>
      <c r="AP335" s="56"/>
      <c r="AQ335" s="56"/>
      <c r="AR335" s="56"/>
      <c r="AS335" s="56"/>
      <c r="AT335" s="56"/>
      <c r="AU335" s="56"/>
      <c r="AV335" s="56"/>
      <c r="AW335" s="56"/>
      <c r="AX335" s="56"/>
      <c r="AY335" s="56"/>
      <c r="AZ335" s="56"/>
    </row>
    <row r="336" spans="1:52" s="3" customFormat="1" ht="12.75" x14ac:dyDescent="0.2">
      <c r="A336" s="558">
        <v>2</v>
      </c>
      <c r="B336" s="549">
        <v>3</v>
      </c>
      <c r="C336" s="549">
        <v>9</v>
      </c>
      <c r="D336" s="549">
        <v>8</v>
      </c>
      <c r="E336" s="549" t="s">
        <v>312</v>
      </c>
      <c r="F336" s="550" t="s">
        <v>250</v>
      </c>
      <c r="G336" s="560"/>
      <c r="H336" s="560"/>
      <c r="I336" s="560"/>
      <c r="J336" s="551">
        <f>SUBTOTAL(9,G336:I336)</f>
        <v>0</v>
      </c>
      <c r="K336" s="565">
        <f>IFERROR(J336/$J$18*100,"0.00")</f>
        <v>0</v>
      </c>
      <c r="L336" s="56"/>
      <c r="M336" s="56"/>
      <c r="N336" s="56"/>
      <c r="O336" s="56"/>
      <c r="P336" s="56"/>
      <c r="Q336" s="56"/>
      <c r="R336" s="56"/>
      <c r="S336" s="56"/>
      <c r="T336" s="56"/>
      <c r="U336" s="56"/>
      <c r="V336" s="56"/>
      <c r="W336" s="56"/>
      <c r="X336" s="56"/>
      <c r="Y336" s="56"/>
      <c r="Z336" s="56"/>
      <c r="AA336" s="56"/>
      <c r="AB336" s="56"/>
      <c r="AC336" s="56"/>
      <c r="AD336" s="56"/>
      <c r="AE336" s="56"/>
      <c r="AF336" s="56"/>
      <c r="AG336" s="56"/>
      <c r="AH336" s="56"/>
      <c r="AI336" s="56"/>
      <c r="AJ336" s="56"/>
      <c r="AK336" s="56"/>
      <c r="AL336" s="56"/>
      <c r="AM336" s="56"/>
      <c r="AN336" s="56"/>
      <c r="AO336" s="56"/>
      <c r="AP336" s="56"/>
      <c r="AQ336" s="56"/>
      <c r="AR336" s="56"/>
      <c r="AS336" s="56"/>
      <c r="AT336" s="56"/>
      <c r="AU336" s="56"/>
      <c r="AV336" s="56"/>
      <c r="AW336" s="56"/>
      <c r="AX336" s="56"/>
      <c r="AY336" s="56"/>
      <c r="AZ336" s="56"/>
    </row>
    <row r="337" spans="1:52" s="3" customFormat="1" ht="12.75" x14ac:dyDescent="0.2">
      <c r="A337" s="543">
        <v>2</v>
      </c>
      <c r="B337" s="544">
        <v>3</v>
      </c>
      <c r="C337" s="544">
        <v>9</v>
      </c>
      <c r="D337" s="544">
        <v>9</v>
      </c>
      <c r="E337" s="544"/>
      <c r="F337" s="557" t="s">
        <v>251</v>
      </c>
      <c r="G337" s="563">
        <f>+G338</f>
        <v>0</v>
      </c>
      <c r="H337" s="563">
        <f>+H338</f>
        <v>450000</v>
      </c>
      <c r="I337" s="563">
        <f>+I338</f>
        <v>0</v>
      </c>
      <c r="J337" s="563">
        <f>+J338</f>
        <v>450000</v>
      </c>
      <c r="K337" s="564">
        <f>+K338</f>
        <v>0.10927685313778016</v>
      </c>
      <c r="L337" s="56"/>
      <c r="M337" s="56"/>
      <c r="N337" s="56"/>
      <c r="O337" s="56"/>
      <c r="P337" s="56"/>
      <c r="Q337" s="56"/>
      <c r="R337" s="56"/>
      <c r="S337" s="56"/>
      <c r="T337" s="56"/>
      <c r="U337" s="56"/>
      <c r="V337" s="56"/>
      <c r="W337" s="56"/>
      <c r="X337" s="56"/>
      <c r="Y337" s="56"/>
      <c r="Z337" s="56"/>
      <c r="AA337" s="56"/>
      <c r="AB337" s="56"/>
      <c r="AC337" s="56"/>
      <c r="AD337" s="56"/>
      <c r="AE337" s="56"/>
      <c r="AF337" s="56"/>
      <c r="AG337" s="56"/>
      <c r="AH337" s="56"/>
      <c r="AI337" s="56"/>
      <c r="AJ337" s="56"/>
      <c r="AK337" s="56"/>
      <c r="AL337" s="56"/>
      <c r="AM337" s="56"/>
      <c r="AN337" s="56"/>
      <c r="AO337" s="56"/>
      <c r="AP337" s="56"/>
      <c r="AQ337" s="56"/>
      <c r="AR337" s="56"/>
      <c r="AS337" s="56"/>
      <c r="AT337" s="56"/>
      <c r="AU337" s="56"/>
      <c r="AV337" s="56"/>
      <c r="AW337" s="56"/>
      <c r="AX337" s="56"/>
      <c r="AY337" s="56"/>
      <c r="AZ337" s="56"/>
    </row>
    <row r="338" spans="1:52" s="3" customFormat="1" ht="12.75" x14ac:dyDescent="0.2">
      <c r="A338" s="558">
        <v>2</v>
      </c>
      <c r="B338" s="549">
        <v>3</v>
      </c>
      <c r="C338" s="549">
        <v>9</v>
      </c>
      <c r="D338" s="549">
        <v>9</v>
      </c>
      <c r="E338" s="549" t="s">
        <v>312</v>
      </c>
      <c r="F338" s="550" t="s">
        <v>251</v>
      </c>
      <c r="G338" s="551"/>
      <c r="H338" s="551">
        <v>450000</v>
      </c>
      <c r="I338" s="551"/>
      <c r="J338" s="551">
        <f>SUBTOTAL(9,G338:I338)</f>
        <v>450000</v>
      </c>
      <c r="K338" s="565">
        <f>IFERROR(J338/$J$18*100,"0.00")</f>
        <v>0.10927685313778016</v>
      </c>
      <c r="L338" s="56"/>
      <c r="M338" s="56"/>
      <c r="N338" s="56"/>
      <c r="O338" s="56"/>
      <c r="P338" s="56"/>
      <c r="Q338" s="56"/>
      <c r="R338" s="56"/>
      <c r="S338" s="56"/>
      <c r="T338" s="56"/>
      <c r="U338" s="56"/>
      <c r="V338" s="56"/>
      <c r="W338" s="56"/>
      <c r="X338" s="56"/>
      <c r="Y338" s="56"/>
      <c r="Z338" s="56"/>
      <c r="AA338" s="56"/>
      <c r="AB338" s="56"/>
      <c r="AC338" s="56"/>
      <c r="AD338" s="56"/>
      <c r="AE338" s="56"/>
      <c r="AF338" s="56"/>
      <c r="AG338" s="56"/>
      <c r="AH338" s="56"/>
      <c r="AI338" s="56"/>
      <c r="AJ338" s="56"/>
      <c r="AK338" s="56"/>
      <c r="AL338" s="56"/>
      <c r="AM338" s="56"/>
      <c r="AN338" s="56"/>
      <c r="AO338" s="56"/>
      <c r="AP338" s="56"/>
      <c r="AQ338" s="56"/>
      <c r="AR338" s="56"/>
      <c r="AS338" s="56"/>
      <c r="AT338" s="56"/>
      <c r="AU338" s="56"/>
      <c r="AV338" s="56"/>
      <c r="AW338" s="56"/>
      <c r="AX338" s="56"/>
      <c r="AY338" s="56"/>
      <c r="AZ338" s="56"/>
    </row>
    <row r="339" spans="1:52" s="3" customFormat="1" ht="12.75" x14ac:dyDescent="0.2">
      <c r="A339" s="532">
        <v>2</v>
      </c>
      <c r="B339" s="533">
        <v>4</v>
      </c>
      <c r="C339" s="534"/>
      <c r="D339" s="534"/>
      <c r="E339" s="534"/>
      <c r="F339" s="535" t="s">
        <v>368</v>
      </c>
      <c r="G339" s="536">
        <f>+G340+G356+G367+G372+G381+G388</f>
        <v>0</v>
      </c>
      <c r="H339" s="536">
        <f>+H340+H356+H367+H372+H381+H388</f>
        <v>0</v>
      </c>
      <c r="I339" s="536">
        <f>+I340+I356+I367+I372+I381+I388</f>
        <v>0</v>
      </c>
      <c r="J339" s="536">
        <f>+J340+J356+J367+J372+J381+J388</f>
        <v>0</v>
      </c>
      <c r="K339" s="537">
        <f>+K340+K356+K367+K372+K381+K388</f>
        <v>0</v>
      </c>
      <c r="L339" s="56"/>
      <c r="M339" s="56"/>
      <c r="N339" s="56"/>
      <c r="O339" s="56"/>
      <c r="P339" s="56"/>
      <c r="Q339" s="56"/>
      <c r="R339" s="56"/>
      <c r="S339" s="56"/>
      <c r="T339" s="56"/>
      <c r="U339" s="56"/>
      <c r="V339" s="56"/>
      <c r="W339" s="56"/>
      <c r="X339" s="56"/>
      <c r="Y339" s="56"/>
      <c r="Z339" s="56"/>
      <c r="AA339" s="56"/>
      <c r="AB339" s="56"/>
      <c r="AC339" s="56"/>
      <c r="AD339" s="56"/>
      <c r="AE339" s="56"/>
      <c r="AF339" s="56"/>
      <c r="AG339" s="56"/>
      <c r="AH339" s="56"/>
      <c r="AI339" s="56"/>
      <c r="AJ339" s="56"/>
      <c r="AK339" s="56"/>
      <c r="AL339" s="56"/>
      <c r="AM339" s="56"/>
      <c r="AN339" s="56"/>
      <c r="AO339" s="56"/>
      <c r="AP339" s="56"/>
      <c r="AQ339" s="56"/>
      <c r="AR339" s="56"/>
      <c r="AS339" s="56"/>
      <c r="AT339" s="56"/>
      <c r="AU339" s="56"/>
      <c r="AV339" s="56"/>
      <c r="AW339" s="56"/>
      <c r="AX339" s="56"/>
      <c r="AY339" s="56"/>
      <c r="AZ339" s="56"/>
    </row>
    <row r="340" spans="1:52" s="3" customFormat="1" ht="12.75" x14ac:dyDescent="0.2">
      <c r="A340" s="538">
        <v>2</v>
      </c>
      <c r="B340" s="539">
        <v>4</v>
      </c>
      <c r="C340" s="539">
        <v>1</v>
      </c>
      <c r="D340" s="539"/>
      <c r="E340" s="539"/>
      <c r="F340" s="540" t="s">
        <v>369</v>
      </c>
      <c r="G340" s="541">
        <f>+G341+G345+G349+G352+G354</f>
        <v>0</v>
      </c>
      <c r="H340" s="541">
        <f>+H341+H345+H349+H352+H354</f>
        <v>0</v>
      </c>
      <c r="I340" s="541">
        <f>+I341+I345+I349+I352+I354</f>
        <v>0</v>
      </c>
      <c r="J340" s="541">
        <f>+J341+J345+J349+J352+J354</f>
        <v>0</v>
      </c>
      <c r="K340" s="542">
        <f>+K341+K345+K349+K352+K354</f>
        <v>0</v>
      </c>
      <c r="L340" s="56"/>
      <c r="M340" s="56"/>
      <c r="N340" s="56"/>
      <c r="O340" s="56"/>
      <c r="P340" s="56"/>
      <c r="Q340" s="56"/>
      <c r="R340" s="56"/>
      <c r="S340" s="56"/>
      <c r="T340" s="56"/>
      <c r="U340" s="56"/>
      <c r="V340" s="56"/>
      <c r="W340" s="56"/>
      <c r="X340" s="56"/>
      <c r="Y340" s="56"/>
      <c r="Z340" s="56"/>
      <c r="AA340" s="56"/>
      <c r="AB340" s="56"/>
      <c r="AC340" s="56"/>
      <c r="AD340" s="56"/>
      <c r="AE340" s="56"/>
      <c r="AF340" s="56"/>
      <c r="AG340" s="56"/>
      <c r="AH340" s="56"/>
      <c r="AI340" s="56"/>
      <c r="AJ340" s="56"/>
      <c r="AK340" s="56"/>
      <c r="AL340" s="56"/>
      <c r="AM340" s="56"/>
      <c r="AN340" s="56"/>
      <c r="AO340" s="56"/>
      <c r="AP340" s="56"/>
      <c r="AQ340" s="56"/>
      <c r="AR340" s="56"/>
      <c r="AS340" s="56"/>
      <c r="AT340" s="56"/>
      <c r="AU340" s="56"/>
      <c r="AV340" s="56"/>
      <c r="AW340" s="56"/>
      <c r="AX340" s="56"/>
      <c r="AY340" s="56"/>
      <c r="AZ340" s="56"/>
    </row>
    <row r="341" spans="1:52" s="3" customFormat="1" ht="12.75" x14ac:dyDescent="0.2">
      <c r="A341" s="543">
        <v>2</v>
      </c>
      <c r="B341" s="544">
        <v>4</v>
      </c>
      <c r="C341" s="544">
        <v>1</v>
      </c>
      <c r="D341" s="544">
        <v>1</v>
      </c>
      <c r="E341" s="544"/>
      <c r="F341" s="557" t="s">
        <v>370</v>
      </c>
      <c r="G341" s="563">
        <f>+G342+G343+G344</f>
        <v>0</v>
      </c>
      <c r="H341" s="563">
        <f>+H342+H343+H344</f>
        <v>0</v>
      </c>
      <c r="I341" s="563">
        <f>+I342+I343+I344</f>
        <v>0</v>
      </c>
      <c r="J341" s="563">
        <f>+J342+J343+J344</f>
        <v>0</v>
      </c>
      <c r="K341" s="564">
        <f>+K342+K343+K344</f>
        <v>0</v>
      </c>
      <c r="L341" s="56"/>
      <c r="M341" s="56"/>
      <c r="N341" s="56"/>
      <c r="O341" s="56"/>
      <c r="P341" s="56"/>
      <c r="Q341" s="56"/>
      <c r="R341" s="56"/>
      <c r="S341" s="56"/>
      <c r="T341" s="56"/>
      <c r="U341" s="56"/>
      <c r="V341" s="56"/>
      <c r="W341" s="56"/>
      <c r="X341" s="56"/>
      <c r="Y341" s="56"/>
      <c r="Z341" s="56"/>
      <c r="AA341" s="56"/>
      <c r="AB341" s="56"/>
      <c r="AC341" s="56"/>
      <c r="AD341" s="56"/>
      <c r="AE341" s="56"/>
      <c r="AF341" s="56"/>
      <c r="AG341" s="56"/>
      <c r="AH341" s="56"/>
      <c r="AI341" s="56"/>
      <c r="AJ341" s="56"/>
      <c r="AK341" s="56"/>
      <c r="AL341" s="56"/>
      <c r="AM341" s="56"/>
      <c r="AN341" s="56"/>
      <c r="AO341" s="56"/>
      <c r="AP341" s="56"/>
      <c r="AQ341" s="56"/>
      <c r="AR341" s="56"/>
      <c r="AS341" s="56"/>
      <c r="AT341" s="56"/>
      <c r="AU341" s="56"/>
      <c r="AV341" s="56"/>
      <c r="AW341" s="56"/>
      <c r="AX341" s="56"/>
      <c r="AY341" s="56"/>
      <c r="AZ341" s="56"/>
    </row>
    <row r="342" spans="1:52" s="3" customFormat="1" ht="12.75" x14ac:dyDescent="0.2">
      <c r="A342" s="558">
        <v>2</v>
      </c>
      <c r="B342" s="549">
        <v>4</v>
      </c>
      <c r="C342" s="549">
        <v>1</v>
      </c>
      <c r="D342" s="549">
        <v>1</v>
      </c>
      <c r="E342" s="549" t="s">
        <v>312</v>
      </c>
      <c r="F342" s="556" t="s">
        <v>371</v>
      </c>
      <c r="G342" s="551"/>
      <c r="H342" s="551"/>
      <c r="I342" s="551"/>
      <c r="J342" s="552">
        <f>SUBTOTAL(9,G342:I342)</f>
        <v>0</v>
      </c>
      <c r="K342" s="553">
        <f>IFERROR(J342/$J$18*100,"0.00")</f>
        <v>0</v>
      </c>
      <c r="L342" s="56"/>
      <c r="M342" s="56"/>
      <c r="N342" s="56"/>
      <c r="O342" s="56"/>
      <c r="P342" s="56"/>
      <c r="Q342" s="56"/>
      <c r="R342" s="56"/>
      <c r="S342" s="56"/>
      <c r="T342" s="56"/>
      <c r="U342" s="56"/>
      <c r="V342" s="56"/>
      <c r="W342" s="56"/>
      <c r="X342" s="56"/>
      <c r="Y342" s="56"/>
      <c r="Z342" s="56"/>
      <c r="AA342" s="56"/>
      <c r="AB342" s="56"/>
      <c r="AC342" s="56"/>
      <c r="AD342" s="56"/>
      <c r="AE342" s="56"/>
      <c r="AF342" s="56"/>
      <c r="AG342" s="56"/>
      <c r="AH342" s="56"/>
      <c r="AI342" s="56"/>
      <c r="AJ342" s="56"/>
      <c r="AK342" s="56"/>
      <c r="AL342" s="56"/>
      <c r="AM342" s="56"/>
      <c r="AN342" s="56"/>
      <c r="AO342" s="56"/>
      <c r="AP342" s="56"/>
      <c r="AQ342" s="56"/>
      <c r="AR342" s="56"/>
      <c r="AS342" s="56"/>
      <c r="AT342" s="56"/>
      <c r="AU342" s="56"/>
      <c r="AV342" s="56"/>
      <c r="AW342" s="56"/>
      <c r="AX342" s="56"/>
      <c r="AY342" s="56"/>
      <c r="AZ342" s="56"/>
    </row>
    <row r="343" spans="1:52" s="3" customFormat="1" ht="12.75" x14ac:dyDescent="0.2">
      <c r="A343" s="558">
        <v>2</v>
      </c>
      <c r="B343" s="549">
        <v>4</v>
      </c>
      <c r="C343" s="549">
        <v>1</v>
      </c>
      <c r="D343" s="549">
        <v>1</v>
      </c>
      <c r="E343" s="549" t="s">
        <v>313</v>
      </c>
      <c r="F343" s="556" t="s">
        <v>372</v>
      </c>
      <c r="G343" s="551"/>
      <c r="H343" s="551"/>
      <c r="I343" s="551"/>
      <c r="J343" s="552">
        <f>SUBTOTAL(9,G343:I343)</f>
        <v>0</v>
      </c>
      <c r="K343" s="553">
        <f>IFERROR(J343/$J$18*100,"0.00")</f>
        <v>0</v>
      </c>
      <c r="L343" s="56"/>
      <c r="M343" s="56"/>
      <c r="N343" s="56"/>
      <c r="O343" s="56"/>
      <c r="P343" s="56"/>
      <c r="Q343" s="56"/>
      <c r="R343" s="56"/>
      <c r="S343" s="56"/>
      <c r="T343" s="56"/>
      <c r="U343" s="56"/>
      <c r="V343" s="56"/>
      <c r="W343" s="56"/>
      <c r="X343" s="56"/>
      <c r="Y343" s="56"/>
      <c r="Z343" s="56"/>
      <c r="AA343" s="56"/>
      <c r="AB343" s="56"/>
      <c r="AC343" s="56"/>
      <c r="AD343" s="56"/>
      <c r="AE343" s="56"/>
      <c r="AF343" s="56"/>
      <c r="AG343" s="56"/>
      <c r="AH343" s="56"/>
      <c r="AI343" s="56"/>
      <c r="AJ343" s="56"/>
      <c r="AK343" s="56"/>
      <c r="AL343" s="56"/>
      <c r="AM343" s="56"/>
      <c r="AN343" s="56"/>
      <c r="AO343" s="56"/>
      <c r="AP343" s="56"/>
      <c r="AQ343" s="56"/>
      <c r="AR343" s="56"/>
      <c r="AS343" s="56"/>
      <c r="AT343" s="56"/>
      <c r="AU343" s="56"/>
      <c r="AV343" s="56"/>
      <c r="AW343" s="56"/>
      <c r="AX343" s="56"/>
      <c r="AY343" s="56"/>
      <c r="AZ343" s="56"/>
    </row>
    <row r="344" spans="1:52" s="3" customFormat="1" ht="13.5" customHeight="1" x14ac:dyDescent="0.2">
      <c r="A344" s="558">
        <v>2</v>
      </c>
      <c r="B344" s="549">
        <v>4</v>
      </c>
      <c r="C344" s="549">
        <v>1</v>
      </c>
      <c r="D344" s="549">
        <v>1</v>
      </c>
      <c r="E344" s="549" t="s">
        <v>314</v>
      </c>
      <c r="F344" s="556" t="s">
        <v>373</v>
      </c>
      <c r="G344" s="560"/>
      <c r="H344" s="560"/>
      <c r="I344" s="560"/>
      <c r="J344" s="552">
        <f>SUBTOTAL(9,G344:I344)</f>
        <v>0</v>
      </c>
      <c r="K344" s="553">
        <f>IFERROR(J344/$J$18*100,"0.00")</f>
        <v>0</v>
      </c>
      <c r="L344" s="56"/>
      <c r="M344" s="56"/>
      <c r="N344" s="56"/>
      <c r="O344" s="56"/>
      <c r="P344" s="56"/>
      <c r="Q344" s="56"/>
      <c r="R344" s="56"/>
      <c r="S344" s="56"/>
      <c r="T344" s="56"/>
      <c r="U344" s="56"/>
      <c r="V344" s="56"/>
      <c r="W344" s="56"/>
      <c r="X344" s="56"/>
      <c r="Y344" s="56"/>
      <c r="Z344" s="56"/>
      <c r="AA344" s="56"/>
      <c r="AB344" s="56"/>
      <c r="AC344" s="56"/>
      <c r="AD344" s="56"/>
      <c r="AE344" s="56"/>
      <c r="AF344" s="56"/>
      <c r="AG344" s="56"/>
      <c r="AH344" s="56"/>
      <c r="AI344" s="56"/>
      <c r="AJ344" s="56"/>
      <c r="AK344" s="56"/>
      <c r="AL344" s="56"/>
      <c r="AM344" s="56"/>
      <c r="AN344" s="56"/>
      <c r="AO344" s="56"/>
      <c r="AP344" s="56"/>
      <c r="AQ344" s="56"/>
      <c r="AR344" s="56"/>
      <c r="AS344" s="56"/>
      <c r="AT344" s="56"/>
      <c r="AU344" s="56"/>
      <c r="AV344" s="56"/>
      <c r="AW344" s="56"/>
      <c r="AX344" s="56"/>
      <c r="AY344" s="56"/>
      <c r="AZ344" s="56"/>
    </row>
    <row r="345" spans="1:52" s="3" customFormat="1" ht="12.75" x14ac:dyDescent="0.2">
      <c r="A345" s="543">
        <v>2</v>
      </c>
      <c r="B345" s="544">
        <v>4</v>
      </c>
      <c r="C345" s="544">
        <v>1</v>
      </c>
      <c r="D345" s="544">
        <v>2</v>
      </c>
      <c r="E345" s="544"/>
      <c r="F345" s="557" t="s">
        <v>374</v>
      </c>
      <c r="G345" s="563">
        <f>+G346+G347+G348</f>
        <v>0</v>
      </c>
      <c r="H345" s="563">
        <f>+H346+H347+H348</f>
        <v>0</v>
      </c>
      <c r="I345" s="563">
        <f>+I346+I347+I348</f>
        <v>0</v>
      </c>
      <c r="J345" s="563">
        <f>+J346+J347+J348</f>
        <v>0</v>
      </c>
      <c r="K345" s="564">
        <f>+K346+K347+K348</f>
        <v>0</v>
      </c>
      <c r="L345" s="56"/>
      <c r="M345" s="56"/>
      <c r="N345" s="56"/>
      <c r="O345" s="56"/>
      <c r="P345" s="56"/>
      <c r="Q345" s="56"/>
      <c r="R345" s="56"/>
      <c r="S345" s="56"/>
      <c r="T345" s="56"/>
      <c r="U345" s="56"/>
      <c r="V345" s="56"/>
      <c r="W345" s="56"/>
      <c r="X345" s="56"/>
      <c r="Y345" s="56"/>
      <c r="Z345" s="56"/>
      <c r="AA345" s="56"/>
      <c r="AB345" s="56"/>
      <c r="AC345" s="56"/>
      <c r="AD345" s="56"/>
      <c r="AE345" s="56"/>
      <c r="AF345" s="56"/>
      <c r="AG345" s="56"/>
      <c r="AH345" s="56"/>
      <c r="AI345" s="56"/>
      <c r="AJ345" s="56"/>
      <c r="AK345" s="56"/>
      <c r="AL345" s="56"/>
      <c r="AM345" s="56"/>
      <c r="AN345" s="56"/>
      <c r="AO345" s="56"/>
      <c r="AP345" s="56"/>
      <c r="AQ345" s="56"/>
      <c r="AR345" s="56"/>
      <c r="AS345" s="56"/>
      <c r="AT345" s="56"/>
      <c r="AU345" s="56"/>
      <c r="AV345" s="56"/>
      <c r="AW345" s="56"/>
      <c r="AX345" s="56"/>
      <c r="AY345" s="56"/>
      <c r="AZ345" s="56"/>
    </row>
    <row r="346" spans="1:52" s="3" customFormat="1" ht="15.75" customHeight="1" x14ac:dyDescent="0.2">
      <c r="A346" s="558">
        <v>2</v>
      </c>
      <c r="B346" s="549">
        <v>4</v>
      </c>
      <c r="C346" s="549">
        <v>1</v>
      </c>
      <c r="D346" s="549">
        <v>2</v>
      </c>
      <c r="E346" s="549" t="s">
        <v>312</v>
      </c>
      <c r="F346" s="556" t="s">
        <v>375</v>
      </c>
      <c r="G346" s="551"/>
      <c r="H346" s="551"/>
      <c r="I346" s="551"/>
      <c r="J346" s="552">
        <f>SUBTOTAL(9,G346:I346)</f>
        <v>0</v>
      </c>
      <c r="K346" s="553">
        <f>IFERROR(J346/$J$18*100,"0.00")</f>
        <v>0</v>
      </c>
      <c r="L346" s="56"/>
      <c r="M346" s="56"/>
      <c r="N346" s="56"/>
      <c r="O346" s="56"/>
      <c r="P346" s="56"/>
      <c r="Q346" s="56"/>
      <c r="R346" s="56"/>
      <c r="S346" s="56"/>
      <c r="T346" s="56"/>
      <c r="U346" s="56"/>
      <c r="V346" s="56"/>
      <c r="W346" s="56"/>
      <c r="X346" s="56"/>
      <c r="Y346" s="56"/>
      <c r="Z346" s="56"/>
      <c r="AA346" s="56"/>
      <c r="AB346" s="56"/>
      <c r="AC346" s="56"/>
      <c r="AD346" s="56"/>
      <c r="AE346" s="56"/>
      <c r="AF346" s="56"/>
      <c r="AG346" s="56"/>
      <c r="AH346" s="56"/>
      <c r="AI346" s="56"/>
      <c r="AJ346" s="56"/>
      <c r="AK346" s="56"/>
      <c r="AL346" s="56"/>
      <c r="AM346" s="56"/>
      <c r="AN346" s="56"/>
      <c r="AO346" s="56"/>
      <c r="AP346" s="56"/>
      <c r="AQ346" s="56"/>
      <c r="AR346" s="56"/>
      <c r="AS346" s="56"/>
      <c r="AT346" s="56"/>
      <c r="AU346" s="56"/>
      <c r="AV346" s="56"/>
      <c r="AW346" s="56"/>
      <c r="AX346" s="56"/>
      <c r="AY346" s="56"/>
      <c r="AZ346" s="56"/>
    </row>
    <row r="347" spans="1:52" s="3" customFormat="1" ht="18" customHeight="1" x14ac:dyDescent="0.2">
      <c r="A347" s="558">
        <v>2</v>
      </c>
      <c r="B347" s="549">
        <v>4</v>
      </c>
      <c r="C347" s="549">
        <v>1</v>
      </c>
      <c r="D347" s="549">
        <v>2</v>
      </c>
      <c r="E347" s="549" t="s">
        <v>313</v>
      </c>
      <c r="F347" s="556" t="s">
        <v>376</v>
      </c>
      <c r="G347" s="551"/>
      <c r="H347" s="551"/>
      <c r="I347" s="551"/>
      <c r="J347" s="552">
        <f>SUBTOTAL(9,G347:I347)</f>
        <v>0</v>
      </c>
      <c r="K347" s="553">
        <f>IFERROR(J347/$J$18*100,"0.00")</f>
        <v>0</v>
      </c>
      <c r="L347" s="56"/>
      <c r="M347" s="56"/>
      <c r="N347" s="56"/>
      <c r="O347" s="56"/>
      <c r="P347" s="56"/>
      <c r="Q347" s="56"/>
      <c r="R347" s="56"/>
      <c r="S347" s="56"/>
      <c r="T347" s="56"/>
      <c r="U347" s="56"/>
      <c r="V347" s="56"/>
      <c r="W347" s="56"/>
      <c r="X347" s="56"/>
      <c r="Y347" s="56"/>
      <c r="Z347" s="56"/>
      <c r="AA347" s="56"/>
      <c r="AB347" s="56"/>
      <c r="AC347" s="56"/>
      <c r="AD347" s="56"/>
      <c r="AE347" s="56"/>
      <c r="AF347" s="56"/>
      <c r="AG347" s="56"/>
      <c r="AH347" s="56"/>
      <c r="AI347" s="56"/>
      <c r="AJ347" s="56"/>
      <c r="AK347" s="56"/>
      <c r="AL347" s="56"/>
      <c r="AM347" s="56"/>
      <c r="AN347" s="56"/>
      <c r="AO347" s="56"/>
      <c r="AP347" s="56"/>
      <c r="AQ347" s="56"/>
      <c r="AR347" s="56"/>
      <c r="AS347" s="56"/>
      <c r="AT347" s="56"/>
      <c r="AU347" s="56"/>
      <c r="AV347" s="56"/>
      <c r="AW347" s="56"/>
      <c r="AX347" s="56"/>
      <c r="AY347" s="56"/>
      <c r="AZ347" s="56"/>
    </row>
    <row r="348" spans="1:52" s="3" customFormat="1" ht="17.25" customHeight="1" x14ac:dyDescent="0.2">
      <c r="A348" s="558">
        <v>2</v>
      </c>
      <c r="B348" s="549">
        <v>4</v>
      </c>
      <c r="C348" s="549">
        <v>1</v>
      </c>
      <c r="D348" s="549">
        <v>2</v>
      </c>
      <c r="E348" s="549" t="s">
        <v>314</v>
      </c>
      <c r="F348" s="556" t="s">
        <v>377</v>
      </c>
      <c r="G348" s="560"/>
      <c r="H348" s="560"/>
      <c r="I348" s="560"/>
      <c r="J348" s="552">
        <f>SUBTOTAL(9,G348:I348)</f>
        <v>0</v>
      </c>
      <c r="K348" s="553">
        <f>IFERROR(J348/$J$18*100,"0.00")</f>
        <v>0</v>
      </c>
      <c r="L348" s="56"/>
      <c r="M348" s="56"/>
      <c r="N348" s="56"/>
      <c r="O348" s="56"/>
      <c r="P348" s="56"/>
      <c r="Q348" s="56"/>
      <c r="R348" s="56"/>
      <c r="S348" s="56"/>
      <c r="T348" s="56"/>
      <c r="U348" s="56"/>
      <c r="V348" s="56"/>
      <c r="W348" s="56"/>
      <c r="X348" s="56"/>
      <c r="Y348" s="56"/>
      <c r="Z348" s="56"/>
      <c r="AA348" s="56"/>
      <c r="AB348" s="56"/>
      <c r="AC348" s="56"/>
      <c r="AD348" s="56"/>
      <c r="AE348" s="56"/>
      <c r="AF348" s="56"/>
      <c r="AG348" s="56"/>
      <c r="AH348" s="56"/>
      <c r="AI348" s="56"/>
      <c r="AJ348" s="56"/>
      <c r="AK348" s="56"/>
      <c r="AL348" s="56"/>
      <c r="AM348" s="56"/>
      <c r="AN348" s="56"/>
      <c r="AO348" s="56"/>
      <c r="AP348" s="56"/>
      <c r="AQ348" s="56"/>
      <c r="AR348" s="56"/>
      <c r="AS348" s="56"/>
      <c r="AT348" s="56"/>
      <c r="AU348" s="56"/>
      <c r="AV348" s="56"/>
      <c r="AW348" s="56"/>
      <c r="AX348" s="56"/>
      <c r="AY348" s="56"/>
      <c r="AZ348" s="56"/>
    </row>
    <row r="349" spans="1:52" s="3" customFormat="1" ht="11.25" customHeight="1" x14ac:dyDescent="0.2">
      <c r="A349" s="543">
        <v>2</v>
      </c>
      <c r="B349" s="544">
        <v>4</v>
      </c>
      <c r="C349" s="544">
        <v>1</v>
      </c>
      <c r="D349" s="544">
        <v>4</v>
      </c>
      <c r="E349" s="549"/>
      <c r="F349" s="572" t="s">
        <v>378</v>
      </c>
      <c r="G349" s="563">
        <f>+G350+G351</f>
        <v>0</v>
      </c>
      <c r="H349" s="563">
        <f>+H350+H351</f>
        <v>0</v>
      </c>
      <c r="I349" s="563">
        <f>+I350+I351</f>
        <v>0</v>
      </c>
      <c r="J349" s="563">
        <f>+J350+J351</f>
        <v>0</v>
      </c>
      <c r="K349" s="564">
        <f>+K350+K351</f>
        <v>0</v>
      </c>
      <c r="L349" s="56"/>
      <c r="M349" s="56"/>
      <c r="N349" s="56"/>
      <c r="O349" s="56"/>
      <c r="P349" s="56"/>
      <c r="Q349" s="56"/>
      <c r="R349" s="56"/>
      <c r="S349" s="56"/>
      <c r="T349" s="56"/>
      <c r="U349" s="56"/>
      <c r="V349" s="56"/>
      <c r="W349" s="56"/>
      <c r="X349" s="56"/>
      <c r="Y349" s="56"/>
      <c r="Z349" s="56"/>
      <c r="AA349" s="56"/>
      <c r="AB349" s="56"/>
      <c r="AC349" s="56"/>
      <c r="AD349" s="56"/>
      <c r="AE349" s="56"/>
      <c r="AF349" s="56"/>
      <c r="AG349" s="56"/>
      <c r="AH349" s="56"/>
      <c r="AI349" s="56"/>
      <c r="AJ349" s="56"/>
      <c r="AK349" s="56"/>
      <c r="AL349" s="56"/>
      <c r="AM349" s="56"/>
      <c r="AN349" s="56"/>
      <c r="AO349" s="56"/>
      <c r="AP349" s="56"/>
      <c r="AQ349" s="56"/>
      <c r="AR349" s="56"/>
      <c r="AS349" s="56"/>
      <c r="AT349" s="56"/>
      <c r="AU349" s="56"/>
      <c r="AV349" s="56"/>
      <c r="AW349" s="56"/>
      <c r="AX349" s="56"/>
      <c r="AY349" s="56"/>
      <c r="AZ349" s="56"/>
    </row>
    <row r="350" spans="1:52" s="3" customFormat="1" ht="17.25" customHeight="1" x14ac:dyDescent="0.2">
      <c r="A350" s="573">
        <v>2</v>
      </c>
      <c r="B350" s="574">
        <v>4</v>
      </c>
      <c r="C350" s="574">
        <v>1</v>
      </c>
      <c r="D350" s="574">
        <v>4</v>
      </c>
      <c r="E350" s="549" t="s">
        <v>312</v>
      </c>
      <c r="F350" s="575" t="s">
        <v>379</v>
      </c>
      <c r="G350" s="551"/>
      <c r="H350" s="551"/>
      <c r="I350" s="551"/>
      <c r="J350" s="552">
        <f>SUBTOTAL(9,G350:I350)</f>
        <v>0</v>
      </c>
      <c r="K350" s="553">
        <f>IFERROR(J350/$J$18*100,"0.00")</f>
        <v>0</v>
      </c>
      <c r="L350" s="56"/>
      <c r="M350" s="56"/>
      <c r="N350" s="56"/>
      <c r="O350" s="56"/>
      <c r="P350" s="56"/>
      <c r="Q350" s="56"/>
      <c r="R350" s="56"/>
      <c r="S350" s="56"/>
      <c r="T350" s="56"/>
      <c r="U350" s="56"/>
      <c r="V350" s="56"/>
      <c r="W350" s="56"/>
      <c r="X350" s="56"/>
      <c r="Y350" s="56"/>
      <c r="Z350" s="56"/>
      <c r="AA350" s="56"/>
      <c r="AB350" s="56"/>
      <c r="AC350" s="56"/>
      <c r="AD350" s="56"/>
      <c r="AE350" s="56"/>
      <c r="AF350" s="56"/>
      <c r="AG350" s="56"/>
      <c r="AH350" s="56"/>
      <c r="AI350" s="56"/>
      <c r="AJ350" s="56"/>
      <c r="AK350" s="56"/>
      <c r="AL350" s="56"/>
      <c r="AM350" s="56"/>
      <c r="AN350" s="56"/>
      <c r="AO350" s="56"/>
      <c r="AP350" s="56"/>
      <c r="AQ350" s="56"/>
      <c r="AR350" s="56"/>
      <c r="AS350" s="56"/>
      <c r="AT350" s="56"/>
      <c r="AU350" s="56"/>
      <c r="AV350" s="56"/>
      <c r="AW350" s="56"/>
      <c r="AX350" s="56"/>
      <c r="AY350" s="56"/>
      <c r="AZ350" s="56"/>
    </row>
    <row r="351" spans="1:52" s="3" customFormat="1" ht="14.25" customHeight="1" x14ac:dyDescent="0.2">
      <c r="A351" s="558">
        <v>2</v>
      </c>
      <c r="B351" s="549">
        <v>4</v>
      </c>
      <c r="C351" s="549">
        <v>1</v>
      </c>
      <c r="D351" s="549">
        <v>4</v>
      </c>
      <c r="E351" s="549" t="s">
        <v>313</v>
      </c>
      <c r="F351" s="556" t="s">
        <v>380</v>
      </c>
      <c r="G351" s="560"/>
      <c r="H351" s="560"/>
      <c r="I351" s="560"/>
      <c r="J351" s="552">
        <f>SUBTOTAL(9,G351:I351)</f>
        <v>0</v>
      </c>
      <c r="K351" s="553">
        <f>IFERROR(J351/$J$18*100,"0.00")</f>
        <v>0</v>
      </c>
      <c r="L351" s="56"/>
      <c r="M351" s="56"/>
      <c r="N351" s="56"/>
      <c r="O351" s="56"/>
      <c r="P351" s="56"/>
      <c r="Q351" s="56"/>
      <c r="R351" s="56"/>
      <c r="S351" s="56"/>
      <c r="T351" s="56"/>
      <c r="U351" s="56"/>
      <c r="V351" s="56"/>
      <c r="W351" s="56"/>
      <c r="X351" s="56"/>
      <c r="Y351" s="56"/>
      <c r="Z351" s="56"/>
      <c r="AA351" s="56"/>
      <c r="AB351" s="56"/>
      <c r="AC351" s="56"/>
      <c r="AD351" s="56"/>
      <c r="AE351" s="56"/>
      <c r="AF351" s="56"/>
      <c r="AG351" s="56"/>
      <c r="AH351" s="56"/>
      <c r="AI351" s="56"/>
      <c r="AJ351" s="56"/>
      <c r="AK351" s="56"/>
      <c r="AL351" s="56"/>
      <c r="AM351" s="56"/>
      <c r="AN351" s="56"/>
      <c r="AO351" s="56"/>
      <c r="AP351" s="56"/>
      <c r="AQ351" s="56"/>
      <c r="AR351" s="56"/>
      <c r="AS351" s="56"/>
      <c r="AT351" s="56"/>
      <c r="AU351" s="56"/>
      <c r="AV351" s="56"/>
      <c r="AW351" s="56"/>
      <c r="AX351" s="56"/>
      <c r="AY351" s="56"/>
      <c r="AZ351" s="56"/>
    </row>
    <row r="352" spans="1:52" s="3" customFormat="1" ht="18" customHeight="1" x14ac:dyDescent="0.2">
      <c r="A352" s="561">
        <v>2</v>
      </c>
      <c r="B352" s="544">
        <v>4</v>
      </c>
      <c r="C352" s="544">
        <v>1</v>
      </c>
      <c r="D352" s="544">
        <v>5</v>
      </c>
      <c r="E352" s="544"/>
      <c r="F352" s="572" t="s">
        <v>381</v>
      </c>
      <c r="G352" s="546">
        <f>+G353</f>
        <v>0</v>
      </c>
      <c r="H352" s="546">
        <f>+H353</f>
        <v>0</v>
      </c>
      <c r="I352" s="546">
        <f>+I353</f>
        <v>0</v>
      </c>
      <c r="J352" s="546">
        <f>+J353</f>
        <v>0</v>
      </c>
      <c r="K352" s="547">
        <f>+K353</f>
        <v>0</v>
      </c>
      <c r="L352" s="56"/>
      <c r="M352" s="56"/>
      <c r="N352" s="56"/>
      <c r="O352" s="56"/>
      <c r="P352" s="56"/>
      <c r="Q352" s="56"/>
      <c r="R352" s="56"/>
      <c r="S352" s="56"/>
      <c r="T352" s="56"/>
      <c r="U352" s="56"/>
      <c r="V352" s="56"/>
      <c r="W352" s="56"/>
      <c r="X352" s="56"/>
      <c r="Y352" s="56"/>
      <c r="Z352" s="56"/>
      <c r="AA352" s="56"/>
      <c r="AB352" s="56"/>
      <c r="AC352" s="56"/>
      <c r="AD352" s="56"/>
      <c r="AE352" s="56"/>
      <c r="AF352" s="56"/>
      <c r="AG352" s="56"/>
      <c r="AH352" s="56"/>
      <c r="AI352" s="56"/>
      <c r="AJ352" s="56"/>
      <c r="AK352" s="56"/>
      <c r="AL352" s="56"/>
      <c r="AM352" s="56"/>
      <c r="AN352" s="56"/>
      <c r="AO352" s="56"/>
      <c r="AP352" s="56"/>
      <c r="AQ352" s="56"/>
      <c r="AR352" s="56"/>
      <c r="AS352" s="56"/>
      <c r="AT352" s="56"/>
      <c r="AU352" s="56"/>
      <c r="AV352" s="56"/>
      <c r="AW352" s="56"/>
      <c r="AX352" s="56"/>
      <c r="AY352" s="56"/>
      <c r="AZ352" s="56"/>
    </row>
    <row r="353" spans="1:52" s="3" customFormat="1" ht="14.25" customHeight="1" x14ac:dyDescent="0.2">
      <c r="A353" s="558">
        <v>2</v>
      </c>
      <c r="B353" s="549">
        <v>4</v>
      </c>
      <c r="C353" s="549">
        <v>1</v>
      </c>
      <c r="D353" s="549">
        <v>5</v>
      </c>
      <c r="E353" s="549" t="s">
        <v>312</v>
      </c>
      <c r="F353" s="556" t="s">
        <v>381</v>
      </c>
      <c r="G353" s="560"/>
      <c r="H353" s="560"/>
      <c r="I353" s="560"/>
      <c r="J353" s="552">
        <f>SUBTOTAL(9,G353:I353)</f>
        <v>0</v>
      </c>
      <c r="K353" s="553">
        <f>IFERROR(J353/$J$18*100,"0.00")</f>
        <v>0</v>
      </c>
      <c r="L353" s="56"/>
      <c r="M353" s="56"/>
      <c r="N353" s="56"/>
      <c r="O353" s="56"/>
      <c r="P353" s="56"/>
      <c r="Q353" s="56"/>
      <c r="R353" s="56"/>
      <c r="S353" s="56"/>
      <c r="T353" s="56"/>
      <c r="U353" s="56"/>
      <c r="V353" s="56"/>
      <c r="W353" s="56"/>
      <c r="X353" s="56"/>
      <c r="Y353" s="56"/>
      <c r="Z353" s="56"/>
      <c r="AA353" s="56"/>
      <c r="AB353" s="56"/>
      <c r="AC353" s="56"/>
      <c r="AD353" s="56"/>
      <c r="AE353" s="56"/>
      <c r="AF353" s="56"/>
      <c r="AG353" s="56"/>
      <c r="AH353" s="56"/>
      <c r="AI353" s="56"/>
      <c r="AJ353" s="56"/>
      <c r="AK353" s="56"/>
      <c r="AL353" s="56"/>
      <c r="AM353" s="56"/>
      <c r="AN353" s="56"/>
      <c r="AO353" s="56"/>
      <c r="AP353" s="56"/>
      <c r="AQ353" s="56"/>
      <c r="AR353" s="56"/>
      <c r="AS353" s="56"/>
      <c r="AT353" s="56"/>
      <c r="AU353" s="56"/>
      <c r="AV353" s="56"/>
      <c r="AW353" s="56"/>
      <c r="AX353" s="56"/>
      <c r="AY353" s="56"/>
      <c r="AZ353" s="56"/>
    </row>
    <row r="354" spans="1:52" s="3" customFormat="1" ht="12.75" customHeight="1" x14ac:dyDescent="0.2">
      <c r="A354" s="543">
        <v>2</v>
      </c>
      <c r="B354" s="544">
        <v>4</v>
      </c>
      <c r="C354" s="544">
        <v>1</v>
      </c>
      <c r="D354" s="544">
        <v>6</v>
      </c>
      <c r="E354" s="549"/>
      <c r="F354" s="572" t="s">
        <v>382</v>
      </c>
      <c r="G354" s="563">
        <f>+G355</f>
        <v>0</v>
      </c>
      <c r="H354" s="563">
        <f>+H355</f>
        <v>0</v>
      </c>
      <c r="I354" s="563">
        <f>+I355</f>
        <v>0</v>
      </c>
      <c r="J354" s="563">
        <f>+J355</f>
        <v>0</v>
      </c>
      <c r="K354" s="564">
        <f>+K355</f>
        <v>0</v>
      </c>
      <c r="L354" s="56"/>
      <c r="M354" s="56"/>
      <c r="N354" s="56"/>
      <c r="O354" s="56"/>
      <c r="P354" s="56"/>
      <c r="Q354" s="56"/>
      <c r="R354" s="56"/>
      <c r="S354" s="56"/>
      <c r="T354" s="56"/>
      <c r="U354" s="56"/>
      <c r="V354" s="56"/>
      <c r="W354" s="56"/>
      <c r="X354" s="56"/>
      <c r="Y354" s="56"/>
      <c r="Z354" s="56"/>
      <c r="AA354" s="56"/>
      <c r="AB354" s="56"/>
      <c r="AC354" s="56"/>
      <c r="AD354" s="56"/>
      <c r="AE354" s="56"/>
      <c r="AF354" s="56"/>
      <c r="AG354" s="56"/>
      <c r="AH354" s="56"/>
      <c r="AI354" s="56"/>
      <c r="AJ354" s="56"/>
      <c r="AK354" s="56"/>
      <c r="AL354" s="56"/>
      <c r="AM354" s="56"/>
      <c r="AN354" s="56"/>
      <c r="AO354" s="56"/>
      <c r="AP354" s="56"/>
      <c r="AQ354" s="56"/>
      <c r="AR354" s="56"/>
      <c r="AS354" s="56"/>
      <c r="AT354" s="56"/>
      <c r="AU354" s="56"/>
      <c r="AV354" s="56"/>
      <c r="AW354" s="56"/>
      <c r="AX354" s="56"/>
      <c r="AY354" s="56"/>
      <c r="AZ354" s="56"/>
    </row>
    <row r="355" spans="1:52" s="3" customFormat="1" ht="14.25" customHeight="1" x14ac:dyDescent="0.2">
      <c r="A355" s="558">
        <v>2</v>
      </c>
      <c r="B355" s="549">
        <v>4</v>
      </c>
      <c r="C355" s="549">
        <v>1</v>
      </c>
      <c r="D355" s="549">
        <v>6</v>
      </c>
      <c r="E355" s="549" t="s">
        <v>312</v>
      </c>
      <c r="F355" s="556" t="s">
        <v>383</v>
      </c>
      <c r="G355" s="560"/>
      <c r="H355" s="560"/>
      <c r="I355" s="560"/>
      <c r="J355" s="552">
        <f>SUBTOTAL(9,G355:I355)</f>
        <v>0</v>
      </c>
      <c r="K355" s="553">
        <f>IFERROR(J355/$J$18*100,"0.00")</f>
        <v>0</v>
      </c>
      <c r="L355" s="56"/>
      <c r="M355" s="56"/>
      <c r="N355" s="56"/>
      <c r="O355" s="56"/>
      <c r="P355" s="56"/>
      <c r="Q355" s="56"/>
      <c r="R355" s="56"/>
      <c r="S355" s="56"/>
      <c r="T355" s="56"/>
      <c r="U355" s="56"/>
      <c r="V355" s="56"/>
      <c r="W355" s="56"/>
      <c r="X355" s="56"/>
      <c r="Y355" s="56"/>
      <c r="Z355" s="56"/>
      <c r="AA355" s="56"/>
      <c r="AB355" s="56"/>
      <c r="AC355" s="56"/>
      <c r="AD355" s="56"/>
      <c r="AE355" s="56"/>
      <c r="AF355" s="56"/>
      <c r="AG355" s="56"/>
      <c r="AH355" s="56"/>
      <c r="AI355" s="56"/>
      <c r="AJ355" s="56"/>
      <c r="AK355" s="56"/>
      <c r="AL355" s="56"/>
      <c r="AM355" s="56"/>
      <c r="AN355" s="56"/>
      <c r="AO355" s="56"/>
      <c r="AP355" s="56"/>
      <c r="AQ355" s="56"/>
      <c r="AR355" s="56"/>
      <c r="AS355" s="56"/>
      <c r="AT355" s="56"/>
      <c r="AU355" s="56"/>
      <c r="AV355" s="56"/>
      <c r="AW355" s="56"/>
      <c r="AX355" s="56"/>
      <c r="AY355" s="56"/>
      <c r="AZ355" s="56"/>
    </row>
    <row r="356" spans="1:52" s="3" customFormat="1" ht="12.75" x14ac:dyDescent="0.2">
      <c r="A356" s="538">
        <v>2</v>
      </c>
      <c r="B356" s="539">
        <v>4</v>
      </c>
      <c r="C356" s="539">
        <v>2</v>
      </c>
      <c r="D356" s="539"/>
      <c r="E356" s="539"/>
      <c r="F356" s="540" t="s">
        <v>384</v>
      </c>
      <c r="G356" s="541">
        <f>+G357+G359+G363</f>
        <v>0</v>
      </c>
      <c r="H356" s="541">
        <f>+H357+H359+H363</f>
        <v>0</v>
      </c>
      <c r="I356" s="541">
        <f>+I357+I359+I363</f>
        <v>0</v>
      </c>
      <c r="J356" s="541">
        <f>+J357+J359+J363</f>
        <v>0</v>
      </c>
      <c r="K356" s="542">
        <f>+K357+K359+K363</f>
        <v>0</v>
      </c>
      <c r="L356" s="56"/>
      <c r="M356" s="56"/>
      <c r="N356" s="56"/>
      <c r="O356" s="56"/>
      <c r="P356" s="56"/>
      <c r="Q356" s="56"/>
      <c r="R356" s="56"/>
      <c r="S356" s="56"/>
      <c r="T356" s="56"/>
      <c r="U356" s="56"/>
      <c r="V356" s="56"/>
      <c r="W356" s="56"/>
      <c r="X356" s="56"/>
      <c r="Y356" s="56"/>
      <c r="Z356" s="56"/>
      <c r="AA356" s="56"/>
      <c r="AB356" s="56"/>
      <c r="AC356" s="56"/>
      <c r="AD356" s="56"/>
      <c r="AE356" s="56"/>
      <c r="AF356" s="56"/>
      <c r="AG356" s="56"/>
      <c r="AH356" s="56"/>
      <c r="AI356" s="56"/>
      <c r="AJ356" s="56"/>
      <c r="AK356" s="56"/>
      <c r="AL356" s="56"/>
      <c r="AM356" s="56"/>
      <c r="AN356" s="56"/>
      <c r="AO356" s="56"/>
      <c r="AP356" s="56"/>
      <c r="AQ356" s="56"/>
      <c r="AR356" s="56"/>
      <c r="AS356" s="56"/>
      <c r="AT356" s="56"/>
      <c r="AU356" s="56"/>
      <c r="AV356" s="56"/>
      <c r="AW356" s="56"/>
      <c r="AX356" s="56"/>
      <c r="AY356" s="56"/>
      <c r="AZ356" s="56"/>
    </row>
    <row r="357" spans="1:52" s="3" customFormat="1" ht="12.75" x14ac:dyDescent="0.2">
      <c r="A357" s="543">
        <v>2</v>
      </c>
      <c r="B357" s="544">
        <v>4</v>
      </c>
      <c r="C357" s="544">
        <v>2</v>
      </c>
      <c r="D357" s="544">
        <v>1</v>
      </c>
      <c r="E357" s="549"/>
      <c r="F357" s="557" t="s">
        <v>385</v>
      </c>
      <c r="G357" s="563">
        <f>+G358</f>
        <v>0</v>
      </c>
      <c r="H357" s="563">
        <f>+H358</f>
        <v>0</v>
      </c>
      <c r="I357" s="563">
        <f>+I358</f>
        <v>0</v>
      </c>
      <c r="J357" s="563">
        <f>+J358</f>
        <v>0</v>
      </c>
      <c r="K357" s="564">
        <f>+K358</f>
        <v>0</v>
      </c>
      <c r="L357" s="56"/>
      <c r="M357" s="56"/>
      <c r="N357" s="56"/>
      <c r="O357" s="56"/>
      <c r="P357" s="56"/>
      <c r="Q357" s="56"/>
      <c r="R357" s="56"/>
      <c r="S357" s="56"/>
      <c r="T357" s="56"/>
      <c r="U357" s="56"/>
      <c r="V357" s="56"/>
      <c r="W357" s="56"/>
      <c r="X357" s="56"/>
      <c r="Y357" s="56"/>
      <c r="Z357" s="56"/>
      <c r="AA357" s="56"/>
      <c r="AB357" s="56"/>
      <c r="AC357" s="56"/>
      <c r="AD357" s="56"/>
      <c r="AE357" s="56"/>
      <c r="AF357" s="56"/>
      <c r="AG357" s="56"/>
      <c r="AH357" s="56"/>
      <c r="AI357" s="56"/>
      <c r="AJ357" s="56"/>
      <c r="AK357" s="56"/>
      <c r="AL357" s="56"/>
      <c r="AM357" s="56"/>
      <c r="AN357" s="56"/>
      <c r="AO357" s="56"/>
      <c r="AP357" s="56"/>
      <c r="AQ357" s="56"/>
      <c r="AR357" s="56"/>
      <c r="AS357" s="56"/>
      <c r="AT357" s="56"/>
      <c r="AU357" s="56"/>
      <c r="AV357" s="56"/>
      <c r="AW357" s="56"/>
      <c r="AX357" s="56"/>
      <c r="AY357" s="56"/>
      <c r="AZ357" s="56"/>
    </row>
    <row r="358" spans="1:52" s="3" customFormat="1" ht="17.25" customHeight="1" x14ac:dyDescent="0.2">
      <c r="A358" s="548">
        <v>2</v>
      </c>
      <c r="B358" s="549">
        <v>4</v>
      </c>
      <c r="C358" s="549">
        <v>2</v>
      </c>
      <c r="D358" s="549">
        <v>1</v>
      </c>
      <c r="E358" s="549" t="s">
        <v>312</v>
      </c>
      <c r="F358" s="556" t="s">
        <v>386</v>
      </c>
      <c r="G358" s="560"/>
      <c r="H358" s="560"/>
      <c r="I358" s="560"/>
      <c r="J358" s="551">
        <f>SUBTOTAL(9,G358:I358)</f>
        <v>0</v>
      </c>
      <c r="K358" s="565">
        <f>IFERROR(J358/$J$18*100,"0.00")</f>
        <v>0</v>
      </c>
      <c r="L358" s="56"/>
      <c r="M358" s="56"/>
      <c r="N358" s="56"/>
      <c r="O358" s="56"/>
      <c r="P358" s="56"/>
      <c r="Q358" s="56"/>
      <c r="R358" s="56"/>
      <c r="S358" s="56"/>
      <c r="T358" s="56"/>
      <c r="U358" s="56"/>
      <c r="V358" s="56"/>
      <c r="W358" s="56"/>
      <c r="X358" s="56"/>
      <c r="Y358" s="56"/>
      <c r="Z358" s="56"/>
      <c r="AA358" s="56"/>
      <c r="AB358" s="56"/>
      <c r="AC358" s="56"/>
      <c r="AD358" s="56"/>
      <c r="AE358" s="56"/>
      <c r="AF358" s="56"/>
      <c r="AG358" s="56"/>
      <c r="AH358" s="56"/>
      <c r="AI358" s="56"/>
      <c r="AJ358" s="56"/>
      <c r="AK358" s="56"/>
      <c r="AL358" s="56"/>
      <c r="AM358" s="56"/>
      <c r="AN358" s="56"/>
      <c r="AO358" s="56"/>
      <c r="AP358" s="56"/>
      <c r="AQ358" s="56"/>
      <c r="AR358" s="56"/>
      <c r="AS358" s="56"/>
      <c r="AT358" s="56"/>
      <c r="AU358" s="56"/>
      <c r="AV358" s="56"/>
      <c r="AW358" s="56"/>
      <c r="AX358" s="56"/>
      <c r="AY358" s="56"/>
      <c r="AZ358" s="56"/>
    </row>
    <row r="359" spans="1:52" s="3" customFormat="1" ht="27" customHeight="1" x14ac:dyDescent="0.2">
      <c r="A359" s="543">
        <v>2</v>
      </c>
      <c r="B359" s="544">
        <v>4</v>
      </c>
      <c r="C359" s="544">
        <v>2</v>
      </c>
      <c r="D359" s="544">
        <v>2</v>
      </c>
      <c r="E359" s="549"/>
      <c r="F359" s="572" t="s">
        <v>387</v>
      </c>
      <c r="G359" s="546">
        <f>+G360+G361+G362</f>
        <v>0</v>
      </c>
      <c r="H359" s="546">
        <f>+H360+H361+H362</f>
        <v>0</v>
      </c>
      <c r="I359" s="546">
        <f>+I360+I361+I362</f>
        <v>0</v>
      </c>
      <c r="J359" s="546">
        <f>+J360+J361+J362</f>
        <v>0</v>
      </c>
      <c r="K359" s="547">
        <f>+K360+K361+K362</f>
        <v>0</v>
      </c>
      <c r="L359" s="56"/>
      <c r="M359" s="56"/>
      <c r="N359" s="56"/>
      <c r="O359" s="56"/>
      <c r="P359" s="56"/>
      <c r="Q359" s="56"/>
      <c r="R359" s="56"/>
      <c r="S359" s="56"/>
      <c r="T359" s="56"/>
      <c r="U359" s="56"/>
      <c r="V359" s="56"/>
      <c r="W359" s="56"/>
      <c r="X359" s="56"/>
      <c r="Y359" s="56"/>
      <c r="Z359" s="56"/>
      <c r="AA359" s="56"/>
      <c r="AB359" s="56"/>
      <c r="AC359" s="56"/>
      <c r="AD359" s="56"/>
      <c r="AE359" s="56"/>
      <c r="AF359" s="56"/>
      <c r="AG359" s="56"/>
      <c r="AH359" s="56"/>
      <c r="AI359" s="56"/>
      <c r="AJ359" s="56"/>
      <c r="AK359" s="56"/>
      <c r="AL359" s="56"/>
      <c r="AM359" s="56"/>
      <c r="AN359" s="56"/>
      <c r="AO359" s="56"/>
      <c r="AP359" s="56"/>
      <c r="AQ359" s="56"/>
      <c r="AR359" s="56"/>
      <c r="AS359" s="56"/>
      <c r="AT359" s="56"/>
      <c r="AU359" s="56"/>
      <c r="AV359" s="56"/>
      <c r="AW359" s="56"/>
      <c r="AX359" s="56"/>
      <c r="AY359" s="56"/>
      <c r="AZ359" s="56"/>
    </row>
    <row r="360" spans="1:52" s="3" customFormat="1" ht="33.75" customHeight="1" x14ac:dyDescent="0.2">
      <c r="A360" s="548">
        <v>2</v>
      </c>
      <c r="B360" s="549">
        <v>4</v>
      </c>
      <c r="C360" s="549">
        <v>2</v>
      </c>
      <c r="D360" s="549">
        <v>2</v>
      </c>
      <c r="E360" s="549" t="s">
        <v>312</v>
      </c>
      <c r="F360" s="556" t="s">
        <v>388</v>
      </c>
      <c r="G360" s="560"/>
      <c r="H360" s="560"/>
      <c r="I360" s="560"/>
      <c r="J360" s="551">
        <f>SUBTOTAL(9,G360:I360)</f>
        <v>0</v>
      </c>
      <c r="K360" s="565">
        <f>IFERROR(J360/$J$18*100,"0.00")</f>
        <v>0</v>
      </c>
      <c r="L360" s="56"/>
      <c r="M360" s="56"/>
      <c r="N360" s="56"/>
      <c r="O360" s="56"/>
      <c r="P360" s="56"/>
      <c r="Q360" s="56"/>
      <c r="R360" s="56"/>
      <c r="S360" s="56"/>
      <c r="T360" s="56"/>
      <c r="U360" s="56"/>
      <c r="V360" s="56"/>
      <c r="W360" s="56"/>
      <c r="X360" s="56"/>
      <c r="Y360" s="56"/>
      <c r="Z360" s="56"/>
      <c r="AA360" s="56"/>
      <c r="AB360" s="56"/>
      <c r="AC360" s="56"/>
      <c r="AD360" s="56"/>
      <c r="AE360" s="56"/>
      <c r="AF360" s="56"/>
      <c r="AG360" s="56"/>
      <c r="AH360" s="56"/>
      <c r="AI360" s="56"/>
      <c r="AJ360" s="56"/>
      <c r="AK360" s="56"/>
      <c r="AL360" s="56"/>
      <c r="AM360" s="56"/>
      <c r="AN360" s="56"/>
      <c r="AO360" s="56"/>
      <c r="AP360" s="56"/>
      <c r="AQ360" s="56"/>
      <c r="AR360" s="56"/>
      <c r="AS360" s="56"/>
      <c r="AT360" s="56"/>
      <c r="AU360" s="56"/>
      <c r="AV360" s="56"/>
      <c r="AW360" s="56"/>
      <c r="AX360" s="56"/>
      <c r="AY360" s="56"/>
      <c r="AZ360" s="56"/>
    </row>
    <row r="361" spans="1:52" s="3" customFormat="1" ht="27.75" customHeight="1" x14ac:dyDescent="0.2">
      <c r="A361" s="548">
        <v>2</v>
      </c>
      <c r="B361" s="549">
        <v>4</v>
      </c>
      <c r="C361" s="549">
        <v>2</v>
      </c>
      <c r="D361" s="549">
        <v>2</v>
      </c>
      <c r="E361" s="549" t="s">
        <v>313</v>
      </c>
      <c r="F361" s="556" t="s">
        <v>389</v>
      </c>
      <c r="G361" s="560"/>
      <c r="H361" s="560"/>
      <c r="I361" s="560"/>
      <c r="J361" s="551">
        <f>SUBTOTAL(9,G361:I361)</f>
        <v>0</v>
      </c>
      <c r="K361" s="565">
        <f>IFERROR(J361/$J$18*100,"0.00")</f>
        <v>0</v>
      </c>
      <c r="L361" s="56"/>
      <c r="M361" s="56"/>
      <c r="N361" s="56"/>
      <c r="O361" s="56"/>
      <c r="P361" s="56"/>
      <c r="Q361" s="56"/>
      <c r="R361" s="56"/>
      <c r="S361" s="56"/>
      <c r="T361" s="56"/>
      <c r="U361" s="56"/>
      <c r="V361" s="56"/>
      <c r="W361" s="56"/>
      <c r="X361" s="56"/>
      <c r="Y361" s="56"/>
      <c r="Z361" s="56"/>
      <c r="AA361" s="56"/>
      <c r="AB361" s="56"/>
      <c r="AC361" s="56"/>
      <c r="AD361" s="56"/>
      <c r="AE361" s="56"/>
      <c r="AF361" s="56"/>
      <c r="AG361" s="56"/>
      <c r="AH361" s="56"/>
      <c r="AI361" s="56"/>
      <c r="AJ361" s="56"/>
      <c r="AK361" s="56"/>
      <c r="AL361" s="56"/>
      <c r="AM361" s="56"/>
      <c r="AN361" s="56"/>
      <c r="AO361" s="56"/>
      <c r="AP361" s="56"/>
      <c r="AQ361" s="56"/>
      <c r="AR361" s="56"/>
      <c r="AS361" s="56"/>
      <c r="AT361" s="56"/>
      <c r="AU361" s="56"/>
      <c r="AV361" s="56"/>
      <c r="AW361" s="56"/>
      <c r="AX361" s="56"/>
      <c r="AY361" s="56"/>
      <c r="AZ361" s="56"/>
    </row>
    <row r="362" spans="1:52" s="3" customFormat="1" ht="29.25" customHeight="1" x14ac:dyDescent="0.2">
      <c r="A362" s="548">
        <v>2</v>
      </c>
      <c r="B362" s="549">
        <v>4</v>
      </c>
      <c r="C362" s="549">
        <v>2</v>
      </c>
      <c r="D362" s="549">
        <v>2</v>
      </c>
      <c r="E362" s="549" t="s">
        <v>314</v>
      </c>
      <c r="F362" s="556" t="s">
        <v>390</v>
      </c>
      <c r="G362" s="560"/>
      <c r="H362" s="560"/>
      <c r="I362" s="560"/>
      <c r="J362" s="551">
        <f>SUBTOTAL(9,G362:I362)</f>
        <v>0</v>
      </c>
      <c r="K362" s="565">
        <f>IFERROR(J362/$J$18*100,"0.00")</f>
        <v>0</v>
      </c>
      <c r="L362" s="56"/>
      <c r="M362" s="56"/>
      <c r="N362" s="56"/>
      <c r="O362" s="56"/>
      <c r="P362" s="56"/>
      <c r="Q362" s="56"/>
      <c r="R362" s="56"/>
      <c r="S362" s="56"/>
      <c r="T362" s="56"/>
      <c r="U362" s="56"/>
      <c r="V362" s="56"/>
      <c r="W362" s="56"/>
      <c r="X362" s="56"/>
      <c r="Y362" s="56"/>
      <c r="Z362" s="56"/>
      <c r="AA362" s="56"/>
      <c r="AB362" s="56"/>
      <c r="AC362" s="56"/>
      <c r="AD362" s="56"/>
      <c r="AE362" s="56"/>
      <c r="AF362" s="56"/>
      <c r="AG362" s="56"/>
      <c r="AH362" s="56"/>
      <c r="AI362" s="56"/>
      <c r="AJ362" s="56"/>
      <c r="AK362" s="56"/>
      <c r="AL362" s="56"/>
      <c r="AM362" s="56"/>
      <c r="AN362" s="56"/>
      <c r="AO362" s="56"/>
      <c r="AP362" s="56"/>
      <c r="AQ362" s="56"/>
      <c r="AR362" s="56"/>
      <c r="AS362" s="56"/>
      <c r="AT362" s="56"/>
      <c r="AU362" s="56"/>
      <c r="AV362" s="56"/>
      <c r="AW362" s="56"/>
      <c r="AX362" s="56"/>
      <c r="AY362" s="56"/>
      <c r="AZ362" s="56"/>
    </row>
    <row r="363" spans="1:52" s="3" customFormat="1" ht="17.25" customHeight="1" x14ac:dyDescent="0.2">
      <c r="A363" s="557">
        <v>2</v>
      </c>
      <c r="B363" s="544">
        <v>4</v>
      </c>
      <c r="C363" s="544">
        <v>2</v>
      </c>
      <c r="D363" s="544">
        <v>3</v>
      </c>
      <c r="E363" s="544"/>
      <c r="F363" s="572" t="s">
        <v>391</v>
      </c>
      <c r="G363" s="563">
        <f>G364+G365+G366</f>
        <v>0</v>
      </c>
      <c r="H363" s="563">
        <f>H364+H365+H366</f>
        <v>0</v>
      </c>
      <c r="I363" s="563">
        <f>I364+I365+I366</f>
        <v>0</v>
      </c>
      <c r="J363" s="563">
        <f>J364+J365+J366</f>
        <v>0</v>
      </c>
      <c r="K363" s="564">
        <f>K364+K365+K366</f>
        <v>0</v>
      </c>
      <c r="L363" s="56"/>
      <c r="M363" s="56"/>
      <c r="N363" s="56"/>
      <c r="O363" s="56"/>
      <c r="P363" s="56"/>
      <c r="Q363" s="56"/>
      <c r="R363" s="56"/>
      <c r="S363" s="56"/>
      <c r="T363" s="56"/>
      <c r="U363" s="56"/>
      <c r="V363" s="56"/>
      <c r="W363" s="56"/>
      <c r="X363" s="56"/>
      <c r="Y363" s="56"/>
      <c r="Z363" s="56"/>
      <c r="AA363" s="56"/>
      <c r="AB363" s="56"/>
      <c r="AC363" s="56"/>
      <c r="AD363" s="56"/>
      <c r="AE363" s="56"/>
      <c r="AF363" s="56"/>
      <c r="AG363" s="56"/>
      <c r="AH363" s="56"/>
      <c r="AI363" s="56"/>
      <c r="AJ363" s="56"/>
      <c r="AK363" s="56"/>
      <c r="AL363" s="56"/>
      <c r="AM363" s="56"/>
      <c r="AN363" s="56"/>
      <c r="AO363" s="56"/>
      <c r="AP363" s="56"/>
      <c r="AQ363" s="56"/>
      <c r="AR363" s="56"/>
      <c r="AS363" s="56"/>
      <c r="AT363" s="56"/>
      <c r="AU363" s="56"/>
      <c r="AV363" s="56"/>
      <c r="AW363" s="56"/>
      <c r="AX363" s="56"/>
      <c r="AY363" s="56"/>
      <c r="AZ363" s="56"/>
    </row>
    <row r="364" spans="1:52" s="3" customFormat="1" ht="29.25" customHeight="1" x14ac:dyDescent="0.2">
      <c r="A364" s="550">
        <v>2</v>
      </c>
      <c r="B364" s="549">
        <v>4</v>
      </c>
      <c r="C364" s="549">
        <v>2</v>
      </c>
      <c r="D364" s="549">
        <v>3</v>
      </c>
      <c r="E364" s="549" t="s">
        <v>312</v>
      </c>
      <c r="F364" s="556" t="s">
        <v>392</v>
      </c>
      <c r="G364" s="551"/>
      <c r="H364" s="551"/>
      <c r="I364" s="551"/>
      <c r="J364" s="551">
        <f>SUBTOTAL(9,G364:I364)</f>
        <v>0</v>
      </c>
      <c r="K364" s="565">
        <f>IFERROR(J364/$J$18*100,"0.00")</f>
        <v>0</v>
      </c>
      <c r="L364" s="56"/>
      <c r="M364" s="56"/>
      <c r="N364" s="56"/>
      <c r="O364" s="56"/>
      <c r="P364" s="56"/>
      <c r="Q364" s="56"/>
      <c r="R364" s="56"/>
      <c r="S364" s="56"/>
      <c r="T364" s="56"/>
      <c r="U364" s="56"/>
      <c r="V364" s="56"/>
      <c r="W364" s="56"/>
      <c r="X364" s="56"/>
      <c r="Y364" s="56"/>
      <c r="Z364" s="56"/>
      <c r="AA364" s="56"/>
      <c r="AB364" s="56"/>
      <c r="AC364" s="56"/>
      <c r="AD364" s="56"/>
      <c r="AE364" s="56"/>
      <c r="AF364" s="56"/>
      <c r="AG364" s="56"/>
      <c r="AH364" s="56"/>
      <c r="AI364" s="56"/>
      <c r="AJ364" s="56"/>
      <c r="AK364" s="56"/>
      <c r="AL364" s="56"/>
      <c r="AM364" s="56"/>
      <c r="AN364" s="56"/>
      <c r="AO364" s="56"/>
      <c r="AP364" s="56"/>
      <c r="AQ364" s="56"/>
      <c r="AR364" s="56"/>
      <c r="AS364" s="56"/>
      <c r="AT364" s="56"/>
      <c r="AU364" s="56"/>
      <c r="AV364" s="56"/>
      <c r="AW364" s="56"/>
      <c r="AX364" s="56"/>
      <c r="AY364" s="56"/>
      <c r="AZ364" s="56"/>
    </row>
    <row r="365" spans="1:52" s="3" customFormat="1" ht="31.5" customHeight="1" x14ac:dyDescent="0.2">
      <c r="A365" s="550">
        <v>2</v>
      </c>
      <c r="B365" s="549">
        <v>4</v>
      </c>
      <c r="C365" s="549">
        <v>2</v>
      </c>
      <c r="D365" s="549">
        <v>3</v>
      </c>
      <c r="E365" s="549" t="s">
        <v>313</v>
      </c>
      <c r="F365" s="556" t="s">
        <v>393</v>
      </c>
      <c r="G365" s="551"/>
      <c r="H365" s="551"/>
      <c r="I365" s="551"/>
      <c r="J365" s="551">
        <f>SUBTOTAL(9,G365:I365)</f>
        <v>0</v>
      </c>
      <c r="K365" s="565">
        <f>IFERROR(J365/$J$18*100,"0.00")</f>
        <v>0</v>
      </c>
      <c r="L365" s="56"/>
      <c r="M365" s="56"/>
      <c r="N365" s="56"/>
      <c r="O365" s="56"/>
      <c r="P365" s="56"/>
      <c r="Q365" s="56"/>
      <c r="R365" s="56"/>
      <c r="S365" s="56"/>
      <c r="T365" s="56"/>
      <c r="U365" s="56"/>
      <c r="V365" s="56"/>
      <c r="W365" s="56"/>
      <c r="X365" s="56"/>
      <c r="Y365" s="56"/>
      <c r="Z365" s="56"/>
      <c r="AA365" s="56"/>
      <c r="AB365" s="56"/>
      <c r="AC365" s="56"/>
      <c r="AD365" s="56"/>
      <c r="AE365" s="56"/>
      <c r="AF365" s="56"/>
      <c r="AG365" s="56"/>
      <c r="AH365" s="56"/>
      <c r="AI365" s="56"/>
      <c r="AJ365" s="56"/>
      <c r="AK365" s="56"/>
      <c r="AL365" s="56"/>
      <c r="AM365" s="56"/>
      <c r="AN365" s="56"/>
      <c r="AO365" s="56"/>
      <c r="AP365" s="56"/>
      <c r="AQ365" s="56"/>
      <c r="AR365" s="56"/>
      <c r="AS365" s="56"/>
      <c r="AT365" s="56"/>
      <c r="AU365" s="56"/>
      <c r="AV365" s="56"/>
      <c r="AW365" s="56"/>
      <c r="AX365" s="56"/>
      <c r="AY365" s="56"/>
      <c r="AZ365" s="56"/>
    </row>
    <row r="366" spans="1:52" s="3" customFormat="1" ht="32.25" customHeight="1" x14ac:dyDescent="0.2">
      <c r="A366" s="550">
        <v>2</v>
      </c>
      <c r="B366" s="549">
        <v>4</v>
      </c>
      <c r="C366" s="549">
        <v>2</v>
      </c>
      <c r="D366" s="549">
        <v>3</v>
      </c>
      <c r="E366" s="549" t="s">
        <v>314</v>
      </c>
      <c r="F366" s="556" t="s">
        <v>394</v>
      </c>
      <c r="G366" s="551"/>
      <c r="H366" s="551"/>
      <c r="I366" s="551"/>
      <c r="J366" s="551">
        <f>SUBTOTAL(9,G366:I366)</f>
        <v>0</v>
      </c>
      <c r="K366" s="565">
        <f>IFERROR(J366/$J$18*100,"0.00")</f>
        <v>0</v>
      </c>
      <c r="L366" s="56"/>
      <c r="M366" s="56"/>
      <c r="N366" s="56"/>
      <c r="O366" s="56"/>
      <c r="P366" s="56"/>
      <c r="Q366" s="56"/>
      <c r="R366" s="56"/>
      <c r="S366" s="56"/>
      <c r="T366" s="56"/>
      <c r="U366" s="56"/>
      <c r="V366" s="56"/>
      <c r="W366" s="56"/>
      <c r="X366" s="56"/>
      <c r="Y366" s="56"/>
      <c r="Z366" s="56"/>
      <c r="AA366" s="56"/>
      <c r="AB366" s="56"/>
      <c r="AC366" s="56"/>
      <c r="AD366" s="56"/>
      <c r="AE366" s="56"/>
      <c r="AF366" s="56"/>
      <c r="AG366" s="56"/>
      <c r="AH366" s="56"/>
      <c r="AI366" s="56"/>
      <c r="AJ366" s="56"/>
      <c r="AK366" s="56"/>
      <c r="AL366" s="56"/>
      <c r="AM366" s="56"/>
      <c r="AN366" s="56"/>
      <c r="AO366" s="56"/>
      <c r="AP366" s="56"/>
      <c r="AQ366" s="56"/>
      <c r="AR366" s="56"/>
      <c r="AS366" s="56"/>
      <c r="AT366" s="56"/>
      <c r="AU366" s="56"/>
      <c r="AV366" s="56"/>
      <c r="AW366" s="56"/>
      <c r="AX366" s="56"/>
      <c r="AY366" s="56"/>
      <c r="AZ366" s="56"/>
    </row>
    <row r="367" spans="1:52" s="3" customFormat="1" ht="12.75" x14ac:dyDescent="0.2">
      <c r="A367" s="538">
        <v>2</v>
      </c>
      <c r="B367" s="539">
        <v>4</v>
      </c>
      <c r="C367" s="539">
        <v>4</v>
      </c>
      <c r="D367" s="539"/>
      <c r="E367" s="539"/>
      <c r="F367" s="540" t="s">
        <v>395</v>
      </c>
      <c r="G367" s="541">
        <f>+G368</f>
        <v>0</v>
      </c>
      <c r="H367" s="541">
        <f>+H368</f>
        <v>0</v>
      </c>
      <c r="I367" s="541">
        <f>+I368</f>
        <v>0</v>
      </c>
      <c r="J367" s="541">
        <f>+J368</f>
        <v>0</v>
      </c>
      <c r="K367" s="542">
        <f>+K368</f>
        <v>0</v>
      </c>
      <c r="L367" s="56"/>
      <c r="M367" s="56"/>
      <c r="N367" s="56"/>
      <c r="O367" s="56"/>
      <c r="P367" s="56"/>
      <c r="Q367" s="56"/>
      <c r="R367" s="56"/>
      <c r="S367" s="56"/>
      <c r="T367" s="56"/>
      <c r="U367" s="56"/>
      <c r="V367" s="56"/>
      <c r="W367" s="56"/>
      <c r="X367" s="56"/>
      <c r="Y367" s="56"/>
      <c r="Z367" s="56"/>
      <c r="AA367" s="56"/>
      <c r="AB367" s="56"/>
      <c r="AC367" s="56"/>
      <c r="AD367" s="56"/>
      <c r="AE367" s="56"/>
      <c r="AF367" s="56"/>
      <c r="AG367" s="56"/>
      <c r="AH367" s="56"/>
      <c r="AI367" s="56"/>
      <c r="AJ367" s="56"/>
      <c r="AK367" s="56"/>
      <c r="AL367" s="56"/>
      <c r="AM367" s="56"/>
      <c r="AN367" s="56"/>
      <c r="AO367" s="56"/>
      <c r="AP367" s="56"/>
      <c r="AQ367" s="56"/>
      <c r="AR367" s="56"/>
      <c r="AS367" s="56"/>
      <c r="AT367" s="56"/>
      <c r="AU367" s="56"/>
      <c r="AV367" s="56"/>
      <c r="AW367" s="56"/>
      <c r="AX367" s="56"/>
      <c r="AY367" s="56"/>
      <c r="AZ367" s="56"/>
    </row>
    <row r="368" spans="1:52" s="3" customFormat="1" ht="21.75" customHeight="1" x14ac:dyDescent="0.2">
      <c r="A368" s="557">
        <v>2</v>
      </c>
      <c r="B368" s="544">
        <v>4</v>
      </c>
      <c r="C368" s="544">
        <v>4</v>
      </c>
      <c r="D368" s="544">
        <v>1</v>
      </c>
      <c r="E368" s="544"/>
      <c r="F368" s="572" t="s">
        <v>396</v>
      </c>
      <c r="G368" s="563">
        <f>+G369+G370+G371</f>
        <v>0</v>
      </c>
      <c r="H368" s="563">
        <f>+H369+H370+H371</f>
        <v>0</v>
      </c>
      <c r="I368" s="563">
        <f>+I369+I370+I371</f>
        <v>0</v>
      </c>
      <c r="J368" s="563">
        <f>+J369+J370+J371</f>
        <v>0</v>
      </c>
      <c r="K368" s="564">
        <f>+K369+K370+K371</f>
        <v>0</v>
      </c>
      <c r="L368" s="56"/>
      <c r="M368" s="56"/>
      <c r="N368" s="56"/>
      <c r="O368" s="56"/>
      <c r="P368" s="56"/>
      <c r="Q368" s="56"/>
      <c r="R368" s="56"/>
      <c r="S368" s="56"/>
      <c r="T368" s="56"/>
      <c r="U368" s="56"/>
      <c r="V368" s="56"/>
      <c r="W368" s="56"/>
      <c r="X368" s="56"/>
      <c r="Y368" s="56"/>
      <c r="Z368" s="56"/>
      <c r="AA368" s="56"/>
      <c r="AB368" s="56"/>
      <c r="AC368" s="56"/>
      <c r="AD368" s="56"/>
      <c r="AE368" s="56"/>
      <c r="AF368" s="56"/>
      <c r="AG368" s="56"/>
      <c r="AH368" s="56"/>
      <c r="AI368" s="56"/>
      <c r="AJ368" s="56"/>
      <c r="AK368" s="56"/>
      <c r="AL368" s="56"/>
      <c r="AM368" s="56"/>
      <c r="AN368" s="56"/>
      <c r="AO368" s="56"/>
      <c r="AP368" s="56"/>
      <c r="AQ368" s="56"/>
      <c r="AR368" s="56"/>
      <c r="AS368" s="56"/>
      <c r="AT368" s="56"/>
      <c r="AU368" s="56"/>
      <c r="AV368" s="56"/>
      <c r="AW368" s="56"/>
      <c r="AX368" s="56"/>
      <c r="AY368" s="56"/>
      <c r="AZ368" s="56"/>
    </row>
    <row r="369" spans="1:52" s="3" customFormat="1" ht="32.25" customHeight="1" x14ac:dyDescent="0.2">
      <c r="A369" s="550">
        <v>2</v>
      </c>
      <c r="B369" s="549">
        <v>4</v>
      </c>
      <c r="C369" s="549">
        <v>4</v>
      </c>
      <c r="D369" s="549">
        <v>1</v>
      </c>
      <c r="E369" s="549" t="s">
        <v>312</v>
      </c>
      <c r="F369" s="556" t="s">
        <v>397</v>
      </c>
      <c r="G369" s="551"/>
      <c r="H369" s="551"/>
      <c r="I369" s="551"/>
      <c r="J369" s="552">
        <f>SUBTOTAL(9,G369:I369)</f>
        <v>0</v>
      </c>
      <c r="K369" s="553">
        <f>IFERROR(J369/$J$18*100,"0.00")</f>
        <v>0</v>
      </c>
      <c r="L369" s="56"/>
      <c r="M369" s="56"/>
      <c r="N369" s="56"/>
      <c r="O369" s="56"/>
      <c r="P369" s="56"/>
      <c r="Q369" s="56"/>
      <c r="R369" s="56"/>
      <c r="S369" s="56"/>
      <c r="T369" s="56"/>
      <c r="U369" s="56"/>
      <c r="V369" s="56"/>
      <c r="W369" s="56"/>
      <c r="X369" s="56"/>
      <c r="Y369" s="56"/>
      <c r="Z369" s="56"/>
      <c r="AA369" s="56"/>
      <c r="AB369" s="56"/>
      <c r="AC369" s="56"/>
      <c r="AD369" s="56"/>
      <c r="AE369" s="56"/>
      <c r="AF369" s="56"/>
      <c r="AG369" s="56"/>
      <c r="AH369" s="56"/>
      <c r="AI369" s="56"/>
      <c r="AJ369" s="56"/>
      <c r="AK369" s="56"/>
      <c r="AL369" s="56"/>
      <c r="AM369" s="56"/>
      <c r="AN369" s="56"/>
      <c r="AO369" s="56"/>
      <c r="AP369" s="56"/>
      <c r="AQ369" s="56"/>
      <c r="AR369" s="56"/>
      <c r="AS369" s="56"/>
      <c r="AT369" s="56"/>
      <c r="AU369" s="56"/>
      <c r="AV369" s="56"/>
      <c r="AW369" s="56"/>
      <c r="AX369" s="56"/>
      <c r="AY369" s="56"/>
      <c r="AZ369" s="56"/>
    </row>
    <row r="370" spans="1:52" s="3" customFormat="1" ht="26.25" customHeight="1" x14ac:dyDescent="0.2">
      <c r="A370" s="550">
        <v>2</v>
      </c>
      <c r="B370" s="549">
        <v>4</v>
      </c>
      <c r="C370" s="549">
        <v>4</v>
      </c>
      <c r="D370" s="549">
        <v>1</v>
      </c>
      <c r="E370" s="549" t="s">
        <v>313</v>
      </c>
      <c r="F370" s="556" t="s">
        <v>398</v>
      </c>
      <c r="G370" s="551"/>
      <c r="H370" s="551"/>
      <c r="I370" s="551"/>
      <c r="J370" s="552">
        <f>SUBTOTAL(9,G370:I370)</f>
        <v>0</v>
      </c>
      <c r="K370" s="553">
        <f>IFERROR(J370/$J$18*100,"0.00")</f>
        <v>0</v>
      </c>
      <c r="L370" s="56"/>
      <c r="M370" s="56"/>
      <c r="N370" s="56"/>
      <c r="O370" s="56"/>
      <c r="P370" s="56"/>
      <c r="Q370" s="56"/>
      <c r="R370" s="56"/>
      <c r="S370" s="56"/>
      <c r="T370" s="56"/>
      <c r="U370" s="56"/>
      <c r="V370" s="56"/>
      <c r="W370" s="56"/>
      <c r="X370" s="56"/>
      <c r="Y370" s="56"/>
      <c r="Z370" s="56"/>
      <c r="AA370" s="56"/>
      <c r="AB370" s="56"/>
      <c r="AC370" s="56"/>
      <c r="AD370" s="56"/>
      <c r="AE370" s="56"/>
      <c r="AF370" s="56"/>
      <c r="AG370" s="56"/>
      <c r="AH370" s="56"/>
      <c r="AI370" s="56"/>
      <c r="AJ370" s="56"/>
      <c r="AK370" s="56"/>
      <c r="AL370" s="56"/>
      <c r="AM370" s="56"/>
      <c r="AN370" s="56"/>
      <c r="AO370" s="56"/>
      <c r="AP370" s="56"/>
      <c r="AQ370" s="56"/>
      <c r="AR370" s="56"/>
      <c r="AS370" s="56"/>
      <c r="AT370" s="56"/>
      <c r="AU370" s="56"/>
      <c r="AV370" s="56"/>
      <c r="AW370" s="56"/>
      <c r="AX370" s="56"/>
      <c r="AY370" s="56"/>
      <c r="AZ370" s="56"/>
    </row>
    <row r="371" spans="1:52" s="3" customFormat="1" ht="31.5" customHeight="1" x14ac:dyDescent="0.2">
      <c r="A371" s="550">
        <v>2</v>
      </c>
      <c r="B371" s="549">
        <v>4</v>
      </c>
      <c r="C371" s="549">
        <v>4</v>
      </c>
      <c r="D371" s="549">
        <v>1</v>
      </c>
      <c r="E371" s="549" t="s">
        <v>314</v>
      </c>
      <c r="F371" s="556" t="s">
        <v>399</v>
      </c>
      <c r="G371" s="551"/>
      <c r="H371" s="551"/>
      <c r="I371" s="551"/>
      <c r="J371" s="552">
        <f>SUBTOTAL(9,G371:I371)</f>
        <v>0</v>
      </c>
      <c r="K371" s="553">
        <f>IFERROR(J371/$J$18*100,"0.00")</f>
        <v>0</v>
      </c>
      <c r="L371" s="56"/>
      <c r="M371" s="56"/>
      <c r="N371" s="56"/>
      <c r="O371" s="56"/>
      <c r="P371" s="56"/>
      <c r="Q371" s="56"/>
      <c r="R371" s="56"/>
      <c r="S371" s="56"/>
      <c r="T371" s="56"/>
      <c r="U371" s="56"/>
      <c r="V371" s="56"/>
      <c r="W371" s="56"/>
      <c r="X371" s="56"/>
      <c r="Y371" s="56"/>
      <c r="Z371" s="56"/>
      <c r="AA371" s="56"/>
      <c r="AB371" s="56"/>
      <c r="AC371" s="56"/>
      <c r="AD371" s="56"/>
      <c r="AE371" s="56"/>
      <c r="AF371" s="56"/>
      <c r="AG371" s="56"/>
      <c r="AH371" s="56"/>
      <c r="AI371" s="56"/>
      <c r="AJ371" s="56"/>
      <c r="AK371" s="56"/>
      <c r="AL371" s="56"/>
      <c r="AM371" s="56"/>
      <c r="AN371" s="56"/>
      <c r="AO371" s="56"/>
      <c r="AP371" s="56"/>
      <c r="AQ371" s="56"/>
      <c r="AR371" s="56"/>
      <c r="AS371" s="56"/>
      <c r="AT371" s="56"/>
      <c r="AU371" s="56"/>
      <c r="AV371" s="56"/>
      <c r="AW371" s="56"/>
      <c r="AX371" s="56"/>
      <c r="AY371" s="56"/>
      <c r="AZ371" s="56"/>
    </row>
    <row r="372" spans="1:52" s="3" customFormat="1" ht="12.75" x14ac:dyDescent="0.2">
      <c r="A372" s="538">
        <v>2</v>
      </c>
      <c r="B372" s="539">
        <v>4</v>
      </c>
      <c r="C372" s="539">
        <v>6</v>
      </c>
      <c r="D372" s="539"/>
      <c r="E372" s="539"/>
      <c r="F372" s="540" t="s">
        <v>400</v>
      </c>
      <c r="G372" s="541">
        <f>+G373+G375+G377+G379</f>
        <v>0</v>
      </c>
      <c r="H372" s="541">
        <f>+H373+H375+H377+H379</f>
        <v>0</v>
      </c>
      <c r="I372" s="541">
        <f>+I373+I375+I377+I379</f>
        <v>0</v>
      </c>
      <c r="J372" s="541">
        <f>+J373+J375+J377+J379</f>
        <v>0</v>
      </c>
      <c r="K372" s="542">
        <f>+K373+K375+K377+K379</f>
        <v>0</v>
      </c>
      <c r="L372" s="56"/>
      <c r="M372" s="56"/>
      <c r="N372" s="56"/>
      <c r="O372" s="56"/>
      <c r="P372" s="56"/>
      <c r="Q372" s="56"/>
      <c r="R372" s="56"/>
      <c r="S372" s="56"/>
      <c r="T372" s="56"/>
      <c r="U372" s="56"/>
      <c r="V372" s="56"/>
      <c r="W372" s="56"/>
      <c r="X372" s="56"/>
      <c r="Y372" s="56"/>
      <c r="Z372" s="56"/>
      <c r="AA372" s="56"/>
      <c r="AB372" s="56"/>
      <c r="AC372" s="56"/>
      <c r="AD372" s="56"/>
      <c r="AE372" s="56"/>
      <c r="AF372" s="56"/>
      <c r="AG372" s="56"/>
      <c r="AH372" s="56"/>
      <c r="AI372" s="56"/>
      <c r="AJ372" s="56"/>
      <c r="AK372" s="56"/>
      <c r="AL372" s="56"/>
      <c r="AM372" s="56"/>
      <c r="AN372" s="56"/>
      <c r="AO372" s="56"/>
      <c r="AP372" s="56"/>
      <c r="AQ372" s="56"/>
      <c r="AR372" s="56"/>
      <c r="AS372" s="56"/>
      <c r="AT372" s="56"/>
      <c r="AU372" s="56"/>
      <c r="AV372" s="56"/>
      <c r="AW372" s="56"/>
      <c r="AX372" s="56"/>
      <c r="AY372" s="56"/>
      <c r="AZ372" s="56"/>
    </row>
    <row r="373" spans="1:52" s="3" customFormat="1" ht="13.5" customHeight="1" x14ac:dyDescent="0.2">
      <c r="A373" s="561">
        <v>2</v>
      </c>
      <c r="B373" s="544">
        <v>4</v>
      </c>
      <c r="C373" s="544">
        <v>6</v>
      </c>
      <c r="D373" s="544">
        <v>1</v>
      </c>
      <c r="E373" s="544"/>
      <c r="F373" s="572" t="s">
        <v>401</v>
      </c>
      <c r="G373" s="563">
        <f>+G374</f>
        <v>0</v>
      </c>
      <c r="H373" s="563">
        <f>+H374</f>
        <v>0</v>
      </c>
      <c r="I373" s="563">
        <f>+I374</f>
        <v>0</v>
      </c>
      <c r="J373" s="563">
        <f>+J374</f>
        <v>0</v>
      </c>
      <c r="K373" s="564">
        <f>+K374</f>
        <v>0</v>
      </c>
      <c r="L373" s="56"/>
      <c r="M373" s="56"/>
      <c r="N373" s="56"/>
      <c r="O373" s="56"/>
      <c r="P373" s="56"/>
      <c r="Q373" s="56"/>
      <c r="R373" s="56"/>
      <c r="S373" s="56"/>
      <c r="T373" s="56"/>
      <c r="U373" s="56"/>
      <c r="V373" s="56"/>
      <c r="W373" s="56"/>
      <c r="X373" s="56"/>
      <c r="Y373" s="56"/>
      <c r="Z373" s="56"/>
      <c r="AA373" s="56"/>
      <c r="AB373" s="56"/>
      <c r="AC373" s="56"/>
      <c r="AD373" s="56"/>
      <c r="AE373" s="56"/>
      <c r="AF373" s="56"/>
      <c r="AG373" s="56"/>
      <c r="AH373" s="56"/>
      <c r="AI373" s="56"/>
      <c r="AJ373" s="56"/>
      <c r="AK373" s="56"/>
      <c r="AL373" s="56"/>
      <c r="AM373" s="56"/>
      <c r="AN373" s="56"/>
      <c r="AO373" s="56"/>
      <c r="AP373" s="56"/>
      <c r="AQ373" s="56"/>
      <c r="AR373" s="56"/>
      <c r="AS373" s="56"/>
      <c r="AT373" s="56"/>
      <c r="AU373" s="56"/>
      <c r="AV373" s="56"/>
      <c r="AW373" s="56"/>
      <c r="AX373" s="56"/>
      <c r="AY373" s="56"/>
      <c r="AZ373" s="56"/>
    </row>
    <row r="374" spans="1:52" s="3" customFormat="1" ht="14.25" customHeight="1" x14ac:dyDescent="0.2">
      <c r="A374" s="558">
        <v>2</v>
      </c>
      <c r="B374" s="549">
        <v>4</v>
      </c>
      <c r="C374" s="549">
        <v>6</v>
      </c>
      <c r="D374" s="549">
        <v>1</v>
      </c>
      <c r="E374" s="549" t="s">
        <v>312</v>
      </c>
      <c r="F374" s="556" t="s">
        <v>401</v>
      </c>
      <c r="G374" s="560"/>
      <c r="H374" s="560"/>
      <c r="I374" s="560"/>
      <c r="J374" s="552">
        <f>SUBTOTAL(9,G374:I374)</f>
        <v>0</v>
      </c>
      <c r="K374" s="553">
        <f>IFERROR(J374/$J$18*100,"0.00")</f>
        <v>0</v>
      </c>
      <c r="L374" s="56"/>
      <c r="M374" s="56"/>
      <c r="N374" s="56"/>
      <c r="O374" s="56"/>
      <c r="P374" s="56"/>
      <c r="Q374" s="56"/>
      <c r="R374" s="56"/>
      <c r="S374" s="56"/>
      <c r="T374" s="56"/>
      <c r="U374" s="56"/>
      <c r="V374" s="56"/>
      <c r="W374" s="56"/>
      <c r="X374" s="56"/>
      <c r="Y374" s="56"/>
      <c r="Z374" s="56"/>
      <c r="AA374" s="56"/>
      <c r="AB374" s="56"/>
      <c r="AC374" s="56"/>
      <c r="AD374" s="56"/>
      <c r="AE374" s="56"/>
      <c r="AF374" s="56"/>
      <c r="AG374" s="56"/>
      <c r="AH374" s="56"/>
      <c r="AI374" s="56"/>
      <c r="AJ374" s="56"/>
      <c r="AK374" s="56"/>
      <c r="AL374" s="56"/>
      <c r="AM374" s="56"/>
      <c r="AN374" s="56"/>
      <c r="AO374" s="56"/>
      <c r="AP374" s="56"/>
      <c r="AQ374" s="56"/>
      <c r="AR374" s="56"/>
      <c r="AS374" s="56"/>
      <c r="AT374" s="56"/>
      <c r="AU374" s="56"/>
      <c r="AV374" s="56"/>
      <c r="AW374" s="56"/>
      <c r="AX374" s="56"/>
      <c r="AY374" s="56"/>
      <c r="AZ374" s="56"/>
    </row>
    <row r="375" spans="1:52" s="3" customFormat="1" ht="17.25" customHeight="1" x14ac:dyDescent="0.2">
      <c r="A375" s="561">
        <v>2</v>
      </c>
      <c r="B375" s="544">
        <v>4</v>
      </c>
      <c r="C375" s="544">
        <v>6</v>
      </c>
      <c r="D375" s="544">
        <v>2</v>
      </c>
      <c r="E375" s="544"/>
      <c r="F375" s="572" t="s">
        <v>402</v>
      </c>
      <c r="G375" s="546">
        <f>+G376</f>
        <v>0</v>
      </c>
      <c r="H375" s="546">
        <f>+H376</f>
        <v>0</v>
      </c>
      <c r="I375" s="546">
        <f>+I376</f>
        <v>0</v>
      </c>
      <c r="J375" s="546">
        <f>+J376</f>
        <v>0</v>
      </c>
      <c r="K375" s="547">
        <f>+K376</f>
        <v>0</v>
      </c>
      <c r="L375" s="56"/>
      <c r="M375" s="56"/>
      <c r="N375" s="56"/>
      <c r="O375" s="56"/>
      <c r="P375" s="56"/>
      <c r="Q375" s="56"/>
      <c r="R375" s="56"/>
      <c r="S375" s="56"/>
      <c r="T375" s="56"/>
      <c r="U375" s="56"/>
      <c r="V375" s="56"/>
      <c r="W375" s="56"/>
      <c r="X375" s="56"/>
      <c r="Y375" s="56"/>
      <c r="Z375" s="56"/>
      <c r="AA375" s="56"/>
      <c r="AB375" s="56"/>
      <c r="AC375" s="56"/>
      <c r="AD375" s="56"/>
      <c r="AE375" s="56"/>
      <c r="AF375" s="56"/>
      <c r="AG375" s="56"/>
      <c r="AH375" s="56"/>
      <c r="AI375" s="56"/>
      <c r="AJ375" s="56"/>
      <c r="AK375" s="56"/>
      <c r="AL375" s="56"/>
      <c r="AM375" s="56"/>
      <c r="AN375" s="56"/>
      <c r="AO375" s="56"/>
      <c r="AP375" s="56"/>
      <c r="AQ375" s="56"/>
      <c r="AR375" s="56"/>
      <c r="AS375" s="56"/>
      <c r="AT375" s="56"/>
      <c r="AU375" s="56"/>
      <c r="AV375" s="56"/>
      <c r="AW375" s="56"/>
      <c r="AX375" s="56"/>
      <c r="AY375" s="56"/>
      <c r="AZ375" s="56"/>
    </row>
    <row r="376" spans="1:52" s="3" customFormat="1" ht="17.25" customHeight="1" x14ac:dyDescent="0.2">
      <c r="A376" s="558">
        <v>2</v>
      </c>
      <c r="B376" s="549">
        <v>4</v>
      </c>
      <c r="C376" s="549">
        <v>6</v>
      </c>
      <c r="D376" s="549">
        <v>2</v>
      </c>
      <c r="E376" s="549" t="s">
        <v>312</v>
      </c>
      <c r="F376" s="556" t="s">
        <v>402</v>
      </c>
      <c r="G376" s="560"/>
      <c r="H376" s="560"/>
      <c r="I376" s="560"/>
      <c r="J376" s="552">
        <f>SUBTOTAL(9,G376:I376)</f>
        <v>0</v>
      </c>
      <c r="K376" s="553">
        <f>IFERROR(J376/$J$18*100,"0.00")</f>
        <v>0</v>
      </c>
      <c r="L376" s="56"/>
      <c r="M376" s="56"/>
      <c r="N376" s="56"/>
      <c r="O376" s="56"/>
      <c r="P376" s="56"/>
      <c r="Q376" s="56"/>
      <c r="R376" s="56"/>
      <c r="S376" s="56"/>
      <c r="T376" s="56"/>
      <c r="U376" s="56"/>
      <c r="V376" s="56"/>
      <c r="W376" s="56"/>
      <c r="X376" s="56"/>
      <c r="Y376" s="56"/>
      <c r="Z376" s="56"/>
      <c r="AA376" s="56"/>
      <c r="AB376" s="56"/>
      <c r="AC376" s="56"/>
      <c r="AD376" s="56"/>
      <c r="AE376" s="56"/>
      <c r="AF376" s="56"/>
      <c r="AG376" s="56"/>
      <c r="AH376" s="56"/>
      <c r="AI376" s="56"/>
      <c r="AJ376" s="56"/>
      <c r="AK376" s="56"/>
      <c r="AL376" s="56"/>
      <c r="AM376" s="56"/>
      <c r="AN376" s="56"/>
      <c r="AO376" s="56"/>
      <c r="AP376" s="56"/>
      <c r="AQ376" s="56"/>
      <c r="AR376" s="56"/>
      <c r="AS376" s="56"/>
      <c r="AT376" s="56"/>
      <c r="AU376" s="56"/>
      <c r="AV376" s="56"/>
      <c r="AW376" s="56"/>
      <c r="AX376" s="56"/>
      <c r="AY376" s="56"/>
      <c r="AZ376" s="56"/>
    </row>
    <row r="377" spans="1:52" s="3" customFormat="1" ht="14.25" customHeight="1" x14ac:dyDescent="0.2">
      <c r="A377" s="561">
        <v>2</v>
      </c>
      <c r="B377" s="544">
        <v>4</v>
      </c>
      <c r="C377" s="544">
        <v>6</v>
      </c>
      <c r="D377" s="544">
        <v>3</v>
      </c>
      <c r="E377" s="549"/>
      <c r="F377" s="572" t="s">
        <v>403</v>
      </c>
      <c r="G377" s="546">
        <f>+G378</f>
        <v>0</v>
      </c>
      <c r="H377" s="546">
        <f>+H378</f>
        <v>0</v>
      </c>
      <c r="I377" s="546">
        <f>+I378</f>
        <v>0</v>
      </c>
      <c r="J377" s="546">
        <f>+J378</f>
        <v>0</v>
      </c>
      <c r="K377" s="547">
        <f>+K378</f>
        <v>0</v>
      </c>
      <c r="L377" s="56"/>
      <c r="M377" s="56"/>
      <c r="N377" s="56"/>
      <c r="O377" s="56"/>
      <c r="P377" s="56"/>
      <c r="Q377" s="56"/>
      <c r="R377" s="56"/>
      <c r="S377" s="56"/>
      <c r="T377" s="56"/>
      <c r="U377" s="56"/>
      <c r="V377" s="56"/>
      <c r="W377" s="56"/>
      <c r="X377" s="56"/>
      <c r="Y377" s="56"/>
      <c r="Z377" s="56"/>
      <c r="AA377" s="56"/>
      <c r="AB377" s="56"/>
      <c r="AC377" s="56"/>
      <c r="AD377" s="56"/>
      <c r="AE377" s="56"/>
      <c r="AF377" s="56"/>
      <c r="AG377" s="56"/>
      <c r="AH377" s="56"/>
      <c r="AI377" s="56"/>
      <c r="AJ377" s="56"/>
      <c r="AK377" s="56"/>
      <c r="AL377" s="56"/>
      <c r="AM377" s="56"/>
      <c r="AN377" s="56"/>
      <c r="AO377" s="56"/>
      <c r="AP377" s="56"/>
      <c r="AQ377" s="56"/>
      <c r="AR377" s="56"/>
      <c r="AS377" s="56"/>
      <c r="AT377" s="56"/>
      <c r="AU377" s="56"/>
      <c r="AV377" s="56"/>
      <c r="AW377" s="56"/>
      <c r="AX377" s="56"/>
      <c r="AY377" s="56"/>
      <c r="AZ377" s="56"/>
    </row>
    <row r="378" spans="1:52" s="3" customFormat="1" ht="15" customHeight="1" x14ac:dyDescent="0.2">
      <c r="A378" s="558">
        <v>2</v>
      </c>
      <c r="B378" s="549">
        <v>4</v>
      </c>
      <c r="C378" s="549">
        <v>6</v>
      </c>
      <c r="D378" s="549">
        <v>3</v>
      </c>
      <c r="E378" s="549" t="s">
        <v>312</v>
      </c>
      <c r="F378" s="556" t="s">
        <v>403</v>
      </c>
      <c r="G378" s="560"/>
      <c r="H378" s="560"/>
      <c r="I378" s="560"/>
      <c r="J378" s="552">
        <f>SUBTOTAL(9,G378:I378)</f>
        <v>0</v>
      </c>
      <c r="K378" s="553">
        <f>IFERROR(J378/$J$18*100,"0.00")</f>
        <v>0</v>
      </c>
      <c r="L378" s="56"/>
      <c r="M378" s="56"/>
      <c r="N378" s="56"/>
      <c r="O378" s="56"/>
      <c r="P378" s="56"/>
      <c r="Q378" s="56"/>
      <c r="R378" s="56"/>
      <c r="S378" s="56"/>
      <c r="T378" s="56"/>
      <c r="U378" s="56"/>
      <c r="V378" s="56"/>
      <c r="W378" s="56"/>
      <c r="X378" s="56"/>
      <c r="Y378" s="56"/>
      <c r="Z378" s="56"/>
      <c r="AA378" s="56"/>
      <c r="AB378" s="56"/>
      <c r="AC378" s="56"/>
      <c r="AD378" s="56"/>
      <c r="AE378" s="56"/>
      <c r="AF378" s="56"/>
      <c r="AG378" s="56"/>
      <c r="AH378" s="56"/>
      <c r="AI378" s="56"/>
      <c r="AJ378" s="56"/>
      <c r="AK378" s="56"/>
      <c r="AL378" s="56"/>
      <c r="AM378" s="56"/>
      <c r="AN378" s="56"/>
      <c r="AO378" s="56"/>
      <c r="AP378" s="56"/>
      <c r="AQ378" s="56"/>
      <c r="AR378" s="56"/>
      <c r="AS378" s="56"/>
      <c r="AT378" s="56"/>
      <c r="AU378" s="56"/>
      <c r="AV378" s="56"/>
      <c r="AW378" s="56"/>
      <c r="AX378" s="56"/>
      <c r="AY378" s="56"/>
      <c r="AZ378" s="56"/>
    </row>
    <row r="379" spans="1:52" s="3" customFormat="1" ht="13.5" customHeight="1" x14ac:dyDescent="0.2">
      <c r="A379" s="561">
        <v>2</v>
      </c>
      <c r="B379" s="544">
        <v>4</v>
      </c>
      <c r="C379" s="544">
        <v>6</v>
      </c>
      <c r="D379" s="544">
        <v>4</v>
      </c>
      <c r="E379" s="544"/>
      <c r="F379" s="572" t="s">
        <v>404</v>
      </c>
      <c r="G379" s="546">
        <f>+G380</f>
        <v>0</v>
      </c>
      <c r="H379" s="546">
        <f>+H380</f>
        <v>0</v>
      </c>
      <c r="I379" s="546">
        <f>+I380</f>
        <v>0</v>
      </c>
      <c r="J379" s="546">
        <f>+J380</f>
        <v>0</v>
      </c>
      <c r="K379" s="547">
        <f>+K380</f>
        <v>0</v>
      </c>
      <c r="L379" s="56"/>
      <c r="M379" s="56"/>
      <c r="N379" s="56"/>
      <c r="O379" s="56"/>
      <c r="P379" s="56"/>
      <c r="Q379" s="56"/>
      <c r="R379" s="56"/>
      <c r="S379" s="56"/>
      <c r="T379" s="56"/>
      <c r="U379" s="56"/>
      <c r="V379" s="56"/>
      <c r="W379" s="56"/>
      <c r="X379" s="56"/>
      <c r="Y379" s="56"/>
      <c r="Z379" s="56"/>
      <c r="AA379" s="56"/>
      <c r="AB379" s="56"/>
      <c r="AC379" s="56"/>
      <c r="AD379" s="56"/>
      <c r="AE379" s="56"/>
      <c r="AF379" s="56"/>
      <c r="AG379" s="56"/>
      <c r="AH379" s="56"/>
      <c r="AI379" s="56"/>
      <c r="AJ379" s="56"/>
      <c r="AK379" s="56"/>
      <c r="AL379" s="56"/>
      <c r="AM379" s="56"/>
      <c r="AN379" s="56"/>
      <c r="AO379" s="56"/>
      <c r="AP379" s="56"/>
      <c r="AQ379" s="56"/>
      <c r="AR379" s="56"/>
      <c r="AS379" s="56"/>
      <c r="AT379" s="56"/>
      <c r="AU379" s="56"/>
      <c r="AV379" s="56"/>
      <c r="AW379" s="56"/>
      <c r="AX379" s="56"/>
      <c r="AY379" s="56"/>
      <c r="AZ379" s="56"/>
    </row>
    <row r="380" spans="1:52" s="3" customFormat="1" ht="11.25" customHeight="1" x14ac:dyDescent="0.2">
      <c r="A380" s="558">
        <v>2</v>
      </c>
      <c r="B380" s="549">
        <v>4</v>
      </c>
      <c r="C380" s="549">
        <v>6</v>
      </c>
      <c r="D380" s="549">
        <v>4</v>
      </c>
      <c r="E380" s="549" t="s">
        <v>312</v>
      </c>
      <c r="F380" s="556" t="s">
        <v>404</v>
      </c>
      <c r="G380" s="560"/>
      <c r="H380" s="560"/>
      <c r="I380" s="560"/>
      <c r="J380" s="552">
        <f>SUBTOTAL(9,G380:I380)</f>
        <v>0</v>
      </c>
      <c r="K380" s="553">
        <f>IFERROR(J380/$J$18*100,"0.00")</f>
        <v>0</v>
      </c>
      <c r="L380" s="56"/>
      <c r="M380" s="56"/>
      <c r="N380" s="56"/>
      <c r="O380" s="56"/>
      <c r="P380" s="56"/>
      <c r="Q380" s="56"/>
      <c r="R380" s="56"/>
      <c r="S380" s="56"/>
      <c r="T380" s="56"/>
      <c r="U380" s="56"/>
      <c r="V380" s="56"/>
      <c r="W380" s="56"/>
      <c r="X380" s="56"/>
      <c r="Y380" s="56"/>
      <c r="Z380" s="56"/>
      <c r="AA380" s="56"/>
      <c r="AB380" s="56"/>
      <c r="AC380" s="56"/>
      <c r="AD380" s="56"/>
      <c r="AE380" s="56"/>
      <c r="AF380" s="56"/>
      <c r="AG380" s="56"/>
      <c r="AH380" s="56"/>
      <c r="AI380" s="56"/>
      <c r="AJ380" s="56"/>
      <c r="AK380" s="56"/>
      <c r="AL380" s="56"/>
      <c r="AM380" s="56"/>
      <c r="AN380" s="56"/>
      <c r="AO380" s="56"/>
      <c r="AP380" s="56"/>
      <c r="AQ380" s="56"/>
      <c r="AR380" s="56"/>
      <c r="AS380" s="56"/>
      <c r="AT380" s="56"/>
      <c r="AU380" s="56"/>
      <c r="AV380" s="56"/>
      <c r="AW380" s="56"/>
      <c r="AX380" s="56"/>
      <c r="AY380" s="56"/>
      <c r="AZ380" s="56"/>
    </row>
    <row r="381" spans="1:52" s="3" customFormat="1" ht="12.75" x14ac:dyDescent="0.2">
      <c r="A381" s="538">
        <v>2</v>
      </c>
      <c r="B381" s="539">
        <v>4</v>
      </c>
      <c r="C381" s="539">
        <v>7</v>
      </c>
      <c r="D381" s="539"/>
      <c r="E381" s="539"/>
      <c r="F381" s="540" t="s">
        <v>405</v>
      </c>
      <c r="G381" s="541">
        <f>+G382+G384+G386</f>
        <v>0</v>
      </c>
      <c r="H381" s="541">
        <f>+H382+H384+H386</f>
        <v>0</v>
      </c>
      <c r="I381" s="541">
        <f>+I382+I384+I386</f>
        <v>0</v>
      </c>
      <c r="J381" s="541">
        <f>+J382+J384+J386</f>
        <v>0</v>
      </c>
      <c r="K381" s="542">
        <f>+K382+K384+K386</f>
        <v>0</v>
      </c>
      <c r="L381" s="56"/>
      <c r="M381" s="56"/>
      <c r="N381" s="56"/>
      <c r="O381" s="56"/>
      <c r="P381" s="56"/>
      <c r="Q381" s="56"/>
      <c r="R381" s="56"/>
      <c r="S381" s="56"/>
      <c r="T381" s="56"/>
      <c r="U381" s="56"/>
      <c r="V381" s="56"/>
      <c r="W381" s="56"/>
      <c r="X381" s="56"/>
      <c r="Y381" s="56"/>
      <c r="Z381" s="56"/>
      <c r="AA381" s="56"/>
      <c r="AB381" s="56"/>
      <c r="AC381" s="56"/>
      <c r="AD381" s="56"/>
      <c r="AE381" s="56"/>
      <c r="AF381" s="56"/>
      <c r="AG381" s="56"/>
      <c r="AH381" s="56"/>
      <c r="AI381" s="56"/>
      <c r="AJ381" s="56"/>
      <c r="AK381" s="56"/>
      <c r="AL381" s="56"/>
      <c r="AM381" s="56"/>
      <c r="AN381" s="56"/>
      <c r="AO381" s="56"/>
      <c r="AP381" s="56"/>
      <c r="AQ381" s="56"/>
      <c r="AR381" s="56"/>
      <c r="AS381" s="56"/>
      <c r="AT381" s="56"/>
      <c r="AU381" s="56"/>
      <c r="AV381" s="56"/>
      <c r="AW381" s="56"/>
      <c r="AX381" s="56"/>
      <c r="AY381" s="56"/>
      <c r="AZ381" s="56"/>
    </row>
    <row r="382" spans="1:52" s="3" customFormat="1" ht="11.25" customHeight="1" x14ac:dyDescent="0.2">
      <c r="A382" s="543">
        <v>2</v>
      </c>
      <c r="B382" s="544">
        <v>4</v>
      </c>
      <c r="C382" s="544">
        <v>7</v>
      </c>
      <c r="D382" s="544">
        <v>1</v>
      </c>
      <c r="E382" s="544"/>
      <c r="F382" s="572" t="s">
        <v>406</v>
      </c>
      <c r="G382" s="563">
        <f>+G383</f>
        <v>0</v>
      </c>
      <c r="H382" s="563">
        <f>+H383</f>
        <v>0</v>
      </c>
      <c r="I382" s="563">
        <f>+I383</f>
        <v>0</v>
      </c>
      <c r="J382" s="563">
        <f>+J383</f>
        <v>0</v>
      </c>
      <c r="K382" s="564">
        <f>+K383</f>
        <v>0</v>
      </c>
      <c r="L382" s="56"/>
      <c r="M382" s="56"/>
      <c r="N382" s="56"/>
      <c r="O382" s="56"/>
      <c r="P382" s="56"/>
      <c r="Q382" s="56"/>
      <c r="R382" s="56"/>
      <c r="S382" s="56"/>
      <c r="T382" s="56"/>
      <c r="U382" s="56"/>
      <c r="V382" s="56"/>
      <c r="W382" s="56"/>
      <c r="X382" s="56"/>
      <c r="Y382" s="56"/>
      <c r="Z382" s="56"/>
      <c r="AA382" s="56"/>
      <c r="AB382" s="56"/>
      <c r="AC382" s="56"/>
      <c r="AD382" s="56"/>
      <c r="AE382" s="56"/>
      <c r="AF382" s="56"/>
      <c r="AG382" s="56"/>
      <c r="AH382" s="56"/>
      <c r="AI382" s="56"/>
      <c r="AJ382" s="56"/>
      <c r="AK382" s="56"/>
      <c r="AL382" s="56"/>
      <c r="AM382" s="56"/>
      <c r="AN382" s="56"/>
      <c r="AO382" s="56"/>
      <c r="AP382" s="56"/>
      <c r="AQ382" s="56"/>
      <c r="AR382" s="56"/>
      <c r="AS382" s="56"/>
      <c r="AT382" s="56"/>
      <c r="AU382" s="56"/>
      <c r="AV382" s="56"/>
      <c r="AW382" s="56"/>
      <c r="AX382" s="56"/>
      <c r="AY382" s="56"/>
      <c r="AZ382" s="56"/>
    </row>
    <row r="383" spans="1:52" s="3" customFormat="1" ht="19.5" customHeight="1" x14ac:dyDescent="0.2">
      <c r="A383" s="558">
        <v>2</v>
      </c>
      <c r="B383" s="549">
        <v>4</v>
      </c>
      <c r="C383" s="549">
        <v>7</v>
      </c>
      <c r="D383" s="549">
        <v>1</v>
      </c>
      <c r="E383" s="549" t="s">
        <v>312</v>
      </c>
      <c r="F383" s="556" t="s">
        <v>407</v>
      </c>
      <c r="G383" s="560"/>
      <c r="H383" s="560"/>
      <c r="I383" s="560"/>
      <c r="J383" s="552">
        <f>SUBTOTAL(9,G383:I383)</f>
        <v>0</v>
      </c>
      <c r="K383" s="553">
        <f>IFERROR(J383/$J$18*100,"0.00")</f>
        <v>0</v>
      </c>
      <c r="L383" s="56"/>
      <c r="M383" s="56"/>
      <c r="N383" s="56"/>
      <c r="O383" s="56"/>
      <c r="P383" s="56"/>
      <c r="Q383" s="56"/>
      <c r="R383" s="56"/>
      <c r="S383" s="56"/>
      <c r="T383" s="56"/>
      <c r="U383" s="56"/>
      <c r="V383" s="56"/>
      <c r="W383" s="56"/>
      <c r="X383" s="56"/>
      <c r="Y383" s="56"/>
      <c r="Z383" s="56"/>
      <c r="AA383" s="56"/>
      <c r="AB383" s="56"/>
      <c r="AC383" s="56"/>
      <c r="AD383" s="56"/>
      <c r="AE383" s="56"/>
      <c r="AF383" s="56"/>
      <c r="AG383" s="56"/>
      <c r="AH383" s="56"/>
      <c r="AI383" s="56"/>
      <c r="AJ383" s="56"/>
      <c r="AK383" s="56"/>
      <c r="AL383" s="56"/>
      <c r="AM383" s="56"/>
      <c r="AN383" s="56"/>
      <c r="AO383" s="56"/>
      <c r="AP383" s="56"/>
      <c r="AQ383" s="56"/>
      <c r="AR383" s="56"/>
      <c r="AS383" s="56"/>
      <c r="AT383" s="56"/>
      <c r="AU383" s="56"/>
      <c r="AV383" s="56"/>
      <c r="AW383" s="56"/>
      <c r="AX383" s="56"/>
      <c r="AY383" s="56"/>
      <c r="AZ383" s="56"/>
    </row>
    <row r="384" spans="1:52" s="3" customFormat="1" ht="17.25" customHeight="1" x14ac:dyDescent="0.2">
      <c r="A384" s="561">
        <v>2</v>
      </c>
      <c r="B384" s="544">
        <v>4</v>
      </c>
      <c r="C384" s="544">
        <v>7</v>
      </c>
      <c r="D384" s="544">
        <v>2</v>
      </c>
      <c r="E384" s="544"/>
      <c r="F384" s="572" t="s">
        <v>408</v>
      </c>
      <c r="G384" s="546">
        <f>+G385</f>
        <v>0</v>
      </c>
      <c r="H384" s="546">
        <f>+H385</f>
        <v>0</v>
      </c>
      <c r="I384" s="546">
        <f>+I385</f>
        <v>0</v>
      </c>
      <c r="J384" s="546">
        <f>+J385</f>
        <v>0</v>
      </c>
      <c r="K384" s="547">
        <f>+K385</f>
        <v>0</v>
      </c>
      <c r="L384" s="56"/>
      <c r="M384" s="56"/>
      <c r="N384" s="56"/>
      <c r="O384" s="56"/>
      <c r="P384" s="56"/>
      <c r="Q384" s="56"/>
      <c r="R384" s="56"/>
      <c r="S384" s="56"/>
      <c r="T384" s="56"/>
      <c r="U384" s="56"/>
      <c r="V384" s="56"/>
      <c r="W384" s="56"/>
      <c r="X384" s="56"/>
      <c r="Y384" s="56"/>
      <c r="Z384" s="56"/>
      <c r="AA384" s="56"/>
      <c r="AB384" s="56"/>
      <c r="AC384" s="56"/>
      <c r="AD384" s="56"/>
      <c r="AE384" s="56"/>
      <c r="AF384" s="56"/>
      <c r="AG384" s="56"/>
      <c r="AH384" s="56"/>
      <c r="AI384" s="56"/>
      <c r="AJ384" s="56"/>
      <c r="AK384" s="56"/>
      <c r="AL384" s="56"/>
      <c r="AM384" s="56"/>
      <c r="AN384" s="56"/>
      <c r="AO384" s="56"/>
      <c r="AP384" s="56"/>
      <c r="AQ384" s="56"/>
      <c r="AR384" s="56"/>
      <c r="AS384" s="56"/>
      <c r="AT384" s="56"/>
      <c r="AU384" s="56"/>
      <c r="AV384" s="56"/>
      <c r="AW384" s="56"/>
      <c r="AX384" s="56"/>
      <c r="AY384" s="56"/>
      <c r="AZ384" s="56"/>
    </row>
    <row r="385" spans="1:52" s="3" customFormat="1" ht="17.25" customHeight="1" x14ac:dyDescent="0.2">
      <c r="A385" s="558">
        <v>2</v>
      </c>
      <c r="B385" s="549">
        <v>4</v>
      </c>
      <c r="C385" s="549">
        <v>7</v>
      </c>
      <c r="D385" s="549">
        <v>2</v>
      </c>
      <c r="E385" s="549" t="s">
        <v>312</v>
      </c>
      <c r="F385" s="556" t="s">
        <v>409</v>
      </c>
      <c r="G385" s="560"/>
      <c r="H385" s="560"/>
      <c r="I385" s="560"/>
      <c r="J385" s="551">
        <f>SUBTOTAL(9,G385:I385)</f>
        <v>0</v>
      </c>
      <c r="K385" s="565">
        <f>IFERROR(J385/$J$18*100,"0.00")</f>
        <v>0</v>
      </c>
      <c r="L385" s="56"/>
      <c r="M385" s="56"/>
      <c r="N385" s="56"/>
      <c r="O385" s="56"/>
      <c r="P385" s="56"/>
      <c r="Q385" s="56"/>
      <c r="R385" s="56"/>
      <c r="S385" s="56"/>
      <c r="T385" s="56"/>
      <c r="U385" s="56"/>
      <c r="V385" s="56"/>
      <c r="W385" s="56"/>
      <c r="X385" s="56"/>
      <c r="Y385" s="56"/>
      <c r="Z385" s="56"/>
      <c r="AA385" s="56"/>
      <c r="AB385" s="56"/>
      <c r="AC385" s="56"/>
      <c r="AD385" s="56"/>
      <c r="AE385" s="56"/>
      <c r="AF385" s="56"/>
      <c r="AG385" s="56"/>
      <c r="AH385" s="56"/>
      <c r="AI385" s="56"/>
      <c r="AJ385" s="56"/>
      <c r="AK385" s="56"/>
      <c r="AL385" s="56"/>
      <c r="AM385" s="56"/>
      <c r="AN385" s="56"/>
      <c r="AO385" s="56"/>
      <c r="AP385" s="56"/>
      <c r="AQ385" s="56"/>
      <c r="AR385" s="56"/>
      <c r="AS385" s="56"/>
      <c r="AT385" s="56"/>
      <c r="AU385" s="56"/>
      <c r="AV385" s="56"/>
      <c r="AW385" s="56"/>
      <c r="AX385" s="56"/>
      <c r="AY385" s="56"/>
      <c r="AZ385" s="56"/>
    </row>
    <row r="386" spans="1:52" s="3" customFormat="1" ht="18.75" customHeight="1" x14ac:dyDescent="0.2">
      <c r="A386" s="561">
        <v>2</v>
      </c>
      <c r="B386" s="544">
        <v>4</v>
      </c>
      <c r="C386" s="544">
        <v>7</v>
      </c>
      <c r="D386" s="544">
        <v>3</v>
      </c>
      <c r="E386" s="544"/>
      <c r="F386" s="572" t="s">
        <v>410</v>
      </c>
      <c r="G386" s="546">
        <f>+G387</f>
        <v>0</v>
      </c>
      <c r="H386" s="546">
        <f>+H387</f>
        <v>0</v>
      </c>
      <c r="I386" s="546">
        <f>+I387</f>
        <v>0</v>
      </c>
      <c r="J386" s="546">
        <f>+J387</f>
        <v>0</v>
      </c>
      <c r="K386" s="547">
        <f>+K387</f>
        <v>0</v>
      </c>
      <c r="L386" s="56"/>
      <c r="M386" s="56"/>
      <c r="N386" s="56"/>
      <c r="O386" s="56"/>
      <c r="P386" s="56"/>
      <c r="Q386" s="56"/>
      <c r="R386" s="56"/>
      <c r="S386" s="56"/>
      <c r="T386" s="56"/>
      <c r="U386" s="56"/>
      <c r="V386" s="56"/>
      <c r="W386" s="56"/>
      <c r="X386" s="56"/>
      <c r="Y386" s="56"/>
      <c r="Z386" s="56"/>
      <c r="AA386" s="56"/>
      <c r="AB386" s="56"/>
      <c r="AC386" s="56"/>
      <c r="AD386" s="56"/>
      <c r="AE386" s="56"/>
      <c r="AF386" s="56"/>
      <c r="AG386" s="56"/>
      <c r="AH386" s="56"/>
      <c r="AI386" s="56"/>
      <c r="AJ386" s="56"/>
      <c r="AK386" s="56"/>
      <c r="AL386" s="56"/>
      <c r="AM386" s="56"/>
      <c r="AN386" s="56"/>
      <c r="AO386" s="56"/>
      <c r="AP386" s="56"/>
      <c r="AQ386" s="56"/>
      <c r="AR386" s="56"/>
      <c r="AS386" s="56"/>
      <c r="AT386" s="56"/>
      <c r="AU386" s="56"/>
      <c r="AV386" s="56"/>
      <c r="AW386" s="56"/>
      <c r="AX386" s="56"/>
      <c r="AY386" s="56"/>
      <c r="AZ386" s="56"/>
    </row>
    <row r="387" spans="1:52" s="3" customFormat="1" ht="23.25" customHeight="1" x14ac:dyDescent="0.2">
      <c r="A387" s="558">
        <v>2</v>
      </c>
      <c r="B387" s="549">
        <v>4</v>
      </c>
      <c r="C387" s="549">
        <v>7</v>
      </c>
      <c r="D387" s="549">
        <v>3</v>
      </c>
      <c r="E387" s="549" t="s">
        <v>312</v>
      </c>
      <c r="F387" s="556" t="s">
        <v>410</v>
      </c>
      <c r="G387" s="560"/>
      <c r="H387" s="560"/>
      <c r="I387" s="560"/>
      <c r="J387" s="551">
        <f>SUBTOTAL(9,G387:I387)</f>
        <v>0</v>
      </c>
      <c r="K387" s="565">
        <f>IFERROR(J387/$J$18*100,"0.00")</f>
        <v>0</v>
      </c>
      <c r="L387" s="56"/>
      <c r="M387" s="56"/>
      <c r="N387" s="56"/>
      <c r="O387" s="56"/>
      <c r="P387" s="56"/>
      <c r="Q387" s="56"/>
      <c r="R387" s="56"/>
      <c r="S387" s="56"/>
      <c r="T387" s="56"/>
      <c r="U387" s="56"/>
      <c r="V387" s="56"/>
      <c r="W387" s="56"/>
      <c r="X387" s="56"/>
      <c r="Y387" s="56"/>
      <c r="Z387" s="56"/>
      <c r="AA387" s="56"/>
      <c r="AB387" s="56"/>
      <c r="AC387" s="56"/>
      <c r="AD387" s="56"/>
      <c r="AE387" s="56"/>
      <c r="AF387" s="56"/>
      <c r="AG387" s="56"/>
      <c r="AH387" s="56"/>
      <c r="AI387" s="56"/>
      <c r="AJ387" s="56"/>
      <c r="AK387" s="56"/>
      <c r="AL387" s="56"/>
      <c r="AM387" s="56"/>
      <c r="AN387" s="56"/>
      <c r="AO387" s="56"/>
      <c r="AP387" s="56"/>
      <c r="AQ387" s="56"/>
      <c r="AR387" s="56"/>
      <c r="AS387" s="56"/>
      <c r="AT387" s="56"/>
      <c r="AU387" s="56"/>
      <c r="AV387" s="56"/>
      <c r="AW387" s="56"/>
      <c r="AX387" s="56"/>
      <c r="AY387" s="56"/>
      <c r="AZ387" s="56"/>
    </row>
    <row r="388" spans="1:52" s="3" customFormat="1" ht="12.75" x14ac:dyDescent="0.2">
      <c r="A388" s="538">
        <v>2</v>
      </c>
      <c r="B388" s="539">
        <v>4</v>
      </c>
      <c r="C388" s="539">
        <v>9</v>
      </c>
      <c r="D388" s="539"/>
      <c r="E388" s="539"/>
      <c r="F388" s="540" t="s">
        <v>411</v>
      </c>
      <c r="G388" s="541">
        <f>+G389+G391+G393+G395</f>
        <v>0</v>
      </c>
      <c r="H388" s="541">
        <f>+H389+H391+H393+H395</f>
        <v>0</v>
      </c>
      <c r="I388" s="541">
        <f>+I389+I391+I393+I395</f>
        <v>0</v>
      </c>
      <c r="J388" s="541">
        <f>+J389+J391+J393+J395</f>
        <v>0</v>
      </c>
      <c r="K388" s="542">
        <f>+K389+K391+K393+K395</f>
        <v>0</v>
      </c>
      <c r="L388" s="56"/>
      <c r="M388" s="56"/>
      <c r="N388" s="56"/>
      <c r="O388" s="56"/>
      <c r="P388" s="56"/>
      <c r="Q388" s="56"/>
      <c r="R388" s="56"/>
      <c r="S388" s="56"/>
      <c r="T388" s="56"/>
      <c r="U388" s="56"/>
      <c r="V388" s="56"/>
      <c r="W388" s="56"/>
      <c r="X388" s="56"/>
      <c r="Y388" s="56"/>
      <c r="Z388" s="56"/>
      <c r="AA388" s="56"/>
      <c r="AB388" s="56"/>
      <c r="AC388" s="56"/>
      <c r="AD388" s="56"/>
      <c r="AE388" s="56"/>
      <c r="AF388" s="56"/>
      <c r="AG388" s="56"/>
      <c r="AH388" s="56"/>
      <c r="AI388" s="56"/>
      <c r="AJ388" s="56"/>
      <c r="AK388" s="56"/>
      <c r="AL388" s="56"/>
      <c r="AM388" s="56"/>
      <c r="AN388" s="56"/>
      <c r="AO388" s="56"/>
      <c r="AP388" s="56"/>
      <c r="AQ388" s="56"/>
      <c r="AR388" s="56"/>
      <c r="AS388" s="56"/>
      <c r="AT388" s="56"/>
      <c r="AU388" s="56"/>
      <c r="AV388" s="56"/>
      <c r="AW388" s="56"/>
      <c r="AX388" s="56"/>
      <c r="AY388" s="56"/>
      <c r="AZ388" s="56"/>
    </row>
    <row r="389" spans="1:52" s="3" customFormat="1" ht="19.5" customHeight="1" x14ac:dyDescent="0.2">
      <c r="A389" s="561">
        <v>2</v>
      </c>
      <c r="B389" s="544">
        <v>4</v>
      </c>
      <c r="C389" s="544">
        <v>9</v>
      </c>
      <c r="D389" s="544">
        <v>1</v>
      </c>
      <c r="E389" s="544"/>
      <c r="F389" s="572" t="s">
        <v>411</v>
      </c>
      <c r="G389" s="563">
        <f>+G390</f>
        <v>0</v>
      </c>
      <c r="H389" s="563">
        <f>+H390</f>
        <v>0</v>
      </c>
      <c r="I389" s="563">
        <f>+I390</f>
        <v>0</v>
      </c>
      <c r="J389" s="563">
        <f>+J390</f>
        <v>0</v>
      </c>
      <c r="K389" s="564">
        <f>+K390</f>
        <v>0</v>
      </c>
      <c r="L389" s="56"/>
      <c r="M389" s="56"/>
      <c r="N389" s="56"/>
      <c r="O389" s="56"/>
      <c r="P389" s="56"/>
      <c r="Q389" s="56"/>
      <c r="R389" s="56"/>
      <c r="S389" s="56"/>
      <c r="T389" s="56"/>
      <c r="U389" s="56"/>
      <c r="V389" s="56"/>
      <c r="W389" s="56"/>
      <c r="X389" s="56"/>
      <c r="Y389" s="56"/>
      <c r="Z389" s="56"/>
      <c r="AA389" s="56"/>
      <c r="AB389" s="56"/>
      <c r="AC389" s="56"/>
      <c r="AD389" s="56"/>
      <c r="AE389" s="56"/>
      <c r="AF389" s="56"/>
      <c r="AG389" s="56"/>
      <c r="AH389" s="56"/>
      <c r="AI389" s="56"/>
      <c r="AJ389" s="56"/>
      <c r="AK389" s="56"/>
      <c r="AL389" s="56"/>
      <c r="AM389" s="56"/>
      <c r="AN389" s="56"/>
      <c r="AO389" s="56"/>
      <c r="AP389" s="56"/>
      <c r="AQ389" s="56"/>
      <c r="AR389" s="56"/>
      <c r="AS389" s="56"/>
      <c r="AT389" s="56"/>
      <c r="AU389" s="56"/>
      <c r="AV389" s="56"/>
      <c r="AW389" s="56"/>
      <c r="AX389" s="56"/>
      <c r="AY389" s="56"/>
      <c r="AZ389" s="56"/>
    </row>
    <row r="390" spans="1:52" s="3" customFormat="1" ht="18" customHeight="1" x14ac:dyDescent="0.2">
      <c r="A390" s="558">
        <v>2</v>
      </c>
      <c r="B390" s="549">
        <v>4</v>
      </c>
      <c r="C390" s="549">
        <v>9</v>
      </c>
      <c r="D390" s="549">
        <v>1</v>
      </c>
      <c r="E390" s="549" t="s">
        <v>312</v>
      </c>
      <c r="F390" s="556" t="s">
        <v>411</v>
      </c>
      <c r="G390" s="560"/>
      <c r="H390" s="560"/>
      <c r="I390" s="560"/>
      <c r="J390" s="551">
        <f>SUBTOTAL(9,G390:I390)</f>
        <v>0</v>
      </c>
      <c r="K390" s="565">
        <f>IFERROR(J390/$J$18*100,"0.00")</f>
        <v>0</v>
      </c>
      <c r="L390" s="56"/>
      <c r="M390" s="56"/>
      <c r="N390" s="56"/>
      <c r="O390" s="56"/>
      <c r="P390" s="56"/>
      <c r="Q390" s="56"/>
      <c r="R390" s="56"/>
      <c r="S390" s="56"/>
      <c r="T390" s="56"/>
      <c r="U390" s="56"/>
      <c r="V390" s="56"/>
      <c r="W390" s="56"/>
      <c r="X390" s="56"/>
      <c r="Y390" s="56"/>
      <c r="Z390" s="56"/>
      <c r="AA390" s="56"/>
      <c r="AB390" s="56"/>
      <c r="AC390" s="56"/>
      <c r="AD390" s="56"/>
      <c r="AE390" s="56"/>
      <c r="AF390" s="56"/>
      <c r="AG390" s="56"/>
      <c r="AH390" s="56"/>
      <c r="AI390" s="56"/>
      <c r="AJ390" s="56"/>
      <c r="AK390" s="56"/>
      <c r="AL390" s="56"/>
      <c r="AM390" s="56"/>
      <c r="AN390" s="56"/>
      <c r="AO390" s="56"/>
      <c r="AP390" s="56"/>
      <c r="AQ390" s="56"/>
      <c r="AR390" s="56"/>
      <c r="AS390" s="56"/>
      <c r="AT390" s="56"/>
      <c r="AU390" s="56"/>
      <c r="AV390" s="56"/>
      <c r="AW390" s="56"/>
      <c r="AX390" s="56"/>
      <c r="AY390" s="56"/>
      <c r="AZ390" s="56"/>
    </row>
    <row r="391" spans="1:52" s="3" customFormat="1" ht="15.75" customHeight="1" x14ac:dyDescent="0.2">
      <c r="A391" s="561">
        <v>2</v>
      </c>
      <c r="B391" s="544">
        <v>4</v>
      </c>
      <c r="C391" s="544">
        <v>9</v>
      </c>
      <c r="D391" s="544">
        <v>2</v>
      </c>
      <c r="E391" s="544"/>
      <c r="F391" s="572" t="s">
        <v>412</v>
      </c>
      <c r="G391" s="563">
        <f>+G392</f>
        <v>0</v>
      </c>
      <c r="H391" s="563">
        <f>+H392</f>
        <v>0</v>
      </c>
      <c r="I391" s="563">
        <f>+I392</f>
        <v>0</v>
      </c>
      <c r="J391" s="563">
        <f>+J392</f>
        <v>0</v>
      </c>
      <c r="K391" s="564">
        <f>+K392</f>
        <v>0</v>
      </c>
      <c r="L391" s="56"/>
      <c r="M391" s="56"/>
      <c r="N391" s="56"/>
      <c r="O391" s="56"/>
      <c r="P391" s="56"/>
      <c r="Q391" s="56"/>
      <c r="R391" s="56"/>
      <c r="S391" s="56"/>
      <c r="T391" s="56"/>
      <c r="U391" s="56"/>
      <c r="V391" s="56"/>
      <c r="W391" s="56"/>
      <c r="X391" s="56"/>
      <c r="Y391" s="56"/>
      <c r="Z391" s="56"/>
      <c r="AA391" s="56"/>
      <c r="AB391" s="56"/>
      <c r="AC391" s="56"/>
      <c r="AD391" s="56"/>
      <c r="AE391" s="56"/>
      <c r="AF391" s="56"/>
      <c r="AG391" s="56"/>
      <c r="AH391" s="56"/>
      <c r="AI391" s="56"/>
      <c r="AJ391" s="56"/>
      <c r="AK391" s="56"/>
      <c r="AL391" s="56"/>
      <c r="AM391" s="56"/>
      <c r="AN391" s="56"/>
      <c r="AO391" s="56"/>
      <c r="AP391" s="56"/>
      <c r="AQ391" s="56"/>
      <c r="AR391" s="56"/>
      <c r="AS391" s="56"/>
      <c r="AT391" s="56"/>
      <c r="AU391" s="56"/>
      <c r="AV391" s="56"/>
      <c r="AW391" s="56"/>
      <c r="AX391" s="56"/>
      <c r="AY391" s="56"/>
      <c r="AZ391" s="56"/>
    </row>
    <row r="392" spans="1:52" s="3" customFormat="1" ht="13.5" customHeight="1" x14ac:dyDescent="0.2">
      <c r="A392" s="558">
        <v>2</v>
      </c>
      <c r="B392" s="549">
        <v>4</v>
      </c>
      <c r="C392" s="549">
        <v>9</v>
      </c>
      <c r="D392" s="549">
        <v>2</v>
      </c>
      <c r="E392" s="549" t="s">
        <v>312</v>
      </c>
      <c r="F392" s="556" t="s">
        <v>412</v>
      </c>
      <c r="G392" s="560"/>
      <c r="H392" s="560"/>
      <c r="I392" s="560"/>
      <c r="J392" s="551">
        <f>SUBTOTAL(9,G392:I392)</f>
        <v>0</v>
      </c>
      <c r="K392" s="565">
        <f>IFERROR(J392/$J$18*100,"0.00")</f>
        <v>0</v>
      </c>
      <c r="L392" s="56"/>
      <c r="M392" s="56"/>
      <c r="N392" s="56"/>
      <c r="O392" s="56"/>
      <c r="P392" s="56"/>
      <c r="Q392" s="56"/>
      <c r="R392" s="56"/>
      <c r="S392" s="56"/>
      <c r="T392" s="56"/>
      <c r="U392" s="56"/>
      <c r="V392" s="56"/>
      <c r="W392" s="56"/>
      <c r="X392" s="56"/>
      <c r="Y392" s="56"/>
      <c r="Z392" s="56"/>
      <c r="AA392" s="56"/>
      <c r="AB392" s="56"/>
      <c r="AC392" s="56"/>
      <c r="AD392" s="56"/>
      <c r="AE392" s="56"/>
      <c r="AF392" s="56"/>
      <c r="AG392" s="56"/>
      <c r="AH392" s="56"/>
      <c r="AI392" s="56"/>
      <c r="AJ392" s="56"/>
      <c r="AK392" s="56"/>
      <c r="AL392" s="56"/>
      <c r="AM392" s="56"/>
      <c r="AN392" s="56"/>
      <c r="AO392" s="56"/>
      <c r="AP392" s="56"/>
      <c r="AQ392" s="56"/>
      <c r="AR392" s="56"/>
      <c r="AS392" s="56"/>
      <c r="AT392" s="56"/>
      <c r="AU392" s="56"/>
      <c r="AV392" s="56"/>
      <c r="AW392" s="56"/>
      <c r="AX392" s="56"/>
      <c r="AY392" s="56"/>
      <c r="AZ392" s="56"/>
    </row>
    <row r="393" spans="1:52" s="3" customFormat="1" ht="13.5" customHeight="1" x14ac:dyDescent="0.2">
      <c r="A393" s="561">
        <v>2</v>
      </c>
      <c r="B393" s="544">
        <v>4</v>
      </c>
      <c r="C393" s="544">
        <v>9</v>
      </c>
      <c r="D393" s="544">
        <v>3</v>
      </c>
      <c r="E393" s="544"/>
      <c r="F393" s="572" t="s">
        <v>413</v>
      </c>
      <c r="G393" s="563">
        <f>+G394</f>
        <v>0</v>
      </c>
      <c r="H393" s="563">
        <f>+H394</f>
        <v>0</v>
      </c>
      <c r="I393" s="563">
        <f>+I394</f>
        <v>0</v>
      </c>
      <c r="J393" s="563">
        <f>+J394</f>
        <v>0</v>
      </c>
      <c r="K393" s="564">
        <f>+K394</f>
        <v>0</v>
      </c>
      <c r="L393" s="56"/>
      <c r="M393" s="56"/>
      <c r="N393" s="56"/>
      <c r="O393" s="56"/>
      <c r="P393" s="56"/>
      <c r="Q393" s="56"/>
      <c r="R393" s="56"/>
      <c r="S393" s="56"/>
      <c r="T393" s="56"/>
      <c r="U393" s="56"/>
      <c r="V393" s="56"/>
      <c r="W393" s="56"/>
      <c r="X393" s="56"/>
      <c r="Y393" s="56"/>
      <c r="Z393" s="56"/>
      <c r="AA393" s="56"/>
      <c r="AB393" s="56"/>
      <c r="AC393" s="56"/>
      <c r="AD393" s="56"/>
      <c r="AE393" s="56"/>
      <c r="AF393" s="56"/>
      <c r="AG393" s="56"/>
      <c r="AH393" s="56"/>
      <c r="AI393" s="56"/>
      <c r="AJ393" s="56"/>
      <c r="AK393" s="56"/>
      <c r="AL393" s="56"/>
      <c r="AM393" s="56"/>
      <c r="AN393" s="56"/>
      <c r="AO393" s="56"/>
      <c r="AP393" s="56"/>
      <c r="AQ393" s="56"/>
      <c r="AR393" s="56"/>
      <c r="AS393" s="56"/>
      <c r="AT393" s="56"/>
      <c r="AU393" s="56"/>
      <c r="AV393" s="56"/>
      <c r="AW393" s="56"/>
      <c r="AX393" s="56"/>
      <c r="AY393" s="56"/>
      <c r="AZ393" s="56"/>
    </row>
    <row r="394" spans="1:52" s="3" customFormat="1" ht="13.5" customHeight="1" x14ac:dyDescent="0.2">
      <c r="A394" s="558">
        <v>2</v>
      </c>
      <c r="B394" s="549">
        <v>4</v>
      </c>
      <c r="C394" s="549">
        <v>9</v>
      </c>
      <c r="D394" s="549">
        <v>3</v>
      </c>
      <c r="E394" s="549" t="s">
        <v>312</v>
      </c>
      <c r="F394" s="556" t="s">
        <v>413</v>
      </c>
      <c r="G394" s="560"/>
      <c r="H394" s="560"/>
      <c r="I394" s="560"/>
      <c r="J394" s="551">
        <f>SUBTOTAL(9,G394:I394)</f>
        <v>0</v>
      </c>
      <c r="K394" s="565">
        <f>IFERROR(J394/$J$18*100,"0.00")</f>
        <v>0</v>
      </c>
      <c r="L394" s="56"/>
      <c r="M394" s="56"/>
      <c r="N394" s="56"/>
      <c r="O394" s="56"/>
      <c r="P394" s="56"/>
      <c r="Q394" s="56"/>
      <c r="R394" s="56"/>
      <c r="S394" s="56"/>
      <c r="T394" s="56"/>
      <c r="U394" s="56"/>
      <c r="V394" s="56"/>
      <c r="W394" s="56"/>
      <c r="X394" s="56"/>
      <c r="Y394" s="56"/>
      <c r="Z394" s="56"/>
      <c r="AA394" s="56"/>
      <c r="AB394" s="56"/>
      <c r="AC394" s="56"/>
      <c r="AD394" s="56"/>
      <c r="AE394" s="56"/>
      <c r="AF394" s="56"/>
      <c r="AG394" s="56"/>
      <c r="AH394" s="56"/>
      <c r="AI394" s="56"/>
      <c r="AJ394" s="56"/>
      <c r="AK394" s="56"/>
      <c r="AL394" s="56"/>
      <c r="AM394" s="56"/>
      <c r="AN394" s="56"/>
      <c r="AO394" s="56"/>
      <c r="AP394" s="56"/>
      <c r="AQ394" s="56"/>
      <c r="AR394" s="56"/>
      <c r="AS394" s="56"/>
      <c r="AT394" s="56"/>
      <c r="AU394" s="56"/>
      <c r="AV394" s="56"/>
      <c r="AW394" s="56"/>
      <c r="AX394" s="56"/>
      <c r="AY394" s="56"/>
      <c r="AZ394" s="56"/>
    </row>
    <row r="395" spans="1:52" s="3" customFormat="1" ht="18" customHeight="1" x14ac:dyDescent="0.2">
      <c r="A395" s="561">
        <v>2</v>
      </c>
      <c r="B395" s="544">
        <v>4</v>
      </c>
      <c r="C395" s="544">
        <v>9</v>
      </c>
      <c r="D395" s="544">
        <v>4</v>
      </c>
      <c r="E395" s="544"/>
      <c r="F395" s="572" t="s">
        <v>414</v>
      </c>
      <c r="G395" s="563">
        <f>+G396</f>
        <v>0</v>
      </c>
      <c r="H395" s="563">
        <f>+H396</f>
        <v>0</v>
      </c>
      <c r="I395" s="563">
        <f>+I396</f>
        <v>0</v>
      </c>
      <c r="J395" s="563">
        <f>+J396</f>
        <v>0</v>
      </c>
      <c r="K395" s="564">
        <f>+K396</f>
        <v>0</v>
      </c>
      <c r="L395" s="56"/>
      <c r="M395" s="56"/>
      <c r="N395" s="56"/>
      <c r="O395" s="56"/>
      <c r="P395" s="56"/>
      <c r="Q395" s="56"/>
      <c r="R395" s="56"/>
      <c r="S395" s="56"/>
      <c r="T395" s="56"/>
      <c r="U395" s="56"/>
      <c r="V395" s="56"/>
      <c r="W395" s="56"/>
      <c r="X395" s="56"/>
      <c r="Y395" s="56"/>
      <c r="Z395" s="56"/>
      <c r="AA395" s="56"/>
      <c r="AB395" s="56"/>
      <c r="AC395" s="56"/>
      <c r="AD395" s="56"/>
      <c r="AE395" s="56"/>
      <c r="AF395" s="56"/>
      <c r="AG395" s="56"/>
      <c r="AH395" s="56"/>
      <c r="AI395" s="56"/>
      <c r="AJ395" s="56"/>
      <c r="AK395" s="56"/>
      <c r="AL395" s="56"/>
      <c r="AM395" s="56"/>
      <c r="AN395" s="56"/>
      <c r="AO395" s="56"/>
      <c r="AP395" s="56"/>
      <c r="AQ395" s="56"/>
      <c r="AR395" s="56"/>
      <c r="AS395" s="56"/>
      <c r="AT395" s="56"/>
      <c r="AU395" s="56"/>
      <c r="AV395" s="56"/>
      <c r="AW395" s="56"/>
      <c r="AX395" s="56"/>
      <c r="AY395" s="56"/>
      <c r="AZ395" s="56"/>
    </row>
    <row r="396" spans="1:52" s="3" customFormat="1" ht="20.25" customHeight="1" x14ac:dyDescent="0.2">
      <c r="A396" s="548">
        <v>2</v>
      </c>
      <c r="B396" s="549">
        <v>4</v>
      </c>
      <c r="C396" s="549">
        <v>9</v>
      </c>
      <c r="D396" s="549">
        <v>4</v>
      </c>
      <c r="E396" s="549" t="s">
        <v>312</v>
      </c>
      <c r="F396" s="556" t="s">
        <v>414</v>
      </c>
      <c r="G396" s="560"/>
      <c r="H396" s="560"/>
      <c r="I396" s="560"/>
      <c r="J396" s="551">
        <f>SUBTOTAL(9,G396:I396)</f>
        <v>0</v>
      </c>
      <c r="K396" s="565">
        <f>IFERROR(J396/$J$18*100,"0.00")</f>
        <v>0</v>
      </c>
      <c r="L396" s="56"/>
      <c r="M396" s="56"/>
      <c r="N396" s="56"/>
      <c r="O396" s="56"/>
      <c r="P396" s="56"/>
      <c r="Q396" s="56"/>
      <c r="R396" s="56"/>
      <c r="S396" s="56"/>
      <c r="T396" s="56"/>
      <c r="U396" s="56"/>
      <c r="V396" s="56"/>
      <c r="W396" s="56"/>
      <c r="X396" s="56"/>
      <c r="Y396" s="56"/>
      <c r="Z396" s="56"/>
      <c r="AA396" s="56"/>
      <c r="AB396" s="56"/>
      <c r="AC396" s="56"/>
      <c r="AD396" s="56"/>
      <c r="AE396" s="56"/>
      <c r="AF396" s="56"/>
      <c r="AG396" s="56"/>
      <c r="AH396" s="56"/>
      <c r="AI396" s="56"/>
      <c r="AJ396" s="56"/>
      <c r="AK396" s="56"/>
      <c r="AL396" s="56"/>
      <c r="AM396" s="56"/>
      <c r="AN396" s="56"/>
      <c r="AO396" s="56"/>
      <c r="AP396" s="56"/>
      <c r="AQ396" s="56"/>
      <c r="AR396" s="56"/>
      <c r="AS396" s="56"/>
      <c r="AT396" s="56"/>
      <c r="AU396" s="56"/>
      <c r="AV396" s="56"/>
      <c r="AW396" s="56"/>
      <c r="AX396" s="56"/>
      <c r="AY396" s="56"/>
      <c r="AZ396" s="56"/>
    </row>
    <row r="397" spans="1:52" s="3" customFormat="1" ht="12.75" x14ac:dyDescent="0.2">
      <c r="A397" s="532">
        <v>2</v>
      </c>
      <c r="B397" s="533">
        <v>5</v>
      </c>
      <c r="C397" s="534"/>
      <c r="D397" s="534"/>
      <c r="E397" s="534"/>
      <c r="F397" s="535" t="s">
        <v>415</v>
      </c>
      <c r="G397" s="536">
        <f>+G398+G400+G402</f>
        <v>0</v>
      </c>
      <c r="H397" s="536">
        <f>+H398+H400+H402</f>
        <v>0</v>
      </c>
      <c r="I397" s="536">
        <f>+I398+I400+I402</f>
        <v>0</v>
      </c>
      <c r="J397" s="536">
        <f>+J398+J400+J402</f>
        <v>0</v>
      </c>
      <c r="K397" s="537">
        <f>+K398+K400+K402</f>
        <v>0</v>
      </c>
      <c r="L397" s="56"/>
      <c r="M397" s="56"/>
      <c r="N397" s="56"/>
      <c r="O397" s="56"/>
      <c r="P397" s="56"/>
      <c r="Q397" s="56"/>
      <c r="R397" s="56"/>
      <c r="S397" s="56"/>
      <c r="T397" s="56"/>
      <c r="U397" s="56"/>
      <c r="V397" s="56"/>
      <c r="W397" s="56"/>
      <c r="X397" s="56"/>
      <c r="Y397" s="56"/>
      <c r="Z397" s="56"/>
      <c r="AA397" s="56"/>
      <c r="AB397" s="56"/>
      <c r="AC397" s="56"/>
      <c r="AD397" s="56"/>
      <c r="AE397" s="56"/>
      <c r="AF397" s="56"/>
      <c r="AG397" s="56"/>
      <c r="AH397" s="56"/>
      <c r="AI397" s="56"/>
      <c r="AJ397" s="56"/>
      <c r="AK397" s="56"/>
      <c r="AL397" s="56"/>
      <c r="AM397" s="56"/>
      <c r="AN397" s="56"/>
      <c r="AO397" s="56"/>
      <c r="AP397" s="56"/>
      <c r="AQ397" s="56"/>
      <c r="AR397" s="56"/>
      <c r="AS397" s="56"/>
      <c r="AT397" s="56"/>
      <c r="AU397" s="56"/>
      <c r="AV397" s="56"/>
      <c r="AW397" s="56"/>
      <c r="AX397" s="56"/>
      <c r="AY397" s="56"/>
      <c r="AZ397" s="56"/>
    </row>
    <row r="398" spans="1:52" s="3" customFormat="1" ht="12.75" x14ac:dyDescent="0.2">
      <c r="A398" s="538">
        <v>2</v>
      </c>
      <c r="B398" s="539">
        <v>5</v>
      </c>
      <c r="C398" s="539">
        <v>1</v>
      </c>
      <c r="D398" s="539"/>
      <c r="E398" s="539"/>
      <c r="F398" s="540" t="s">
        <v>416</v>
      </c>
      <c r="G398" s="541">
        <f>+G399</f>
        <v>0</v>
      </c>
      <c r="H398" s="541">
        <f>+H399</f>
        <v>0</v>
      </c>
      <c r="I398" s="541">
        <f>+I399</f>
        <v>0</v>
      </c>
      <c r="J398" s="541">
        <f>+J399</f>
        <v>0</v>
      </c>
      <c r="K398" s="542">
        <f>+K399</f>
        <v>0</v>
      </c>
      <c r="L398" s="56"/>
      <c r="M398" s="56"/>
      <c r="N398" s="56"/>
      <c r="O398" s="56"/>
      <c r="P398" s="56"/>
      <c r="Q398" s="56"/>
      <c r="R398" s="56"/>
      <c r="S398" s="56"/>
      <c r="T398" s="56"/>
      <c r="U398" s="56"/>
      <c r="V398" s="56"/>
      <c r="W398" s="56"/>
      <c r="X398" s="56"/>
      <c r="Y398" s="56"/>
      <c r="Z398" s="56"/>
      <c r="AA398" s="56"/>
      <c r="AB398" s="56"/>
      <c r="AC398" s="56"/>
      <c r="AD398" s="56"/>
      <c r="AE398" s="56"/>
      <c r="AF398" s="56"/>
      <c r="AG398" s="56"/>
      <c r="AH398" s="56"/>
      <c r="AI398" s="56"/>
      <c r="AJ398" s="56"/>
      <c r="AK398" s="56"/>
      <c r="AL398" s="56"/>
      <c r="AM398" s="56"/>
      <c r="AN398" s="56"/>
      <c r="AO398" s="56"/>
      <c r="AP398" s="56"/>
      <c r="AQ398" s="56"/>
      <c r="AR398" s="56"/>
      <c r="AS398" s="56"/>
      <c r="AT398" s="56"/>
      <c r="AU398" s="56"/>
      <c r="AV398" s="56"/>
      <c r="AW398" s="56"/>
      <c r="AX398" s="56"/>
      <c r="AY398" s="56"/>
      <c r="AZ398" s="56"/>
    </row>
    <row r="399" spans="1:52" s="3" customFormat="1" ht="16.5" customHeight="1" x14ac:dyDescent="0.2">
      <c r="A399" s="573">
        <v>2</v>
      </c>
      <c r="B399" s="574">
        <v>5</v>
      </c>
      <c r="C399" s="574">
        <v>1</v>
      </c>
      <c r="D399" s="574">
        <v>1</v>
      </c>
      <c r="E399" s="574" t="s">
        <v>312</v>
      </c>
      <c r="F399" s="575" t="s">
        <v>417</v>
      </c>
      <c r="G399" s="560"/>
      <c r="H399" s="560"/>
      <c r="I399" s="560"/>
      <c r="J399" s="551">
        <f>SUBTOTAL(9,G399:I399)</f>
        <v>0</v>
      </c>
      <c r="K399" s="565">
        <f>IFERROR(J399/$J$18*100,"0.00")</f>
        <v>0</v>
      </c>
      <c r="L399" s="56"/>
      <c r="M399" s="56"/>
      <c r="N399" s="56"/>
      <c r="O399" s="56"/>
      <c r="P399" s="56"/>
      <c r="Q399" s="56"/>
      <c r="R399" s="56"/>
      <c r="S399" s="56"/>
      <c r="T399" s="56"/>
      <c r="U399" s="56"/>
      <c r="V399" s="56"/>
      <c r="W399" s="56"/>
      <c r="X399" s="56"/>
      <c r="Y399" s="56"/>
      <c r="Z399" s="56"/>
      <c r="AA399" s="56"/>
      <c r="AB399" s="56"/>
      <c r="AC399" s="56"/>
      <c r="AD399" s="56"/>
      <c r="AE399" s="56"/>
      <c r="AF399" s="56"/>
      <c r="AG399" s="56"/>
      <c r="AH399" s="56"/>
      <c r="AI399" s="56"/>
      <c r="AJ399" s="56"/>
      <c r="AK399" s="56"/>
      <c r="AL399" s="56"/>
      <c r="AM399" s="56"/>
      <c r="AN399" s="56"/>
      <c r="AO399" s="56"/>
      <c r="AP399" s="56"/>
      <c r="AQ399" s="56"/>
      <c r="AR399" s="56"/>
      <c r="AS399" s="56"/>
      <c r="AT399" s="56"/>
      <c r="AU399" s="56"/>
      <c r="AV399" s="56"/>
      <c r="AW399" s="56"/>
      <c r="AX399" s="56"/>
      <c r="AY399" s="56"/>
      <c r="AZ399" s="56"/>
    </row>
    <row r="400" spans="1:52" s="3" customFormat="1" ht="14.25" customHeight="1" x14ac:dyDescent="0.2">
      <c r="A400" s="543">
        <v>2</v>
      </c>
      <c r="B400" s="544">
        <v>5</v>
      </c>
      <c r="C400" s="544">
        <v>1</v>
      </c>
      <c r="D400" s="544">
        <v>2</v>
      </c>
      <c r="E400" s="544"/>
      <c r="F400" s="572" t="s">
        <v>418</v>
      </c>
      <c r="G400" s="563">
        <f>+G401</f>
        <v>0</v>
      </c>
      <c r="H400" s="563">
        <f>+H401</f>
        <v>0</v>
      </c>
      <c r="I400" s="563">
        <f>+I401</f>
        <v>0</v>
      </c>
      <c r="J400" s="563">
        <f>+J401</f>
        <v>0</v>
      </c>
      <c r="K400" s="564">
        <f>+K401</f>
        <v>0</v>
      </c>
      <c r="L400" s="56"/>
      <c r="M400" s="56"/>
      <c r="N400" s="56"/>
      <c r="O400" s="56"/>
      <c r="P400" s="56"/>
      <c r="Q400" s="56"/>
      <c r="R400" s="56"/>
      <c r="S400" s="56"/>
      <c r="T400" s="56"/>
      <c r="U400" s="56"/>
      <c r="V400" s="56"/>
      <c r="W400" s="56"/>
      <c r="X400" s="56"/>
      <c r="Y400" s="56"/>
      <c r="Z400" s="56"/>
      <c r="AA400" s="56"/>
      <c r="AB400" s="56"/>
      <c r="AC400" s="56"/>
      <c r="AD400" s="56"/>
      <c r="AE400" s="56"/>
      <c r="AF400" s="56"/>
      <c r="AG400" s="56"/>
      <c r="AH400" s="56"/>
      <c r="AI400" s="56"/>
      <c r="AJ400" s="56"/>
      <c r="AK400" s="56"/>
      <c r="AL400" s="56"/>
      <c r="AM400" s="56"/>
      <c r="AN400" s="56"/>
      <c r="AO400" s="56"/>
      <c r="AP400" s="56"/>
      <c r="AQ400" s="56"/>
      <c r="AR400" s="56"/>
      <c r="AS400" s="56"/>
      <c r="AT400" s="56"/>
      <c r="AU400" s="56"/>
      <c r="AV400" s="56"/>
      <c r="AW400" s="56"/>
      <c r="AX400" s="56"/>
      <c r="AY400" s="56"/>
      <c r="AZ400" s="56"/>
    </row>
    <row r="401" spans="1:52" s="3" customFormat="1" ht="14.25" customHeight="1" x14ac:dyDescent="0.2">
      <c r="A401" s="548">
        <v>2</v>
      </c>
      <c r="B401" s="549">
        <v>5</v>
      </c>
      <c r="C401" s="549">
        <v>1</v>
      </c>
      <c r="D401" s="549">
        <v>2</v>
      </c>
      <c r="E401" s="549" t="s">
        <v>312</v>
      </c>
      <c r="F401" s="556" t="s">
        <v>418</v>
      </c>
      <c r="G401" s="560"/>
      <c r="H401" s="560"/>
      <c r="I401" s="560"/>
      <c r="J401" s="551">
        <f>SUBTOTAL(9,G401:I401)</f>
        <v>0</v>
      </c>
      <c r="K401" s="565">
        <f>IFERROR(J401/$J$18*100,"0.00")</f>
        <v>0</v>
      </c>
      <c r="L401" s="56"/>
      <c r="M401" s="56"/>
      <c r="N401" s="56"/>
      <c r="O401" s="56"/>
      <c r="P401" s="56"/>
      <c r="Q401" s="56"/>
      <c r="R401" s="56"/>
      <c r="S401" s="56"/>
      <c r="T401" s="56"/>
      <c r="U401" s="56"/>
      <c r="V401" s="56"/>
      <c r="W401" s="56"/>
      <c r="X401" s="56"/>
      <c r="Y401" s="56"/>
      <c r="Z401" s="56"/>
      <c r="AA401" s="56"/>
      <c r="AB401" s="56"/>
      <c r="AC401" s="56"/>
      <c r="AD401" s="56"/>
      <c r="AE401" s="56"/>
      <c r="AF401" s="56"/>
      <c r="AG401" s="56"/>
      <c r="AH401" s="56"/>
      <c r="AI401" s="56"/>
      <c r="AJ401" s="56"/>
      <c r="AK401" s="56"/>
      <c r="AL401" s="56"/>
      <c r="AM401" s="56"/>
      <c r="AN401" s="56"/>
      <c r="AO401" s="56"/>
      <c r="AP401" s="56"/>
      <c r="AQ401" s="56"/>
      <c r="AR401" s="56"/>
      <c r="AS401" s="56"/>
      <c r="AT401" s="56"/>
      <c r="AU401" s="56"/>
      <c r="AV401" s="56"/>
      <c r="AW401" s="56"/>
      <c r="AX401" s="56"/>
      <c r="AY401" s="56"/>
      <c r="AZ401" s="56"/>
    </row>
    <row r="402" spans="1:52" s="3" customFormat="1" ht="17.25" customHeight="1" x14ac:dyDescent="0.2">
      <c r="A402" s="543">
        <v>2</v>
      </c>
      <c r="B402" s="544">
        <v>5</v>
      </c>
      <c r="C402" s="544">
        <v>1</v>
      </c>
      <c r="D402" s="544">
        <v>3</v>
      </c>
      <c r="E402" s="544"/>
      <c r="F402" s="572" t="s">
        <v>419</v>
      </c>
      <c r="G402" s="546">
        <f>+G403</f>
        <v>0</v>
      </c>
      <c r="H402" s="546">
        <f>+H403</f>
        <v>0</v>
      </c>
      <c r="I402" s="546">
        <f>+I403</f>
        <v>0</v>
      </c>
      <c r="J402" s="546">
        <f>+J403</f>
        <v>0</v>
      </c>
      <c r="K402" s="547">
        <f>+K403</f>
        <v>0</v>
      </c>
      <c r="L402" s="56"/>
      <c r="M402" s="56"/>
      <c r="N402" s="56"/>
      <c r="O402" s="56"/>
      <c r="P402" s="56"/>
      <c r="Q402" s="56"/>
      <c r="R402" s="56"/>
      <c r="S402" s="56"/>
      <c r="T402" s="56"/>
      <c r="U402" s="56"/>
      <c r="V402" s="56"/>
      <c r="W402" s="56"/>
      <c r="X402" s="56"/>
      <c r="Y402" s="56"/>
      <c r="Z402" s="56"/>
      <c r="AA402" s="56"/>
      <c r="AB402" s="56"/>
      <c r="AC402" s="56"/>
      <c r="AD402" s="56"/>
      <c r="AE402" s="56"/>
      <c r="AF402" s="56"/>
      <c r="AG402" s="56"/>
      <c r="AH402" s="56"/>
      <c r="AI402" s="56"/>
      <c r="AJ402" s="56"/>
      <c r="AK402" s="56"/>
      <c r="AL402" s="56"/>
      <c r="AM402" s="56"/>
      <c r="AN402" s="56"/>
      <c r="AO402" s="56"/>
      <c r="AP402" s="56"/>
      <c r="AQ402" s="56"/>
      <c r="AR402" s="56"/>
      <c r="AS402" s="56"/>
      <c r="AT402" s="56"/>
      <c r="AU402" s="56"/>
      <c r="AV402" s="56"/>
      <c r="AW402" s="56"/>
      <c r="AX402" s="56"/>
      <c r="AY402" s="56"/>
      <c r="AZ402" s="56"/>
    </row>
    <row r="403" spans="1:52" s="3" customFormat="1" ht="15.75" customHeight="1" x14ac:dyDescent="0.2">
      <c r="A403" s="548">
        <v>2</v>
      </c>
      <c r="B403" s="549">
        <v>5</v>
      </c>
      <c r="C403" s="549">
        <v>1</v>
      </c>
      <c r="D403" s="549">
        <v>3</v>
      </c>
      <c r="E403" s="549" t="s">
        <v>312</v>
      </c>
      <c r="F403" s="556" t="s">
        <v>419</v>
      </c>
      <c r="G403" s="560"/>
      <c r="H403" s="560"/>
      <c r="I403" s="560"/>
      <c r="J403" s="551">
        <f>SUBTOTAL(9,G403:I403)</f>
        <v>0</v>
      </c>
      <c r="K403" s="565">
        <f>IFERROR(J403/$J$18*100,"0.00")</f>
        <v>0</v>
      </c>
      <c r="L403" s="56"/>
      <c r="M403" s="56"/>
      <c r="N403" s="56"/>
      <c r="O403" s="56"/>
      <c r="P403" s="56"/>
      <c r="Q403" s="56"/>
      <c r="R403" s="56"/>
      <c r="S403" s="56"/>
      <c r="T403" s="56"/>
      <c r="U403" s="56"/>
      <c r="V403" s="56"/>
      <c r="W403" s="56"/>
      <c r="X403" s="56"/>
      <c r="Y403" s="56"/>
      <c r="Z403" s="56"/>
      <c r="AA403" s="56"/>
      <c r="AB403" s="56"/>
      <c r="AC403" s="56"/>
      <c r="AD403" s="56"/>
      <c r="AE403" s="56"/>
      <c r="AF403" s="56"/>
      <c r="AG403" s="56"/>
      <c r="AH403" s="56"/>
      <c r="AI403" s="56"/>
      <c r="AJ403" s="56"/>
      <c r="AK403" s="56"/>
      <c r="AL403" s="56"/>
      <c r="AM403" s="56"/>
      <c r="AN403" s="56"/>
      <c r="AO403" s="56"/>
      <c r="AP403" s="56"/>
      <c r="AQ403" s="56"/>
      <c r="AR403" s="56"/>
      <c r="AS403" s="56"/>
      <c r="AT403" s="56"/>
      <c r="AU403" s="56"/>
      <c r="AV403" s="56"/>
      <c r="AW403" s="56"/>
      <c r="AX403" s="56"/>
      <c r="AY403" s="56"/>
      <c r="AZ403" s="56"/>
    </row>
    <row r="404" spans="1:52" s="3" customFormat="1" ht="12.75" x14ac:dyDescent="0.2">
      <c r="A404" s="532">
        <v>2</v>
      </c>
      <c r="B404" s="533">
        <v>6</v>
      </c>
      <c r="C404" s="534"/>
      <c r="D404" s="534"/>
      <c r="E404" s="534"/>
      <c r="F404" s="535" t="s">
        <v>252</v>
      </c>
      <c r="G404" s="536">
        <f>+G405+G416+G425+G434+G441+G456+G461+G480</f>
        <v>0</v>
      </c>
      <c r="H404" s="536">
        <f>+H405+H416+H425+H434+H441+H456+H461+H480</f>
        <v>23742192.030000001</v>
      </c>
      <c r="I404" s="536">
        <f>+I405+I416+I425+I434+I441+I456+I461+I480</f>
        <v>0</v>
      </c>
      <c r="J404" s="536">
        <f>+J405+J416+J425+J434+J441+J456+J461+J480</f>
        <v>23742192.030000001</v>
      </c>
      <c r="K404" s="537">
        <f>+K405+K416+K425+K434+K441+K456+K461+K480</f>
        <v>5.7654934036250767</v>
      </c>
      <c r="L404" s="56"/>
      <c r="M404" s="56"/>
      <c r="N404" s="56"/>
      <c r="O404" s="56"/>
      <c r="P404" s="56"/>
      <c r="Q404" s="56"/>
      <c r="R404" s="56"/>
      <c r="S404" s="56"/>
      <c r="T404" s="56"/>
      <c r="U404" s="56"/>
      <c r="V404" s="56"/>
      <c r="W404" s="56"/>
      <c r="X404" s="56"/>
      <c r="Y404" s="56"/>
      <c r="Z404" s="56"/>
      <c r="AA404" s="56"/>
      <c r="AB404" s="56"/>
      <c r="AC404" s="56"/>
      <c r="AD404" s="56"/>
      <c r="AE404" s="56"/>
      <c r="AF404" s="56"/>
      <c r="AG404" s="56"/>
      <c r="AH404" s="56"/>
      <c r="AI404" s="56"/>
      <c r="AJ404" s="56"/>
      <c r="AK404" s="56"/>
      <c r="AL404" s="56"/>
      <c r="AM404" s="56"/>
      <c r="AN404" s="56"/>
      <c r="AO404" s="56"/>
      <c r="AP404" s="56"/>
      <c r="AQ404" s="56"/>
      <c r="AR404" s="56"/>
      <c r="AS404" s="56"/>
      <c r="AT404" s="56"/>
      <c r="AU404" s="56"/>
      <c r="AV404" s="56"/>
      <c r="AW404" s="56"/>
      <c r="AX404" s="56"/>
      <c r="AY404" s="56"/>
      <c r="AZ404" s="56"/>
    </row>
    <row r="405" spans="1:52" s="3" customFormat="1" ht="12.75" x14ac:dyDescent="0.2">
      <c r="A405" s="538">
        <v>2</v>
      </c>
      <c r="B405" s="539">
        <v>6</v>
      </c>
      <c r="C405" s="539">
        <v>1</v>
      </c>
      <c r="D405" s="539"/>
      <c r="E405" s="539"/>
      <c r="F405" s="540" t="s">
        <v>253</v>
      </c>
      <c r="G405" s="541">
        <f>+G406+G408+G410+G412+G414</f>
        <v>0</v>
      </c>
      <c r="H405" s="541">
        <f>+H406+H408+H410+H412+H414</f>
        <v>11741827.030000001</v>
      </c>
      <c r="I405" s="541">
        <f>+I406+I408+I410+I412+I414</f>
        <v>0</v>
      </c>
      <c r="J405" s="541">
        <f>+J406+J408+J410+J412+J414</f>
        <v>11741827.030000001</v>
      </c>
      <c r="K405" s="542">
        <f>+K406+K408+K410+K412+K414</f>
        <v>2.8513553509478391</v>
      </c>
      <c r="L405" s="56"/>
      <c r="M405" s="56"/>
      <c r="N405" s="56"/>
      <c r="O405" s="56"/>
      <c r="P405" s="56"/>
      <c r="Q405" s="56"/>
      <c r="R405" s="56"/>
      <c r="S405" s="56"/>
      <c r="T405" s="56"/>
      <c r="U405" s="56"/>
      <c r="V405" s="56"/>
      <c r="W405" s="56"/>
      <c r="X405" s="56"/>
      <c r="Y405" s="56"/>
      <c r="Z405" s="56"/>
      <c r="AA405" s="56"/>
      <c r="AB405" s="56"/>
      <c r="AC405" s="56"/>
      <c r="AD405" s="56"/>
      <c r="AE405" s="56"/>
      <c r="AF405" s="56"/>
      <c r="AG405" s="56"/>
      <c r="AH405" s="56"/>
      <c r="AI405" s="56"/>
      <c r="AJ405" s="56"/>
      <c r="AK405" s="56"/>
      <c r="AL405" s="56"/>
      <c r="AM405" s="56"/>
      <c r="AN405" s="56"/>
      <c r="AO405" s="56"/>
      <c r="AP405" s="56"/>
      <c r="AQ405" s="56"/>
      <c r="AR405" s="56"/>
      <c r="AS405" s="56"/>
      <c r="AT405" s="56"/>
      <c r="AU405" s="56"/>
      <c r="AV405" s="56"/>
      <c r="AW405" s="56"/>
      <c r="AX405" s="56"/>
      <c r="AY405" s="56"/>
      <c r="AZ405" s="56"/>
    </row>
    <row r="406" spans="1:52" s="3" customFormat="1" ht="12.75" x14ac:dyDescent="0.2">
      <c r="A406" s="543">
        <v>2</v>
      </c>
      <c r="B406" s="544">
        <v>6</v>
      </c>
      <c r="C406" s="544">
        <v>1</v>
      </c>
      <c r="D406" s="544">
        <v>1</v>
      </c>
      <c r="E406" s="544"/>
      <c r="F406" s="557" t="s">
        <v>254</v>
      </c>
      <c r="G406" s="563">
        <f>+G407</f>
        <v>0</v>
      </c>
      <c r="H406" s="563">
        <f>+H407</f>
        <v>7190177.0300000003</v>
      </c>
      <c r="I406" s="563">
        <f>+I407</f>
        <v>0</v>
      </c>
      <c r="J406" s="563">
        <f>+J407</f>
        <v>7190177.0300000003</v>
      </c>
      <c r="K406" s="564">
        <f>+K407</f>
        <v>1.7460442652043342</v>
      </c>
      <c r="L406" s="56"/>
      <c r="M406" s="56"/>
      <c r="N406" s="56"/>
      <c r="O406" s="56"/>
      <c r="P406" s="56"/>
      <c r="Q406" s="56"/>
      <c r="R406" s="56"/>
      <c r="S406" s="56"/>
      <c r="T406" s="56"/>
      <c r="U406" s="56"/>
      <c r="V406" s="56"/>
      <c r="W406" s="56"/>
      <c r="X406" s="56"/>
      <c r="Y406" s="56"/>
      <c r="Z406" s="56"/>
      <c r="AA406" s="56"/>
      <c r="AB406" s="56"/>
      <c r="AC406" s="56"/>
      <c r="AD406" s="56"/>
      <c r="AE406" s="56"/>
      <c r="AF406" s="56"/>
      <c r="AG406" s="56"/>
      <c r="AH406" s="56"/>
      <c r="AI406" s="56"/>
      <c r="AJ406" s="56"/>
      <c r="AK406" s="56"/>
      <c r="AL406" s="56"/>
      <c r="AM406" s="56"/>
      <c r="AN406" s="56"/>
      <c r="AO406" s="56"/>
      <c r="AP406" s="56"/>
      <c r="AQ406" s="56"/>
      <c r="AR406" s="56"/>
      <c r="AS406" s="56"/>
      <c r="AT406" s="56"/>
      <c r="AU406" s="56"/>
      <c r="AV406" s="56"/>
      <c r="AW406" s="56"/>
      <c r="AX406" s="56"/>
      <c r="AY406" s="56"/>
      <c r="AZ406" s="56"/>
    </row>
    <row r="407" spans="1:52" s="3" customFormat="1" ht="12" customHeight="1" x14ac:dyDescent="0.2">
      <c r="A407" s="548">
        <v>2</v>
      </c>
      <c r="B407" s="549">
        <v>6</v>
      </c>
      <c r="C407" s="549">
        <v>1</v>
      </c>
      <c r="D407" s="549">
        <v>1</v>
      </c>
      <c r="E407" s="549" t="s">
        <v>312</v>
      </c>
      <c r="F407" s="556" t="s">
        <v>254</v>
      </c>
      <c r="G407" s="560"/>
      <c r="H407" s="560">
        <v>7190177.0300000003</v>
      </c>
      <c r="I407" s="560"/>
      <c r="J407" s="551">
        <f>SUBTOTAL(9,G407:I407)</f>
        <v>7190177.0300000003</v>
      </c>
      <c r="K407" s="565">
        <f>IFERROR(J407/$J$18*100,"0.00")</f>
        <v>1.7460442652043342</v>
      </c>
      <c r="L407" s="56"/>
      <c r="M407" s="56"/>
      <c r="N407" s="56"/>
      <c r="O407" s="56"/>
      <c r="P407" s="56"/>
      <c r="Q407" s="56"/>
      <c r="R407" s="56"/>
      <c r="S407" s="56"/>
      <c r="T407" s="56"/>
      <c r="U407" s="56"/>
      <c r="V407" s="56"/>
      <c r="W407" s="56"/>
      <c r="X407" s="56"/>
      <c r="Y407" s="56"/>
      <c r="Z407" s="56"/>
      <c r="AA407" s="56"/>
      <c r="AB407" s="56"/>
      <c r="AC407" s="56"/>
      <c r="AD407" s="56"/>
      <c r="AE407" s="56"/>
      <c r="AF407" s="56"/>
      <c r="AG407" s="56"/>
      <c r="AH407" s="56"/>
      <c r="AI407" s="56"/>
      <c r="AJ407" s="56"/>
      <c r="AK407" s="56"/>
      <c r="AL407" s="56"/>
      <c r="AM407" s="56"/>
      <c r="AN407" s="56"/>
      <c r="AO407" s="56"/>
      <c r="AP407" s="56"/>
      <c r="AQ407" s="56"/>
      <c r="AR407" s="56"/>
      <c r="AS407" s="56"/>
      <c r="AT407" s="56"/>
      <c r="AU407" s="56"/>
      <c r="AV407" s="56"/>
      <c r="AW407" s="56"/>
      <c r="AX407" s="56"/>
      <c r="AY407" s="56"/>
      <c r="AZ407" s="56"/>
    </row>
    <row r="408" spans="1:52" s="3" customFormat="1" ht="12.75" x14ac:dyDescent="0.2">
      <c r="A408" s="543">
        <v>2</v>
      </c>
      <c r="B408" s="544">
        <v>6</v>
      </c>
      <c r="C408" s="544">
        <v>1</v>
      </c>
      <c r="D408" s="544">
        <v>2</v>
      </c>
      <c r="E408" s="544"/>
      <c r="F408" s="557" t="s">
        <v>420</v>
      </c>
      <c r="G408" s="563">
        <f>+G409</f>
        <v>0</v>
      </c>
      <c r="H408" s="563">
        <f>+H409</f>
        <v>0</v>
      </c>
      <c r="I408" s="563">
        <f>+I409</f>
        <v>0</v>
      </c>
      <c r="J408" s="563">
        <f>+J409</f>
        <v>0</v>
      </c>
      <c r="K408" s="564">
        <f>+K409</f>
        <v>0</v>
      </c>
      <c r="L408" s="56"/>
      <c r="M408" s="56"/>
      <c r="N408" s="56"/>
      <c r="O408" s="56"/>
      <c r="P408" s="56"/>
      <c r="Q408" s="56"/>
      <c r="R408" s="56"/>
      <c r="S408" s="56"/>
      <c r="T408" s="56"/>
      <c r="U408" s="56"/>
      <c r="V408" s="56"/>
      <c r="W408" s="56"/>
      <c r="X408" s="56"/>
      <c r="Y408" s="56"/>
      <c r="Z408" s="56"/>
      <c r="AA408" s="56"/>
      <c r="AB408" s="56"/>
      <c r="AC408" s="56"/>
      <c r="AD408" s="56"/>
      <c r="AE408" s="56"/>
      <c r="AF408" s="56"/>
      <c r="AG408" s="56"/>
      <c r="AH408" s="56"/>
      <c r="AI408" s="56"/>
      <c r="AJ408" s="56"/>
      <c r="AK408" s="56"/>
      <c r="AL408" s="56"/>
      <c r="AM408" s="56"/>
      <c r="AN408" s="56"/>
      <c r="AO408" s="56"/>
      <c r="AP408" s="56"/>
      <c r="AQ408" s="56"/>
      <c r="AR408" s="56"/>
      <c r="AS408" s="56"/>
      <c r="AT408" s="56"/>
      <c r="AU408" s="56"/>
      <c r="AV408" s="56"/>
      <c r="AW408" s="56"/>
      <c r="AX408" s="56"/>
      <c r="AY408" s="56"/>
      <c r="AZ408" s="56"/>
    </row>
    <row r="409" spans="1:52" s="3" customFormat="1" ht="14.25" customHeight="1" x14ac:dyDescent="0.2">
      <c r="A409" s="548">
        <v>2</v>
      </c>
      <c r="B409" s="549">
        <v>6</v>
      </c>
      <c r="C409" s="549">
        <v>1</v>
      </c>
      <c r="D409" s="549">
        <v>2</v>
      </c>
      <c r="E409" s="549" t="s">
        <v>312</v>
      </c>
      <c r="F409" s="556" t="s">
        <v>420</v>
      </c>
      <c r="G409" s="560"/>
      <c r="H409" s="560"/>
      <c r="I409" s="560"/>
      <c r="J409" s="551">
        <f>SUBTOTAL(9,G409:I409)</f>
        <v>0</v>
      </c>
      <c r="K409" s="565">
        <f>IFERROR(J409/$J$18*100,"0.00")</f>
        <v>0</v>
      </c>
      <c r="L409" s="56"/>
      <c r="M409" s="56"/>
      <c r="N409" s="56"/>
      <c r="O409" s="56"/>
      <c r="P409" s="56"/>
      <c r="Q409" s="56"/>
      <c r="R409" s="56"/>
      <c r="S409" s="56"/>
      <c r="T409" s="56"/>
      <c r="U409" s="56"/>
      <c r="V409" s="56"/>
      <c r="W409" s="56"/>
      <c r="X409" s="56"/>
      <c r="Y409" s="56"/>
      <c r="Z409" s="56"/>
      <c r="AA409" s="56"/>
      <c r="AB409" s="56"/>
      <c r="AC409" s="56"/>
      <c r="AD409" s="56"/>
      <c r="AE409" s="56"/>
      <c r="AF409" s="56"/>
      <c r="AG409" s="56"/>
      <c r="AH409" s="56"/>
      <c r="AI409" s="56"/>
      <c r="AJ409" s="56"/>
      <c r="AK409" s="56"/>
      <c r="AL409" s="56"/>
      <c r="AM409" s="56"/>
      <c r="AN409" s="56"/>
      <c r="AO409" s="56"/>
      <c r="AP409" s="56"/>
      <c r="AQ409" s="56"/>
      <c r="AR409" s="56"/>
      <c r="AS409" s="56"/>
      <c r="AT409" s="56"/>
      <c r="AU409" s="56"/>
      <c r="AV409" s="56"/>
      <c r="AW409" s="56"/>
      <c r="AX409" s="56"/>
      <c r="AY409" s="56"/>
      <c r="AZ409" s="56"/>
    </row>
    <row r="410" spans="1:52" s="3" customFormat="1" ht="16.5" customHeight="1" x14ac:dyDescent="0.2">
      <c r="A410" s="543">
        <v>2</v>
      </c>
      <c r="B410" s="544">
        <v>6</v>
      </c>
      <c r="C410" s="544">
        <v>1</v>
      </c>
      <c r="D410" s="544">
        <v>3</v>
      </c>
      <c r="E410" s="544"/>
      <c r="F410" s="572" t="s">
        <v>421</v>
      </c>
      <c r="G410" s="563">
        <f>+G411</f>
        <v>0</v>
      </c>
      <c r="H410" s="563">
        <f>+H411</f>
        <v>3051650</v>
      </c>
      <c r="I410" s="563">
        <f>+I411</f>
        <v>0</v>
      </c>
      <c r="J410" s="563">
        <f>+J411</f>
        <v>3051650</v>
      </c>
      <c r="K410" s="564">
        <f>+K411</f>
        <v>0.74105490861757073</v>
      </c>
      <c r="L410" s="56"/>
      <c r="M410" s="56"/>
      <c r="N410" s="56"/>
      <c r="O410" s="56"/>
      <c r="P410" s="56"/>
      <c r="Q410" s="56"/>
      <c r="R410" s="56"/>
      <c r="S410" s="56"/>
      <c r="T410" s="56"/>
      <c r="U410" s="56"/>
      <c r="V410" s="56"/>
      <c r="W410" s="56"/>
      <c r="X410" s="56"/>
      <c r="Y410" s="56"/>
      <c r="Z410" s="56"/>
      <c r="AA410" s="56"/>
      <c r="AB410" s="56"/>
      <c r="AC410" s="56"/>
      <c r="AD410" s="56"/>
      <c r="AE410" s="56"/>
      <c r="AF410" s="56"/>
      <c r="AG410" s="56"/>
      <c r="AH410" s="56"/>
      <c r="AI410" s="56"/>
      <c r="AJ410" s="56"/>
      <c r="AK410" s="56"/>
      <c r="AL410" s="56"/>
      <c r="AM410" s="56"/>
      <c r="AN410" s="56"/>
      <c r="AO410" s="56"/>
      <c r="AP410" s="56"/>
      <c r="AQ410" s="56"/>
      <c r="AR410" s="56"/>
      <c r="AS410" s="56"/>
      <c r="AT410" s="56"/>
      <c r="AU410" s="56"/>
      <c r="AV410" s="56"/>
      <c r="AW410" s="56"/>
      <c r="AX410" s="56"/>
      <c r="AY410" s="56"/>
      <c r="AZ410" s="56"/>
    </row>
    <row r="411" spans="1:52" s="3" customFormat="1" ht="14.25" customHeight="1" x14ac:dyDescent="0.2">
      <c r="A411" s="548">
        <v>2</v>
      </c>
      <c r="B411" s="549">
        <v>6</v>
      </c>
      <c r="C411" s="549">
        <v>1</v>
      </c>
      <c r="D411" s="549">
        <v>3</v>
      </c>
      <c r="E411" s="549" t="s">
        <v>312</v>
      </c>
      <c r="F411" s="556" t="s">
        <v>421</v>
      </c>
      <c r="G411" s="560"/>
      <c r="H411" s="560">
        <v>3051650</v>
      </c>
      <c r="I411" s="560"/>
      <c r="J411" s="551">
        <f>SUBTOTAL(9,G411:I411)</f>
        <v>3051650</v>
      </c>
      <c r="K411" s="565">
        <f>IFERROR(J411/$J$18*100,"0.00")</f>
        <v>0.74105490861757073</v>
      </c>
      <c r="L411" s="56"/>
      <c r="M411" s="56"/>
      <c r="N411" s="56"/>
      <c r="O411" s="56"/>
      <c r="P411" s="56"/>
      <c r="Q411" s="56"/>
      <c r="R411" s="56"/>
      <c r="S411" s="56"/>
      <c r="T411" s="56"/>
      <c r="U411" s="56"/>
      <c r="V411" s="56"/>
      <c r="W411" s="56"/>
      <c r="X411" s="56"/>
      <c r="Y411" s="56"/>
      <c r="Z411" s="56"/>
      <c r="AA411" s="56"/>
      <c r="AB411" s="56"/>
      <c r="AC411" s="56"/>
      <c r="AD411" s="56"/>
      <c r="AE411" s="56"/>
      <c r="AF411" s="56"/>
      <c r="AG411" s="56"/>
      <c r="AH411" s="56"/>
      <c r="AI411" s="56"/>
      <c r="AJ411" s="56"/>
      <c r="AK411" s="56"/>
      <c r="AL411" s="56"/>
      <c r="AM411" s="56"/>
      <c r="AN411" s="56"/>
      <c r="AO411" s="56"/>
      <c r="AP411" s="56"/>
      <c r="AQ411" s="56"/>
      <c r="AR411" s="56"/>
      <c r="AS411" s="56"/>
      <c r="AT411" s="56"/>
      <c r="AU411" s="56"/>
      <c r="AV411" s="56"/>
      <c r="AW411" s="56"/>
      <c r="AX411" s="56"/>
      <c r="AY411" s="56"/>
      <c r="AZ411" s="56"/>
    </row>
    <row r="412" spans="1:52" s="3" customFormat="1" ht="12.75" x14ac:dyDescent="0.2">
      <c r="A412" s="543">
        <v>2</v>
      </c>
      <c r="B412" s="544">
        <v>6</v>
      </c>
      <c r="C412" s="544">
        <v>1</v>
      </c>
      <c r="D412" s="544">
        <v>4</v>
      </c>
      <c r="E412" s="544"/>
      <c r="F412" s="557" t="s">
        <v>422</v>
      </c>
      <c r="G412" s="563">
        <f>+G413</f>
        <v>0</v>
      </c>
      <c r="H412" s="563">
        <f>+H413</f>
        <v>1500000</v>
      </c>
      <c r="I412" s="563">
        <f>+I413</f>
        <v>0</v>
      </c>
      <c r="J412" s="563">
        <f>+J413</f>
        <v>1500000</v>
      </c>
      <c r="K412" s="564">
        <f>+K413</f>
        <v>0.36425617712593389</v>
      </c>
      <c r="L412" s="56"/>
      <c r="M412" s="56"/>
      <c r="N412" s="56"/>
      <c r="O412" s="56"/>
      <c r="P412" s="56"/>
      <c r="Q412" s="56"/>
      <c r="R412" s="56"/>
      <c r="S412" s="56"/>
      <c r="T412" s="56"/>
      <c r="U412" s="56"/>
      <c r="V412" s="56"/>
      <c r="W412" s="56"/>
      <c r="X412" s="56"/>
      <c r="Y412" s="56"/>
      <c r="Z412" s="56"/>
      <c r="AA412" s="56"/>
      <c r="AB412" s="56"/>
      <c r="AC412" s="56"/>
      <c r="AD412" s="56"/>
      <c r="AE412" s="56"/>
      <c r="AF412" s="56"/>
      <c r="AG412" s="56"/>
      <c r="AH412" s="56"/>
      <c r="AI412" s="56"/>
      <c r="AJ412" s="56"/>
      <c r="AK412" s="56"/>
      <c r="AL412" s="56"/>
      <c r="AM412" s="56"/>
      <c r="AN412" s="56"/>
      <c r="AO412" s="56"/>
      <c r="AP412" s="56"/>
      <c r="AQ412" s="56"/>
      <c r="AR412" s="56"/>
      <c r="AS412" s="56"/>
      <c r="AT412" s="56"/>
      <c r="AU412" s="56"/>
      <c r="AV412" s="56"/>
      <c r="AW412" s="56"/>
      <c r="AX412" s="56"/>
      <c r="AY412" s="56"/>
      <c r="AZ412" s="56"/>
    </row>
    <row r="413" spans="1:52" s="3" customFormat="1" ht="13.5" customHeight="1" x14ac:dyDescent="0.2">
      <c r="A413" s="548">
        <v>2</v>
      </c>
      <c r="B413" s="549">
        <v>6</v>
      </c>
      <c r="C413" s="549">
        <v>1</v>
      </c>
      <c r="D413" s="549">
        <v>4</v>
      </c>
      <c r="E413" s="549" t="s">
        <v>312</v>
      </c>
      <c r="F413" s="556" t="s">
        <v>422</v>
      </c>
      <c r="G413" s="560"/>
      <c r="H413" s="560">
        <v>1500000</v>
      </c>
      <c r="I413" s="560"/>
      <c r="J413" s="551">
        <f>SUBTOTAL(9,G413:I413)</f>
        <v>1500000</v>
      </c>
      <c r="K413" s="565">
        <f>IFERROR(J413/$J$18*100,"0.00")</f>
        <v>0.36425617712593389</v>
      </c>
      <c r="L413" s="56"/>
      <c r="M413" s="56"/>
      <c r="N413" s="56"/>
      <c r="O413" s="56"/>
      <c r="P413" s="56"/>
      <c r="Q413" s="56"/>
      <c r="R413" s="56"/>
      <c r="S413" s="56"/>
      <c r="T413" s="56"/>
      <c r="U413" s="56"/>
      <c r="V413" s="56"/>
      <c r="W413" s="56"/>
      <c r="X413" s="56"/>
      <c r="Y413" s="56"/>
      <c r="Z413" s="56"/>
      <c r="AA413" s="56"/>
      <c r="AB413" s="56"/>
      <c r="AC413" s="56"/>
      <c r="AD413" s="56"/>
      <c r="AE413" s="56"/>
      <c r="AF413" s="56"/>
      <c r="AG413" s="56"/>
      <c r="AH413" s="56"/>
      <c r="AI413" s="56"/>
      <c r="AJ413" s="56"/>
      <c r="AK413" s="56"/>
      <c r="AL413" s="56"/>
      <c r="AM413" s="56"/>
      <c r="AN413" s="56"/>
      <c r="AO413" s="56"/>
      <c r="AP413" s="56"/>
      <c r="AQ413" s="56"/>
      <c r="AR413" s="56"/>
      <c r="AS413" s="56"/>
      <c r="AT413" s="56"/>
      <c r="AU413" s="56"/>
      <c r="AV413" s="56"/>
      <c r="AW413" s="56"/>
      <c r="AX413" s="56"/>
      <c r="AY413" s="56"/>
      <c r="AZ413" s="56"/>
    </row>
    <row r="414" spans="1:52" s="3" customFormat="1" ht="12.75" x14ac:dyDescent="0.2">
      <c r="A414" s="543">
        <v>2</v>
      </c>
      <c r="B414" s="544">
        <v>6</v>
      </c>
      <c r="C414" s="544">
        <v>1</v>
      </c>
      <c r="D414" s="544">
        <v>9</v>
      </c>
      <c r="E414" s="544"/>
      <c r="F414" s="557" t="s">
        <v>255</v>
      </c>
      <c r="G414" s="563">
        <f>+G415</f>
        <v>0</v>
      </c>
      <c r="H414" s="563">
        <f>+H415</f>
        <v>0</v>
      </c>
      <c r="I414" s="563">
        <f>+I415</f>
        <v>0</v>
      </c>
      <c r="J414" s="563">
        <f>+J415</f>
        <v>0</v>
      </c>
      <c r="K414" s="564">
        <f>+K415</f>
        <v>0</v>
      </c>
      <c r="L414" s="56"/>
      <c r="M414" s="56"/>
      <c r="N414" s="56"/>
      <c r="O414" s="56"/>
      <c r="P414" s="56"/>
      <c r="Q414" s="56"/>
      <c r="R414" s="56"/>
      <c r="S414" s="56"/>
      <c r="T414" s="56"/>
      <c r="U414" s="56"/>
      <c r="V414" s="56"/>
      <c r="W414" s="56"/>
      <c r="X414" s="56"/>
      <c r="Y414" s="56"/>
      <c r="Z414" s="56"/>
      <c r="AA414" s="56"/>
      <c r="AB414" s="56"/>
      <c r="AC414" s="56"/>
      <c r="AD414" s="56"/>
      <c r="AE414" s="56"/>
      <c r="AF414" s="56"/>
      <c r="AG414" s="56"/>
      <c r="AH414" s="56"/>
      <c r="AI414" s="56"/>
      <c r="AJ414" s="56"/>
      <c r="AK414" s="56"/>
      <c r="AL414" s="56"/>
      <c r="AM414" s="56"/>
      <c r="AN414" s="56"/>
      <c r="AO414" s="56"/>
      <c r="AP414" s="56"/>
      <c r="AQ414" s="56"/>
      <c r="AR414" s="56"/>
      <c r="AS414" s="56"/>
      <c r="AT414" s="56"/>
      <c r="AU414" s="56"/>
      <c r="AV414" s="56"/>
      <c r="AW414" s="56"/>
      <c r="AX414" s="56"/>
      <c r="AY414" s="56"/>
      <c r="AZ414" s="56"/>
    </row>
    <row r="415" spans="1:52" s="3" customFormat="1" ht="15" customHeight="1" x14ac:dyDescent="0.2">
      <c r="A415" s="548">
        <v>2</v>
      </c>
      <c r="B415" s="549">
        <v>6</v>
      </c>
      <c r="C415" s="549">
        <v>1</v>
      </c>
      <c r="D415" s="549">
        <v>9</v>
      </c>
      <c r="E415" s="549" t="s">
        <v>312</v>
      </c>
      <c r="F415" s="556" t="s">
        <v>255</v>
      </c>
      <c r="G415" s="560"/>
      <c r="H415" s="560"/>
      <c r="I415" s="560"/>
      <c r="J415" s="551">
        <f>SUBTOTAL(9,G415:I415)</f>
        <v>0</v>
      </c>
      <c r="K415" s="565">
        <f>IFERROR(J415/$J$18*100,"0.00")</f>
        <v>0</v>
      </c>
      <c r="L415" s="56"/>
      <c r="M415" s="56"/>
      <c r="N415" s="56"/>
      <c r="O415" s="56"/>
      <c r="P415" s="56"/>
      <c r="Q415" s="56"/>
      <c r="R415" s="56"/>
      <c r="S415" s="56"/>
      <c r="T415" s="56"/>
      <c r="U415" s="56"/>
      <c r="V415" s="56"/>
      <c r="W415" s="56"/>
      <c r="X415" s="56"/>
      <c r="Y415" s="56"/>
      <c r="Z415" s="56"/>
      <c r="AA415" s="56"/>
      <c r="AB415" s="56"/>
      <c r="AC415" s="56"/>
      <c r="AD415" s="56"/>
      <c r="AE415" s="56"/>
      <c r="AF415" s="56"/>
      <c r="AG415" s="56"/>
      <c r="AH415" s="56"/>
      <c r="AI415" s="56"/>
      <c r="AJ415" s="56"/>
      <c r="AK415" s="56"/>
      <c r="AL415" s="56"/>
      <c r="AM415" s="56"/>
      <c r="AN415" s="56"/>
      <c r="AO415" s="56"/>
      <c r="AP415" s="56"/>
      <c r="AQ415" s="56"/>
      <c r="AR415" s="56"/>
      <c r="AS415" s="56"/>
      <c r="AT415" s="56"/>
      <c r="AU415" s="56"/>
      <c r="AV415" s="56"/>
      <c r="AW415" s="56"/>
      <c r="AX415" s="56"/>
      <c r="AY415" s="56"/>
      <c r="AZ415" s="56"/>
    </row>
    <row r="416" spans="1:52" s="3" customFormat="1" ht="12.75" x14ac:dyDescent="0.2">
      <c r="A416" s="538">
        <v>2</v>
      </c>
      <c r="B416" s="539">
        <v>6</v>
      </c>
      <c r="C416" s="539">
        <v>2</v>
      </c>
      <c r="D416" s="539"/>
      <c r="E416" s="539"/>
      <c r="F416" s="540" t="s">
        <v>256</v>
      </c>
      <c r="G416" s="541">
        <f>+G417+G419+G421+G423</f>
        <v>0</v>
      </c>
      <c r="H416" s="541">
        <f>+H417+H419+H421+H423</f>
        <v>0</v>
      </c>
      <c r="I416" s="541">
        <f>+I417+I419+I421+I423</f>
        <v>0</v>
      </c>
      <c r="J416" s="541">
        <f>+J417+J419+J421+J423</f>
        <v>0</v>
      </c>
      <c r="K416" s="542">
        <f>+K417+K419+K421+K423</f>
        <v>0</v>
      </c>
      <c r="L416" s="56"/>
      <c r="M416" s="56"/>
      <c r="N416" s="56"/>
      <c r="O416" s="56"/>
      <c r="P416" s="56"/>
      <c r="Q416" s="56"/>
      <c r="R416" s="56"/>
      <c r="S416" s="56"/>
      <c r="T416" s="56"/>
      <c r="U416" s="56"/>
      <c r="V416" s="56"/>
      <c r="W416" s="56"/>
      <c r="X416" s="56"/>
      <c r="Y416" s="56"/>
      <c r="Z416" s="56"/>
      <c r="AA416" s="56"/>
      <c r="AB416" s="56"/>
      <c r="AC416" s="56"/>
      <c r="AD416" s="56"/>
      <c r="AE416" s="56"/>
      <c r="AF416" s="56"/>
      <c r="AG416" s="56"/>
      <c r="AH416" s="56"/>
      <c r="AI416" s="56"/>
      <c r="AJ416" s="56"/>
      <c r="AK416" s="56"/>
      <c r="AL416" s="56"/>
      <c r="AM416" s="56"/>
      <c r="AN416" s="56"/>
      <c r="AO416" s="56"/>
      <c r="AP416" s="56"/>
      <c r="AQ416" s="56"/>
      <c r="AR416" s="56"/>
      <c r="AS416" s="56"/>
      <c r="AT416" s="56"/>
      <c r="AU416" s="56"/>
      <c r="AV416" s="56"/>
      <c r="AW416" s="56"/>
      <c r="AX416" s="56"/>
      <c r="AY416" s="56"/>
      <c r="AZ416" s="56"/>
    </row>
    <row r="417" spans="1:52" s="3" customFormat="1" ht="12.75" x14ac:dyDescent="0.2">
      <c r="A417" s="543">
        <v>2</v>
      </c>
      <c r="B417" s="544">
        <v>6</v>
      </c>
      <c r="C417" s="544">
        <v>2</v>
      </c>
      <c r="D417" s="544">
        <v>1</v>
      </c>
      <c r="E417" s="544"/>
      <c r="F417" s="557" t="s">
        <v>423</v>
      </c>
      <c r="G417" s="563">
        <f>+G418</f>
        <v>0</v>
      </c>
      <c r="H417" s="563">
        <f>+H418</f>
        <v>0</v>
      </c>
      <c r="I417" s="563">
        <f>+I418</f>
        <v>0</v>
      </c>
      <c r="J417" s="563">
        <f>+J418</f>
        <v>0</v>
      </c>
      <c r="K417" s="564">
        <f>+K418</f>
        <v>0</v>
      </c>
      <c r="L417" s="56"/>
      <c r="M417" s="56"/>
      <c r="N417" s="56"/>
      <c r="O417" s="56"/>
      <c r="P417" s="56"/>
      <c r="Q417" s="56"/>
      <c r="R417" s="56"/>
      <c r="S417" s="56"/>
      <c r="T417" s="56"/>
      <c r="U417" s="56"/>
      <c r="V417" s="56"/>
      <c r="W417" s="56"/>
      <c r="X417" s="56"/>
      <c r="Y417" s="56"/>
      <c r="Z417" s="56"/>
      <c r="AA417" s="56"/>
      <c r="AB417" s="56"/>
      <c r="AC417" s="56"/>
      <c r="AD417" s="56"/>
      <c r="AE417" s="56"/>
      <c r="AF417" s="56"/>
      <c r="AG417" s="56"/>
      <c r="AH417" s="56"/>
      <c r="AI417" s="56"/>
      <c r="AJ417" s="56"/>
      <c r="AK417" s="56"/>
      <c r="AL417" s="56"/>
      <c r="AM417" s="56"/>
      <c r="AN417" s="56"/>
      <c r="AO417" s="56"/>
      <c r="AP417" s="56"/>
      <c r="AQ417" s="56"/>
      <c r="AR417" s="56"/>
      <c r="AS417" s="56"/>
      <c r="AT417" s="56"/>
      <c r="AU417" s="56"/>
      <c r="AV417" s="56"/>
      <c r="AW417" s="56"/>
      <c r="AX417" s="56"/>
      <c r="AY417" s="56"/>
      <c r="AZ417" s="56"/>
    </row>
    <row r="418" spans="1:52" s="3" customFormat="1" ht="12.75" customHeight="1" x14ac:dyDescent="0.2">
      <c r="A418" s="558">
        <v>2</v>
      </c>
      <c r="B418" s="549">
        <v>6</v>
      </c>
      <c r="C418" s="549">
        <v>2</v>
      </c>
      <c r="D418" s="549">
        <v>1</v>
      </c>
      <c r="E418" s="549" t="s">
        <v>312</v>
      </c>
      <c r="F418" s="556" t="s">
        <v>423</v>
      </c>
      <c r="G418" s="560"/>
      <c r="H418" s="560"/>
      <c r="I418" s="560"/>
      <c r="J418" s="551">
        <f>SUBTOTAL(9,G418:I418)</f>
        <v>0</v>
      </c>
      <c r="K418" s="565">
        <f>IFERROR(J418/$J$18*100,"0.00")</f>
        <v>0</v>
      </c>
      <c r="L418" s="56"/>
      <c r="M418" s="56"/>
      <c r="N418" s="56"/>
      <c r="O418" s="56"/>
      <c r="P418" s="56"/>
      <c r="Q418" s="56"/>
      <c r="R418" s="56"/>
      <c r="S418" s="56"/>
      <c r="T418" s="56"/>
      <c r="U418" s="56"/>
      <c r="V418" s="56"/>
      <c r="W418" s="56"/>
      <c r="X418" s="56"/>
      <c r="Y418" s="56"/>
      <c r="Z418" s="56"/>
      <c r="AA418" s="56"/>
      <c r="AB418" s="56"/>
      <c r="AC418" s="56"/>
      <c r="AD418" s="56"/>
      <c r="AE418" s="56"/>
      <c r="AF418" s="56"/>
      <c r="AG418" s="56"/>
      <c r="AH418" s="56"/>
      <c r="AI418" s="56"/>
      <c r="AJ418" s="56"/>
      <c r="AK418" s="56"/>
      <c r="AL418" s="56"/>
      <c r="AM418" s="56"/>
      <c r="AN418" s="56"/>
      <c r="AO418" s="56"/>
      <c r="AP418" s="56"/>
      <c r="AQ418" s="56"/>
      <c r="AR418" s="56"/>
      <c r="AS418" s="56"/>
      <c r="AT418" s="56"/>
      <c r="AU418" s="56"/>
      <c r="AV418" s="56"/>
      <c r="AW418" s="56"/>
      <c r="AX418" s="56"/>
      <c r="AY418" s="56"/>
      <c r="AZ418" s="56"/>
    </row>
    <row r="419" spans="1:52" s="3" customFormat="1" ht="13.5" customHeight="1" x14ac:dyDescent="0.2">
      <c r="A419" s="561">
        <v>2</v>
      </c>
      <c r="B419" s="544">
        <v>6</v>
      </c>
      <c r="C419" s="544">
        <v>2</v>
      </c>
      <c r="D419" s="544">
        <v>2</v>
      </c>
      <c r="E419" s="544"/>
      <c r="F419" s="572" t="s">
        <v>257</v>
      </c>
      <c r="G419" s="546">
        <f>+G420</f>
        <v>0</v>
      </c>
      <c r="H419" s="546">
        <f>+H420</f>
        <v>0</v>
      </c>
      <c r="I419" s="546">
        <f>+I420</f>
        <v>0</v>
      </c>
      <c r="J419" s="546">
        <f>+J420</f>
        <v>0</v>
      </c>
      <c r="K419" s="547">
        <f>+K420</f>
        <v>0</v>
      </c>
      <c r="L419" s="56"/>
      <c r="M419" s="56"/>
      <c r="N419" s="56"/>
      <c r="O419" s="56"/>
      <c r="P419" s="56"/>
      <c r="Q419" s="56"/>
      <c r="R419" s="56"/>
      <c r="S419" s="56"/>
      <c r="T419" s="56"/>
      <c r="U419" s="56"/>
      <c r="V419" s="56"/>
      <c r="W419" s="56"/>
      <c r="X419" s="56"/>
      <c r="Y419" s="56"/>
      <c r="Z419" s="56"/>
      <c r="AA419" s="56"/>
      <c r="AB419" s="56"/>
      <c r="AC419" s="56"/>
      <c r="AD419" s="56"/>
      <c r="AE419" s="56"/>
      <c r="AF419" s="56"/>
      <c r="AG419" s="56"/>
      <c r="AH419" s="56"/>
      <c r="AI419" s="56"/>
      <c r="AJ419" s="56"/>
      <c r="AK419" s="56"/>
      <c r="AL419" s="56"/>
      <c r="AM419" s="56"/>
      <c r="AN419" s="56"/>
      <c r="AO419" s="56"/>
      <c r="AP419" s="56"/>
      <c r="AQ419" s="56"/>
      <c r="AR419" s="56"/>
      <c r="AS419" s="56"/>
      <c r="AT419" s="56"/>
      <c r="AU419" s="56"/>
      <c r="AV419" s="56"/>
      <c r="AW419" s="56"/>
      <c r="AX419" s="56"/>
      <c r="AY419" s="56"/>
      <c r="AZ419" s="56"/>
    </row>
    <row r="420" spans="1:52" s="3" customFormat="1" ht="12.75" customHeight="1" x14ac:dyDescent="0.2">
      <c r="A420" s="558">
        <v>2</v>
      </c>
      <c r="B420" s="549">
        <v>6</v>
      </c>
      <c r="C420" s="549">
        <v>2</v>
      </c>
      <c r="D420" s="549">
        <v>2</v>
      </c>
      <c r="E420" s="549" t="s">
        <v>312</v>
      </c>
      <c r="F420" s="556" t="s">
        <v>257</v>
      </c>
      <c r="G420" s="560"/>
      <c r="H420" s="560"/>
      <c r="I420" s="560"/>
      <c r="J420" s="551">
        <f>SUBTOTAL(9,G420:I420)</f>
        <v>0</v>
      </c>
      <c r="K420" s="565">
        <f>IFERROR(J420/$J$18*100,"0.00")</f>
        <v>0</v>
      </c>
      <c r="L420" s="56"/>
      <c r="M420" s="56"/>
      <c r="N420" s="56"/>
      <c r="O420" s="56"/>
      <c r="P420" s="56"/>
      <c r="Q420" s="56"/>
      <c r="R420" s="56"/>
      <c r="S420" s="56"/>
      <c r="T420" s="56"/>
      <c r="U420" s="56"/>
      <c r="V420" s="56"/>
      <c r="W420" s="56"/>
      <c r="X420" s="56"/>
      <c r="Y420" s="56"/>
      <c r="Z420" s="56"/>
      <c r="AA420" s="56"/>
      <c r="AB420" s="56"/>
      <c r="AC420" s="56"/>
      <c r="AD420" s="56"/>
      <c r="AE420" s="56"/>
      <c r="AF420" s="56"/>
      <c r="AG420" s="56"/>
      <c r="AH420" s="56"/>
      <c r="AI420" s="56"/>
      <c r="AJ420" s="56"/>
      <c r="AK420" s="56"/>
      <c r="AL420" s="56"/>
      <c r="AM420" s="56"/>
      <c r="AN420" s="56"/>
      <c r="AO420" s="56"/>
      <c r="AP420" s="56"/>
      <c r="AQ420" s="56"/>
      <c r="AR420" s="56"/>
      <c r="AS420" s="56"/>
      <c r="AT420" s="56"/>
      <c r="AU420" s="56"/>
      <c r="AV420" s="56"/>
      <c r="AW420" s="56"/>
      <c r="AX420" s="56"/>
      <c r="AY420" s="56"/>
      <c r="AZ420" s="56"/>
    </row>
    <row r="421" spans="1:52" s="3" customFormat="1" ht="12.75" x14ac:dyDescent="0.2">
      <c r="A421" s="543">
        <v>2</v>
      </c>
      <c r="B421" s="544">
        <v>6</v>
      </c>
      <c r="C421" s="544">
        <v>2</v>
      </c>
      <c r="D421" s="544">
        <v>3</v>
      </c>
      <c r="E421" s="544"/>
      <c r="F421" s="557" t="s">
        <v>258</v>
      </c>
      <c r="G421" s="563">
        <f>+G422</f>
        <v>0</v>
      </c>
      <c r="H421" s="563">
        <f>+H422</f>
        <v>0</v>
      </c>
      <c r="I421" s="563">
        <f>+I422</f>
        <v>0</v>
      </c>
      <c r="J421" s="563">
        <f>+J422</f>
        <v>0</v>
      </c>
      <c r="K421" s="564">
        <f>+K422</f>
        <v>0</v>
      </c>
      <c r="L421" s="56"/>
      <c r="M421" s="56"/>
      <c r="N421" s="56"/>
      <c r="O421" s="56"/>
      <c r="P421" s="56"/>
      <c r="Q421" s="56"/>
      <c r="R421" s="56"/>
      <c r="S421" s="56"/>
      <c r="T421" s="56"/>
      <c r="U421" s="56"/>
      <c r="V421" s="56"/>
      <c r="W421" s="56"/>
      <c r="X421" s="56"/>
      <c r="Y421" s="56"/>
      <c r="Z421" s="56"/>
      <c r="AA421" s="56"/>
      <c r="AB421" s="56"/>
      <c r="AC421" s="56"/>
      <c r="AD421" s="56"/>
      <c r="AE421" s="56"/>
      <c r="AF421" s="56"/>
      <c r="AG421" s="56"/>
      <c r="AH421" s="56"/>
      <c r="AI421" s="56"/>
      <c r="AJ421" s="56"/>
      <c r="AK421" s="56"/>
      <c r="AL421" s="56"/>
      <c r="AM421" s="56"/>
      <c r="AN421" s="56"/>
      <c r="AO421" s="56"/>
      <c r="AP421" s="56"/>
      <c r="AQ421" s="56"/>
      <c r="AR421" s="56"/>
      <c r="AS421" s="56"/>
      <c r="AT421" s="56"/>
      <c r="AU421" s="56"/>
      <c r="AV421" s="56"/>
      <c r="AW421" s="56"/>
      <c r="AX421" s="56"/>
      <c r="AY421" s="56"/>
      <c r="AZ421" s="56"/>
    </row>
    <row r="422" spans="1:52" s="3" customFormat="1" ht="11.25" customHeight="1" x14ac:dyDescent="0.2">
      <c r="A422" s="558">
        <v>2</v>
      </c>
      <c r="B422" s="549">
        <v>6</v>
      </c>
      <c r="C422" s="549">
        <v>2</v>
      </c>
      <c r="D422" s="549">
        <v>3</v>
      </c>
      <c r="E422" s="549" t="s">
        <v>312</v>
      </c>
      <c r="F422" s="556" t="s">
        <v>258</v>
      </c>
      <c r="G422" s="560"/>
      <c r="H422" s="560"/>
      <c r="I422" s="560"/>
      <c r="J422" s="551">
        <f>SUBTOTAL(9,G422:I422)</f>
        <v>0</v>
      </c>
      <c r="K422" s="565">
        <f>IFERROR(J422/$J$18*100,"0.00")</f>
        <v>0</v>
      </c>
      <c r="L422" s="56"/>
      <c r="M422" s="56"/>
      <c r="N422" s="56"/>
      <c r="O422" s="56"/>
      <c r="P422" s="56"/>
      <c r="Q422" s="56"/>
      <c r="R422" s="56"/>
      <c r="S422" s="56"/>
      <c r="T422" s="56"/>
      <c r="U422" s="56"/>
      <c r="V422" s="56"/>
      <c r="W422" s="56"/>
      <c r="X422" s="56"/>
      <c r="Y422" s="56"/>
      <c r="Z422" s="56"/>
      <c r="AA422" s="56"/>
      <c r="AB422" s="56"/>
      <c r="AC422" s="56"/>
      <c r="AD422" s="56"/>
      <c r="AE422" s="56"/>
      <c r="AF422" s="56"/>
      <c r="AG422" s="56"/>
      <c r="AH422" s="56"/>
      <c r="AI422" s="56"/>
      <c r="AJ422" s="56"/>
      <c r="AK422" s="56"/>
      <c r="AL422" s="56"/>
      <c r="AM422" s="56"/>
      <c r="AN422" s="56"/>
      <c r="AO422" s="56"/>
      <c r="AP422" s="56"/>
      <c r="AQ422" s="56"/>
      <c r="AR422" s="56"/>
      <c r="AS422" s="56"/>
      <c r="AT422" s="56"/>
      <c r="AU422" s="56"/>
      <c r="AV422" s="56"/>
      <c r="AW422" s="56"/>
      <c r="AX422" s="56"/>
      <c r="AY422" s="56"/>
      <c r="AZ422" s="56"/>
    </row>
    <row r="423" spans="1:52" s="3" customFormat="1" ht="12.75" x14ac:dyDescent="0.2">
      <c r="A423" s="543">
        <v>2</v>
      </c>
      <c r="B423" s="544">
        <v>6</v>
      </c>
      <c r="C423" s="544">
        <v>2</v>
      </c>
      <c r="D423" s="544">
        <v>4</v>
      </c>
      <c r="E423" s="544"/>
      <c r="F423" s="557" t="s">
        <v>259</v>
      </c>
      <c r="G423" s="563">
        <f>+G424</f>
        <v>0</v>
      </c>
      <c r="H423" s="563">
        <f>+H424</f>
        <v>0</v>
      </c>
      <c r="I423" s="563">
        <f>+I424</f>
        <v>0</v>
      </c>
      <c r="J423" s="563">
        <f>+J424</f>
        <v>0</v>
      </c>
      <c r="K423" s="564">
        <f>+K424</f>
        <v>0</v>
      </c>
      <c r="L423" s="56"/>
      <c r="M423" s="56"/>
      <c r="N423" s="56"/>
      <c r="O423" s="56"/>
      <c r="P423" s="56"/>
      <c r="Q423" s="56"/>
      <c r="R423" s="56"/>
      <c r="S423" s="56"/>
      <c r="T423" s="56"/>
      <c r="U423" s="56"/>
      <c r="V423" s="56"/>
      <c r="W423" s="56"/>
      <c r="X423" s="56"/>
      <c r="Y423" s="56"/>
      <c r="Z423" s="56"/>
      <c r="AA423" s="56"/>
      <c r="AB423" s="56"/>
      <c r="AC423" s="56"/>
      <c r="AD423" s="56"/>
      <c r="AE423" s="56"/>
      <c r="AF423" s="56"/>
      <c r="AG423" s="56"/>
      <c r="AH423" s="56"/>
      <c r="AI423" s="56"/>
      <c r="AJ423" s="56"/>
      <c r="AK423" s="56"/>
      <c r="AL423" s="56"/>
      <c r="AM423" s="56"/>
      <c r="AN423" s="56"/>
      <c r="AO423" s="56"/>
      <c r="AP423" s="56"/>
      <c r="AQ423" s="56"/>
      <c r="AR423" s="56"/>
      <c r="AS423" s="56"/>
      <c r="AT423" s="56"/>
      <c r="AU423" s="56"/>
      <c r="AV423" s="56"/>
      <c r="AW423" s="56"/>
      <c r="AX423" s="56"/>
      <c r="AY423" s="56"/>
      <c r="AZ423" s="56"/>
    </row>
    <row r="424" spans="1:52" s="3" customFormat="1" ht="13.5" customHeight="1" x14ac:dyDescent="0.2">
      <c r="A424" s="558">
        <v>2</v>
      </c>
      <c r="B424" s="549">
        <v>6</v>
      </c>
      <c r="C424" s="549">
        <v>2</v>
      </c>
      <c r="D424" s="549">
        <v>4</v>
      </c>
      <c r="E424" s="549" t="s">
        <v>312</v>
      </c>
      <c r="F424" s="556" t="s">
        <v>259</v>
      </c>
      <c r="G424" s="560"/>
      <c r="H424" s="560"/>
      <c r="I424" s="560"/>
      <c r="J424" s="551">
        <f>SUBTOTAL(9,G424:I424)</f>
        <v>0</v>
      </c>
      <c r="K424" s="565">
        <f>IFERROR(J424/$J$18*100,"0.00")</f>
        <v>0</v>
      </c>
      <c r="L424" s="56"/>
      <c r="M424" s="56"/>
      <c r="N424" s="56"/>
      <c r="O424" s="56"/>
      <c r="P424" s="56"/>
      <c r="Q424" s="56"/>
      <c r="R424" s="56"/>
      <c r="S424" s="56"/>
      <c r="T424" s="56"/>
      <c r="U424" s="56"/>
      <c r="V424" s="56"/>
      <c r="W424" s="56"/>
      <c r="X424" s="56"/>
      <c r="Y424" s="56"/>
      <c r="Z424" s="56"/>
      <c r="AA424" s="56"/>
      <c r="AB424" s="56"/>
      <c r="AC424" s="56"/>
      <c r="AD424" s="56"/>
      <c r="AE424" s="56"/>
      <c r="AF424" s="56"/>
      <c r="AG424" s="56"/>
      <c r="AH424" s="56"/>
      <c r="AI424" s="56"/>
      <c r="AJ424" s="56"/>
      <c r="AK424" s="56"/>
      <c r="AL424" s="56"/>
      <c r="AM424" s="56"/>
      <c r="AN424" s="56"/>
      <c r="AO424" s="56"/>
      <c r="AP424" s="56"/>
      <c r="AQ424" s="56"/>
      <c r="AR424" s="56"/>
      <c r="AS424" s="56"/>
      <c r="AT424" s="56"/>
      <c r="AU424" s="56"/>
      <c r="AV424" s="56"/>
      <c r="AW424" s="56"/>
      <c r="AX424" s="56"/>
      <c r="AY424" s="56"/>
      <c r="AZ424" s="56"/>
    </row>
    <row r="425" spans="1:52" s="3" customFormat="1" ht="12.75" x14ac:dyDescent="0.2">
      <c r="A425" s="538">
        <v>2</v>
      </c>
      <c r="B425" s="539">
        <v>6</v>
      </c>
      <c r="C425" s="539">
        <v>3</v>
      </c>
      <c r="D425" s="539"/>
      <c r="E425" s="539"/>
      <c r="F425" s="540" t="s">
        <v>260</v>
      </c>
      <c r="G425" s="541">
        <f>+G426+G428+G430+G432</f>
        <v>0</v>
      </c>
      <c r="H425" s="541">
        <f>+H426+H428+H430+H432</f>
        <v>9750365</v>
      </c>
      <c r="I425" s="541">
        <f>+I426+I428+I430+I432</f>
        <v>0</v>
      </c>
      <c r="J425" s="541">
        <f>+J426+J428+J430+J432</f>
        <v>9750365</v>
      </c>
      <c r="K425" s="542">
        <f>+K426+K428+K430+K432</f>
        <v>2.3677537869883372</v>
      </c>
      <c r="L425" s="56"/>
      <c r="M425" s="56"/>
      <c r="N425" s="56"/>
      <c r="O425" s="56"/>
      <c r="P425" s="56"/>
      <c r="Q425" s="56"/>
      <c r="R425" s="56"/>
      <c r="S425" s="56"/>
      <c r="T425" s="56"/>
      <c r="U425" s="56"/>
      <c r="V425" s="56"/>
      <c r="W425" s="56"/>
      <c r="X425" s="56"/>
      <c r="Y425" s="56"/>
      <c r="Z425" s="56"/>
      <c r="AA425" s="56"/>
      <c r="AB425" s="56"/>
      <c r="AC425" s="56"/>
      <c r="AD425" s="56"/>
      <c r="AE425" s="56"/>
      <c r="AF425" s="56"/>
      <c r="AG425" s="56"/>
      <c r="AH425" s="56"/>
      <c r="AI425" s="56"/>
      <c r="AJ425" s="56"/>
      <c r="AK425" s="56"/>
      <c r="AL425" s="56"/>
      <c r="AM425" s="56"/>
      <c r="AN425" s="56"/>
      <c r="AO425" s="56"/>
      <c r="AP425" s="56"/>
      <c r="AQ425" s="56"/>
      <c r="AR425" s="56"/>
      <c r="AS425" s="56"/>
      <c r="AT425" s="56"/>
      <c r="AU425" s="56"/>
      <c r="AV425" s="56"/>
      <c r="AW425" s="56"/>
      <c r="AX425" s="56"/>
      <c r="AY425" s="56"/>
      <c r="AZ425" s="56"/>
    </row>
    <row r="426" spans="1:52" s="3" customFormat="1" ht="10.5" customHeight="1" x14ac:dyDescent="0.2">
      <c r="A426" s="561">
        <v>2</v>
      </c>
      <c r="B426" s="544">
        <v>6</v>
      </c>
      <c r="C426" s="544">
        <v>3</v>
      </c>
      <c r="D426" s="544">
        <v>1</v>
      </c>
      <c r="E426" s="544"/>
      <c r="F426" s="572" t="s">
        <v>261</v>
      </c>
      <c r="G426" s="563">
        <f>+G427</f>
        <v>0</v>
      </c>
      <c r="H426" s="563">
        <f>+H427</f>
        <v>7000000</v>
      </c>
      <c r="I426" s="563">
        <f>+I427</f>
        <v>0</v>
      </c>
      <c r="J426" s="563">
        <f>+J427</f>
        <v>7000000</v>
      </c>
      <c r="K426" s="564">
        <f>+K427</f>
        <v>1.6998621599210246</v>
      </c>
      <c r="L426" s="56"/>
      <c r="M426" s="56"/>
      <c r="N426" s="56"/>
      <c r="O426" s="56"/>
      <c r="P426" s="56"/>
      <c r="Q426" s="56"/>
      <c r="R426" s="56"/>
      <c r="S426" s="56"/>
      <c r="T426" s="56"/>
      <c r="U426" s="56"/>
      <c r="V426" s="56"/>
      <c r="W426" s="56"/>
      <c r="X426" s="56"/>
      <c r="Y426" s="56"/>
      <c r="Z426" s="56"/>
      <c r="AA426" s="56"/>
      <c r="AB426" s="56"/>
      <c r="AC426" s="56"/>
      <c r="AD426" s="56"/>
      <c r="AE426" s="56"/>
      <c r="AF426" s="56"/>
      <c r="AG426" s="56"/>
      <c r="AH426" s="56"/>
      <c r="AI426" s="56"/>
      <c r="AJ426" s="56"/>
      <c r="AK426" s="56"/>
      <c r="AL426" s="56"/>
      <c r="AM426" s="56"/>
      <c r="AN426" s="56"/>
      <c r="AO426" s="56"/>
      <c r="AP426" s="56"/>
      <c r="AQ426" s="56"/>
      <c r="AR426" s="56"/>
      <c r="AS426" s="56"/>
      <c r="AT426" s="56"/>
      <c r="AU426" s="56"/>
      <c r="AV426" s="56"/>
      <c r="AW426" s="56"/>
      <c r="AX426" s="56"/>
      <c r="AY426" s="56"/>
      <c r="AZ426" s="56"/>
    </row>
    <row r="427" spans="1:52" s="3" customFormat="1" ht="12.75" x14ac:dyDescent="0.2">
      <c r="A427" s="548">
        <v>2</v>
      </c>
      <c r="B427" s="549">
        <v>6</v>
      </c>
      <c r="C427" s="549">
        <v>3</v>
      </c>
      <c r="D427" s="549">
        <v>1</v>
      </c>
      <c r="E427" s="549" t="s">
        <v>312</v>
      </c>
      <c r="F427" s="550" t="s">
        <v>261</v>
      </c>
      <c r="G427" s="560"/>
      <c r="H427" s="551">
        <v>7000000</v>
      </c>
      <c r="I427" s="560"/>
      <c r="J427" s="551">
        <f>SUBTOTAL(9,G427:I427)</f>
        <v>7000000</v>
      </c>
      <c r="K427" s="565">
        <f>IFERROR(J427/$J$18*100,"0.00")</f>
        <v>1.6998621599210246</v>
      </c>
      <c r="L427" s="56"/>
      <c r="M427" s="56"/>
      <c r="N427" s="56"/>
      <c r="O427" s="56"/>
      <c r="P427" s="56"/>
      <c r="Q427" s="56"/>
      <c r="R427" s="56"/>
      <c r="S427" s="56"/>
      <c r="T427" s="56"/>
      <c r="U427" s="56"/>
      <c r="V427" s="56"/>
      <c r="W427" s="56"/>
      <c r="X427" s="56"/>
      <c r="Y427" s="56"/>
      <c r="Z427" s="56"/>
      <c r="AA427" s="56"/>
      <c r="AB427" s="56"/>
      <c r="AC427" s="56"/>
      <c r="AD427" s="56"/>
      <c r="AE427" s="56"/>
      <c r="AF427" s="56"/>
      <c r="AG427" s="56"/>
      <c r="AH427" s="56"/>
      <c r="AI427" s="56"/>
      <c r="AJ427" s="56"/>
      <c r="AK427" s="56"/>
      <c r="AL427" s="56"/>
      <c r="AM427" s="56"/>
      <c r="AN427" s="56"/>
      <c r="AO427" s="56"/>
      <c r="AP427" s="56"/>
      <c r="AQ427" s="56"/>
      <c r="AR427" s="56"/>
      <c r="AS427" s="56"/>
      <c r="AT427" s="56"/>
      <c r="AU427" s="56"/>
      <c r="AV427" s="56"/>
      <c r="AW427" s="56"/>
      <c r="AX427" s="56"/>
      <c r="AY427" s="56"/>
      <c r="AZ427" s="56"/>
    </row>
    <row r="428" spans="1:52" s="3" customFormat="1" ht="12.75" x14ac:dyDescent="0.2">
      <c r="A428" s="543">
        <v>2</v>
      </c>
      <c r="B428" s="544">
        <v>6</v>
      </c>
      <c r="C428" s="544">
        <v>3</v>
      </c>
      <c r="D428" s="544">
        <v>2</v>
      </c>
      <c r="E428" s="544"/>
      <c r="F428" s="557" t="s">
        <v>262</v>
      </c>
      <c r="G428" s="563">
        <f>+G429</f>
        <v>0</v>
      </c>
      <c r="H428" s="563">
        <f>+H429</f>
        <v>2750365</v>
      </c>
      <c r="I428" s="563">
        <f>+I429</f>
        <v>0</v>
      </c>
      <c r="J428" s="563">
        <f>+J429</f>
        <v>2750365</v>
      </c>
      <c r="K428" s="564">
        <f>+K429</f>
        <v>0.66789162706731275</v>
      </c>
      <c r="L428" s="56"/>
      <c r="M428" s="56"/>
      <c r="N428" s="56"/>
      <c r="O428" s="56"/>
      <c r="P428" s="56"/>
      <c r="Q428" s="56"/>
      <c r="R428" s="56"/>
      <c r="S428" s="56"/>
      <c r="T428" s="56"/>
      <c r="U428" s="56"/>
      <c r="V428" s="56"/>
      <c r="W428" s="56"/>
      <c r="X428" s="56"/>
      <c r="Y428" s="56"/>
      <c r="Z428" s="56"/>
      <c r="AA428" s="56"/>
      <c r="AB428" s="56"/>
      <c r="AC428" s="56"/>
      <c r="AD428" s="56"/>
      <c r="AE428" s="56"/>
      <c r="AF428" s="56"/>
      <c r="AG428" s="56"/>
      <c r="AH428" s="56"/>
      <c r="AI428" s="56"/>
      <c r="AJ428" s="56"/>
      <c r="AK428" s="56"/>
      <c r="AL428" s="56"/>
      <c r="AM428" s="56"/>
      <c r="AN428" s="56"/>
      <c r="AO428" s="56"/>
      <c r="AP428" s="56"/>
      <c r="AQ428" s="56"/>
      <c r="AR428" s="56"/>
      <c r="AS428" s="56"/>
      <c r="AT428" s="56"/>
      <c r="AU428" s="56"/>
      <c r="AV428" s="56"/>
      <c r="AW428" s="56"/>
      <c r="AX428" s="56"/>
      <c r="AY428" s="56"/>
      <c r="AZ428" s="56"/>
    </row>
    <row r="429" spans="1:52" s="3" customFormat="1" ht="18" customHeight="1" x14ac:dyDescent="0.2">
      <c r="A429" s="558">
        <v>2</v>
      </c>
      <c r="B429" s="549">
        <v>6</v>
      </c>
      <c r="C429" s="549">
        <v>3</v>
      </c>
      <c r="D429" s="549">
        <v>2</v>
      </c>
      <c r="E429" s="549" t="s">
        <v>312</v>
      </c>
      <c r="F429" s="556" t="s">
        <v>262</v>
      </c>
      <c r="G429" s="560"/>
      <c r="H429" s="560">
        <v>2750365</v>
      </c>
      <c r="I429" s="560"/>
      <c r="J429" s="551">
        <f>SUBTOTAL(9,G429:I429)</f>
        <v>2750365</v>
      </c>
      <c r="K429" s="565">
        <f>IFERROR(J429/$J$18*100,"0.00")</f>
        <v>0.66789162706731275</v>
      </c>
      <c r="L429" s="56"/>
      <c r="M429" s="56"/>
      <c r="N429" s="56"/>
      <c r="O429" s="56"/>
      <c r="P429" s="56"/>
      <c r="Q429" s="56"/>
      <c r="R429" s="56"/>
      <c r="S429" s="56"/>
      <c r="T429" s="56"/>
      <c r="U429" s="56"/>
      <c r="V429" s="56"/>
      <c r="W429" s="56"/>
      <c r="X429" s="56"/>
      <c r="Y429" s="56"/>
      <c r="Z429" s="56"/>
      <c r="AA429" s="56"/>
      <c r="AB429" s="56"/>
      <c r="AC429" s="56"/>
      <c r="AD429" s="56"/>
      <c r="AE429" s="56"/>
      <c r="AF429" s="56"/>
      <c r="AG429" s="56"/>
      <c r="AH429" s="56"/>
      <c r="AI429" s="56"/>
      <c r="AJ429" s="56"/>
      <c r="AK429" s="56"/>
      <c r="AL429" s="56"/>
      <c r="AM429" s="56"/>
      <c r="AN429" s="56"/>
      <c r="AO429" s="56"/>
      <c r="AP429" s="56"/>
      <c r="AQ429" s="56"/>
      <c r="AR429" s="56"/>
      <c r="AS429" s="56"/>
      <c r="AT429" s="56"/>
      <c r="AU429" s="56"/>
      <c r="AV429" s="56"/>
      <c r="AW429" s="56"/>
      <c r="AX429" s="56"/>
      <c r="AY429" s="56"/>
      <c r="AZ429" s="56"/>
    </row>
    <row r="430" spans="1:52" s="3" customFormat="1" ht="12.75" x14ac:dyDescent="0.2">
      <c r="A430" s="543">
        <v>2</v>
      </c>
      <c r="B430" s="544">
        <v>6</v>
      </c>
      <c r="C430" s="544">
        <v>3</v>
      </c>
      <c r="D430" s="544">
        <v>3</v>
      </c>
      <c r="E430" s="544"/>
      <c r="F430" s="557" t="s">
        <v>263</v>
      </c>
      <c r="G430" s="563">
        <f>+G431</f>
        <v>0</v>
      </c>
      <c r="H430" s="563">
        <f>+H431</f>
        <v>0</v>
      </c>
      <c r="I430" s="563">
        <f>+I431</f>
        <v>0</v>
      </c>
      <c r="J430" s="563">
        <f>+J431</f>
        <v>0</v>
      </c>
      <c r="K430" s="564">
        <f>+K431</f>
        <v>0</v>
      </c>
      <c r="L430" s="56"/>
      <c r="M430" s="56"/>
      <c r="N430" s="56"/>
      <c r="O430" s="56"/>
      <c r="P430" s="56"/>
      <c r="Q430" s="56"/>
      <c r="R430" s="56"/>
      <c r="S430" s="56"/>
      <c r="T430" s="56"/>
      <c r="U430" s="56"/>
      <c r="V430" s="56"/>
      <c r="W430" s="56"/>
      <c r="X430" s="56"/>
      <c r="Y430" s="56"/>
      <c r="Z430" s="56"/>
      <c r="AA430" s="56"/>
      <c r="AB430" s="56"/>
      <c r="AC430" s="56"/>
      <c r="AD430" s="56"/>
      <c r="AE430" s="56"/>
      <c r="AF430" s="56"/>
      <c r="AG430" s="56"/>
      <c r="AH430" s="56"/>
      <c r="AI430" s="56"/>
      <c r="AJ430" s="56"/>
      <c r="AK430" s="56"/>
      <c r="AL430" s="56"/>
      <c r="AM430" s="56"/>
      <c r="AN430" s="56"/>
      <c r="AO430" s="56"/>
      <c r="AP430" s="56"/>
      <c r="AQ430" s="56"/>
      <c r="AR430" s="56"/>
      <c r="AS430" s="56"/>
      <c r="AT430" s="56"/>
      <c r="AU430" s="56"/>
      <c r="AV430" s="56"/>
      <c r="AW430" s="56"/>
      <c r="AX430" s="56"/>
      <c r="AY430" s="56"/>
      <c r="AZ430" s="56"/>
    </row>
    <row r="431" spans="1:52" s="3" customFormat="1" ht="15.75" customHeight="1" x14ac:dyDescent="0.2">
      <c r="A431" s="558">
        <v>2</v>
      </c>
      <c r="B431" s="549">
        <v>6</v>
      </c>
      <c r="C431" s="549">
        <v>3</v>
      </c>
      <c r="D431" s="549">
        <v>3</v>
      </c>
      <c r="E431" s="549" t="s">
        <v>312</v>
      </c>
      <c r="F431" s="556" t="s">
        <v>263</v>
      </c>
      <c r="G431" s="560"/>
      <c r="H431" s="560"/>
      <c r="I431" s="560"/>
      <c r="J431" s="551">
        <f>SUBTOTAL(9,G431:I431)</f>
        <v>0</v>
      </c>
      <c r="K431" s="565">
        <f>IFERROR(J431/$J$18*100,"0.00")</f>
        <v>0</v>
      </c>
      <c r="L431" s="56"/>
      <c r="M431" s="56"/>
      <c r="N431" s="56"/>
      <c r="O431" s="56"/>
      <c r="P431" s="56"/>
      <c r="Q431" s="56"/>
      <c r="R431" s="56"/>
      <c r="S431" s="56"/>
      <c r="T431" s="56"/>
      <c r="U431" s="56"/>
      <c r="V431" s="56"/>
      <c r="W431" s="56"/>
      <c r="X431" s="56"/>
      <c r="Y431" s="56"/>
      <c r="Z431" s="56"/>
      <c r="AA431" s="56"/>
      <c r="AB431" s="56"/>
      <c r="AC431" s="56"/>
      <c r="AD431" s="56"/>
      <c r="AE431" s="56"/>
      <c r="AF431" s="56"/>
      <c r="AG431" s="56"/>
      <c r="AH431" s="56"/>
      <c r="AI431" s="56"/>
      <c r="AJ431" s="56"/>
      <c r="AK431" s="56"/>
      <c r="AL431" s="56"/>
      <c r="AM431" s="56"/>
      <c r="AN431" s="56"/>
      <c r="AO431" s="56"/>
      <c r="AP431" s="56"/>
      <c r="AQ431" s="56"/>
      <c r="AR431" s="56"/>
      <c r="AS431" s="56"/>
      <c r="AT431" s="56"/>
      <c r="AU431" s="56"/>
      <c r="AV431" s="56"/>
      <c r="AW431" s="56"/>
      <c r="AX431" s="56"/>
      <c r="AY431" s="56"/>
      <c r="AZ431" s="56"/>
    </row>
    <row r="432" spans="1:52" s="3" customFormat="1" ht="13.5" customHeight="1" x14ac:dyDescent="0.2">
      <c r="A432" s="543">
        <v>2</v>
      </c>
      <c r="B432" s="544">
        <v>6</v>
      </c>
      <c r="C432" s="544">
        <v>3</v>
      </c>
      <c r="D432" s="544">
        <v>4</v>
      </c>
      <c r="E432" s="544"/>
      <c r="F432" s="557" t="s">
        <v>264</v>
      </c>
      <c r="G432" s="563">
        <f>+G433</f>
        <v>0</v>
      </c>
      <c r="H432" s="563">
        <f>+H433</f>
        <v>0</v>
      </c>
      <c r="I432" s="563">
        <f>+I433</f>
        <v>0</v>
      </c>
      <c r="J432" s="563">
        <f>+J433</f>
        <v>0</v>
      </c>
      <c r="K432" s="564">
        <f>+K433</f>
        <v>0</v>
      </c>
      <c r="L432" s="56"/>
      <c r="M432" s="56"/>
      <c r="N432" s="56"/>
      <c r="O432" s="56"/>
      <c r="P432" s="56"/>
      <c r="Q432" s="56"/>
      <c r="R432" s="56"/>
      <c r="S432" s="56"/>
      <c r="T432" s="56"/>
      <c r="U432" s="56"/>
      <c r="V432" s="56"/>
      <c r="W432" s="56"/>
      <c r="X432" s="56"/>
      <c r="Y432" s="56"/>
      <c r="Z432" s="56"/>
      <c r="AA432" s="56"/>
      <c r="AB432" s="56"/>
      <c r="AC432" s="56"/>
      <c r="AD432" s="56"/>
      <c r="AE432" s="56"/>
      <c r="AF432" s="56"/>
      <c r="AG432" s="56"/>
      <c r="AH432" s="56"/>
      <c r="AI432" s="56"/>
      <c r="AJ432" s="56"/>
      <c r="AK432" s="56"/>
      <c r="AL432" s="56"/>
      <c r="AM432" s="56"/>
      <c r="AN432" s="56"/>
      <c r="AO432" s="56"/>
      <c r="AP432" s="56"/>
      <c r="AQ432" s="56"/>
      <c r="AR432" s="56"/>
      <c r="AS432" s="56"/>
      <c r="AT432" s="56"/>
      <c r="AU432" s="56"/>
      <c r="AV432" s="56"/>
      <c r="AW432" s="56"/>
      <c r="AX432" s="56"/>
      <c r="AY432" s="56"/>
      <c r="AZ432" s="56"/>
    </row>
    <row r="433" spans="1:52" s="3" customFormat="1" ht="12.75" hidden="1" x14ac:dyDescent="0.2">
      <c r="A433" s="558">
        <v>2</v>
      </c>
      <c r="B433" s="549">
        <v>6</v>
      </c>
      <c r="C433" s="549">
        <v>3</v>
      </c>
      <c r="D433" s="549">
        <v>4</v>
      </c>
      <c r="E433" s="549" t="s">
        <v>312</v>
      </c>
      <c r="F433" s="556" t="s">
        <v>264</v>
      </c>
      <c r="G433" s="560"/>
      <c r="H433" s="560"/>
      <c r="I433" s="560"/>
      <c r="J433" s="551">
        <f>SUBTOTAL(9,G433:I433)</f>
        <v>0</v>
      </c>
      <c r="K433" s="565">
        <f>IFERROR(J433/$J$18*100,"0.00")</f>
        <v>0</v>
      </c>
      <c r="L433" s="56"/>
      <c r="M433" s="56"/>
      <c r="N433" s="56"/>
      <c r="O433" s="56"/>
      <c r="P433" s="56"/>
      <c r="Q433" s="56"/>
      <c r="R433" s="56"/>
      <c r="S433" s="56"/>
      <c r="T433" s="56"/>
      <c r="U433" s="56"/>
      <c r="V433" s="56"/>
      <c r="W433" s="56"/>
      <c r="X433" s="56"/>
      <c r="Y433" s="56"/>
      <c r="Z433" s="56"/>
      <c r="AA433" s="56"/>
      <c r="AB433" s="56"/>
      <c r="AC433" s="56"/>
      <c r="AD433" s="56"/>
      <c r="AE433" s="56"/>
      <c r="AF433" s="56"/>
      <c r="AG433" s="56"/>
      <c r="AH433" s="56"/>
      <c r="AI433" s="56"/>
      <c r="AJ433" s="56"/>
      <c r="AK433" s="56"/>
      <c r="AL433" s="56"/>
      <c r="AM433" s="56"/>
      <c r="AN433" s="56"/>
      <c r="AO433" s="56"/>
      <c r="AP433" s="56"/>
      <c r="AQ433" s="56"/>
      <c r="AR433" s="56"/>
      <c r="AS433" s="56"/>
      <c r="AT433" s="56"/>
      <c r="AU433" s="56"/>
      <c r="AV433" s="56"/>
      <c r="AW433" s="56"/>
      <c r="AX433" s="56"/>
      <c r="AY433" s="56"/>
      <c r="AZ433" s="56"/>
    </row>
    <row r="434" spans="1:52" s="3" customFormat="1" ht="12.75" x14ac:dyDescent="0.2">
      <c r="A434" s="538">
        <v>2</v>
      </c>
      <c r="B434" s="539">
        <v>6</v>
      </c>
      <c r="C434" s="539">
        <v>4</v>
      </c>
      <c r="D434" s="539"/>
      <c r="E434" s="539"/>
      <c r="F434" s="540" t="s">
        <v>265</v>
      </c>
      <c r="G434" s="541">
        <f>+G435+G437+G439</f>
        <v>0</v>
      </c>
      <c r="H434" s="541">
        <f>+H435+H437+H439</f>
        <v>1500000</v>
      </c>
      <c r="I434" s="541">
        <f>+I435+I437+I439</f>
        <v>0</v>
      </c>
      <c r="J434" s="541">
        <f>+J435+J437+J439</f>
        <v>1500000</v>
      </c>
      <c r="K434" s="542">
        <f>+K435+K437+K439</f>
        <v>0.36425617712593389</v>
      </c>
      <c r="L434" s="56"/>
      <c r="M434" s="56"/>
      <c r="N434" s="56"/>
      <c r="O434" s="56"/>
      <c r="P434" s="56"/>
      <c r="Q434" s="56"/>
      <c r="R434" s="56"/>
      <c r="S434" s="56"/>
      <c r="T434" s="56"/>
      <c r="U434" s="56"/>
      <c r="V434" s="56"/>
      <c r="W434" s="56"/>
      <c r="X434" s="56"/>
      <c r="Y434" s="56"/>
      <c r="Z434" s="56"/>
      <c r="AA434" s="56"/>
      <c r="AB434" s="56"/>
      <c r="AC434" s="56"/>
      <c r="AD434" s="56"/>
      <c r="AE434" s="56"/>
      <c r="AF434" s="56"/>
      <c r="AG434" s="56"/>
      <c r="AH434" s="56"/>
      <c r="AI434" s="56"/>
      <c r="AJ434" s="56"/>
      <c r="AK434" s="56"/>
      <c r="AL434" s="56"/>
      <c r="AM434" s="56"/>
      <c r="AN434" s="56"/>
      <c r="AO434" s="56"/>
      <c r="AP434" s="56"/>
      <c r="AQ434" s="56"/>
      <c r="AR434" s="56"/>
      <c r="AS434" s="56"/>
      <c r="AT434" s="56"/>
      <c r="AU434" s="56"/>
      <c r="AV434" s="56"/>
      <c r="AW434" s="56"/>
      <c r="AX434" s="56"/>
      <c r="AY434" s="56"/>
      <c r="AZ434" s="56"/>
    </row>
    <row r="435" spans="1:52" s="3" customFormat="1" ht="12.75" x14ac:dyDescent="0.2">
      <c r="A435" s="543">
        <v>2</v>
      </c>
      <c r="B435" s="544">
        <v>6</v>
      </c>
      <c r="C435" s="544">
        <v>4</v>
      </c>
      <c r="D435" s="544">
        <v>1</v>
      </c>
      <c r="E435" s="544"/>
      <c r="F435" s="557" t="s">
        <v>266</v>
      </c>
      <c r="G435" s="563">
        <f>+G436</f>
        <v>0</v>
      </c>
      <c r="H435" s="563">
        <f>+H436</f>
        <v>1500000</v>
      </c>
      <c r="I435" s="563">
        <f>+I436</f>
        <v>0</v>
      </c>
      <c r="J435" s="563">
        <f>+J436</f>
        <v>1500000</v>
      </c>
      <c r="K435" s="564">
        <f>+K436</f>
        <v>0.36425617712593389</v>
      </c>
      <c r="L435" s="56"/>
      <c r="M435" s="56"/>
      <c r="N435" s="56"/>
      <c r="O435" s="56"/>
      <c r="P435" s="56"/>
      <c r="Q435" s="56"/>
      <c r="R435" s="56"/>
      <c r="S435" s="56"/>
      <c r="T435" s="56"/>
      <c r="U435" s="56"/>
      <c r="V435" s="56"/>
      <c r="W435" s="56"/>
      <c r="X435" s="56"/>
      <c r="Y435" s="56"/>
      <c r="Z435" s="56"/>
      <c r="AA435" s="56"/>
      <c r="AB435" s="56"/>
      <c r="AC435" s="56"/>
      <c r="AD435" s="56"/>
      <c r="AE435" s="56"/>
      <c r="AF435" s="56"/>
      <c r="AG435" s="56"/>
      <c r="AH435" s="56"/>
      <c r="AI435" s="56"/>
      <c r="AJ435" s="56"/>
      <c r="AK435" s="56"/>
      <c r="AL435" s="56"/>
      <c r="AM435" s="56"/>
      <c r="AN435" s="56"/>
      <c r="AO435" s="56"/>
      <c r="AP435" s="56"/>
      <c r="AQ435" s="56"/>
      <c r="AR435" s="56"/>
      <c r="AS435" s="56"/>
      <c r="AT435" s="56"/>
      <c r="AU435" s="56"/>
      <c r="AV435" s="56"/>
      <c r="AW435" s="56"/>
      <c r="AX435" s="56"/>
      <c r="AY435" s="56"/>
      <c r="AZ435" s="56"/>
    </row>
    <row r="436" spans="1:52" s="3" customFormat="1" ht="17.25" customHeight="1" x14ac:dyDescent="0.2">
      <c r="A436" s="558">
        <v>2</v>
      </c>
      <c r="B436" s="549">
        <v>6</v>
      </c>
      <c r="C436" s="549">
        <v>4</v>
      </c>
      <c r="D436" s="549">
        <v>1</v>
      </c>
      <c r="E436" s="549" t="s">
        <v>312</v>
      </c>
      <c r="F436" s="556" t="s">
        <v>266</v>
      </c>
      <c r="G436" s="560"/>
      <c r="H436" s="560">
        <v>1500000</v>
      </c>
      <c r="I436" s="560"/>
      <c r="J436" s="552">
        <f>SUBTOTAL(9,G436:I436)</f>
        <v>1500000</v>
      </c>
      <c r="K436" s="553">
        <f>IFERROR(J436/$J$18*100,"0.00")</f>
        <v>0.36425617712593389</v>
      </c>
      <c r="L436" s="56"/>
      <c r="M436" s="56"/>
      <c r="N436" s="56"/>
      <c r="O436" s="56"/>
      <c r="P436" s="56"/>
      <c r="Q436" s="56"/>
      <c r="R436" s="56"/>
      <c r="S436" s="56"/>
      <c r="T436" s="56"/>
      <c r="U436" s="56"/>
      <c r="V436" s="56"/>
      <c r="W436" s="56"/>
      <c r="X436" s="56"/>
      <c r="Y436" s="56"/>
      <c r="Z436" s="56"/>
      <c r="AA436" s="56"/>
      <c r="AB436" s="56"/>
      <c r="AC436" s="56"/>
      <c r="AD436" s="56"/>
      <c r="AE436" s="56"/>
      <c r="AF436" s="56"/>
      <c r="AG436" s="56"/>
      <c r="AH436" s="56"/>
      <c r="AI436" s="56"/>
      <c r="AJ436" s="56"/>
      <c r="AK436" s="56"/>
      <c r="AL436" s="56"/>
      <c r="AM436" s="56"/>
      <c r="AN436" s="56"/>
      <c r="AO436" s="56"/>
      <c r="AP436" s="56"/>
      <c r="AQ436" s="56"/>
      <c r="AR436" s="56"/>
      <c r="AS436" s="56"/>
      <c r="AT436" s="56"/>
      <c r="AU436" s="56"/>
      <c r="AV436" s="56"/>
      <c r="AW436" s="56"/>
      <c r="AX436" s="56"/>
      <c r="AY436" s="56"/>
      <c r="AZ436" s="56"/>
    </row>
    <row r="437" spans="1:52" s="3" customFormat="1" ht="12.75" x14ac:dyDescent="0.2">
      <c r="A437" s="543">
        <v>2</v>
      </c>
      <c r="B437" s="544">
        <v>6</v>
      </c>
      <c r="C437" s="544">
        <v>4</v>
      </c>
      <c r="D437" s="544">
        <v>2</v>
      </c>
      <c r="E437" s="544"/>
      <c r="F437" s="557" t="s">
        <v>267</v>
      </c>
      <c r="G437" s="563">
        <f>+G438</f>
        <v>0</v>
      </c>
      <c r="H437" s="563">
        <f>+H438</f>
        <v>0</v>
      </c>
      <c r="I437" s="563">
        <f>+I438</f>
        <v>0</v>
      </c>
      <c r="J437" s="563">
        <f>+J438</f>
        <v>0</v>
      </c>
      <c r="K437" s="564">
        <f>+K438</f>
        <v>0</v>
      </c>
      <c r="L437" s="56"/>
      <c r="M437" s="56"/>
      <c r="N437" s="56"/>
      <c r="O437" s="56"/>
      <c r="P437" s="56"/>
      <c r="Q437" s="56"/>
      <c r="R437" s="56"/>
      <c r="S437" s="56"/>
      <c r="T437" s="56"/>
      <c r="U437" s="56"/>
      <c r="V437" s="56"/>
      <c r="W437" s="56"/>
      <c r="X437" s="56"/>
      <c r="Y437" s="56"/>
      <c r="Z437" s="56"/>
      <c r="AA437" s="56"/>
      <c r="AB437" s="56"/>
      <c r="AC437" s="56"/>
      <c r="AD437" s="56"/>
      <c r="AE437" s="56"/>
      <c r="AF437" s="56"/>
      <c r="AG437" s="56"/>
      <c r="AH437" s="56"/>
      <c r="AI437" s="56"/>
      <c r="AJ437" s="56"/>
      <c r="AK437" s="56"/>
      <c r="AL437" s="56"/>
      <c r="AM437" s="56"/>
      <c r="AN437" s="56"/>
      <c r="AO437" s="56"/>
      <c r="AP437" s="56"/>
      <c r="AQ437" s="56"/>
      <c r="AR437" s="56"/>
      <c r="AS437" s="56"/>
      <c r="AT437" s="56"/>
      <c r="AU437" s="56"/>
      <c r="AV437" s="56"/>
      <c r="AW437" s="56"/>
      <c r="AX437" s="56"/>
      <c r="AY437" s="56"/>
      <c r="AZ437" s="56"/>
    </row>
    <row r="438" spans="1:52" s="3" customFormat="1" ht="14.25" customHeight="1" x14ac:dyDescent="0.2">
      <c r="A438" s="558">
        <v>2</v>
      </c>
      <c r="B438" s="549">
        <v>6</v>
      </c>
      <c r="C438" s="549">
        <v>4</v>
      </c>
      <c r="D438" s="549">
        <v>2</v>
      </c>
      <c r="E438" s="549" t="s">
        <v>312</v>
      </c>
      <c r="F438" s="556" t="s">
        <v>267</v>
      </c>
      <c r="G438" s="560"/>
      <c r="H438" s="560"/>
      <c r="I438" s="560"/>
      <c r="J438" s="552">
        <f>SUBTOTAL(9,G438:I438)</f>
        <v>0</v>
      </c>
      <c r="K438" s="553">
        <f>IFERROR(J438/$J$18*100,"0.00")</f>
        <v>0</v>
      </c>
      <c r="L438" s="56"/>
      <c r="M438" s="56"/>
      <c r="N438" s="56"/>
      <c r="O438" s="56"/>
      <c r="P438" s="56"/>
      <c r="Q438" s="56"/>
      <c r="R438" s="56"/>
      <c r="S438" s="56"/>
      <c r="T438" s="56"/>
      <c r="U438" s="56"/>
      <c r="V438" s="56"/>
      <c r="W438" s="56"/>
      <c r="X438" s="56"/>
      <c r="Y438" s="56"/>
      <c r="Z438" s="56"/>
      <c r="AA438" s="56"/>
      <c r="AB438" s="56"/>
      <c r="AC438" s="56"/>
      <c r="AD438" s="56"/>
      <c r="AE438" s="56"/>
      <c r="AF438" s="56"/>
      <c r="AG438" s="56"/>
      <c r="AH438" s="56"/>
      <c r="AI438" s="56"/>
      <c r="AJ438" s="56"/>
      <c r="AK438" s="56"/>
      <c r="AL438" s="56"/>
      <c r="AM438" s="56"/>
      <c r="AN438" s="56"/>
      <c r="AO438" s="56"/>
      <c r="AP438" s="56"/>
      <c r="AQ438" s="56"/>
      <c r="AR438" s="56"/>
      <c r="AS438" s="56"/>
      <c r="AT438" s="56"/>
      <c r="AU438" s="56"/>
      <c r="AV438" s="56"/>
      <c r="AW438" s="56"/>
      <c r="AX438" s="56"/>
      <c r="AY438" s="56"/>
      <c r="AZ438" s="56"/>
    </row>
    <row r="439" spans="1:52" s="3" customFormat="1" ht="12.75" x14ac:dyDescent="0.2">
      <c r="A439" s="543">
        <v>2</v>
      </c>
      <c r="B439" s="544">
        <v>6</v>
      </c>
      <c r="C439" s="544">
        <v>4</v>
      </c>
      <c r="D439" s="544">
        <v>8</v>
      </c>
      <c r="E439" s="544"/>
      <c r="F439" s="557" t="s">
        <v>268</v>
      </c>
      <c r="G439" s="563">
        <f>+G440</f>
        <v>0</v>
      </c>
      <c r="H439" s="563">
        <f>+H440</f>
        <v>0</v>
      </c>
      <c r="I439" s="563">
        <f>+I440</f>
        <v>0</v>
      </c>
      <c r="J439" s="563">
        <f>+J440</f>
        <v>0</v>
      </c>
      <c r="K439" s="564">
        <f>+K440</f>
        <v>0</v>
      </c>
      <c r="L439" s="56"/>
      <c r="M439" s="56"/>
      <c r="N439" s="56"/>
      <c r="O439" s="56"/>
      <c r="P439" s="56"/>
      <c r="Q439" s="56"/>
      <c r="R439" s="56"/>
      <c r="S439" s="56"/>
      <c r="T439" s="56"/>
      <c r="U439" s="56"/>
      <c r="V439" s="56"/>
      <c r="W439" s="56"/>
      <c r="X439" s="56"/>
      <c r="Y439" s="56"/>
      <c r="Z439" s="56"/>
      <c r="AA439" s="56"/>
      <c r="AB439" s="56"/>
      <c r="AC439" s="56"/>
      <c r="AD439" s="56"/>
      <c r="AE439" s="56"/>
      <c r="AF439" s="56"/>
      <c r="AG439" s="56"/>
      <c r="AH439" s="56"/>
      <c r="AI439" s="56"/>
      <c r="AJ439" s="56"/>
      <c r="AK439" s="56"/>
      <c r="AL439" s="56"/>
      <c r="AM439" s="56"/>
      <c r="AN439" s="56"/>
      <c r="AO439" s="56"/>
      <c r="AP439" s="56"/>
      <c r="AQ439" s="56"/>
      <c r="AR439" s="56"/>
      <c r="AS439" s="56"/>
      <c r="AT439" s="56"/>
      <c r="AU439" s="56"/>
      <c r="AV439" s="56"/>
      <c r="AW439" s="56"/>
      <c r="AX439" s="56"/>
      <c r="AY439" s="56"/>
      <c r="AZ439" s="56"/>
    </row>
    <row r="440" spans="1:52" s="3" customFormat="1" ht="11.25" customHeight="1" x14ac:dyDescent="0.2">
      <c r="A440" s="558">
        <v>2</v>
      </c>
      <c r="B440" s="549">
        <v>6</v>
      </c>
      <c r="C440" s="549">
        <v>4</v>
      </c>
      <c r="D440" s="549">
        <v>8</v>
      </c>
      <c r="E440" s="549" t="s">
        <v>312</v>
      </c>
      <c r="F440" s="556" t="s">
        <v>268</v>
      </c>
      <c r="G440" s="560"/>
      <c r="H440" s="560"/>
      <c r="I440" s="560"/>
      <c r="J440" s="552">
        <f>SUBTOTAL(9,G440:I440)</f>
        <v>0</v>
      </c>
      <c r="K440" s="553">
        <f>IFERROR(J440/$J$18*100,"0.00")</f>
        <v>0</v>
      </c>
      <c r="L440" s="56"/>
      <c r="M440" s="56"/>
      <c r="N440" s="56"/>
      <c r="O440" s="56"/>
      <c r="P440" s="56"/>
      <c r="Q440" s="56"/>
      <c r="R440" s="56"/>
      <c r="S440" s="56"/>
      <c r="T440" s="56"/>
      <c r="U440" s="56"/>
      <c r="V440" s="56"/>
      <c r="W440" s="56"/>
      <c r="X440" s="56"/>
      <c r="Y440" s="56"/>
      <c r="Z440" s="56"/>
      <c r="AA440" s="56"/>
      <c r="AB440" s="56"/>
      <c r="AC440" s="56"/>
      <c r="AD440" s="56"/>
      <c r="AE440" s="56"/>
      <c r="AF440" s="56"/>
      <c r="AG440" s="56"/>
      <c r="AH440" s="56"/>
      <c r="AI440" s="56"/>
      <c r="AJ440" s="56"/>
      <c r="AK440" s="56"/>
      <c r="AL440" s="56"/>
      <c r="AM440" s="56"/>
      <c r="AN440" s="56"/>
      <c r="AO440" s="56"/>
      <c r="AP440" s="56"/>
      <c r="AQ440" s="56"/>
      <c r="AR440" s="56"/>
      <c r="AS440" s="56"/>
      <c r="AT440" s="56"/>
      <c r="AU440" s="56"/>
      <c r="AV440" s="56"/>
      <c r="AW440" s="56"/>
      <c r="AX440" s="56"/>
      <c r="AY440" s="56"/>
      <c r="AZ440" s="56"/>
    </row>
    <row r="441" spans="1:52" s="3" customFormat="1" ht="12.75" x14ac:dyDescent="0.2">
      <c r="A441" s="538">
        <v>2</v>
      </c>
      <c r="B441" s="539">
        <v>6</v>
      </c>
      <c r="C441" s="539">
        <v>5</v>
      </c>
      <c r="D441" s="539"/>
      <c r="E441" s="539"/>
      <c r="F441" s="540" t="s">
        <v>269</v>
      </c>
      <c r="G441" s="541">
        <f>+G442+G444+G446+G448+G450+G452+G454</f>
        <v>0</v>
      </c>
      <c r="H441" s="541">
        <f>+H442+H444+H446+H448+H450+H452+H454</f>
        <v>750000</v>
      </c>
      <c r="I441" s="541">
        <f>+I442+I444+I446+I448+I450+I452+I454</f>
        <v>0</v>
      </c>
      <c r="J441" s="541">
        <f>+J442+J444+J446+J448+J450+J452+J454</f>
        <v>750000</v>
      </c>
      <c r="K441" s="542">
        <f>+K442+K444+K446+K448+K450+K452+K454</f>
        <v>0.18212808856296692</v>
      </c>
      <c r="L441" s="56"/>
      <c r="M441" s="56"/>
      <c r="N441" s="56"/>
      <c r="O441" s="56"/>
      <c r="P441" s="56"/>
      <c r="Q441" s="56"/>
      <c r="R441" s="56"/>
      <c r="S441" s="56"/>
      <c r="T441" s="56"/>
      <c r="U441" s="56"/>
      <c r="V441" s="56"/>
      <c r="W441" s="56"/>
      <c r="X441" s="56"/>
      <c r="Y441" s="56"/>
      <c r="Z441" s="56"/>
      <c r="AA441" s="56"/>
      <c r="AB441" s="56"/>
      <c r="AC441" s="56"/>
      <c r="AD441" s="56"/>
      <c r="AE441" s="56"/>
      <c r="AF441" s="56"/>
      <c r="AG441" s="56"/>
      <c r="AH441" s="56"/>
      <c r="AI441" s="56"/>
      <c r="AJ441" s="56"/>
      <c r="AK441" s="56"/>
      <c r="AL441" s="56"/>
      <c r="AM441" s="56"/>
      <c r="AN441" s="56"/>
      <c r="AO441" s="56"/>
      <c r="AP441" s="56"/>
      <c r="AQ441" s="56"/>
      <c r="AR441" s="56"/>
      <c r="AS441" s="56"/>
      <c r="AT441" s="56"/>
      <c r="AU441" s="56"/>
      <c r="AV441" s="56"/>
      <c r="AW441" s="56"/>
      <c r="AX441" s="56"/>
      <c r="AY441" s="56"/>
      <c r="AZ441" s="56"/>
    </row>
    <row r="442" spans="1:52" s="3" customFormat="1" ht="12.75" x14ac:dyDescent="0.2">
      <c r="A442" s="543">
        <v>2</v>
      </c>
      <c r="B442" s="544">
        <v>6</v>
      </c>
      <c r="C442" s="544">
        <v>5</v>
      </c>
      <c r="D442" s="544">
        <v>2</v>
      </c>
      <c r="E442" s="544"/>
      <c r="F442" s="557" t="s">
        <v>270</v>
      </c>
      <c r="G442" s="563">
        <f>+G443</f>
        <v>0</v>
      </c>
      <c r="H442" s="563">
        <f>+H443</f>
        <v>0</v>
      </c>
      <c r="I442" s="563">
        <f>+I443</f>
        <v>0</v>
      </c>
      <c r="J442" s="563">
        <f>+J443</f>
        <v>0</v>
      </c>
      <c r="K442" s="564">
        <f>+K443</f>
        <v>0</v>
      </c>
      <c r="L442" s="56"/>
      <c r="M442" s="56"/>
      <c r="N442" s="56"/>
      <c r="O442" s="56"/>
      <c r="P442" s="56"/>
      <c r="Q442" s="56"/>
      <c r="R442" s="56"/>
      <c r="S442" s="56"/>
      <c r="T442" s="56"/>
      <c r="U442" s="56"/>
      <c r="V442" s="56"/>
      <c r="W442" s="56"/>
      <c r="X442" s="56"/>
      <c r="Y442" s="56"/>
      <c r="Z442" s="56"/>
      <c r="AA442" s="56"/>
      <c r="AB442" s="56"/>
      <c r="AC442" s="56"/>
      <c r="AD442" s="56"/>
      <c r="AE442" s="56"/>
      <c r="AF442" s="56"/>
      <c r="AG442" s="56"/>
      <c r="AH442" s="56"/>
      <c r="AI442" s="56"/>
      <c r="AJ442" s="56"/>
      <c r="AK442" s="56"/>
      <c r="AL442" s="56"/>
      <c r="AM442" s="56"/>
      <c r="AN442" s="56"/>
      <c r="AO442" s="56"/>
      <c r="AP442" s="56"/>
      <c r="AQ442" s="56"/>
      <c r="AR442" s="56"/>
      <c r="AS442" s="56"/>
      <c r="AT442" s="56"/>
      <c r="AU442" s="56"/>
      <c r="AV442" s="56"/>
      <c r="AW442" s="56"/>
      <c r="AX442" s="56"/>
      <c r="AY442" s="56"/>
      <c r="AZ442" s="56"/>
    </row>
    <row r="443" spans="1:52" s="3" customFormat="1" ht="12.75" customHeight="1" x14ac:dyDescent="0.2">
      <c r="A443" s="548">
        <v>2</v>
      </c>
      <c r="B443" s="549">
        <v>6</v>
      </c>
      <c r="C443" s="549">
        <v>5</v>
      </c>
      <c r="D443" s="549">
        <v>2</v>
      </c>
      <c r="E443" s="549" t="s">
        <v>312</v>
      </c>
      <c r="F443" s="556" t="s">
        <v>270</v>
      </c>
      <c r="G443" s="560"/>
      <c r="H443" s="560"/>
      <c r="I443" s="560"/>
      <c r="J443" s="552">
        <f>SUBTOTAL(9,G443:I443)</f>
        <v>0</v>
      </c>
      <c r="K443" s="553">
        <f>IFERROR(J443/$J$18*100,"0.00")</f>
        <v>0</v>
      </c>
      <c r="L443" s="56"/>
      <c r="M443" s="56"/>
      <c r="N443" s="56"/>
      <c r="O443" s="56"/>
      <c r="P443" s="56"/>
      <c r="Q443" s="56"/>
      <c r="R443" s="56"/>
      <c r="S443" s="56"/>
      <c r="T443" s="56"/>
      <c r="U443" s="56"/>
      <c r="V443" s="56"/>
      <c r="W443" s="56"/>
      <c r="X443" s="56"/>
      <c r="Y443" s="56"/>
      <c r="Z443" s="56"/>
      <c r="AA443" s="56"/>
      <c r="AB443" s="56"/>
      <c r="AC443" s="56"/>
      <c r="AD443" s="56"/>
      <c r="AE443" s="56"/>
      <c r="AF443" s="56"/>
      <c r="AG443" s="56"/>
      <c r="AH443" s="56"/>
      <c r="AI443" s="56"/>
      <c r="AJ443" s="56"/>
      <c r="AK443" s="56"/>
      <c r="AL443" s="56"/>
      <c r="AM443" s="56"/>
      <c r="AN443" s="56"/>
      <c r="AO443" s="56"/>
      <c r="AP443" s="56"/>
      <c r="AQ443" s="56"/>
      <c r="AR443" s="56"/>
      <c r="AS443" s="56"/>
      <c r="AT443" s="56"/>
      <c r="AU443" s="56"/>
      <c r="AV443" s="56"/>
      <c r="AW443" s="56"/>
      <c r="AX443" s="56"/>
      <c r="AY443" s="56"/>
      <c r="AZ443" s="56"/>
    </row>
    <row r="444" spans="1:52" s="3" customFormat="1" ht="12.75" x14ac:dyDescent="0.2">
      <c r="A444" s="543">
        <v>2</v>
      </c>
      <c r="B444" s="544">
        <v>6</v>
      </c>
      <c r="C444" s="544">
        <v>5</v>
      </c>
      <c r="D444" s="544">
        <v>3</v>
      </c>
      <c r="E444" s="544"/>
      <c r="F444" s="557" t="s">
        <v>271</v>
      </c>
      <c r="G444" s="563">
        <f>+G445</f>
        <v>0</v>
      </c>
      <c r="H444" s="563">
        <f>+H445</f>
        <v>0</v>
      </c>
      <c r="I444" s="563">
        <f>+I445</f>
        <v>0</v>
      </c>
      <c r="J444" s="563">
        <f>+J445</f>
        <v>0</v>
      </c>
      <c r="K444" s="564">
        <f>+K445</f>
        <v>0</v>
      </c>
      <c r="L444" s="56"/>
      <c r="M444" s="56"/>
      <c r="N444" s="56"/>
      <c r="O444" s="56"/>
      <c r="P444" s="56"/>
      <c r="Q444" s="56"/>
      <c r="R444" s="56"/>
      <c r="S444" s="56"/>
      <c r="T444" s="56"/>
      <c r="U444" s="56"/>
      <c r="V444" s="56"/>
      <c r="W444" s="56"/>
      <c r="X444" s="56"/>
      <c r="Y444" s="56"/>
      <c r="Z444" s="56"/>
      <c r="AA444" s="56"/>
      <c r="AB444" s="56"/>
      <c r="AC444" s="56"/>
      <c r="AD444" s="56"/>
      <c r="AE444" s="56"/>
      <c r="AF444" s="56"/>
      <c r="AG444" s="56"/>
      <c r="AH444" s="56"/>
      <c r="AI444" s="56"/>
      <c r="AJ444" s="56"/>
      <c r="AK444" s="56"/>
      <c r="AL444" s="56"/>
      <c r="AM444" s="56"/>
      <c r="AN444" s="56"/>
      <c r="AO444" s="56"/>
      <c r="AP444" s="56"/>
      <c r="AQ444" s="56"/>
      <c r="AR444" s="56"/>
      <c r="AS444" s="56"/>
      <c r="AT444" s="56"/>
      <c r="AU444" s="56"/>
      <c r="AV444" s="56"/>
      <c r="AW444" s="56"/>
      <c r="AX444" s="56"/>
      <c r="AY444" s="56"/>
      <c r="AZ444" s="56"/>
    </row>
    <row r="445" spans="1:52" s="3" customFormat="1" ht="14.25" customHeight="1" x14ac:dyDescent="0.2">
      <c r="A445" s="548">
        <v>2</v>
      </c>
      <c r="B445" s="549">
        <v>6</v>
      </c>
      <c r="C445" s="549">
        <v>5</v>
      </c>
      <c r="D445" s="549">
        <v>3</v>
      </c>
      <c r="E445" s="549" t="s">
        <v>312</v>
      </c>
      <c r="F445" s="556" t="s">
        <v>271</v>
      </c>
      <c r="G445" s="560"/>
      <c r="H445" s="560"/>
      <c r="I445" s="560"/>
      <c r="J445" s="552">
        <f>SUBTOTAL(9,G445:I445)</f>
        <v>0</v>
      </c>
      <c r="K445" s="553">
        <f>IFERROR(J445/$J$18*100,"0.00")</f>
        <v>0</v>
      </c>
      <c r="L445" s="56"/>
      <c r="M445" s="56"/>
      <c r="N445" s="56"/>
      <c r="O445" s="56"/>
      <c r="P445" s="56"/>
      <c r="Q445" s="56"/>
      <c r="R445" s="56"/>
      <c r="S445" s="56"/>
      <c r="T445" s="56"/>
      <c r="U445" s="56"/>
      <c r="V445" s="56"/>
      <c r="W445" s="56"/>
      <c r="X445" s="56"/>
      <c r="Y445" s="56"/>
      <c r="Z445" s="56"/>
      <c r="AA445" s="56"/>
      <c r="AB445" s="56"/>
      <c r="AC445" s="56"/>
      <c r="AD445" s="56"/>
      <c r="AE445" s="56"/>
      <c r="AF445" s="56"/>
      <c r="AG445" s="56"/>
      <c r="AH445" s="56"/>
      <c r="AI445" s="56"/>
      <c r="AJ445" s="56"/>
      <c r="AK445" s="56"/>
      <c r="AL445" s="56"/>
      <c r="AM445" s="56"/>
      <c r="AN445" s="56"/>
      <c r="AO445" s="56"/>
      <c r="AP445" s="56"/>
      <c r="AQ445" s="56"/>
      <c r="AR445" s="56"/>
      <c r="AS445" s="56"/>
      <c r="AT445" s="56"/>
      <c r="AU445" s="56"/>
      <c r="AV445" s="56"/>
      <c r="AW445" s="56"/>
      <c r="AX445" s="56"/>
      <c r="AY445" s="56"/>
      <c r="AZ445" s="56"/>
    </row>
    <row r="446" spans="1:52" s="3" customFormat="1" ht="12.75" x14ac:dyDescent="0.2">
      <c r="A446" s="543">
        <v>2</v>
      </c>
      <c r="B446" s="544">
        <v>6</v>
      </c>
      <c r="C446" s="544">
        <v>5</v>
      </c>
      <c r="D446" s="544">
        <v>4</v>
      </c>
      <c r="E446" s="544"/>
      <c r="F446" s="557" t="s">
        <v>272</v>
      </c>
      <c r="G446" s="563">
        <f>+G447</f>
        <v>0</v>
      </c>
      <c r="H446" s="563">
        <f>+H447</f>
        <v>300000</v>
      </c>
      <c r="I446" s="563">
        <f>+I447</f>
        <v>0</v>
      </c>
      <c r="J446" s="563">
        <f>+J447</f>
        <v>300000</v>
      </c>
      <c r="K446" s="564">
        <f>+K447</f>
        <v>7.2851235425186775E-2</v>
      </c>
      <c r="L446" s="56"/>
      <c r="M446" s="56"/>
      <c r="N446" s="56"/>
      <c r="O446" s="56"/>
      <c r="P446" s="56"/>
      <c r="Q446" s="56"/>
      <c r="R446" s="56"/>
      <c r="S446" s="56"/>
      <c r="T446" s="56"/>
      <c r="U446" s="56"/>
      <c r="V446" s="56"/>
      <c r="W446" s="56"/>
      <c r="X446" s="56"/>
      <c r="Y446" s="56"/>
      <c r="Z446" s="56"/>
      <c r="AA446" s="56"/>
      <c r="AB446" s="56"/>
      <c r="AC446" s="56"/>
      <c r="AD446" s="56"/>
      <c r="AE446" s="56"/>
      <c r="AF446" s="56"/>
      <c r="AG446" s="56"/>
      <c r="AH446" s="56"/>
      <c r="AI446" s="56"/>
      <c r="AJ446" s="56"/>
      <c r="AK446" s="56"/>
      <c r="AL446" s="56"/>
      <c r="AM446" s="56"/>
      <c r="AN446" s="56"/>
      <c r="AO446" s="56"/>
      <c r="AP446" s="56"/>
      <c r="AQ446" s="56"/>
      <c r="AR446" s="56"/>
      <c r="AS446" s="56"/>
      <c r="AT446" s="56"/>
      <c r="AU446" s="56"/>
      <c r="AV446" s="56"/>
      <c r="AW446" s="56"/>
      <c r="AX446" s="56"/>
      <c r="AY446" s="56"/>
      <c r="AZ446" s="56"/>
    </row>
    <row r="447" spans="1:52" s="3" customFormat="1" ht="24.75" customHeight="1" x14ac:dyDescent="0.2">
      <c r="A447" s="548">
        <v>2</v>
      </c>
      <c r="B447" s="549">
        <v>6</v>
      </c>
      <c r="C447" s="549">
        <v>5</v>
      </c>
      <c r="D447" s="549">
        <v>4</v>
      </c>
      <c r="E447" s="549" t="s">
        <v>312</v>
      </c>
      <c r="F447" s="556" t="s">
        <v>272</v>
      </c>
      <c r="G447" s="560"/>
      <c r="H447" s="560">
        <v>300000</v>
      </c>
      <c r="I447" s="560"/>
      <c r="J447" s="552">
        <f>SUBTOTAL(9,G447:I447)</f>
        <v>300000</v>
      </c>
      <c r="K447" s="553">
        <f>IFERROR(J447/$J$18*100,"0.00")</f>
        <v>7.2851235425186775E-2</v>
      </c>
      <c r="L447" s="56"/>
      <c r="M447" s="56"/>
      <c r="N447" s="56"/>
      <c r="O447" s="56"/>
      <c r="P447" s="56"/>
      <c r="Q447" s="56"/>
      <c r="R447" s="56"/>
      <c r="S447" s="56"/>
      <c r="T447" s="56"/>
      <c r="U447" s="56"/>
      <c r="V447" s="56"/>
      <c r="W447" s="56"/>
      <c r="X447" s="56"/>
      <c r="Y447" s="56"/>
      <c r="Z447" s="56"/>
      <c r="AA447" s="56"/>
      <c r="AB447" s="56"/>
      <c r="AC447" s="56"/>
      <c r="AD447" s="56"/>
      <c r="AE447" s="56"/>
      <c r="AF447" s="56"/>
      <c r="AG447" s="56"/>
      <c r="AH447" s="56"/>
      <c r="AI447" s="56"/>
      <c r="AJ447" s="56"/>
      <c r="AK447" s="56"/>
      <c r="AL447" s="56"/>
      <c r="AM447" s="56"/>
      <c r="AN447" s="56"/>
      <c r="AO447" s="56"/>
      <c r="AP447" s="56"/>
      <c r="AQ447" s="56"/>
      <c r="AR447" s="56"/>
      <c r="AS447" s="56"/>
      <c r="AT447" s="56"/>
      <c r="AU447" s="56"/>
      <c r="AV447" s="56"/>
      <c r="AW447" s="56"/>
      <c r="AX447" s="56"/>
      <c r="AY447" s="56"/>
      <c r="AZ447" s="56"/>
    </row>
    <row r="448" spans="1:52" s="3" customFormat="1" ht="12.75" x14ac:dyDescent="0.2">
      <c r="A448" s="543">
        <v>2</v>
      </c>
      <c r="B448" s="544">
        <v>6</v>
      </c>
      <c r="C448" s="544">
        <v>5</v>
      </c>
      <c r="D448" s="544">
        <v>5</v>
      </c>
      <c r="E448" s="544"/>
      <c r="F448" s="557" t="s">
        <v>273</v>
      </c>
      <c r="G448" s="563">
        <f>+G449</f>
        <v>0</v>
      </c>
      <c r="H448" s="563">
        <f>+H449</f>
        <v>0</v>
      </c>
      <c r="I448" s="563">
        <f>+I449</f>
        <v>0</v>
      </c>
      <c r="J448" s="563">
        <f>+J449</f>
        <v>0</v>
      </c>
      <c r="K448" s="564">
        <f>+K449</f>
        <v>0</v>
      </c>
      <c r="L448" s="56"/>
      <c r="M448" s="56"/>
      <c r="N448" s="56"/>
      <c r="O448" s="56"/>
      <c r="P448" s="56"/>
      <c r="Q448" s="56"/>
      <c r="R448" s="56"/>
      <c r="S448" s="56"/>
      <c r="T448" s="56"/>
      <c r="U448" s="56"/>
      <c r="V448" s="56"/>
      <c r="W448" s="56"/>
      <c r="X448" s="56"/>
      <c r="Y448" s="56"/>
      <c r="Z448" s="56"/>
      <c r="AA448" s="56"/>
      <c r="AB448" s="56"/>
      <c r="AC448" s="56"/>
      <c r="AD448" s="56"/>
      <c r="AE448" s="56"/>
      <c r="AF448" s="56"/>
      <c r="AG448" s="56"/>
      <c r="AH448" s="56"/>
      <c r="AI448" s="56"/>
      <c r="AJ448" s="56"/>
      <c r="AK448" s="56"/>
      <c r="AL448" s="56"/>
      <c r="AM448" s="56"/>
      <c r="AN448" s="56"/>
      <c r="AO448" s="56"/>
      <c r="AP448" s="56"/>
      <c r="AQ448" s="56"/>
      <c r="AR448" s="56"/>
      <c r="AS448" s="56"/>
      <c r="AT448" s="56"/>
      <c r="AU448" s="56"/>
      <c r="AV448" s="56"/>
      <c r="AW448" s="56"/>
      <c r="AX448" s="56"/>
      <c r="AY448" s="56"/>
      <c r="AZ448" s="56"/>
    </row>
    <row r="449" spans="1:52" s="3" customFormat="1" ht="15" customHeight="1" x14ac:dyDescent="0.2">
      <c r="A449" s="548">
        <v>2</v>
      </c>
      <c r="B449" s="549">
        <v>6</v>
      </c>
      <c r="C449" s="549">
        <v>5</v>
      </c>
      <c r="D449" s="549">
        <v>5</v>
      </c>
      <c r="E449" s="549" t="s">
        <v>312</v>
      </c>
      <c r="F449" s="556" t="s">
        <v>273</v>
      </c>
      <c r="G449" s="560"/>
      <c r="H449" s="560"/>
      <c r="I449" s="560"/>
      <c r="J449" s="552">
        <f>SUBTOTAL(9,G449:I449)</f>
        <v>0</v>
      </c>
      <c r="K449" s="553">
        <f>IFERROR(J449/$J$18*100,"0.00")</f>
        <v>0</v>
      </c>
      <c r="L449" s="56"/>
      <c r="M449" s="56"/>
      <c r="N449" s="56"/>
      <c r="O449" s="56"/>
      <c r="P449" s="56"/>
      <c r="Q449" s="56"/>
      <c r="R449" s="56"/>
      <c r="S449" s="56"/>
      <c r="T449" s="56"/>
      <c r="U449" s="56"/>
      <c r="V449" s="56"/>
      <c r="W449" s="56"/>
      <c r="X449" s="56"/>
      <c r="Y449" s="56"/>
      <c r="Z449" s="56"/>
      <c r="AA449" s="56"/>
      <c r="AB449" s="56"/>
      <c r="AC449" s="56"/>
      <c r="AD449" s="56"/>
      <c r="AE449" s="56"/>
      <c r="AF449" s="56"/>
      <c r="AG449" s="56"/>
      <c r="AH449" s="56"/>
      <c r="AI449" s="56"/>
      <c r="AJ449" s="56"/>
      <c r="AK449" s="56"/>
      <c r="AL449" s="56"/>
      <c r="AM449" s="56"/>
      <c r="AN449" s="56"/>
      <c r="AO449" s="56"/>
      <c r="AP449" s="56"/>
      <c r="AQ449" s="56"/>
      <c r="AR449" s="56"/>
      <c r="AS449" s="56"/>
      <c r="AT449" s="56"/>
      <c r="AU449" s="56"/>
      <c r="AV449" s="56"/>
      <c r="AW449" s="56"/>
      <c r="AX449" s="56"/>
      <c r="AY449" s="56"/>
      <c r="AZ449" s="56"/>
    </row>
    <row r="450" spans="1:52" s="3" customFormat="1" ht="12.75" x14ac:dyDescent="0.2">
      <c r="A450" s="543">
        <v>2</v>
      </c>
      <c r="B450" s="544">
        <v>6</v>
      </c>
      <c r="C450" s="544">
        <v>5</v>
      </c>
      <c r="D450" s="544">
        <v>6</v>
      </c>
      <c r="E450" s="544"/>
      <c r="F450" s="557" t="s">
        <v>274</v>
      </c>
      <c r="G450" s="563">
        <f>+G451</f>
        <v>0</v>
      </c>
      <c r="H450" s="563">
        <f>+H451</f>
        <v>450000</v>
      </c>
      <c r="I450" s="563">
        <f>+I451</f>
        <v>0</v>
      </c>
      <c r="J450" s="563">
        <f>+J451</f>
        <v>450000</v>
      </c>
      <c r="K450" s="564">
        <f>+K451</f>
        <v>0.10927685313778016</v>
      </c>
      <c r="L450" s="56"/>
      <c r="M450" s="56"/>
      <c r="N450" s="56"/>
      <c r="O450" s="56"/>
      <c r="P450" s="56"/>
      <c r="Q450" s="56"/>
      <c r="R450" s="56"/>
      <c r="S450" s="56"/>
      <c r="T450" s="56"/>
      <c r="U450" s="56"/>
      <c r="V450" s="56"/>
      <c r="W450" s="56"/>
      <c r="X450" s="56"/>
      <c r="Y450" s="56"/>
      <c r="Z450" s="56"/>
      <c r="AA450" s="56"/>
      <c r="AB450" s="56"/>
      <c r="AC450" s="56"/>
      <c r="AD450" s="56"/>
      <c r="AE450" s="56"/>
      <c r="AF450" s="56"/>
      <c r="AG450" s="56"/>
      <c r="AH450" s="56"/>
      <c r="AI450" s="56"/>
      <c r="AJ450" s="56"/>
      <c r="AK450" s="56"/>
      <c r="AL450" s="56"/>
      <c r="AM450" s="56"/>
      <c r="AN450" s="56"/>
      <c r="AO450" s="56"/>
      <c r="AP450" s="56"/>
      <c r="AQ450" s="56"/>
      <c r="AR450" s="56"/>
      <c r="AS450" s="56"/>
      <c r="AT450" s="56"/>
      <c r="AU450" s="56"/>
      <c r="AV450" s="56"/>
      <c r="AW450" s="56"/>
      <c r="AX450" s="56"/>
      <c r="AY450" s="56"/>
      <c r="AZ450" s="56"/>
    </row>
    <row r="451" spans="1:52" s="3" customFormat="1" ht="12.75" customHeight="1" x14ac:dyDescent="0.2">
      <c r="A451" s="548">
        <v>2</v>
      </c>
      <c r="B451" s="549">
        <v>6</v>
      </c>
      <c r="C451" s="549">
        <v>5</v>
      </c>
      <c r="D451" s="549">
        <v>6</v>
      </c>
      <c r="E451" s="549" t="s">
        <v>312</v>
      </c>
      <c r="F451" s="556" t="s">
        <v>274</v>
      </c>
      <c r="G451" s="560"/>
      <c r="H451" s="551">
        <v>450000</v>
      </c>
      <c r="I451" s="560"/>
      <c r="J451" s="552">
        <f>SUBTOTAL(9,G451:I451)</f>
        <v>450000</v>
      </c>
      <c r="K451" s="553">
        <f>IFERROR(J451/$J$18*100,"0.00")</f>
        <v>0.10927685313778016</v>
      </c>
      <c r="L451" s="56"/>
      <c r="M451" s="56"/>
      <c r="N451" s="56"/>
      <c r="O451" s="56"/>
      <c r="P451" s="56"/>
      <c r="Q451" s="56"/>
      <c r="R451" s="56"/>
      <c r="S451" s="56"/>
      <c r="T451" s="56"/>
      <c r="U451" s="56"/>
      <c r="V451" s="56"/>
      <c r="W451" s="56"/>
      <c r="X451" s="56"/>
      <c r="Y451" s="56"/>
      <c r="Z451" s="56"/>
      <c r="AA451" s="56"/>
      <c r="AB451" s="56"/>
      <c r="AC451" s="56"/>
      <c r="AD451" s="56"/>
      <c r="AE451" s="56"/>
      <c r="AF451" s="56"/>
      <c r="AG451" s="56"/>
      <c r="AH451" s="56"/>
      <c r="AI451" s="56"/>
      <c r="AJ451" s="56"/>
      <c r="AK451" s="56"/>
      <c r="AL451" s="56"/>
      <c r="AM451" s="56"/>
      <c r="AN451" s="56"/>
      <c r="AO451" s="56"/>
      <c r="AP451" s="56"/>
      <c r="AQ451" s="56"/>
      <c r="AR451" s="56"/>
      <c r="AS451" s="56"/>
      <c r="AT451" s="56"/>
      <c r="AU451" s="56"/>
      <c r="AV451" s="56"/>
      <c r="AW451" s="56"/>
      <c r="AX451" s="56"/>
      <c r="AY451" s="56"/>
      <c r="AZ451" s="56"/>
    </row>
    <row r="452" spans="1:52" s="3" customFormat="1" ht="12.75" x14ac:dyDescent="0.2">
      <c r="A452" s="543">
        <v>2</v>
      </c>
      <c r="B452" s="544">
        <v>6</v>
      </c>
      <c r="C452" s="544">
        <v>5</v>
      </c>
      <c r="D452" s="544">
        <v>7</v>
      </c>
      <c r="E452" s="544"/>
      <c r="F452" s="557" t="s">
        <v>275</v>
      </c>
      <c r="G452" s="563">
        <f>+G453</f>
        <v>0</v>
      </c>
      <c r="H452" s="563">
        <f>+H453</f>
        <v>0</v>
      </c>
      <c r="I452" s="563">
        <f>+I453</f>
        <v>0</v>
      </c>
      <c r="J452" s="563">
        <f>+J453</f>
        <v>0</v>
      </c>
      <c r="K452" s="564">
        <f>+K453</f>
        <v>0</v>
      </c>
      <c r="L452" s="56"/>
      <c r="M452" s="56"/>
      <c r="N452" s="56"/>
      <c r="O452" s="56"/>
      <c r="P452" s="56"/>
      <c r="Q452" s="56"/>
      <c r="R452" s="56"/>
      <c r="S452" s="56"/>
      <c r="T452" s="56"/>
      <c r="U452" s="56"/>
      <c r="V452" s="56"/>
      <c r="W452" s="56"/>
      <c r="X452" s="56"/>
      <c r="Y452" s="56"/>
      <c r="Z452" s="56"/>
      <c r="AA452" s="56"/>
      <c r="AB452" s="56"/>
      <c r="AC452" s="56"/>
      <c r="AD452" s="56"/>
      <c r="AE452" s="56"/>
      <c r="AF452" s="56"/>
      <c r="AG452" s="56"/>
      <c r="AH452" s="56"/>
      <c r="AI452" s="56"/>
      <c r="AJ452" s="56"/>
      <c r="AK452" s="56"/>
      <c r="AL452" s="56"/>
      <c r="AM452" s="56"/>
      <c r="AN452" s="56"/>
      <c r="AO452" s="56"/>
      <c r="AP452" s="56"/>
      <c r="AQ452" s="56"/>
      <c r="AR452" s="56"/>
      <c r="AS452" s="56"/>
      <c r="AT452" s="56"/>
      <c r="AU452" s="56"/>
      <c r="AV452" s="56"/>
      <c r="AW452" s="56"/>
      <c r="AX452" s="56"/>
      <c r="AY452" s="56"/>
      <c r="AZ452" s="56"/>
    </row>
    <row r="453" spans="1:52" s="3" customFormat="1" ht="12" customHeight="1" x14ac:dyDescent="0.2">
      <c r="A453" s="548">
        <v>2</v>
      </c>
      <c r="B453" s="549">
        <v>6</v>
      </c>
      <c r="C453" s="549">
        <v>5</v>
      </c>
      <c r="D453" s="549">
        <v>7</v>
      </c>
      <c r="E453" s="549" t="s">
        <v>312</v>
      </c>
      <c r="F453" s="556" t="s">
        <v>275</v>
      </c>
      <c r="G453" s="560"/>
      <c r="H453" s="560"/>
      <c r="I453" s="560"/>
      <c r="J453" s="552">
        <f>SUBTOTAL(9,G453:I453)</f>
        <v>0</v>
      </c>
      <c r="K453" s="553">
        <f>IFERROR(J453/$J$18*100,"0.00")</f>
        <v>0</v>
      </c>
      <c r="L453" s="56"/>
      <c r="M453" s="56"/>
      <c r="N453" s="56"/>
      <c r="O453" s="56"/>
      <c r="P453" s="56"/>
      <c r="Q453" s="56"/>
      <c r="R453" s="56"/>
      <c r="S453" s="56"/>
      <c r="T453" s="56"/>
      <c r="U453" s="56"/>
      <c r="V453" s="56"/>
      <c r="W453" s="56"/>
      <c r="X453" s="56"/>
      <c r="Y453" s="56"/>
      <c r="Z453" s="56"/>
      <c r="AA453" s="56"/>
      <c r="AB453" s="56"/>
      <c r="AC453" s="56"/>
      <c r="AD453" s="56"/>
      <c r="AE453" s="56"/>
      <c r="AF453" s="56"/>
      <c r="AG453" s="56"/>
      <c r="AH453" s="56"/>
      <c r="AI453" s="56"/>
      <c r="AJ453" s="56"/>
      <c r="AK453" s="56"/>
      <c r="AL453" s="56"/>
      <c r="AM453" s="56"/>
      <c r="AN453" s="56"/>
      <c r="AO453" s="56"/>
      <c r="AP453" s="56"/>
      <c r="AQ453" s="56"/>
      <c r="AR453" s="56"/>
      <c r="AS453" s="56"/>
      <c r="AT453" s="56"/>
      <c r="AU453" s="56"/>
      <c r="AV453" s="56"/>
      <c r="AW453" s="56"/>
      <c r="AX453" s="56"/>
      <c r="AY453" s="56"/>
      <c r="AZ453" s="56"/>
    </row>
    <row r="454" spans="1:52" s="3" customFormat="1" ht="12.75" x14ac:dyDescent="0.2">
      <c r="A454" s="543">
        <v>2</v>
      </c>
      <c r="B454" s="544">
        <v>6</v>
      </c>
      <c r="C454" s="544">
        <v>5</v>
      </c>
      <c r="D454" s="544">
        <v>8</v>
      </c>
      <c r="E454" s="544"/>
      <c r="F454" s="557" t="s">
        <v>276</v>
      </c>
      <c r="G454" s="563">
        <f>+G455</f>
        <v>0</v>
      </c>
      <c r="H454" s="563">
        <f>+H455</f>
        <v>0</v>
      </c>
      <c r="I454" s="563">
        <f>+I455</f>
        <v>0</v>
      </c>
      <c r="J454" s="563">
        <f>+J455</f>
        <v>0</v>
      </c>
      <c r="K454" s="564">
        <f>+K455</f>
        <v>0</v>
      </c>
      <c r="L454" s="56"/>
      <c r="M454" s="56"/>
      <c r="N454" s="56"/>
      <c r="O454" s="56"/>
      <c r="P454" s="56"/>
      <c r="Q454" s="56"/>
      <c r="R454" s="56"/>
      <c r="S454" s="56"/>
      <c r="T454" s="56"/>
      <c r="U454" s="56"/>
      <c r="V454" s="56"/>
      <c r="W454" s="56"/>
      <c r="X454" s="56"/>
      <c r="Y454" s="56"/>
      <c r="Z454" s="56"/>
      <c r="AA454" s="56"/>
      <c r="AB454" s="56"/>
      <c r="AC454" s="56"/>
      <c r="AD454" s="56"/>
      <c r="AE454" s="56"/>
      <c r="AF454" s="56"/>
      <c r="AG454" s="56"/>
      <c r="AH454" s="56"/>
      <c r="AI454" s="56"/>
      <c r="AJ454" s="56"/>
      <c r="AK454" s="56"/>
      <c r="AL454" s="56"/>
      <c r="AM454" s="56"/>
      <c r="AN454" s="56"/>
      <c r="AO454" s="56"/>
      <c r="AP454" s="56"/>
      <c r="AQ454" s="56"/>
      <c r="AR454" s="56"/>
      <c r="AS454" s="56"/>
      <c r="AT454" s="56"/>
      <c r="AU454" s="56"/>
      <c r="AV454" s="56"/>
      <c r="AW454" s="56"/>
      <c r="AX454" s="56"/>
      <c r="AY454" s="56"/>
      <c r="AZ454" s="56"/>
    </row>
    <row r="455" spans="1:52" s="3" customFormat="1" ht="12.75" x14ac:dyDescent="0.2">
      <c r="A455" s="548">
        <v>2</v>
      </c>
      <c r="B455" s="549">
        <v>6</v>
      </c>
      <c r="C455" s="549">
        <v>5</v>
      </c>
      <c r="D455" s="549">
        <v>8</v>
      </c>
      <c r="E455" s="549" t="s">
        <v>312</v>
      </c>
      <c r="F455" s="556" t="s">
        <v>276</v>
      </c>
      <c r="G455" s="560"/>
      <c r="H455" s="560"/>
      <c r="I455" s="560"/>
      <c r="J455" s="552">
        <f>SUBTOTAL(9,G455:I455)</f>
        <v>0</v>
      </c>
      <c r="K455" s="553">
        <f>IFERROR(J455/$J$18*100,"0.00")</f>
        <v>0</v>
      </c>
      <c r="L455" s="56"/>
      <c r="M455" s="56"/>
      <c r="N455" s="56"/>
      <c r="O455" s="56"/>
      <c r="P455" s="56"/>
      <c r="Q455" s="56"/>
      <c r="R455" s="56"/>
      <c r="S455" s="56"/>
      <c r="T455" s="56"/>
      <c r="U455" s="56"/>
      <c r="V455" s="56"/>
      <c r="W455" s="56"/>
      <c r="X455" s="56"/>
      <c r="Y455" s="56"/>
      <c r="Z455" s="56"/>
      <c r="AA455" s="56"/>
      <c r="AB455" s="56"/>
      <c r="AC455" s="56"/>
      <c r="AD455" s="56"/>
      <c r="AE455" s="56"/>
      <c r="AF455" s="56"/>
      <c r="AG455" s="56"/>
      <c r="AH455" s="56"/>
      <c r="AI455" s="56"/>
      <c r="AJ455" s="56"/>
      <c r="AK455" s="56"/>
      <c r="AL455" s="56"/>
      <c r="AM455" s="56"/>
      <c r="AN455" s="56"/>
      <c r="AO455" s="56"/>
      <c r="AP455" s="56"/>
      <c r="AQ455" s="56"/>
      <c r="AR455" s="56"/>
      <c r="AS455" s="56"/>
      <c r="AT455" s="56"/>
      <c r="AU455" s="56"/>
      <c r="AV455" s="56"/>
      <c r="AW455" s="56"/>
      <c r="AX455" s="56"/>
      <c r="AY455" s="56"/>
      <c r="AZ455" s="56"/>
    </row>
    <row r="456" spans="1:52" s="3" customFormat="1" ht="12.75" x14ac:dyDescent="0.2">
      <c r="A456" s="538">
        <v>2</v>
      </c>
      <c r="B456" s="539">
        <v>6</v>
      </c>
      <c r="C456" s="539">
        <v>6</v>
      </c>
      <c r="D456" s="539"/>
      <c r="E456" s="539"/>
      <c r="F456" s="540" t="s">
        <v>424</v>
      </c>
      <c r="G456" s="541">
        <f>+G457+G459</f>
        <v>0</v>
      </c>
      <c r="H456" s="541">
        <f>+H457+H459</f>
        <v>0</v>
      </c>
      <c r="I456" s="541">
        <f>+I457+I459</f>
        <v>0</v>
      </c>
      <c r="J456" s="541">
        <f>+J457+J459</f>
        <v>0</v>
      </c>
      <c r="K456" s="542">
        <f>+K457+K459</f>
        <v>0</v>
      </c>
      <c r="L456" s="56"/>
      <c r="M456" s="56"/>
      <c r="N456" s="56"/>
      <c r="O456" s="56"/>
      <c r="P456" s="56"/>
      <c r="Q456" s="56"/>
      <c r="R456" s="56"/>
      <c r="S456" s="56"/>
      <c r="T456" s="56"/>
      <c r="U456" s="56"/>
      <c r="V456" s="56"/>
      <c r="W456" s="56"/>
      <c r="X456" s="56"/>
      <c r="Y456" s="56"/>
      <c r="Z456" s="56"/>
      <c r="AA456" s="56"/>
      <c r="AB456" s="56"/>
      <c r="AC456" s="56"/>
      <c r="AD456" s="56"/>
      <c r="AE456" s="56"/>
      <c r="AF456" s="56"/>
      <c r="AG456" s="56"/>
      <c r="AH456" s="56"/>
      <c r="AI456" s="56"/>
      <c r="AJ456" s="56"/>
      <c r="AK456" s="56"/>
      <c r="AL456" s="56"/>
      <c r="AM456" s="56"/>
      <c r="AN456" s="56"/>
      <c r="AO456" s="56"/>
      <c r="AP456" s="56"/>
      <c r="AQ456" s="56"/>
      <c r="AR456" s="56"/>
      <c r="AS456" s="56"/>
      <c r="AT456" s="56"/>
      <c r="AU456" s="56"/>
      <c r="AV456" s="56"/>
      <c r="AW456" s="56"/>
      <c r="AX456" s="56"/>
      <c r="AY456" s="56"/>
      <c r="AZ456" s="56"/>
    </row>
    <row r="457" spans="1:52" s="3" customFormat="1" ht="15" customHeight="1" x14ac:dyDescent="0.2">
      <c r="A457" s="543">
        <v>2</v>
      </c>
      <c r="B457" s="544">
        <v>6</v>
      </c>
      <c r="C457" s="544">
        <v>6</v>
      </c>
      <c r="D457" s="544">
        <v>1</v>
      </c>
      <c r="E457" s="544"/>
      <c r="F457" s="572" t="s">
        <v>425</v>
      </c>
      <c r="G457" s="546">
        <f>+G458</f>
        <v>0</v>
      </c>
      <c r="H457" s="546">
        <f>+H458</f>
        <v>0</v>
      </c>
      <c r="I457" s="546">
        <f>+I458</f>
        <v>0</v>
      </c>
      <c r="J457" s="546">
        <f>+J458</f>
        <v>0</v>
      </c>
      <c r="K457" s="547">
        <f>+K458</f>
        <v>0</v>
      </c>
      <c r="L457" s="56"/>
      <c r="M457" s="56"/>
      <c r="N457" s="56"/>
      <c r="O457" s="56"/>
      <c r="P457" s="56"/>
      <c r="Q457" s="56"/>
      <c r="R457" s="56"/>
      <c r="S457" s="56"/>
      <c r="T457" s="56"/>
      <c r="U457" s="56"/>
      <c r="V457" s="56"/>
      <c r="W457" s="56"/>
      <c r="X457" s="56"/>
      <c r="Y457" s="56"/>
      <c r="Z457" s="56"/>
      <c r="AA457" s="56"/>
      <c r="AB457" s="56"/>
      <c r="AC457" s="56"/>
      <c r="AD457" s="56"/>
      <c r="AE457" s="56"/>
      <c r="AF457" s="56"/>
      <c r="AG457" s="56"/>
      <c r="AH457" s="56"/>
      <c r="AI457" s="56"/>
      <c r="AJ457" s="56"/>
      <c r="AK457" s="56"/>
      <c r="AL457" s="56"/>
      <c r="AM457" s="56"/>
      <c r="AN457" s="56"/>
      <c r="AO457" s="56"/>
      <c r="AP457" s="56"/>
      <c r="AQ457" s="56"/>
      <c r="AR457" s="56"/>
      <c r="AS457" s="56"/>
      <c r="AT457" s="56"/>
      <c r="AU457" s="56"/>
      <c r="AV457" s="56"/>
      <c r="AW457" s="56"/>
      <c r="AX457" s="56"/>
      <c r="AY457" s="56"/>
      <c r="AZ457" s="56"/>
    </row>
    <row r="458" spans="1:52" s="3" customFormat="1" ht="15.75" customHeight="1" x14ac:dyDescent="0.2">
      <c r="A458" s="548">
        <v>2</v>
      </c>
      <c r="B458" s="549">
        <v>6</v>
      </c>
      <c r="C458" s="549">
        <v>6</v>
      </c>
      <c r="D458" s="549">
        <v>1</v>
      </c>
      <c r="E458" s="549" t="s">
        <v>312</v>
      </c>
      <c r="F458" s="556" t="s">
        <v>425</v>
      </c>
      <c r="G458" s="560"/>
      <c r="H458" s="560"/>
      <c r="I458" s="560"/>
      <c r="J458" s="552">
        <f>SUBTOTAL(9,G458:I458)</f>
        <v>0</v>
      </c>
      <c r="K458" s="553">
        <f>IFERROR(J458/$J$18*100,"0.00")</f>
        <v>0</v>
      </c>
      <c r="L458" s="56"/>
      <c r="M458" s="56"/>
      <c r="N458" s="56"/>
      <c r="O458" s="56"/>
      <c r="P458" s="56"/>
      <c r="Q458" s="56"/>
      <c r="R458" s="56"/>
      <c r="S458" s="56"/>
      <c r="T458" s="56"/>
      <c r="U458" s="56"/>
      <c r="V458" s="56"/>
      <c r="W458" s="56"/>
      <c r="X458" s="56"/>
      <c r="Y458" s="56"/>
      <c r="Z458" s="56"/>
      <c r="AA458" s="56"/>
      <c r="AB458" s="56"/>
      <c r="AC458" s="56"/>
      <c r="AD458" s="56"/>
      <c r="AE458" s="56"/>
      <c r="AF458" s="56"/>
      <c r="AG458" s="56"/>
      <c r="AH458" s="56"/>
      <c r="AI458" s="56"/>
      <c r="AJ458" s="56"/>
      <c r="AK458" s="56"/>
      <c r="AL458" s="56"/>
      <c r="AM458" s="56"/>
      <c r="AN458" s="56"/>
      <c r="AO458" s="56"/>
      <c r="AP458" s="56"/>
      <c r="AQ458" s="56"/>
      <c r="AR458" s="56"/>
      <c r="AS458" s="56"/>
      <c r="AT458" s="56"/>
      <c r="AU458" s="56"/>
      <c r="AV458" s="56"/>
      <c r="AW458" s="56"/>
      <c r="AX458" s="56"/>
      <c r="AY458" s="56"/>
      <c r="AZ458" s="56"/>
    </row>
    <row r="459" spans="1:52" s="3" customFormat="1" ht="13.5" customHeight="1" x14ac:dyDescent="0.2">
      <c r="A459" s="543">
        <v>2</v>
      </c>
      <c r="B459" s="544">
        <v>6</v>
      </c>
      <c r="C459" s="544">
        <v>6</v>
      </c>
      <c r="D459" s="544">
        <v>2</v>
      </c>
      <c r="E459" s="544"/>
      <c r="F459" s="572" t="s">
        <v>426</v>
      </c>
      <c r="G459" s="563">
        <f>+G460</f>
        <v>0</v>
      </c>
      <c r="H459" s="563">
        <f>+H460</f>
        <v>0</v>
      </c>
      <c r="I459" s="563">
        <f>+I460</f>
        <v>0</v>
      </c>
      <c r="J459" s="563">
        <f>+J460</f>
        <v>0</v>
      </c>
      <c r="K459" s="564">
        <f>+K460</f>
        <v>0</v>
      </c>
      <c r="L459" s="56"/>
      <c r="M459" s="56"/>
      <c r="N459" s="56"/>
      <c r="O459" s="56"/>
      <c r="P459" s="56"/>
      <c r="Q459" s="56"/>
      <c r="R459" s="56"/>
      <c r="S459" s="56"/>
      <c r="T459" s="56"/>
      <c r="U459" s="56"/>
      <c r="V459" s="56"/>
      <c r="W459" s="56"/>
      <c r="X459" s="56"/>
      <c r="Y459" s="56"/>
      <c r="Z459" s="56"/>
      <c r="AA459" s="56"/>
      <c r="AB459" s="56"/>
      <c r="AC459" s="56"/>
      <c r="AD459" s="56"/>
      <c r="AE459" s="56"/>
      <c r="AF459" s="56"/>
      <c r="AG459" s="56"/>
      <c r="AH459" s="56"/>
      <c r="AI459" s="56"/>
      <c r="AJ459" s="56"/>
      <c r="AK459" s="56"/>
      <c r="AL459" s="56"/>
      <c r="AM459" s="56"/>
      <c r="AN459" s="56"/>
      <c r="AO459" s="56"/>
      <c r="AP459" s="56"/>
      <c r="AQ459" s="56"/>
      <c r="AR459" s="56"/>
      <c r="AS459" s="56"/>
      <c r="AT459" s="56"/>
      <c r="AU459" s="56"/>
      <c r="AV459" s="56"/>
      <c r="AW459" s="56"/>
      <c r="AX459" s="56"/>
      <c r="AY459" s="56"/>
      <c r="AZ459" s="56"/>
    </row>
    <row r="460" spans="1:52" s="3" customFormat="1" ht="13.5" customHeight="1" x14ac:dyDescent="0.2">
      <c r="A460" s="548">
        <v>2</v>
      </c>
      <c r="B460" s="549">
        <v>6</v>
      </c>
      <c r="C460" s="549">
        <v>6</v>
      </c>
      <c r="D460" s="549">
        <v>2</v>
      </c>
      <c r="E460" s="549" t="s">
        <v>312</v>
      </c>
      <c r="F460" s="556" t="s">
        <v>426</v>
      </c>
      <c r="G460" s="560"/>
      <c r="H460" s="560"/>
      <c r="I460" s="560"/>
      <c r="J460" s="552">
        <f>SUBTOTAL(9,G460:I460)</f>
        <v>0</v>
      </c>
      <c r="K460" s="553">
        <f>IFERROR(J460/$J$18*100,"0.00")</f>
        <v>0</v>
      </c>
      <c r="L460" s="56"/>
      <c r="M460" s="56"/>
      <c r="N460" s="56"/>
      <c r="O460" s="56"/>
      <c r="P460" s="56"/>
      <c r="Q460" s="56"/>
      <c r="R460" s="56"/>
      <c r="S460" s="56"/>
      <c r="T460" s="56"/>
      <c r="U460" s="56"/>
      <c r="V460" s="56"/>
      <c r="W460" s="56"/>
      <c r="X460" s="56"/>
      <c r="Y460" s="56"/>
      <c r="Z460" s="56"/>
      <c r="AA460" s="56"/>
      <c r="AB460" s="56"/>
      <c r="AC460" s="56"/>
      <c r="AD460" s="56"/>
      <c r="AE460" s="56"/>
      <c r="AF460" s="56"/>
      <c r="AG460" s="56"/>
      <c r="AH460" s="56"/>
      <c r="AI460" s="56"/>
      <c r="AJ460" s="56"/>
      <c r="AK460" s="56"/>
      <c r="AL460" s="56"/>
      <c r="AM460" s="56"/>
      <c r="AN460" s="56"/>
      <c r="AO460" s="56"/>
      <c r="AP460" s="56"/>
      <c r="AQ460" s="56"/>
      <c r="AR460" s="56"/>
      <c r="AS460" s="56"/>
      <c r="AT460" s="56"/>
      <c r="AU460" s="56"/>
      <c r="AV460" s="56"/>
      <c r="AW460" s="56"/>
      <c r="AX460" s="56"/>
      <c r="AY460" s="56"/>
      <c r="AZ460" s="56"/>
    </row>
    <row r="461" spans="1:52" s="3" customFormat="1" ht="12.75" x14ac:dyDescent="0.2">
      <c r="A461" s="538">
        <v>2</v>
      </c>
      <c r="B461" s="539">
        <v>6</v>
      </c>
      <c r="C461" s="539">
        <v>8</v>
      </c>
      <c r="D461" s="539"/>
      <c r="E461" s="539"/>
      <c r="F461" s="540" t="s">
        <v>277</v>
      </c>
      <c r="G461" s="541">
        <f>+G462+G464+G467+G469+G471+G473+G478</f>
        <v>0</v>
      </c>
      <c r="H461" s="541">
        <f>+H462+H464+H467+H469+H471+H473+H478</f>
        <v>0</v>
      </c>
      <c r="I461" s="541">
        <f>+I462+I464+I467+I469+I471+I473+I478</f>
        <v>0</v>
      </c>
      <c r="J461" s="541">
        <f>+J462+J464+J467+J469+J471+J473+J478</f>
        <v>0</v>
      </c>
      <c r="K461" s="542">
        <f>+K462+K464+K467+K469+K471+K473+K478</f>
        <v>0</v>
      </c>
      <c r="L461" s="56"/>
      <c r="M461" s="56"/>
      <c r="N461" s="56"/>
      <c r="O461" s="56"/>
      <c r="P461" s="56"/>
      <c r="Q461" s="56"/>
      <c r="R461" s="56"/>
      <c r="S461" s="56"/>
      <c r="T461" s="56"/>
      <c r="U461" s="56"/>
      <c r="V461" s="56"/>
      <c r="W461" s="56"/>
      <c r="X461" s="56"/>
      <c r="Y461" s="56"/>
      <c r="Z461" s="56"/>
      <c r="AA461" s="56"/>
      <c r="AB461" s="56"/>
      <c r="AC461" s="56"/>
      <c r="AD461" s="56"/>
      <c r="AE461" s="56"/>
      <c r="AF461" s="56"/>
      <c r="AG461" s="56"/>
      <c r="AH461" s="56"/>
      <c r="AI461" s="56"/>
      <c r="AJ461" s="56"/>
      <c r="AK461" s="56"/>
      <c r="AL461" s="56"/>
      <c r="AM461" s="56"/>
      <c r="AN461" s="56"/>
      <c r="AO461" s="56"/>
      <c r="AP461" s="56"/>
      <c r="AQ461" s="56"/>
      <c r="AR461" s="56"/>
      <c r="AS461" s="56"/>
      <c r="AT461" s="56"/>
      <c r="AU461" s="56"/>
      <c r="AV461" s="56"/>
      <c r="AW461" s="56"/>
      <c r="AX461" s="56"/>
      <c r="AY461" s="56"/>
      <c r="AZ461" s="56"/>
    </row>
    <row r="462" spans="1:52" s="3" customFormat="1" ht="12.75" x14ac:dyDescent="0.2">
      <c r="A462" s="543">
        <v>2</v>
      </c>
      <c r="B462" s="544">
        <v>6</v>
      </c>
      <c r="C462" s="544">
        <v>8</v>
      </c>
      <c r="D462" s="544">
        <v>1</v>
      </c>
      <c r="E462" s="544"/>
      <c r="F462" s="557" t="s">
        <v>278</v>
      </c>
      <c r="G462" s="563">
        <f>+G463</f>
        <v>0</v>
      </c>
      <c r="H462" s="563">
        <f>+H463</f>
        <v>0</v>
      </c>
      <c r="I462" s="563">
        <f>+I463</f>
        <v>0</v>
      </c>
      <c r="J462" s="563">
        <f>+J463</f>
        <v>0</v>
      </c>
      <c r="K462" s="564">
        <f>+K463</f>
        <v>0</v>
      </c>
      <c r="L462" s="56"/>
      <c r="M462" s="56"/>
      <c r="N462" s="56"/>
      <c r="O462" s="56"/>
      <c r="P462" s="56"/>
      <c r="Q462" s="56"/>
      <c r="R462" s="56"/>
      <c r="S462" s="56"/>
      <c r="T462" s="56"/>
      <c r="U462" s="56"/>
      <c r="V462" s="56"/>
      <c r="W462" s="56"/>
      <c r="X462" s="56"/>
      <c r="Y462" s="56"/>
      <c r="Z462" s="56"/>
      <c r="AA462" s="56"/>
      <c r="AB462" s="56"/>
      <c r="AC462" s="56"/>
      <c r="AD462" s="56"/>
      <c r="AE462" s="56"/>
      <c r="AF462" s="56"/>
      <c r="AG462" s="56"/>
      <c r="AH462" s="56"/>
      <c r="AI462" s="56"/>
      <c r="AJ462" s="56"/>
      <c r="AK462" s="56"/>
      <c r="AL462" s="56"/>
      <c r="AM462" s="56"/>
      <c r="AN462" s="56"/>
      <c r="AO462" s="56"/>
      <c r="AP462" s="56"/>
      <c r="AQ462" s="56"/>
      <c r="AR462" s="56"/>
      <c r="AS462" s="56"/>
      <c r="AT462" s="56"/>
      <c r="AU462" s="56"/>
      <c r="AV462" s="56"/>
      <c r="AW462" s="56"/>
      <c r="AX462" s="56"/>
      <c r="AY462" s="56"/>
      <c r="AZ462" s="56"/>
    </row>
    <row r="463" spans="1:52" s="3" customFormat="1" ht="13.5" customHeight="1" x14ac:dyDescent="0.2">
      <c r="A463" s="548">
        <v>2</v>
      </c>
      <c r="B463" s="549">
        <v>6</v>
      </c>
      <c r="C463" s="549">
        <v>8</v>
      </c>
      <c r="D463" s="549">
        <v>1</v>
      </c>
      <c r="E463" s="549" t="s">
        <v>312</v>
      </c>
      <c r="F463" s="556" t="s">
        <v>278</v>
      </c>
      <c r="G463" s="560"/>
      <c r="H463" s="560"/>
      <c r="I463" s="560"/>
      <c r="J463" s="552">
        <f>SUBTOTAL(9,G463:I463)</f>
        <v>0</v>
      </c>
      <c r="K463" s="553">
        <f>IFERROR(J463/$J$18*100,"0.00")</f>
        <v>0</v>
      </c>
      <c r="L463" s="56"/>
      <c r="M463" s="56"/>
      <c r="N463" s="56"/>
      <c r="O463" s="56"/>
      <c r="P463" s="56"/>
      <c r="Q463" s="56"/>
      <c r="R463" s="56"/>
      <c r="S463" s="56"/>
      <c r="T463" s="56"/>
      <c r="U463" s="56"/>
      <c r="V463" s="56"/>
      <c r="W463" s="56"/>
      <c r="X463" s="56"/>
      <c r="Y463" s="56"/>
      <c r="Z463" s="56"/>
      <c r="AA463" s="56"/>
      <c r="AB463" s="56"/>
      <c r="AC463" s="56"/>
      <c r="AD463" s="56"/>
      <c r="AE463" s="56"/>
      <c r="AF463" s="56"/>
      <c r="AG463" s="56"/>
      <c r="AH463" s="56"/>
      <c r="AI463" s="56"/>
      <c r="AJ463" s="56"/>
      <c r="AK463" s="56"/>
      <c r="AL463" s="56"/>
      <c r="AM463" s="56"/>
      <c r="AN463" s="56"/>
      <c r="AO463" s="56"/>
      <c r="AP463" s="56"/>
      <c r="AQ463" s="56"/>
      <c r="AR463" s="56"/>
      <c r="AS463" s="56"/>
      <c r="AT463" s="56"/>
      <c r="AU463" s="56"/>
      <c r="AV463" s="56"/>
      <c r="AW463" s="56"/>
      <c r="AX463" s="56"/>
      <c r="AY463" s="56"/>
      <c r="AZ463" s="56"/>
    </row>
    <row r="464" spans="1:52" s="3" customFormat="1" ht="12.75" x14ac:dyDescent="0.2">
      <c r="A464" s="543">
        <v>2</v>
      </c>
      <c r="B464" s="544">
        <v>6</v>
      </c>
      <c r="C464" s="544">
        <v>8</v>
      </c>
      <c r="D464" s="544">
        <v>3</v>
      </c>
      <c r="E464" s="544"/>
      <c r="F464" s="557" t="s">
        <v>279</v>
      </c>
      <c r="G464" s="563">
        <f>+G465+G466</f>
        <v>0</v>
      </c>
      <c r="H464" s="563">
        <f>+H465+H466</f>
        <v>0</v>
      </c>
      <c r="I464" s="563">
        <f>+I465+I466</f>
        <v>0</v>
      </c>
      <c r="J464" s="563">
        <f>+J465+J466</f>
        <v>0</v>
      </c>
      <c r="K464" s="564">
        <f>+K465+K466</f>
        <v>0</v>
      </c>
      <c r="L464" s="56"/>
      <c r="M464" s="56"/>
      <c r="N464" s="56"/>
      <c r="O464" s="56"/>
      <c r="P464" s="56"/>
      <c r="Q464" s="56"/>
      <c r="R464" s="56"/>
      <c r="S464" s="56"/>
      <c r="T464" s="56"/>
      <c r="U464" s="56"/>
      <c r="V464" s="56"/>
      <c r="W464" s="56"/>
      <c r="X464" s="56"/>
      <c r="Y464" s="56"/>
      <c r="Z464" s="56"/>
      <c r="AA464" s="56"/>
      <c r="AB464" s="56"/>
      <c r="AC464" s="56"/>
      <c r="AD464" s="56"/>
      <c r="AE464" s="56"/>
      <c r="AF464" s="56"/>
      <c r="AG464" s="56"/>
      <c r="AH464" s="56"/>
      <c r="AI464" s="56"/>
      <c r="AJ464" s="56"/>
      <c r="AK464" s="56"/>
      <c r="AL464" s="56"/>
      <c r="AM464" s="56"/>
      <c r="AN464" s="56"/>
      <c r="AO464" s="56"/>
      <c r="AP464" s="56"/>
      <c r="AQ464" s="56"/>
      <c r="AR464" s="56"/>
      <c r="AS464" s="56"/>
      <c r="AT464" s="56"/>
      <c r="AU464" s="56"/>
      <c r="AV464" s="56"/>
      <c r="AW464" s="56"/>
      <c r="AX464" s="56"/>
      <c r="AY464" s="56"/>
      <c r="AZ464" s="56"/>
    </row>
    <row r="465" spans="1:52" s="3" customFormat="1" ht="11.25" customHeight="1" x14ac:dyDescent="0.2">
      <c r="A465" s="558">
        <v>2</v>
      </c>
      <c r="B465" s="549">
        <v>6</v>
      </c>
      <c r="C465" s="549">
        <v>8</v>
      </c>
      <c r="D465" s="549">
        <v>3</v>
      </c>
      <c r="E465" s="549" t="s">
        <v>312</v>
      </c>
      <c r="F465" s="556" t="s">
        <v>280</v>
      </c>
      <c r="G465" s="551"/>
      <c r="H465" s="551"/>
      <c r="I465" s="551"/>
      <c r="J465" s="552">
        <f>SUBTOTAL(9,G465:I465)</f>
        <v>0</v>
      </c>
      <c r="K465" s="553">
        <f>IFERROR(J465/$J$18*100,"0.00")</f>
        <v>0</v>
      </c>
      <c r="L465" s="56"/>
      <c r="M465" s="56"/>
      <c r="N465" s="56"/>
      <c r="O465" s="56"/>
      <c r="P465" s="56"/>
      <c r="Q465" s="56"/>
      <c r="R465" s="56"/>
      <c r="S465" s="56"/>
      <c r="T465" s="56"/>
      <c r="U465" s="56"/>
      <c r="V465" s="56"/>
      <c r="W465" s="56"/>
      <c r="X465" s="56"/>
      <c r="Y465" s="56"/>
      <c r="Z465" s="56"/>
      <c r="AA465" s="56"/>
      <c r="AB465" s="56"/>
      <c r="AC465" s="56"/>
      <c r="AD465" s="56"/>
      <c r="AE465" s="56"/>
      <c r="AF465" s="56"/>
      <c r="AG465" s="56"/>
      <c r="AH465" s="56"/>
      <c r="AI465" s="56"/>
      <c r="AJ465" s="56"/>
      <c r="AK465" s="56"/>
      <c r="AL465" s="56"/>
      <c r="AM465" s="56"/>
      <c r="AN465" s="56"/>
      <c r="AO465" s="56"/>
      <c r="AP465" s="56"/>
      <c r="AQ465" s="56"/>
      <c r="AR465" s="56"/>
      <c r="AS465" s="56"/>
      <c r="AT465" s="56"/>
      <c r="AU465" s="56"/>
      <c r="AV465" s="56"/>
      <c r="AW465" s="56"/>
      <c r="AX465" s="56"/>
      <c r="AY465" s="56"/>
      <c r="AZ465" s="56"/>
    </row>
    <row r="466" spans="1:52" s="3" customFormat="1" ht="12.75" x14ac:dyDescent="0.2">
      <c r="A466" s="558">
        <v>2</v>
      </c>
      <c r="B466" s="549">
        <v>6</v>
      </c>
      <c r="C466" s="549">
        <v>8</v>
      </c>
      <c r="D466" s="549">
        <v>3</v>
      </c>
      <c r="E466" s="549" t="s">
        <v>313</v>
      </c>
      <c r="F466" s="556" t="s">
        <v>281</v>
      </c>
      <c r="G466" s="560"/>
      <c r="H466" s="560"/>
      <c r="I466" s="560"/>
      <c r="J466" s="552">
        <f>SUBTOTAL(9,G466:I466)</f>
        <v>0</v>
      </c>
      <c r="K466" s="553">
        <f>IFERROR(J466/$J$18*100,"0.00")</f>
        <v>0</v>
      </c>
      <c r="L466" s="56"/>
      <c r="M466" s="56"/>
      <c r="N466" s="56"/>
      <c r="O466" s="56"/>
      <c r="P466" s="56"/>
      <c r="Q466" s="56"/>
      <c r="R466" s="56"/>
      <c r="S466" s="56"/>
      <c r="T466" s="56"/>
      <c r="U466" s="56"/>
      <c r="V466" s="56"/>
      <c r="W466" s="56"/>
      <c r="X466" s="56"/>
      <c r="Y466" s="56"/>
      <c r="Z466" s="56"/>
      <c r="AA466" s="56"/>
      <c r="AB466" s="56"/>
      <c r="AC466" s="56"/>
      <c r="AD466" s="56"/>
      <c r="AE466" s="56"/>
      <c r="AF466" s="56"/>
      <c r="AG466" s="56"/>
      <c r="AH466" s="56"/>
      <c r="AI466" s="56"/>
      <c r="AJ466" s="56"/>
      <c r="AK466" s="56"/>
      <c r="AL466" s="56"/>
      <c r="AM466" s="56"/>
      <c r="AN466" s="56"/>
      <c r="AO466" s="56"/>
      <c r="AP466" s="56"/>
      <c r="AQ466" s="56"/>
      <c r="AR466" s="56"/>
      <c r="AS466" s="56"/>
      <c r="AT466" s="56"/>
      <c r="AU466" s="56"/>
      <c r="AV466" s="56"/>
      <c r="AW466" s="56"/>
      <c r="AX466" s="56"/>
      <c r="AY466" s="56"/>
      <c r="AZ466" s="56"/>
    </row>
    <row r="467" spans="1:52" s="3" customFormat="1" ht="12.75" x14ac:dyDescent="0.2">
      <c r="A467" s="543">
        <v>2</v>
      </c>
      <c r="B467" s="544">
        <v>6</v>
      </c>
      <c r="C467" s="544">
        <v>8</v>
      </c>
      <c r="D467" s="544">
        <v>5</v>
      </c>
      <c r="E467" s="544"/>
      <c r="F467" s="557" t="s">
        <v>282</v>
      </c>
      <c r="G467" s="563">
        <f>+G468</f>
        <v>0</v>
      </c>
      <c r="H467" s="563">
        <f>+H468</f>
        <v>0</v>
      </c>
      <c r="I467" s="563">
        <f>+I468</f>
        <v>0</v>
      </c>
      <c r="J467" s="563">
        <f>+J468</f>
        <v>0</v>
      </c>
      <c r="K467" s="564">
        <f>+K468</f>
        <v>0</v>
      </c>
      <c r="L467" s="56"/>
      <c r="M467" s="56"/>
      <c r="N467" s="56"/>
      <c r="O467" s="56"/>
      <c r="P467" s="56"/>
      <c r="Q467" s="56"/>
      <c r="R467" s="56"/>
      <c r="S467" s="56"/>
      <c r="T467" s="56"/>
      <c r="U467" s="56"/>
      <c r="V467" s="56"/>
      <c r="W467" s="56"/>
      <c r="X467" s="56"/>
      <c r="Y467" s="56"/>
      <c r="Z467" s="56"/>
      <c r="AA467" s="56"/>
      <c r="AB467" s="56"/>
      <c r="AC467" s="56"/>
      <c r="AD467" s="56"/>
      <c r="AE467" s="56"/>
      <c r="AF467" s="56"/>
      <c r="AG467" s="56"/>
      <c r="AH467" s="56"/>
      <c r="AI467" s="56"/>
      <c r="AJ467" s="56"/>
      <c r="AK467" s="56"/>
      <c r="AL467" s="56"/>
      <c r="AM467" s="56"/>
      <c r="AN467" s="56"/>
      <c r="AO467" s="56"/>
      <c r="AP467" s="56"/>
      <c r="AQ467" s="56"/>
      <c r="AR467" s="56"/>
      <c r="AS467" s="56"/>
      <c r="AT467" s="56"/>
      <c r="AU467" s="56"/>
      <c r="AV467" s="56"/>
      <c r="AW467" s="56"/>
      <c r="AX467" s="56"/>
      <c r="AY467" s="56"/>
      <c r="AZ467" s="56"/>
    </row>
    <row r="468" spans="1:52" s="3" customFormat="1" ht="15.75" customHeight="1" x14ac:dyDescent="0.2">
      <c r="A468" s="558">
        <v>2</v>
      </c>
      <c r="B468" s="549">
        <v>6</v>
      </c>
      <c r="C468" s="549">
        <v>8</v>
      </c>
      <c r="D468" s="549">
        <v>5</v>
      </c>
      <c r="E468" s="549" t="s">
        <v>312</v>
      </c>
      <c r="F468" s="556" t="s">
        <v>282</v>
      </c>
      <c r="G468" s="560"/>
      <c r="H468" s="560"/>
      <c r="I468" s="560"/>
      <c r="J468" s="552">
        <f>SUBTOTAL(9,G468:I468)</f>
        <v>0</v>
      </c>
      <c r="K468" s="553">
        <f>IFERROR(J468/$J$18*100,"0.00")</f>
        <v>0</v>
      </c>
      <c r="L468" s="56"/>
      <c r="M468" s="56"/>
      <c r="N468" s="56"/>
      <c r="O468" s="56"/>
      <c r="P468" s="56"/>
      <c r="Q468" s="56"/>
      <c r="R468" s="56"/>
      <c r="S468" s="56"/>
      <c r="T468" s="56"/>
      <c r="U468" s="56"/>
      <c r="V468" s="56"/>
      <c r="W468" s="56"/>
      <c r="X468" s="56"/>
      <c r="Y468" s="56"/>
      <c r="Z468" s="56"/>
      <c r="AA468" s="56"/>
      <c r="AB468" s="56"/>
      <c r="AC468" s="56"/>
      <c r="AD468" s="56"/>
      <c r="AE468" s="56"/>
      <c r="AF468" s="56"/>
      <c r="AG468" s="56"/>
      <c r="AH468" s="56"/>
      <c r="AI468" s="56"/>
      <c r="AJ468" s="56"/>
      <c r="AK468" s="56"/>
      <c r="AL468" s="56"/>
      <c r="AM468" s="56"/>
      <c r="AN468" s="56"/>
      <c r="AO468" s="56"/>
      <c r="AP468" s="56"/>
      <c r="AQ468" s="56"/>
      <c r="AR468" s="56"/>
      <c r="AS468" s="56"/>
      <c r="AT468" s="56"/>
      <c r="AU468" s="56"/>
      <c r="AV468" s="56"/>
      <c r="AW468" s="56"/>
      <c r="AX468" s="56"/>
      <c r="AY468" s="56"/>
      <c r="AZ468" s="56"/>
    </row>
    <row r="469" spans="1:52" s="3" customFormat="1" ht="12.75" x14ac:dyDescent="0.2">
      <c r="A469" s="543">
        <v>2</v>
      </c>
      <c r="B469" s="544">
        <v>6</v>
      </c>
      <c r="C469" s="544">
        <v>8</v>
      </c>
      <c r="D469" s="544">
        <v>6</v>
      </c>
      <c r="E469" s="544"/>
      <c r="F469" s="557" t="s">
        <v>283</v>
      </c>
      <c r="G469" s="563">
        <f>+G470</f>
        <v>0</v>
      </c>
      <c r="H469" s="563">
        <f>+H470</f>
        <v>0</v>
      </c>
      <c r="I469" s="563">
        <f>+I470</f>
        <v>0</v>
      </c>
      <c r="J469" s="563">
        <f>+J470</f>
        <v>0</v>
      </c>
      <c r="K469" s="564">
        <f>+K470</f>
        <v>0</v>
      </c>
      <c r="L469" s="56"/>
      <c r="M469" s="56"/>
      <c r="N469" s="56"/>
      <c r="O469" s="56"/>
      <c r="P469" s="56"/>
      <c r="Q469" s="56"/>
      <c r="R469" s="56"/>
      <c r="S469" s="56"/>
      <c r="T469" s="56"/>
      <c r="U469" s="56"/>
      <c r="V469" s="56"/>
      <c r="W469" s="56"/>
      <c r="X469" s="56"/>
      <c r="Y469" s="56"/>
      <c r="Z469" s="56"/>
      <c r="AA469" s="56"/>
      <c r="AB469" s="56"/>
      <c r="AC469" s="56"/>
      <c r="AD469" s="56"/>
      <c r="AE469" s="56"/>
      <c r="AF469" s="56"/>
      <c r="AG469" s="56"/>
      <c r="AH469" s="56"/>
      <c r="AI469" s="56"/>
      <c r="AJ469" s="56"/>
      <c r="AK469" s="56"/>
      <c r="AL469" s="56"/>
      <c r="AM469" s="56"/>
      <c r="AN469" s="56"/>
      <c r="AO469" s="56"/>
      <c r="AP469" s="56"/>
      <c r="AQ469" s="56"/>
      <c r="AR469" s="56"/>
      <c r="AS469" s="56"/>
      <c r="AT469" s="56"/>
      <c r="AU469" s="56"/>
      <c r="AV469" s="56"/>
      <c r="AW469" s="56"/>
      <c r="AX469" s="56"/>
      <c r="AY469" s="56"/>
      <c r="AZ469" s="56"/>
    </row>
    <row r="470" spans="1:52" s="3" customFormat="1" ht="15" customHeight="1" x14ac:dyDescent="0.2">
      <c r="A470" s="558">
        <v>2</v>
      </c>
      <c r="B470" s="549">
        <v>6</v>
      </c>
      <c r="C470" s="549">
        <v>8</v>
      </c>
      <c r="D470" s="549">
        <v>6</v>
      </c>
      <c r="E470" s="549" t="s">
        <v>312</v>
      </c>
      <c r="F470" s="556" t="s">
        <v>283</v>
      </c>
      <c r="G470" s="560"/>
      <c r="H470" s="560"/>
      <c r="I470" s="560"/>
      <c r="J470" s="552">
        <f>SUBTOTAL(9,G470:I470)</f>
        <v>0</v>
      </c>
      <c r="K470" s="553">
        <f>IFERROR(J470/$J$18*100,"0.00")</f>
        <v>0</v>
      </c>
      <c r="L470" s="56"/>
      <c r="M470" s="56"/>
      <c r="N470" s="56"/>
      <c r="O470" s="56"/>
      <c r="P470" s="56"/>
      <c r="Q470" s="56"/>
      <c r="R470" s="56"/>
      <c r="S470" s="56"/>
      <c r="T470" s="56"/>
      <c r="U470" s="56"/>
      <c r="V470" s="56"/>
      <c r="W470" s="56"/>
      <c r="X470" s="56"/>
      <c r="Y470" s="56"/>
      <c r="Z470" s="56"/>
      <c r="AA470" s="56"/>
      <c r="AB470" s="56"/>
      <c r="AC470" s="56"/>
      <c r="AD470" s="56"/>
      <c r="AE470" s="56"/>
      <c r="AF470" s="56"/>
      <c r="AG470" s="56"/>
      <c r="AH470" s="56"/>
      <c r="AI470" s="56"/>
      <c r="AJ470" s="56"/>
      <c r="AK470" s="56"/>
      <c r="AL470" s="56"/>
      <c r="AM470" s="56"/>
      <c r="AN470" s="56"/>
      <c r="AO470" s="56"/>
      <c r="AP470" s="56"/>
      <c r="AQ470" s="56"/>
      <c r="AR470" s="56"/>
      <c r="AS470" s="56"/>
      <c r="AT470" s="56"/>
      <c r="AU470" s="56"/>
      <c r="AV470" s="56"/>
      <c r="AW470" s="56"/>
      <c r="AX470" s="56"/>
      <c r="AY470" s="56"/>
      <c r="AZ470" s="56"/>
    </row>
    <row r="471" spans="1:52" s="3" customFormat="1" ht="12.75" x14ac:dyDescent="0.2">
      <c r="A471" s="561">
        <v>2</v>
      </c>
      <c r="B471" s="544">
        <v>6</v>
      </c>
      <c r="C471" s="544">
        <v>8</v>
      </c>
      <c r="D471" s="544">
        <v>7</v>
      </c>
      <c r="E471" s="544"/>
      <c r="F471" s="572" t="s">
        <v>284</v>
      </c>
      <c r="G471" s="563">
        <f>+G472</f>
        <v>0</v>
      </c>
      <c r="H471" s="563">
        <f>+H472</f>
        <v>0</v>
      </c>
      <c r="I471" s="563">
        <f>+I472</f>
        <v>0</v>
      </c>
      <c r="J471" s="563">
        <f>+J472</f>
        <v>0</v>
      </c>
      <c r="K471" s="564">
        <f>+K472</f>
        <v>0</v>
      </c>
      <c r="L471" s="56"/>
      <c r="M471" s="56"/>
      <c r="N471" s="56"/>
      <c r="O471" s="56"/>
      <c r="P471" s="56"/>
      <c r="Q471" s="56"/>
      <c r="R471" s="56"/>
      <c r="S471" s="56"/>
      <c r="T471" s="56"/>
      <c r="U471" s="56"/>
      <c r="V471" s="56"/>
      <c r="W471" s="56"/>
      <c r="X471" s="56"/>
      <c r="Y471" s="56"/>
      <c r="Z471" s="56"/>
      <c r="AA471" s="56"/>
      <c r="AB471" s="56"/>
      <c r="AC471" s="56"/>
      <c r="AD471" s="56"/>
      <c r="AE471" s="56"/>
      <c r="AF471" s="56"/>
      <c r="AG471" s="56"/>
      <c r="AH471" s="56"/>
      <c r="AI471" s="56"/>
      <c r="AJ471" s="56"/>
      <c r="AK471" s="56"/>
      <c r="AL471" s="56"/>
      <c r="AM471" s="56"/>
      <c r="AN471" s="56"/>
      <c r="AO471" s="56"/>
      <c r="AP471" s="56"/>
      <c r="AQ471" s="56"/>
      <c r="AR471" s="56"/>
      <c r="AS471" s="56"/>
      <c r="AT471" s="56"/>
      <c r="AU471" s="56"/>
      <c r="AV471" s="56"/>
      <c r="AW471" s="56"/>
      <c r="AX471" s="56"/>
      <c r="AY471" s="56"/>
      <c r="AZ471" s="56"/>
    </row>
    <row r="472" spans="1:52" s="3" customFormat="1" ht="12.75" x14ac:dyDescent="0.2">
      <c r="A472" s="558">
        <v>2</v>
      </c>
      <c r="B472" s="549">
        <v>6</v>
      </c>
      <c r="C472" s="549">
        <v>8</v>
      </c>
      <c r="D472" s="549">
        <v>7</v>
      </c>
      <c r="E472" s="549" t="s">
        <v>312</v>
      </c>
      <c r="F472" s="556" t="s">
        <v>284</v>
      </c>
      <c r="G472" s="560"/>
      <c r="H472" s="560"/>
      <c r="I472" s="560"/>
      <c r="J472" s="552">
        <f>SUBTOTAL(9,G472:I472)</f>
        <v>0</v>
      </c>
      <c r="K472" s="553">
        <f>IFERROR(J472/$J$18*100,"0.00")</f>
        <v>0</v>
      </c>
      <c r="L472" s="56"/>
      <c r="M472" s="56"/>
      <c r="N472" s="56"/>
      <c r="O472" s="56"/>
      <c r="P472" s="56"/>
      <c r="Q472" s="56"/>
      <c r="R472" s="56"/>
      <c r="S472" s="56"/>
      <c r="T472" s="56"/>
      <c r="U472" s="56"/>
      <c r="V472" s="56"/>
      <c r="W472" s="56"/>
      <c r="X472" s="56"/>
      <c r="Y472" s="56"/>
      <c r="Z472" s="56"/>
      <c r="AA472" s="56"/>
      <c r="AB472" s="56"/>
      <c r="AC472" s="56"/>
      <c r="AD472" s="56"/>
      <c r="AE472" s="56"/>
      <c r="AF472" s="56"/>
      <c r="AG472" s="56"/>
      <c r="AH472" s="56"/>
      <c r="AI472" s="56"/>
      <c r="AJ472" s="56"/>
      <c r="AK472" s="56"/>
      <c r="AL472" s="56"/>
      <c r="AM472" s="56"/>
      <c r="AN472" s="56"/>
      <c r="AO472" s="56"/>
      <c r="AP472" s="56"/>
      <c r="AQ472" s="56"/>
      <c r="AR472" s="56"/>
      <c r="AS472" s="56"/>
      <c r="AT472" s="56"/>
      <c r="AU472" s="56"/>
      <c r="AV472" s="56"/>
      <c r="AW472" s="56"/>
      <c r="AX472" s="56"/>
      <c r="AY472" s="56"/>
      <c r="AZ472" s="56"/>
    </row>
    <row r="473" spans="1:52" s="3" customFormat="1" ht="16.5" customHeight="1" x14ac:dyDescent="0.2">
      <c r="A473" s="543">
        <v>2</v>
      </c>
      <c r="B473" s="544">
        <v>6</v>
      </c>
      <c r="C473" s="544">
        <v>8</v>
      </c>
      <c r="D473" s="544">
        <v>8</v>
      </c>
      <c r="E473" s="544"/>
      <c r="F473" s="572" t="s">
        <v>285</v>
      </c>
      <c r="G473" s="563">
        <f>+G474+G475+G476+G477</f>
        <v>0</v>
      </c>
      <c r="H473" s="563">
        <f>+H474+H475+H476+H477</f>
        <v>0</v>
      </c>
      <c r="I473" s="563">
        <f>+I474+I475+I476+I477</f>
        <v>0</v>
      </c>
      <c r="J473" s="563">
        <f>+J474+J475+J476+J477</f>
        <v>0</v>
      </c>
      <c r="K473" s="564">
        <f>+K474+K475+K476+K477</f>
        <v>0</v>
      </c>
      <c r="L473" s="56"/>
      <c r="M473" s="56"/>
      <c r="N473" s="56"/>
      <c r="O473" s="56"/>
      <c r="P473" s="56"/>
      <c r="Q473" s="56"/>
      <c r="R473" s="56"/>
      <c r="S473" s="56"/>
      <c r="T473" s="56"/>
      <c r="U473" s="56"/>
      <c r="V473" s="56"/>
      <c r="W473" s="56"/>
      <c r="X473" s="56"/>
      <c r="Y473" s="56"/>
      <c r="Z473" s="56"/>
      <c r="AA473" s="56"/>
      <c r="AB473" s="56"/>
      <c r="AC473" s="56"/>
      <c r="AD473" s="56"/>
      <c r="AE473" s="56"/>
      <c r="AF473" s="56"/>
      <c r="AG473" s="56"/>
      <c r="AH473" s="56"/>
      <c r="AI473" s="56"/>
      <c r="AJ473" s="56"/>
      <c r="AK473" s="56"/>
      <c r="AL473" s="56"/>
      <c r="AM473" s="56"/>
      <c r="AN473" s="56"/>
      <c r="AO473" s="56"/>
      <c r="AP473" s="56"/>
      <c r="AQ473" s="56"/>
      <c r="AR473" s="56"/>
      <c r="AS473" s="56"/>
      <c r="AT473" s="56"/>
      <c r="AU473" s="56"/>
      <c r="AV473" s="56"/>
      <c r="AW473" s="56"/>
      <c r="AX473" s="56"/>
      <c r="AY473" s="56"/>
      <c r="AZ473" s="56"/>
    </row>
    <row r="474" spans="1:52" s="3" customFormat="1" ht="12.75" x14ac:dyDescent="0.2">
      <c r="A474" s="558">
        <v>2</v>
      </c>
      <c r="B474" s="549">
        <v>6</v>
      </c>
      <c r="C474" s="549">
        <v>8</v>
      </c>
      <c r="D474" s="549">
        <v>8</v>
      </c>
      <c r="E474" s="549" t="s">
        <v>312</v>
      </c>
      <c r="F474" s="556" t="s">
        <v>286</v>
      </c>
      <c r="G474" s="551"/>
      <c r="H474" s="551"/>
      <c r="I474" s="551"/>
      <c r="J474" s="552">
        <f>SUBTOTAL(9,G474:I474)</f>
        <v>0</v>
      </c>
      <c r="K474" s="553">
        <f>IFERROR(J474/$J$18*100,"0.00")</f>
        <v>0</v>
      </c>
      <c r="L474" s="56"/>
      <c r="M474" s="56"/>
      <c r="N474" s="56"/>
      <c r="O474" s="56"/>
      <c r="P474" s="56"/>
      <c r="Q474" s="56"/>
      <c r="R474" s="56"/>
      <c r="S474" s="56"/>
      <c r="T474" s="56"/>
      <c r="U474" s="56"/>
      <c r="V474" s="56"/>
      <c r="W474" s="56"/>
      <c r="X474" s="56"/>
      <c r="Y474" s="56"/>
      <c r="Z474" s="56"/>
      <c r="AA474" s="56"/>
      <c r="AB474" s="56"/>
      <c r="AC474" s="56"/>
      <c r="AD474" s="56"/>
      <c r="AE474" s="56"/>
      <c r="AF474" s="56"/>
      <c r="AG474" s="56"/>
      <c r="AH474" s="56"/>
      <c r="AI474" s="56"/>
      <c r="AJ474" s="56"/>
      <c r="AK474" s="56"/>
      <c r="AL474" s="56"/>
      <c r="AM474" s="56"/>
      <c r="AN474" s="56"/>
      <c r="AO474" s="56"/>
      <c r="AP474" s="56"/>
      <c r="AQ474" s="56"/>
      <c r="AR474" s="56"/>
      <c r="AS474" s="56"/>
      <c r="AT474" s="56"/>
      <c r="AU474" s="56"/>
      <c r="AV474" s="56"/>
      <c r="AW474" s="56"/>
      <c r="AX474" s="56"/>
      <c r="AY474" s="56"/>
      <c r="AZ474" s="56"/>
    </row>
    <row r="475" spans="1:52" s="3" customFormat="1" ht="12.75" x14ac:dyDescent="0.2">
      <c r="A475" s="558">
        <v>2</v>
      </c>
      <c r="B475" s="549">
        <v>6</v>
      </c>
      <c r="C475" s="549">
        <v>8</v>
      </c>
      <c r="D475" s="549">
        <v>8</v>
      </c>
      <c r="E475" s="549" t="s">
        <v>313</v>
      </c>
      <c r="F475" s="556" t="s">
        <v>287</v>
      </c>
      <c r="G475" s="551"/>
      <c r="H475" s="551"/>
      <c r="I475" s="551"/>
      <c r="J475" s="552">
        <f>SUBTOTAL(9,G475:I475)</f>
        <v>0</v>
      </c>
      <c r="K475" s="553">
        <f>IFERROR(J475/$J$18*100,"0.00")</f>
        <v>0</v>
      </c>
      <c r="L475" s="56"/>
      <c r="M475" s="56"/>
      <c r="N475" s="56"/>
      <c r="O475" s="56"/>
      <c r="P475" s="56"/>
      <c r="Q475" s="56"/>
      <c r="R475" s="56"/>
      <c r="S475" s="56"/>
      <c r="T475" s="56"/>
      <c r="U475" s="56"/>
      <c r="V475" s="56"/>
      <c r="W475" s="56"/>
      <c r="X475" s="56"/>
      <c r="Y475" s="56"/>
      <c r="Z475" s="56"/>
      <c r="AA475" s="56"/>
      <c r="AB475" s="56"/>
      <c r="AC475" s="56"/>
      <c r="AD475" s="56"/>
      <c r="AE475" s="56"/>
      <c r="AF475" s="56"/>
      <c r="AG475" s="56"/>
      <c r="AH475" s="56"/>
      <c r="AI475" s="56"/>
      <c r="AJ475" s="56"/>
      <c r="AK475" s="56"/>
      <c r="AL475" s="56"/>
      <c r="AM475" s="56"/>
      <c r="AN475" s="56"/>
      <c r="AO475" s="56"/>
      <c r="AP475" s="56"/>
      <c r="AQ475" s="56"/>
      <c r="AR475" s="56"/>
      <c r="AS475" s="56"/>
      <c r="AT475" s="56"/>
      <c r="AU475" s="56"/>
      <c r="AV475" s="56"/>
      <c r="AW475" s="56"/>
      <c r="AX475" s="56"/>
      <c r="AY475" s="56"/>
      <c r="AZ475" s="56"/>
    </row>
    <row r="476" spans="1:52" s="3" customFormat="1" ht="12.75" x14ac:dyDescent="0.2">
      <c r="A476" s="558">
        <v>2</v>
      </c>
      <c r="B476" s="549">
        <v>6</v>
      </c>
      <c r="C476" s="549">
        <v>8</v>
      </c>
      <c r="D476" s="549">
        <v>8</v>
      </c>
      <c r="E476" s="549" t="s">
        <v>314</v>
      </c>
      <c r="F476" s="556" t="s">
        <v>288</v>
      </c>
      <c r="G476" s="551"/>
      <c r="H476" s="551"/>
      <c r="I476" s="551"/>
      <c r="J476" s="552">
        <f>SUBTOTAL(9,G476:I476)</f>
        <v>0</v>
      </c>
      <c r="K476" s="553">
        <f>IFERROR(J476/$J$18*100,"0.00")</f>
        <v>0</v>
      </c>
      <c r="L476" s="56"/>
      <c r="M476" s="56"/>
      <c r="N476" s="56"/>
      <c r="O476" s="56"/>
      <c r="P476" s="56"/>
      <c r="Q476" s="56"/>
      <c r="R476" s="56"/>
      <c r="S476" s="56"/>
      <c r="T476" s="56"/>
      <c r="U476" s="56"/>
      <c r="V476" s="56"/>
      <c r="W476" s="56"/>
      <c r="X476" s="56"/>
      <c r="Y476" s="56"/>
      <c r="Z476" s="56"/>
      <c r="AA476" s="56"/>
      <c r="AB476" s="56"/>
      <c r="AC476" s="56"/>
      <c r="AD476" s="56"/>
      <c r="AE476" s="56"/>
      <c r="AF476" s="56"/>
      <c r="AG476" s="56"/>
      <c r="AH476" s="56"/>
      <c r="AI476" s="56"/>
      <c r="AJ476" s="56"/>
      <c r="AK476" s="56"/>
      <c r="AL476" s="56"/>
      <c r="AM476" s="56"/>
      <c r="AN476" s="56"/>
      <c r="AO476" s="56"/>
      <c r="AP476" s="56"/>
      <c r="AQ476" s="56"/>
      <c r="AR476" s="56"/>
      <c r="AS476" s="56"/>
      <c r="AT476" s="56"/>
      <c r="AU476" s="56"/>
      <c r="AV476" s="56"/>
      <c r="AW476" s="56"/>
      <c r="AX476" s="56"/>
      <c r="AY476" s="56"/>
      <c r="AZ476" s="56"/>
    </row>
    <row r="477" spans="1:52" s="3" customFormat="1" ht="12.75" x14ac:dyDescent="0.2">
      <c r="A477" s="558">
        <v>2</v>
      </c>
      <c r="B477" s="549">
        <v>6</v>
      </c>
      <c r="C477" s="549">
        <v>8</v>
      </c>
      <c r="D477" s="549">
        <v>8</v>
      </c>
      <c r="E477" s="549" t="s">
        <v>315</v>
      </c>
      <c r="F477" s="556" t="s">
        <v>289</v>
      </c>
      <c r="G477" s="560"/>
      <c r="H477" s="560"/>
      <c r="I477" s="560"/>
      <c r="J477" s="552">
        <f>SUBTOTAL(9,G477:I477)</f>
        <v>0</v>
      </c>
      <c r="K477" s="553">
        <f>IFERROR(J477/$J$18*100,"0.00")</f>
        <v>0</v>
      </c>
      <c r="L477" s="56"/>
      <c r="M477" s="56"/>
      <c r="N477" s="56"/>
      <c r="O477" s="56"/>
      <c r="P477" s="56"/>
      <c r="Q477" s="56"/>
      <c r="R477" s="56"/>
      <c r="S477" s="56"/>
      <c r="T477" s="56"/>
      <c r="U477" s="56"/>
      <c r="V477" s="56"/>
      <c r="W477" s="56"/>
      <c r="X477" s="56"/>
      <c r="Y477" s="56"/>
      <c r="Z477" s="56"/>
      <c r="AA477" s="56"/>
      <c r="AB477" s="56"/>
      <c r="AC477" s="56"/>
      <c r="AD477" s="56"/>
      <c r="AE477" s="56"/>
      <c r="AF477" s="56"/>
      <c r="AG477" s="56"/>
      <c r="AH477" s="56"/>
      <c r="AI477" s="56"/>
      <c r="AJ477" s="56"/>
      <c r="AK477" s="56"/>
      <c r="AL477" s="56"/>
      <c r="AM477" s="56"/>
      <c r="AN477" s="56"/>
      <c r="AO477" s="56"/>
      <c r="AP477" s="56"/>
      <c r="AQ477" s="56"/>
      <c r="AR477" s="56"/>
      <c r="AS477" s="56"/>
      <c r="AT477" s="56"/>
      <c r="AU477" s="56"/>
      <c r="AV477" s="56"/>
      <c r="AW477" s="56"/>
      <c r="AX477" s="56"/>
      <c r="AY477" s="56"/>
      <c r="AZ477" s="56"/>
    </row>
    <row r="478" spans="1:52" s="3" customFormat="1" ht="15" customHeight="1" x14ac:dyDescent="0.2">
      <c r="A478" s="543">
        <v>2</v>
      </c>
      <c r="B478" s="544">
        <v>6</v>
      </c>
      <c r="C478" s="544">
        <v>8</v>
      </c>
      <c r="D478" s="544">
        <v>9</v>
      </c>
      <c r="E478" s="544"/>
      <c r="F478" s="572" t="s">
        <v>290</v>
      </c>
      <c r="G478" s="563">
        <f>+G479</f>
        <v>0</v>
      </c>
      <c r="H478" s="563">
        <f>+H479</f>
        <v>0</v>
      </c>
      <c r="I478" s="563">
        <f>+I479</f>
        <v>0</v>
      </c>
      <c r="J478" s="563">
        <f>+J479</f>
        <v>0</v>
      </c>
      <c r="K478" s="564">
        <f>+K479</f>
        <v>0</v>
      </c>
      <c r="L478" s="56"/>
      <c r="M478" s="56"/>
      <c r="N478" s="56"/>
      <c r="O478" s="56"/>
      <c r="P478" s="56"/>
      <c r="Q478" s="56"/>
      <c r="R478" s="56"/>
      <c r="S478" s="56"/>
      <c r="T478" s="56"/>
      <c r="U478" s="56"/>
      <c r="V478" s="56"/>
      <c r="W478" s="56"/>
      <c r="X478" s="56"/>
      <c r="Y478" s="56"/>
      <c r="Z478" s="56"/>
      <c r="AA478" s="56"/>
      <c r="AB478" s="56"/>
      <c r="AC478" s="56"/>
      <c r="AD478" s="56"/>
      <c r="AE478" s="56"/>
      <c r="AF478" s="56"/>
      <c r="AG478" s="56"/>
      <c r="AH478" s="56"/>
      <c r="AI478" s="56"/>
      <c r="AJ478" s="56"/>
      <c r="AK478" s="56"/>
      <c r="AL478" s="56"/>
      <c r="AM478" s="56"/>
      <c r="AN478" s="56"/>
      <c r="AO478" s="56"/>
      <c r="AP478" s="56"/>
      <c r="AQ478" s="56"/>
      <c r="AR478" s="56"/>
      <c r="AS478" s="56"/>
      <c r="AT478" s="56"/>
      <c r="AU478" s="56"/>
      <c r="AV478" s="56"/>
      <c r="AW478" s="56"/>
      <c r="AX478" s="56"/>
      <c r="AY478" s="56"/>
      <c r="AZ478" s="56"/>
    </row>
    <row r="479" spans="1:52" s="3" customFormat="1" ht="15.75" customHeight="1" x14ac:dyDescent="0.2">
      <c r="A479" s="558">
        <v>2</v>
      </c>
      <c r="B479" s="549">
        <v>6</v>
      </c>
      <c r="C479" s="549">
        <v>8</v>
      </c>
      <c r="D479" s="549">
        <v>9</v>
      </c>
      <c r="E479" s="549" t="s">
        <v>312</v>
      </c>
      <c r="F479" s="556" t="s">
        <v>290</v>
      </c>
      <c r="G479" s="560"/>
      <c r="H479" s="560"/>
      <c r="I479" s="560"/>
      <c r="J479" s="552">
        <f>SUBTOTAL(9,G479:I479)</f>
        <v>0</v>
      </c>
      <c r="K479" s="553">
        <f>IFERROR(J479/$J$18*100,"0.00")</f>
        <v>0</v>
      </c>
      <c r="L479" s="56"/>
      <c r="M479" s="56"/>
      <c r="N479" s="56"/>
      <c r="O479" s="56"/>
      <c r="P479" s="56"/>
      <c r="Q479" s="56"/>
      <c r="R479" s="56"/>
      <c r="S479" s="56"/>
      <c r="T479" s="56"/>
      <c r="U479" s="56"/>
      <c r="V479" s="56"/>
      <c r="W479" s="56"/>
      <c r="X479" s="56"/>
      <c r="Y479" s="56"/>
      <c r="Z479" s="56"/>
      <c r="AA479" s="56"/>
      <c r="AB479" s="56"/>
      <c r="AC479" s="56"/>
      <c r="AD479" s="56"/>
      <c r="AE479" s="56"/>
      <c r="AF479" s="56"/>
      <c r="AG479" s="56"/>
      <c r="AH479" s="56"/>
      <c r="AI479" s="56"/>
      <c r="AJ479" s="56"/>
      <c r="AK479" s="56"/>
      <c r="AL479" s="56"/>
      <c r="AM479" s="56"/>
      <c r="AN479" s="56"/>
      <c r="AO479" s="56"/>
      <c r="AP479" s="56"/>
      <c r="AQ479" s="56"/>
      <c r="AR479" s="56"/>
      <c r="AS479" s="56"/>
      <c r="AT479" s="56"/>
      <c r="AU479" s="56"/>
      <c r="AV479" s="56"/>
      <c r="AW479" s="56"/>
      <c r="AX479" s="56"/>
      <c r="AY479" s="56"/>
      <c r="AZ479" s="56"/>
    </row>
    <row r="480" spans="1:52" s="3" customFormat="1" ht="12.75" x14ac:dyDescent="0.2">
      <c r="A480" s="538">
        <v>2</v>
      </c>
      <c r="B480" s="539">
        <v>6</v>
      </c>
      <c r="C480" s="539">
        <v>9</v>
      </c>
      <c r="D480" s="539"/>
      <c r="E480" s="539"/>
      <c r="F480" s="540" t="s">
        <v>427</v>
      </c>
      <c r="G480" s="541">
        <f>+G481+G483+G485</f>
        <v>0</v>
      </c>
      <c r="H480" s="541">
        <f>+H481+H483+H485</f>
        <v>0</v>
      </c>
      <c r="I480" s="541">
        <f>+I481+I483+I485</f>
        <v>0</v>
      </c>
      <c r="J480" s="541">
        <f>+J481+J483+J485</f>
        <v>0</v>
      </c>
      <c r="K480" s="542">
        <f>+K481+K483+K485</f>
        <v>0</v>
      </c>
      <c r="L480" s="56"/>
      <c r="M480" s="56"/>
      <c r="N480" s="56"/>
      <c r="O480" s="56"/>
      <c r="P480" s="56"/>
      <c r="Q480" s="56"/>
      <c r="R480" s="56"/>
      <c r="S480" s="56"/>
      <c r="T480" s="56"/>
      <c r="U480" s="56"/>
      <c r="V480" s="56"/>
      <c r="W480" s="56"/>
      <c r="X480" s="56"/>
      <c r="Y480" s="56"/>
      <c r="Z480" s="56"/>
      <c r="AA480" s="56"/>
      <c r="AB480" s="56"/>
      <c r="AC480" s="56"/>
      <c r="AD480" s="56"/>
      <c r="AE480" s="56"/>
      <c r="AF480" s="56"/>
      <c r="AG480" s="56"/>
      <c r="AH480" s="56"/>
      <c r="AI480" s="56"/>
      <c r="AJ480" s="56"/>
      <c r="AK480" s="56"/>
      <c r="AL480" s="56"/>
      <c r="AM480" s="56"/>
      <c r="AN480" s="56"/>
      <c r="AO480" s="56"/>
      <c r="AP480" s="56"/>
      <c r="AQ480" s="56"/>
      <c r="AR480" s="56"/>
      <c r="AS480" s="56"/>
      <c r="AT480" s="56"/>
      <c r="AU480" s="56"/>
      <c r="AV480" s="56"/>
      <c r="AW480" s="56"/>
      <c r="AX480" s="56"/>
      <c r="AY480" s="56"/>
      <c r="AZ480" s="56"/>
    </row>
    <row r="481" spans="1:52" s="3" customFormat="1" ht="16.5" customHeight="1" x14ac:dyDescent="0.2">
      <c r="A481" s="561">
        <v>2</v>
      </c>
      <c r="B481" s="544">
        <v>6</v>
      </c>
      <c r="C481" s="544">
        <v>9</v>
      </c>
      <c r="D481" s="544">
        <v>1</v>
      </c>
      <c r="E481" s="544"/>
      <c r="F481" s="572" t="s">
        <v>428</v>
      </c>
      <c r="G481" s="546">
        <f>+G482</f>
        <v>0</v>
      </c>
      <c r="H481" s="546">
        <f>+H482</f>
        <v>0</v>
      </c>
      <c r="I481" s="546">
        <f>+I482</f>
        <v>0</v>
      </c>
      <c r="J481" s="546">
        <f>+J482</f>
        <v>0</v>
      </c>
      <c r="K481" s="547">
        <f>+K482</f>
        <v>0</v>
      </c>
      <c r="L481" s="56"/>
      <c r="M481" s="56"/>
      <c r="N481" s="56"/>
      <c r="O481" s="56"/>
      <c r="P481" s="56"/>
      <c r="Q481" s="56"/>
      <c r="R481" s="56"/>
      <c r="S481" s="56"/>
      <c r="T481" s="56"/>
      <c r="U481" s="56"/>
      <c r="V481" s="56"/>
      <c r="W481" s="56"/>
      <c r="X481" s="56"/>
      <c r="Y481" s="56"/>
      <c r="Z481" s="56"/>
      <c r="AA481" s="56"/>
      <c r="AB481" s="56"/>
      <c r="AC481" s="56"/>
      <c r="AD481" s="56"/>
      <c r="AE481" s="56"/>
      <c r="AF481" s="56"/>
      <c r="AG481" s="56"/>
      <c r="AH481" s="56"/>
      <c r="AI481" s="56"/>
      <c r="AJ481" s="56"/>
      <c r="AK481" s="56"/>
      <c r="AL481" s="56"/>
      <c r="AM481" s="56"/>
      <c r="AN481" s="56"/>
      <c r="AO481" s="56"/>
      <c r="AP481" s="56"/>
      <c r="AQ481" s="56"/>
      <c r="AR481" s="56"/>
      <c r="AS481" s="56"/>
      <c r="AT481" s="56"/>
      <c r="AU481" s="56"/>
      <c r="AV481" s="56"/>
      <c r="AW481" s="56"/>
      <c r="AX481" s="56"/>
      <c r="AY481" s="56"/>
      <c r="AZ481" s="56"/>
    </row>
    <row r="482" spans="1:52" s="3" customFormat="1" ht="15" customHeight="1" x14ac:dyDescent="0.2">
      <c r="A482" s="558">
        <v>2</v>
      </c>
      <c r="B482" s="549">
        <v>6</v>
      </c>
      <c r="C482" s="549">
        <v>9</v>
      </c>
      <c r="D482" s="549">
        <v>1</v>
      </c>
      <c r="E482" s="549" t="s">
        <v>312</v>
      </c>
      <c r="F482" s="556" t="s">
        <v>428</v>
      </c>
      <c r="G482" s="560"/>
      <c r="H482" s="560"/>
      <c r="I482" s="560"/>
      <c r="J482" s="552">
        <f>SUBTOTAL(9,G482:I482)</f>
        <v>0</v>
      </c>
      <c r="K482" s="553">
        <f>IFERROR(J482/$J$18*100,"0.00")</f>
        <v>0</v>
      </c>
      <c r="L482" s="56"/>
      <c r="M482" s="56"/>
      <c r="N482" s="56"/>
      <c r="O482" s="56"/>
      <c r="P482" s="56"/>
      <c r="Q482" s="56"/>
      <c r="R482" s="56"/>
      <c r="S482" s="56"/>
      <c r="T482" s="56"/>
      <c r="U482" s="56"/>
      <c r="V482" s="56"/>
      <c r="W482" s="56"/>
      <c r="X482" s="56"/>
      <c r="Y482" s="56"/>
      <c r="Z482" s="56"/>
      <c r="AA482" s="56"/>
      <c r="AB482" s="56"/>
      <c r="AC482" s="56"/>
      <c r="AD482" s="56"/>
      <c r="AE482" s="56"/>
      <c r="AF482" s="56"/>
      <c r="AG482" s="56"/>
      <c r="AH482" s="56"/>
      <c r="AI482" s="56"/>
      <c r="AJ482" s="56"/>
      <c r="AK482" s="56"/>
      <c r="AL482" s="56"/>
      <c r="AM482" s="56"/>
      <c r="AN482" s="56"/>
      <c r="AO482" s="56"/>
      <c r="AP482" s="56"/>
      <c r="AQ482" s="56"/>
      <c r="AR482" s="56"/>
      <c r="AS482" s="56"/>
      <c r="AT482" s="56"/>
      <c r="AU482" s="56"/>
      <c r="AV482" s="56"/>
      <c r="AW482" s="56"/>
      <c r="AX482" s="56"/>
      <c r="AY482" s="56"/>
      <c r="AZ482" s="56"/>
    </row>
    <row r="483" spans="1:52" s="3" customFormat="1" ht="14.25" customHeight="1" x14ac:dyDescent="0.2">
      <c r="A483" s="561">
        <v>2</v>
      </c>
      <c r="B483" s="544">
        <v>6</v>
      </c>
      <c r="C483" s="544">
        <v>9</v>
      </c>
      <c r="D483" s="544">
        <v>2</v>
      </c>
      <c r="E483" s="544"/>
      <c r="F483" s="572" t="s">
        <v>429</v>
      </c>
      <c r="G483" s="546">
        <f>+G484</f>
        <v>0</v>
      </c>
      <c r="H483" s="546">
        <f>+H484</f>
        <v>0</v>
      </c>
      <c r="I483" s="546">
        <f>+I484</f>
        <v>0</v>
      </c>
      <c r="J483" s="546">
        <f>+J484</f>
        <v>0</v>
      </c>
      <c r="K483" s="547">
        <f>+K484</f>
        <v>0</v>
      </c>
      <c r="L483" s="56"/>
      <c r="M483" s="56"/>
      <c r="N483" s="56"/>
      <c r="O483" s="56"/>
      <c r="P483" s="56"/>
      <c r="Q483" s="56"/>
      <c r="R483" s="56"/>
      <c r="S483" s="56"/>
      <c r="T483" s="56"/>
      <c r="U483" s="56"/>
      <c r="V483" s="56"/>
      <c r="W483" s="56"/>
      <c r="X483" s="56"/>
      <c r="Y483" s="56"/>
      <c r="Z483" s="56"/>
      <c r="AA483" s="56"/>
      <c r="AB483" s="56"/>
      <c r="AC483" s="56"/>
      <c r="AD483" s="56"/>
      <c r="AE483" s="56"/>
      <c r="AF483" s="56"/>
      <c r="AG483" s="56"/>
      <c r="AH483" s="56"/>
      <c r="AI483" s="56"/>
      <c r="AJ483" s="56"/>
      <c r="AK483" s="56"/>
      <c r="AL483" s="56"/>
      <c r="AM483" s="56"/>
      <c r="AN483" s="56"/>
      <c r="AO483" s="56"/>
      <c r="AP483" s="56"/>
      <c r="AQ483" s="56"/>
      <c r="AR483" s="56"/>
      <c r="AS483" s="56"/>
      <c r="AT483" s="56"/>
      <c r="AU483" s="56"/>
      <c r="AV483" s="56"/>
      <c r="AW483" s="56"/>
      <c r="AX483" s="56"/>
      <c r="AY483" s="56"/>
      <c r="AZ483" s="56"/>
    </row>
    <row r="484" spans="1:52" s="3" customFormat="1" ht="15" customHeight="1" x14ac:dyDescent="0.2">
      <c r="A484" s="558">
        <v>2</v>
      </c>
      <c r="B484" s="549">
        <v>6</v>
      </c>
      <c r="C484" s="549">
        <v>9</v>
      </c>
      <c r="D484" s="549">
        <v>2</v>
      </c>
      <c r="E484" s="549" t="s">
        <v>312</v>
      </c>
      <c r="F484" s="556" t="s">
        <v>429</v>
      </c>
      <c r="G484" s="560"/>
      <c r="H484" s="560"/>
      <c r="I484" s="560"/>
      <c r="J484" s="552">
        <f>SUBTOTAL(9,G484:I484)</f>
        <v>0</v>
      </c>
      <c r="K484" s="553">
        <f>IFERROR(J484/$J$18*100,"0.00")</f>
        <v>0</v>
      </c>
      <c r="L484" s="56"/>
      <c r="M484" s="56"/>
      <c r="N484" s="56"/>
      <c r="O484" s="56"/>
      <c r="P484" s="56"/>
      <c r="Q484" s="56"/>
      <c r="R484" s="56"/>
      <c r="S484" s="56"/>
      <c r="T484" s="56"/>
      <c r="U484" s="56"/>
      <c r="V484" s="56"/>
      <c r="W484" s="56"/>
      <c r="X484" s="56"/>
      <c r="Y484" s="56"/>
      <c r="Z484" s="56"/>
      <c r="AA484" s="56"/>
      <c r="AB484" s="56"/>
      <c r="AC484" s="56"/>
      <c r="AD484" s="56"/>
      <c r="AE484" s="56"/>
      <c r="AF484" s="56"/>
      <c r="AG484" s="56"/>
      <c r="AH484" s="56"/>
      <c r="AI484" s="56"/>
      <c r="AJ484" s="56"/>
      <c r="AK484" s="56"/>
      <c r="AL484" s="56"/>
      <c r="AM484" s="56"/>
      <c r="AN484" s="56"/>
      <c r="AO484" s="56"/>
      <c r="AP484" s="56"/>
      <c r="AQ484" s="56"/>
      <c r="AR484" s="56"/>
      <c r="AS484" s="56"/>
      <c r="AT484" s="56"/>
      <c r="AU484" s="56"/>
      <c r="AV484" s="56"/>
      <c r="AW484" s="56"/>
      <c r="AX484" s="56"/>
      <c r="AY484" s="56"/>
      <c r="AZ484" s="56"/>
    </row>
    <row r="485" spans="1:52" s="3" customFormat="1" ht="15.75" customHeight="1" x14ac:dyDescent="0.2">
      <c r="A485" s="561">
        <v>2</v>
      </c>
      <c r="B485" s="544">
        <v>6</v>
      </c>
      <c r="C485" s="544">
        <v>9</v>
      </c>
      <c r="D485" s="544">
        <v>9</v>
      </c>
      <c r="E485" s="544"/>
      <c r="F485" s="572" t="s">
        <v>430</v>
      </c>
      <c r="G485" s="546">
        <f>+G486</f>
        <v>0</v>
      </c>
      <c r="H485" s="546">
        <f>+H486</f>
        <v>0</v>
      </c>
      <c r="I485" s="546">
        <f>+I486</f>
        <v>0</v>
      </c>
      <c r="J485" s="546">
        <f>+J486</f>
        <v>0</v>
      </c>
      <c r="K485" s="547">
        <f>+K486</f>
        <v>0</v>
      </c>
      <c r="L485" s="56"/>
      <c r="M485" s="56"/>
      <c r="N485" s="56"/>
      <c r="O485" s="56"/>
      <c r="P485" s="56"/>
      <c r="Q485" s="56"/>
      <c r="R485" s="56"/>
      <c r="S485" s="56"/>
      <c r="T485" s="56"/>
      <c r="U485" s="56"/>
      <c r="V485" s="56"/>
      <c r="W485" s="56"/>
      <c r="X485" s="56"/>
      <c r="Y485" s="56"/>
      <c r="Z485" s="56"/>
      <c r="AA485" s="56"/>
      <c r="AB485" s="56"/>
      <c r="AC485" s="56"/>
      <c r="AD485" s="56"/>
      <c r="AE485" s="56"/>
      <c r="AF485" s="56"/>
      <c r="AG485" s="56"/>
      <c r="AH485" s="56"/>
      <c r="AI485" s="56"/>
      <c r="AJ485" s="56"/>
      <c r="AK485" s="56"/>
      <c r="AL485" s="56"/>
      <c r="AM485" s="56"/>
      <c r="AN485" s="56"/>
      <c r="AO485" s="56"/>
      <c r="AP485" s="56"/>
      <c r="AQ485" s="56"/>
      <c r="AR485" s="56"/>
      <c r="AS485" s="56"/>
      <c r="AT485" s="56"/>
      <c r="AU485" s="56"/>
      <c r="AV485" s="56"/>
      <c r="AW485" s="56"/>
      <c r="AX485" s="56"/>
      <c r="AY485" s="56"/>
      <c r="AZ485" s="56"/>
    </row>
    <row r="486" spans="1:52" s="3" customFormat="1" ht="15" customHeight="1" x14ac:dyDescent="0.2">
      <c r="A486" s="558">
        <v>2</v>
      </c>
      <c r="B486" s="549">
        <v>6</v>
      </c>
      <c r="C486" s="549">
        <v>9</v>
      </c>
      <c r="D486" s="549">
        <v>9</v>
      </c>
      <c r="E486" s="549" t="s">
        <v>312</v>
      </c>
      <c r="F486" s="556" t="s">
        <v>430</v>
      </c>
      <c r="G486" s="560"/>
      <c r="H486" s="560"/>
      <c r="I486" s="560"/>
      <c r="J486" s="552">
        <f>SUBTOTAL(9,G486:I486)</f>
        <v>0</v>
      </c>
      <c r="K486" s="553">
        <f>IFERROR(J486/$J$18*100,"0.00")</f>
        <v>0</v>
      </c>
      <c r="L486" s="56"/>
      <c r="M486" s="56"/>
      <c r="N486" s="56"/>
      <c r="O486" s="56"/>
      <c r="P486" s="56"/>
      <c r="Q486" s="56"/>
      <c r="R486" s="56"/>
      <c r="S486" s="56"/>
      <c r="T486" s="56"/>
      <c r="U486" s="56"/>
      <c r="V486" s="56"/>
      <c r="W486" s="56"/>
      <c r="X486" s="56"/>
      <c r="Y486" s="56"/>
      <c r="Z486" s="56"/>
      <c r="AA486" s="56"/>
      <c r="AB486" s="56"/>
      <c r="AC486" s="56"/>
      <c r="AD486" s="56"/>
      <c r="AE486" s="56"/>
      <c r="AF486" s="56"/>
      <c r="AG486" s="56"/>
      <c r="AH486" s="56"/>
      <c r="AI486" s="56"/>
      <c r="AJ486" s="56"/>
      <c r="AK486" s="56"/>
      <c r="AL486" s="56"/>
      <c r="AM486" s="56"/>
      <c r="AN486" s="56"/>
      <c r="AO486" s="56"/>
      <c r="AP486" s="56"/>
      <c r="AQ486" s="56"/>
      <c r="AR486" s="56"/>
      <c r="AS486" s="56"/>
      <c r="AT486" s="56"/>
      <c r="AU486" s="56"/>
      <c r="AV486" s="56"/>
      <c r="AW486" s="56"/>
      <c r="AX486" s="56"/>
      <c r="AY486" s="56"/>
      <c r="AZ486" s="56"/>
    </row>
    <row r="487" spans="1:52" s="3" customFormat="1" ht="12.75" x14ac:dyDescent="0.2">
      <c r="A487" s="532">
        <v>2</v>
      </c>
      <c r="B487" s="533">
        <v>7</v>
      </c>
      <c r="C487" s="534"/>
      <c r="D487" s="534"/>
      <c r="E487" s="534"/>
      <c r="F487" s="535" t="s">
        <v>291</v>
      </c>
      <c r="G487" s="536">
        <f>+G488+G499+G512</f>
        <v>0</v>
      </c>
      <c r="H487" s="536">
        <f>+H488+H499+H512</f>
        <v>15000000</v>
      </c>
      <c r="I487" s="536">
        <f>+I488+I499+I512</f>
        <v>0</v>
      </c>
      <c r="J487" s="536">
        <f>+J488+J499+J512</f>
        <v>15000000</v>
      </c>
      <c r="K487" s="537">
        <f>+K488+K499+K512</f>
        <v>3.6425617712593388</v>
      </c>
      <c r="L487" s="56"/>
      <c r="M487" s="56"/>
      <c r="N487" s="56"/>
      <c r="O487" s="56"/>
      <c r="P487" s="56"/>
      <c r="Q487" s="56"/>
      <c r="R487" s="56"/>
      <c r="S487" s="56"/>
      <c r="T487" s="56"/>
      <c r="U487" s="56"/>
      <c r="V487" s="56"/>
      <c r="W487" s="56"/>
      <c r="X487" s="56"/>
      <c r="Y487" s="56"/>
      <c r="Z487" s="56"/>
      <c r="AA487" s="56"/>
      <c r="AB487" s="56"/>
      <c r="AC487" s="56"/>
      <c r="AD487" s="56"/>
      <c r="AE487" s="56"/>
      <c r="AF487" s="56"/>
      <c r="AG487" s="56"/>
      <c r="AH487" s="56"/>
      <c r="AI487" s="56"/>
      <c r="AJ487" s="56"/>
      <c r="AK487" s="56"/>
      <c r="AL487" s="56"/>
      <c r="AM487" s="56"/>
      <c r="AN487" s="56"/>
      <c r="AO487" s="56"/>
      <c r="AP487" s="56"/>
      <c r="AQ487" s="56"/>
      <c r="AR487" s="56"/>
      <c r="AS487" s="56"/>
      <c r="AT487" s="56"/>
      <c r="AU487" s="56"/>
      <c r="AV487" s="56"/>
      <c r="AW487" s="56"/>
      <c r="AX487" s="56"/>
      <c r="AY487" s="56"/>
      <c r="AZ487" s="56"/>
    </row>
    <row r="488" spans="1:52" s="3" customFormat="1" ht="12.75" x14ac:dyDescent="0.2">
      <c r="A488" s="538">
        <v>2</v>
      </c>
      <c r="B488" s="539">
        <v>7</v>
      </c>
      <c r="C488" s="539">
        <v>1</v>
      </c>
      <c r="D488" s="539"/>
      <c r="E488" s="539"/>
      <c r="F488" s="540" t="s">
        <v>292</v>
      </c>
      <c r="G488" s="541">
        <f>+G489+G491+G493+G495+G497</f>
        <v>0</v>
      </c>
      <c r="H488" s="541">
        <f>+H489+H491+H493+H495+H497</f>
        <v>15000000</v>
      </c>
      <c r="I488" s="541">
        <f>+I489+I491+I493+I495+I497</f>
        <v>0</v>
      </c>
      <c r="J488" s="541">
        <f>+J489+J491+J493+J495+J497</f>
        <v>15000000</v>
      </c>
      <c r="K488" s="542">
        <f>+K489+K491+K493+K495+K497</f>
        <v>3.6425617712593388</v>
      </c>
      <c r="L488" s="56"/>
      <c r="M488" s="56"/>
      <c r="N488" s="56"/>
      <c r="O488" s="56"/>
      <c r="P488" s="56"/>
      <c r="Q488" s="56"/>
      <c r="R488" s="56"/>
      <c r="S488" s="56"/>
      <c r="T488" s="56"/>
      <c r="U488" s="56"/>
      <c r="V488" s="56"/>
      <c r="W488" s="56"/>
      <c r="X488" s="56"/>
      <c r="Y488" s="56"/>
      <c r="Z488" s="56"/>
      <c r="AA488" s="56"/>
      <c r="AB488" s="56"/>
      <c r="AC488" s="56"/>
      <c r="AD488" s="56"/>
      <c r="AE488" s="56"/>
      <c r="AF488" s="56"/>
      <c r="AG488" s="56"/>
      <c r="AH488" s="56"/>
      <c r="AI488" s="56"/>
      <c r="AJ488" s="56"/>
      <c r="AK488" s="56"/>
      <c r="AL488" s="56"/>
      <c r="AM488" s="56"/>
      <c r="AN488" s="56"/>
      <c r="AO488" s="56"/>
      <c r="AP488" s="56"/>
      <c r="AQ488" s="56"/>
      <c r="AR488" s="56"/>
      <c r="AS488" s="56"/>
      <c r="AT488" s="56"/>
      <c r="AU488" s="56"/>
      <c r="AV488" s="56"/>
      <c r="AW488" s="56"/>
      <c r="AX488" s="56"/>
      <c r="AY488" s="56"/>
      <c r="AZ488" s="56"/>
    </row>
    <row r="489" spans="1:52" s="3" customFormat="1" ht="12.75" x14ac:dyDescent="0.2">
      <c r="A489" s="543">
        <v>2</v>
      </c>
      <c r="B489" s="544">
        <v>7</v>
      </c>
      <c r="C489" s="544">
        <v>1</v>
      </c>
      <c r="D489" s="544">
        <v>1</v>
      </c>
      <c r="E489" s="544"/>
      <c r="F489" s="557" t="s">
        <v>293</v>
      </c>
      <c r="G489" s="563">
        <f>+G490</f>
        <v>0</v>
      </c>
      <c r="H489" s="563">
        <f>+H490</f>
        <v>0</v>
      </c>
      <c r="I489" s="563">
        <f>+I490</f>
        <v>0</v>
      </c>
      <c r="J489" s="563">
        <f>+J490</f>
        <v>0</v>
      </c>
      <c r="K489" s="564">
        <f>+K490</f>
        <v>0</v>
      </c>
      <c r="L489" s="56"/>
      <c r="M489" s="56"/>
      <c r="N489" s="56"/>
      <c r="O489" s="56"/>
      <c r="P489" s="56"/>
      <c r="Q489" s="56"/>
      <c r="R489" s="56"/>
      <c r="S489" s="56"/>
      <c r="T489" s="56"/>
      <c r="U489" s="56"/>
      <c r="V489" s="56"/>
      <c r="W489" s="56"/>
      <c r="X489" s="56"/>
      <c r="Y489" s="56"/>
      <c r="Z489" s="56"/>
      <c r="AA489" s="56"/>
      <c r="AB489" s="56"/>
      <c r="AC489" s="56"/>
      <c r="AD489" s="56"/>
      <c r="AE489" s="56"/>
      <c r="AF489" s="56"/>
      <c r="AG489" s="56"/>
      <c r="AH489" s="56"/>
      <c r="AI489" s="56"/>
      <c r="AJ489" s="56"/>
      <c r="AK489" s="56"/>
      <c r="AL489" s="56"/>
      <c r="AM489" s="56"/>
      <c r="AN489" s="56"/>
      <c r="AO489" s="56"/>
      <c r="AP489" s="56"/>
      <c r="AQ489" s="56"/>
      <c r="AR489" s="56"/>
      <c r="AS489" s="56"/>
      <c r="AT489" s="56"/>
      <c r="AU489" s="56"/>
      <c r="AV489" s="56"/>
      <c r="AW489" s="56"/>
      <c r="AX489" s="56"/>
      <c r="AY489" s="56"/>
      <c r="AZ489" s="56"/>
    </row>
    <row r="490" spans="1:52" s="3" customFormat="1" ht="15" customHeight="1" x14ac:dyDescent="0.2">
      <c r="A490" s="558">
        <v>2</v>
      </c>
      <c r="B490" s="549">
        <v>7</v>
      </c>
      <c r="C490" s="549">
        <v>1</v>
      </c>
      <c r="D490" s="549">
        <v>1</v>
      </c>
      <c r="E490" s="549" t="s">
        <v>312</v>
      </c>
      <c r="F490" s="556" t="s">
        <v>293</v>
      </c>
      <c r="G490" s="560"/>
      <c r="H490" s="560"/>
      <c r="I490" s="560"/>
      <c r="J490" s="552">
        <f>SUBTOTAL(9,G490:I490)</f>
        <v>0</v>
      </c>
      <c r="K490" s="553">
        <f>IFERROR(J490/$J$18*100,"0.00")</f>
        <v>0</v>
      </c>
      <c r="L490" s="56"/>
      <c r="M490" s="56"/>
      <c r="N490" s="56"/>
      <c r="O490" s="56"/>
      <c r="P490" s="56"/>
      <c r="Q490" s="56"/>
      <c r="R490" s="56"/>
      <c r="S490" s="56"/>
      <c r="T490" s="56"/>
      <c r="U490" s="56"/>
      <c r="V490" s="56"/>
      <c r="W490" s="56"/>
      <c r="X490" s="56"/>
      <c r="Y490" s="56"/>
      <c r="Z490" s="56"/>
      <c r="AA490" s="56"/>
      <c r="AB490" s="56"/>
      <c r="AC490" s="56"/>
      <c r="AD490" s="56"/>
      <c r="AE490" s="56"/>
      <c r="AF490" s="56"/>
      <c r="AG490" s="56"/>
      <c r="AH490" s="56"/>
      <c r="AI490" s="56"/>
      <c r="AJ490" s="56"/>
      <c r="AK490" s="56"/>
      <c r="AL490" s="56"/>
      <c r="AM490" s="56"/>
      <c r="AN490" s="56"/>
      <c r="AO490" s="56"/>
      <c r="AP490" s="56"/>
      <c r="AQ490" s="56"/>
      <c r="AR490" s="56"/>
      <c r="AS490" s="56"/>
      <c r="AT490" s="56"/>
      <c r="AU490" s="56"/>
      <c r="AV490" s="56"/>
      <c r="AW490" s="56"/>
      <c r="AX490" s="56"/>
      <c r="AY490" s="56"/>
      <c r="AZ490" s="56"/>
    </row>
    <row r="491" spans="1:52" s="3" customFormat="1" ht="12.75" x14ac:dyDescent="0.2">
      <c r="A491" s="543">
        <v>2</v>
      </c>
      <c r="B491" s="544">
        <v>7</v>
      </c>
      <c r="C491" s="544">
        <v>1</v>
      </c>
      <c r="D491" s="544">
        <v>2</v>
      </c>
      <c r="E491" s="544"/>
      <c r="F491" s="557" t="s">
        <v>294</v>
      </c>
      <c r="G491" s="563">
        <f>+G492</f>
        <v>0</v>
      </c>
      <c r="H491" s="563">
        <f>+H492</f>
        <v>15000000</v>
      </c>
      <c r="I491" s="563">
        <f>+I492</f>
        <v>0</v>
      </c>
      <c r="J491" s="563">
        <f>+J492</f>
        <v>15000000</v>
      </c>
      <c r="K491" s="564">
        <f>+K492</f>
        <v>3.6425617712593388</v>
      </c>
      <c r="L491" s="56"/>
      <c r="M491" s="56"/>
      <c r="N491" s="56"/>
      <c r="O491" s="56"/>
      <c r="P491" s="56"/>
      <c r="Q491" s="56"/>
      <c r="R491" s="56"/>
      <c r="S491" s="56"/>
      <c r="T491" s="56"/>
      <c r="U491" s="56"/>
      <c r="V491" s="56"/>
      <c r="W491" s="56"/>
      <c r="X491" s="56"/>
      <c r="Y491" s="56"/>
      <c r="Z491" s="56"/>
      <c r="AA491" s="56"/>
      <c r="AB491" s="56"/>
      <c r="AC491" s="56"/>
      <c r="AD491" s="56"/>
      <c r="AE491" s="56"/>
      <c r="AF491" s="56"/>
      <c r="AG491" s="56"/>
      <c r="AH491" s="56"/>
      <c r="AI491" s="56"/>
      <c r="AJ491" s="56"/>
      <c r="AK491" s="56"/>
      <c r="AL491" s="56"/>
      <c r="AM491" s="56"/>
      <c r="AN491" s="56"/>
      <c r="AO491" s="56"/>
      <c r="AP491" s="56"/>
      <c r="AQ491" s="56"/>
      <c r="AR491" s="56"/>
      <c r="AS491" s="56"/>
      <c r="AT491" s="56"/>
      <c r="AU491" s="56"/>
      <c r="AV491" s="56"/>
      <c r="AW491" s="56"/>
      <c r="AX491" s="56"/>
      <c r="AY491" s="56"/>
      <c r="AZ491" s="56"/>
    </row>
    <row r="492" spans="1:52" s="3" customFormat="1" ht="15.75" customHeight="1" x14ac:dyDescent="0.2">
      <c r="A492" s="558">
        <v>2</v>
      </c>
      <c r="B492" s="549">
        <v>7</v>
      </c>
      <c r="C492" s="549">
        <v>1</v>
      </c>
      <c r="D492" s="549">
        <v>2</v>
      </c>
      <c r="E492" s="549" t="s">
        <v>312</v>
      </c>
      <c r="F492" s="556" t="s">
        <v>294</v>
      </c>
      <c r="G492" s="560"/>
      <c r="H492" s="560">
        <v>15000000</v>
      </c>
      <c r="I492" s="560"/>
      <c r="J492" s="552">
        <f>SUBTOTAL(9,G492:I492)</f>
        <v>15000000</v>
      </c>
      <c r="K492" s="553">
        <f>IFERROR(J492/$J$18*100,"0.00")</f>
        <v>3.6425617712593388</v>
      </c>
      <c r="L492" s="56"/>
      <c r="M492" s="56"/>
      <c r="N492" s="56"/>
      <c r="O492" s="56"/>
      <c r="P492" s="56"/>
      <c r="Q492" s="56"/>
      <c r="R492" s="56"/>
      <c r="S492" s="56"/>
      <c r="T492" s="56"/>
      <c r="U492" s="56"/>
      <c r="V492" s="56"/>
      <c r="W492" s="56"/>
      <c r="X492" s="56"/>
      <c r="Y492" s="56"/>
      <c r="Z492" s="56"/>
      <c r="AA492" s="56"/>
      <c r="AB492" s="56"/>
      <c r="AC492" s="56"/>
      <c r="AD492" s="56"/>
      <c r="AE492" s="56"/>
      <c r="AF492" s="56"/>
      <c r="AG492" s="56"/>
      <c r="AH492" s="56"/>
      <c r="AI492" s="56"/>
      <c r="AJ492" s="56"/>
      <c r="AK492" s="56"/>
      <c r="AL492" s="56"/>
      <c r="AM492" s="56"/>
      <c r="AN492" s="56"/>
      <c r="AO492" s="56"/>
      <c r="AP492" s="56"/>
      <c r="AQ492" s="56"/>
      <c r="AR492" s="56"/>
      <c r="AS492" s="56"/>
      <c r="AT492" s="56"/>
      <c r="AU492" s="56"/>
      <c r="AV492" s="56"/>
      <c r="AW492" s="56"/>
      <c r="AX492" s="56"/>
      <c r="AY492" s="56"/>
      <c r="AZ492" s="56"/>
    </row>
    <row r="493" spans="1:52" s="3" customFormat="1" ht="12.75" x14ac:dyDescent="0.2">
      <c r="A493" s="543">
        <v>2</v>
      </c>
      <c r="B493" s="544">
        <v>7</v>
      </c>
      <c r="C493" s="544">
        <v>1</v>
      </c>
      <c r="D493" s="544">
        <v>3</v>
      </c>
      <c r="E493" s="544"/>
      <c r="F493" s="557" t="s">
        <v>295</v>
      </c>
      <c r="G493" s="563">
        <f>+G494</f>
        <v>0</v>
      </c>
      <c r="H493" s="563">
        <f>+H494</f>
        <v>0</v>
      </c>
      <c r="I493" s="563">
        <f>+I494</f>
        <v>0</v>
      </c>
      <c r="J493" s="563">
        <f>+J494</f>
        <v>0</v>
      </c>
      <c r="K493" s="564">
        <f>+K494</f>
        <v>0</v>
      </c>
      <c r="L493" s="56"/>
      <c r="M493" s="56"/>
      <c r="N493" s="56"/>
      <c r="O493" s="56"/>
      <c r="P493" s="56"/>
      <c r="Q493" s="56"/>
      <c r="R493" s="56"/>
      <c r="S493" s="56"/>
      <c r="T493" s="56"/>
      <c r="U493" s="56"/>
      <c r="V493" s="56"/>
      <c r="W493" s="56"/>
      <c r="X493" s="56"/>
      <c r="Y493" s="56"/>
      <c r="Z493" s="56"/>
      <c r="AA493" s="56"/>
      <c r="AB493" s="56"/>
      <c r="AC493" s="56"/>
      <c r="AD493" s="56"/>
      <c r="AE493" s="56"/>
      <c r="AF493" s="56"/>
      <c r="AG493" s="56"/>
      <c r="AH493" s="56"/>
      <c r="AI493" s="56"/>
      <c r="AJ493" s="56"/>
      <c r="AK493" s="56"/>
      <c r="AL493" s="56"/>
      <c r="AM493" s="56"/>
      <c r="AN493" s="56"/>
      <c r="AO493" s="56"/>
      <c r="AP493" s="56"/>
      <c r="AQ493" s="56"/>
      <c r="AR493" s="56"/>
      <c r="AS493" s="56"/>
      <c r="AT493" s="56"/>
      <c r="AU493" s="56"/>
      <c r="AV493" s="56"/>
      <c r="AW493" s="56"/>
      <c r="AX493" s="56"/>
      <c r="AY493" s="56"/>
      <c r="AZ493" s="56"/>
    </row>
    <row r="494" spans="1:52" s="3" customFormat="1" ht="15.75" customHeight="1" x14ac:dyDescent="0.2">
      <c r="A494" s="558">
        <v>2</v>
      </c>
      <c r="B494" s="549">
        <v>7</v>
      </c>
      <c r="C494" s="549">
        <v>1</v>
      </c>
      <c r="D494" s="549">
        <v>3</v>
      </c>
      <c r="E494" s="549" t="s">
        <v>312</v>
      </c>
      <c r="F494" s="556" t="s">
        <v>295</v>
      </c>
      <c r="G494" s="560"/>
      <c r="H494" s="560"/>
      <c r="I494" s="560"/>
      <c r="J494" s="552">
        <f>SUBTOTAL(9,G494:I494)</f>
        <v>0</v>
      </c>
      <c r="K494" s="553">
        <f>IFERROR(J494/$J$18*100,"0.00")</f>
        <v>0</v>
      </c>
      <c r="L494" s="56"/>
      <c r="M494" s="56"/>
      <c r="N494" s="56"/>
      <c r="O494" s="56"/>
      <c r="P494" s="56"/>
      <c r="Q494" s="56"/>
      <c r="R494" s="56"/>
      <c r="S494" s="56"/>
      <c r="T494" s="56"/>
      <c r="U494" s="56"/>
      <c r="V494" s="56"/>
      <c r="W494" s="56"/>
      <c r="X494" s="56"/>
      <c r="Y494" s="56"/>
      <c r="Z494" s="56"/>
      <c r="AA494" s="56"/>
      <c r="AB494" s="56"/>
      <c r="AC494" s="56"/>
      <c r="AD494" s="56"/>
      <c r="AE494" s="56"/>
      <c r="AF494" s="56"/>
      <c r="AG494" s="56"/>
      <c r="AH494" s="56"/>
      <c r="AI494" s="56"/>
      <c r="AJ494" s="56"/>
      <c r="AK494" s="56"/>
      <c r="AL494" s="56"/>
      <c r="AM494" s="56"/>
      <c r="AN494" s="56"/>
      <c r="AO494" s="56"/>
      <c r="AP494" s="56"/>
      <c r="AQ494" s="56"/>
      <c r="AR494" s="56"/>
      <c r="AS494" s="56"/>
      <c r="AT494" s="56"/>
      <c r="AU494" s="56"/>
      <c r="AV494" s="56"/>
      <c r="AW494" s="56"/>
      <c r="AX494" s="56"/>
      <c r="AY494" s="56"/>
      <c r="AZ494" s="56"/>
    </row>
    <row r="495" spans="1:52" s="3" customFormat="1" ht="12.75" x14ac:dyDescent="0.2">
      <c r="A495" s="543">
        <v>2</v>
      </c>
      <c r="B495" s="544">
        <v>7</v>
      </c>
      <c r="C495" s="544">
        <v>1</v>
      </c>
      <c r="D495" s="544">
        <v>4</v>
      </c>
      <c r="E495" s="544"/>
      <c r="F495" s="557" t="s">
        <v>296</v>
      </c>
      <c r="G495" s="563">
        <f>+G496</f>
        <v>0</v>
      </c>
      <c r="H495" s="563">
        <f>+H496</f>
        <v>0</v>
      </c>
      <c r="I495" s="563">
        <f>+I496</f>
        <v>0</v>
      </c>
      <c r="J495" s="563">
        <f>+J496</f>
        <v>0</v>
      </c>
      <c r="K495" s="564">
        <f>+K496</f>
        <v>0</v>
      </c>
      <c r="L495" s="56"/>
      <c r="M495" s="56"/>
      <c r="N495" s="56"/>
      <c r="O495" s="56"/>
      <c r="P495" s="56"/>
      <c r="Q495" s="56"/>
      <c r="R495" s="56"/>
      <c r="S495" s="56"/>
      <c r="T495" s="56"/>
      <c r="U495" s="56"/>
      <c r="V495" s="56"/>
      <c r="W495" s="56"/>
      <c r="X495" s="56"/>
      <c r="Y495" s="56"/>
      <c r="Z495" s="56"/>
      <c r="AA495" s="56"/>
      <c r="AB495" s="56"/>
      <c r="AC495" s="56"/>
      <c r="AD495" s="56"/>
      <c r="AE495" s="56"/>
      <c r="AF495" s="56"/>
      <c r="AG495" s="56"/>
      <c r="AH495" s="56"/>
      <c r="AI495" s="56"/>
      <c r="AJ495" s="56"/>
      <c r="AK495" s="56"/>
      <c r="AL495" s="56"/>
      <c r="AM495" s="56"/>
      <c r="AN495" s="56"/>
      <c r="AO495" s="56"/>
      <c r="AP495" s="56"/>
      <c r="AQ495" s="56"/>
      <c r="AR495" s="56"/>
      <c r="AS495" s="56"/>
      <c r="AT495" s="56"/>
      <c r="AU495" s="56"/>
      <c r="AV495" s="56"/>
      <c r="AW495" s="56"/>
      <c r="AX495" s="56"/>
      <c r="AY495" s="56"/>
      <c r="AZ495" s="56"/>
    </row>
    <row r="496" spans="1:52" s="3" customFormat="1" ht="12.75" customHeight="1" x14ac:dyDescent="0.2">
      <c r="A496" s="558">
        <v>2</v>
      </c>
      <c r="B496" s="549">
        <v>7</v>
      </c>
      <c r="C496" s="549">
        <v>1</v>
      </c>
      <c r="D496" s="549">
        <v>4</v>
      </c>
      <c r="E496" s="549" t="s">
        <v>312</v>
      </c>
      <c r="F496" s="556" t="s">
        <v>296</v>
      </c>
      <c r="G496" s="560"/>
      <c r="H496" s="560"/>
      <c r="I496" s="560"/>
      <c r="J496" s="552">
        <f>SUBTOTAL(9,G496:I496)</f>
        <v>0</v>
      </c>
      <c r="K496" s="553">
        <f>IFERROR(J496/$J$18*100,"0.00")</f>
        <v>0</v>
      </c>
      <c r="L496" s="56"/>
      <c r="M496" s="56"/>
      <c r="N496" s="56"/>
      <c r="O496" s="56"/>
      <c r="P496" s="56"/>
      <c r="Q496" s="56"/>
      <c r="R496" s="56"/>
      <c r="S496" s="56"/>
      <c r="T496" s="56"/>
      <c r="U496" s="56"/>
      <c r="V496" s="56"/>
      <c r="W496" s="56"/>
      <c r="X496" s="56"/>
      <c r="Y496" s="56"/>
      <c r="Z496" s="56"/>
      <c r="AA496" s="56"/>
      <c r="AB496" s="56"/>
      <c r="AC496" s="56"/>
      <c r="AD496" s="56"/>
      <c r="AE496" s="56"/>
      <c r="AF496" s="56"/>
      <c r="AG496" s="56"/>
      <c r="AH496" s="56"/>
      <c r="AI496" s="56"/>
      <c r="AJ496" s="56"/>
      <c r="AK496" s="56"/>
      <c r="AL496" s="56"/>
      <c r="AM496" s="56"/>
      <c r="AN496" s="56"/>
      <c r="AO496" s="56"/>
      <c r="AP496" s="56"/>
      <c r="AQ496" s="56"/>
      <c r="AR496" s="56"/>
      <c r="AS496" s="56"/>
      <c r="AT496" s="56"/>
      <c r="AU496" s="56"/>
      <c r="AV496" s="56"/>
      <c r="AW496" s="56"/>
      <c r="AX496" s="56"/>
      <c r="AY496" s="56"/>
      <c r="AZ496" s="56"/>
    </row>
    <row r="497" spans="1:52" s="3" customFormat="1" ht="15" customHeight="1" x14ac:dyDescent="0.2">
      <c r="A497" s="561">
        <v>2</v>
      </c>
      <c r="B497" s="544">
        <v>7</v>
      </c>
      <c r="C497" s="544">
        <v>1</v>
      </c>
      <c r="D497" s="544">
        <v>5</v>
      </c>
      <c r="E497" s="544"/>
      <c r="F497" s="572" t="s">
        <v>431</v>
      </c>
      <c r="G497" s="563">
        <f>+G498</f>
        <v>0</v>
      </c>
      <c r="H497" s="563">
        <f>+H498</f>
        <v>0</v>
      </c>
      <c r="I497" s="563">
        <f>+I498</f>
        <v>0</v>
      </c>
      <c r="J497" s="563">
        <f>+J498</f>
        <v>0</v>
      </c>
      <c r="K497" s="564">
        <f>+K498</f>
        <v>0</v>
      </c>
      <c r="L497" s="56"/>
      <c r="M497" s="56"/>
      <c r="N497" s="56"/>
      <c r="O497" s="56"/>
      <c r="P497" s="56"/>
      <c r="Q497" s="56"/>
      <c r="R497" s="56"/>
      <c r="S497" s="56"/>
      <c r="T497" s="56"/>
      <c r="U497" s="56"/>
      <c r="V497" s="56"/>
      <c r="W497" s="56"/>
      <c r="X497" s="56"/>
      <c r="Y497" s="56"/>
      <c r="Z497" s="56"/>
      <c r="AA497" s="56"/>
      <c r="AB497" s="56"/>
      <c r="AC497" s="56"/>
      <c r="AD497" s="56"/>
      <c r="AE497" s="56"/>
      <c r="AF497" s="56"/>
      <c r="AG497" s="56"/>
      <c r="AH497" s="56"/>
      <c r="AI497" s="56"/>
      <c r="AJ497" s="56"/>
      <c r="AK497" s="56"/>
      <c r="AL497" s="56"/>
      <c r="AM497" s="56"/>
      <c r="AN497" s="56"/>
      <c r="AO497" s="56"/>
      <c r="AP497" s="56"/>
      <c r="AQ497" s="56"/>
      <c r="AR497" s="56"/>
      <c r="AS497" s="56"/>
      <c r="AT497" s="56"/>
      <c r="AU497" s="56"/>
      <c r="AV497" s="56"/>
      <c r="AW497" s="56"/>
      <c r="AX497" s="56"/>
      <c r="AY497" s="56"/>
      <c r="AZ497" s="56"/>
    </row>
    <row r="498" spans="1:52" s="3" customFormat="1" ht="15" customHeight="1" x14ac:dyDescent="0.2">
      <c r="A498" s="558">
        <v>2</v>
      </c>
      <c r="B498" s="549">
        <v>7</v>
      </c>
      <c r="C498" s="549">
        <v>1</v>
      </c>
      <c r="D498" s="549">
        <v>5</v>
      </c>
      <c r="E498" s="549" t="s">
        <v>312</v>
      </c>
      <c r="F498" s="556" t="s">
        <v>431</v>
      </c>
      <c r="G498" s="560"/>
      <c r="H498" s="560"/>
      <c r="I498" s="560"/>
      <c r="J498" s="552">
        <f>SUBTOTAL(9,G498:I498)</f>
        <v>0</v>
      </c>
      <c r="K498" s="553">
        <f>IFERROR(J498/$J$18*100,"0.00")</f>
        <v>0</v>
      </c>
      <c r="L498" s="56"/>
      <c r="M498" s="56"/>
      <c r="N498" s="56"/>
      <c r="O498" s="56"/>
      <c r="P498" s="56"/>
      <c r="Q498" s="56"/>
      <c r="R498" s="56"/>
      <c r="S498" s="56"/>
      <c r="T498" s="56"/>
      <c r="U498" s="56"/>
      <c r="V498" s="56"/>
      <c r="W498" s="56"/>
      <c r="X498" s="56"/>
      <c r="Y498" s="56"/>
      <c r="Z498" s="56"/>
      <c r="AA498" s="56"/>
      <c r="AB498" s="56"/>
      <c r="AC498" s="56"/>
      <c r="AD498" s="56"/>
      <c r="AE498" s="56"/>
      <c r="AF498" s="56"/>
      <c r="AG498" s="56"/>
      <c r="AH498" s="56"/>
      <c r="AI498" s="56"/>
      <c r="AJ498" s="56"/>
      <c r="AK498" s="56"/>
      <c r="AL498" s="56"/>
      <c r="AM498" s="56"/>
      <c r="AN498" s="56"/>
      <c r="AO498" s="56"/>
      <c r="AP498" s="56"/>
      <c r="AQ498" s="56"/>
      <c r="AR498" s="56"/>
      <c r="AS498" s="56"/>
      <c r="AT498" s="56"/>
      <c r="AU498" s="56"/>
      <c r="AV498" s="56"/>
      <c r="AW498" s="56"/>
      <c r="AX498" s="56"/>
      <c r="AY498" s="56"/>
      <c r="AZ498" s="56"/>
    </row>
    <row r="499" spans="1:52" s="3" customFormat="1" ht="12.75" x14ac:dyDescent="0.2">
      <c r="A499" s="538">
        <v>2</v>
      </c>
      <c r="B499" s="539">
        <v>7</v>
      </c>
      <c r="C499" s="539">
        <v>2</v>
      </c>
      <c r="D499" s="539"/>
      <c r="E499" s="539"/>
      <c r="F499" s="540" t="s">
        <v>297</v>
      </c>
      <c r="G499" s="541">
        <f>+G500+G502+G504+G506+G508+G510</f>
        <v>0</v>
      </c>
      <c r="H499" s="541">
        <f>+H500+H502+H504+H506+H508+H510</f>
        <v>0</v>
      </c>
      <c r="I499" s="541">
        <f>+I500+I502+I504+I506+I508+I510</f>
        <v>0</v>
      </c>
      <c r="J499" s="541">
        <f>+J500+J502+J504+J506+J508+J510</f>
        <v>0</v>
      </c>
      <c r="K499" s="542">
        <f>+K500+K502+K504+K506+K508+K510</f>
        <v>0</v>
      </c>
      <c r="L499" s="56"/>
      <c r="M499" s="56"/>
      <c r="N499" s="56"/>
      <c r="O499" s="56"/>
      <c r="P499" s="56"/>
      <c r="Q499" s="56"/>
      <c r="R499" s="56"/>
      <c r="S499" s="56"/>
      <c r="T499" s="56"/>
      <c r="U499" s="56"/>
      <c r="V499" s="56"/>
      <c r="W499" s="56"/>
      <c r="X499" s="56"/>
      <c r="Y499" s="56"/>
      <c r="Z499" s="56"/>
      <c r="AA499" s="56"/>
      <c r="AB499" s="56"/>
      <c r="AC499" s="56"/>
      <c r="AD499" s="56"/>
      <c r="AE499" s="56"/>
      <c r="AF499" s="56"/>
      <c r="AG499" s="56"/>
      <c r="AH499" s="56"/>
      <c r="AI499" s="56"/>
      <c r="AJ499" s="56"/>
      <c r="AK499" s="56"/>
      <c r="AL499" s="56"/>
      <c r="AM499" s="56"/>
      <c r="AN499" s="56"/>
      <c r="AO499" s="56"/>
      <c r="AP499" s="56"/>
      <c r="AQ499" s="56"/>
      <c r="AR499" s="56"/>
      <c r="AS499" s="56"/>
      <c r="AT499" s="56"/>
      <c r="AU499" s="56"/>
      <c r="AV499" s="56"/>
      <c r="AW499" s="56"/>
      <c r="AX499" s="56"/>
      <c r="AY499" s="56"/>
      <c r="AZ499" s="56"/>
    </row>
    <row r="500" spans="1:52" s="3" customFormat="1" ht="12.75" x14ac:dyDescent="0.2">
      <c r="A500" s="543">
        <v>2</v>
      </c>
      <c r="B500" s="544">
        <v>7</v>
      </c>
      <c r="C500" s="544">
        <v>2</v>
      </c>
      <c r="D500" s="544">
        <v>1</v>
      </c>
      <c r="E500" s="544"/>
      <c r="F500" s="557" t="s">
        <v>298</v>
      </c>
      <c r="G500" s="563">
        <f>+G501</f>
        <v>0</v>
      </c>
      <c r="H500" s="563">
        <f>+H501</f>
        <v>0</v>
      </c>
      <c r="I500" s="563">
        <f>+I501</f>
        <v>0</v>
      </c>
      <c r="J500" s="563">
        <f>+J501</f>
        <v>0</v>
      </c>
      <c r="K500" s="564">
        <f>+K501</f>
        <v>0</v>
      </c>
      <c r="L500" s="56"/>
      <c r="M500" s="56"/>
      <c r="N500" s="56"/>
      <c r="O500" s="56"/>
      <c r="P500" s="56"/>
      <c r="Q500" s="56"/>
      <c r="R500" s="56"/>
      <c r="S500" s="56"/>
      <c r="T500" s="56"/>
      <c r="U500" s="56"/>
      <c r="V500" s="56"/>
      <c r="W500" s="56"/>
      <c r="X500" s="56"/>
      <c r="Y500" s="56"/>
      <c r="Z500" s="56"/>
      <c r="AA500" s="56"/>
      <c r="AB500" s="56"/>
      <c r="AC500" s="56"/>
      <c r="AD500" s="56"/>
      <c r="AE500" s="56"/>
      <c r="AF500" s="56"/>
      <c r="AG500" s="56"/>
      <c r="AH500" s="56"/>
      <c r="AI500" s="56"/>
      <c r="AJ500" s="56"/>
      <c r="AK500" s="56"/>
      <c r="AL500" s="56"/>
      <c r="AM500" s="56"/>
      <c r="AN500" s="56"/>
      <c r="AO500" s="56"/>
      <c r="AP500" s="56"/>
      <c r="AQ500" s="56"/>
      <c r="AR500" s="56"/>
      <c r="AS500" s="56"/>
      <c r="AT500" s="56"/>
      <c r="AU500" s="56"/>
      <c r="AV500" s="56"/>
      <c r="AW500" s="56"/>
      <c r="AX500" s="56"/>
      <c r="AY500" s="56"/>
      <c r="AZ500" s="56"/>
    </row>
    <row r="501" spans="1:52" s="3" customFormat="1" ht="12" customHeight="1" x14ac:dyDescent="0.2">
      <c r="A501" s="558">
        <v>2</v>
      </c>
      <c r="B501" s="549">
        <v>7</v>
      </c>
      <c r="C501" s="549">
        <v>2</v>
      </c>
      <c r="D501" s="549">
        <v>1</v>
      </c>
      <c r="E501" s="549" t="s">
        <v>312</v>
      </c>
      <c r="F501" s="556" t="s">
        <v>298</v>
      </c>
      <c r="G501" s="560"/>
      <c r="H501" s="560"/>
      <c r="I501" s="560"/>
      <c r="J501" s="552">
        <f>SUBTOTAL(9,G501:I501)</f>
        <v>0</v>
      </c>
      <c r="K501" s="553">
        <f>IFERROR(J501/$J$18*100,"0.00")</f>
        <v>0</v>
      </c>
      <c r="L501" s="56"/>
      <c r="M501" s="56"/>
      <c r="N501" s="56"/>
      <c r="O501" s="56"/>
      <c r="P501" s="56"/>
      <c r="Q501" s="56"/>
      <c r="R501" s="56"/>
      <c r="S501" s="56"/>
      <c r="T501" s="56"/>
      <c r="U501" s="56"/>
      <c r="V501" s="56"/>
      <c r="W501" s="56"/>
      <c r="X501" s="56"/>
      <c r="Y501" s="56"/>
      <c r="Z501" s="56"/>
      <c r="AA501" s="56"/>
      <c r="AB501" s="56"/>
      <c r="AC501" s="56"/>
      <c r="AD501" s="56"/>
      <c r="AE501" s="56"/>
      <c r="AF501" s="56"/>
      <c r="AG501" s="56"/>
      <c r="AH501" s="56"/>
      <c r="AI501" s="56"/>
      <c r="AJ501" s="56"/>
      <c r="AK501" s="56"/>
      <c r="AL501" s="56"/>
      <c r="AM501" s="56"/>
      <c r="AN501" s="56"/>
      <c r="AO501" s="56"/>
      <c r="AP501" s="56"/>
      <c r="AQ501" s="56"/>
      <c r="AR501" s="56"/>
      <c r="AS501" s="56"/>
      <c r="AT501" s="56"/>
      <c r="AU501" s="56"/>
      <c r="AV501" s="56"/>
      <c r="AW501" s="56"/>
      <c r="AX501" s="56"/>
      <c r="AY501" s="56"/>
      <c r="AZ501" s="56"/>
    </row>
    <row r="502" spans="1:52" s="3" customFormat="1" ht="12.75" x14ac:dyDescent="0.2">
      <c r="A502" s="543">
        <v>2</v>
      </c>
      <c r="B502" s="544">
        <v>7</v>
      </c>
      <c r="C502" s="544">
        <v>2</v>
      </c>
      <c r="D502" s="544">
        <v>2</v>
      </c>
      <c r="E502" s="544"/>
      <c r="F502" s="557" t="s">
        <v>299</v>
      </c>
      <c r="G502" s="563">
        <f>+G503</f>
        <v>0</v>
      </c>
      <c r="H502" s="563">
        <f>+H503</f>
        <v>0</v>
      </c>
      <c r="I502" s="563">
        <f>+I503</f>
        <v>0</v>
      </c>
      <c r="J502" s="563">
        <f>+J503</f>
        <v>0</v>
      </c>
      <c r="K502" s="564">
        <f>+K503</f>
        <v>0</v>
      </c>
      <c r="L502" s="56"/>
      <c r="M502" s="56"/>
      <c r="N502" s="56"/>
      <c r="O502" s="56"/>
      <c r="P502" s="56"/>
      <c r="Q502" s="56"/>
      <c r="R502" s="56"/>
      <c r="S502" s="56"/>
      <c r="T502" s="56"/>
      <c r="U502" s="56"/>
      <c r="V502" s="56"/>
      <c r="W502" s="56"/>
      <c r="X502" s="56"/>
      <c r="Y502" s="56"/>
      <c r="Z502" s="56"/>
      <c r="AA502" s="56"/>
      <c r="AB502" s="56"/>
      <c r="AC502" s="56"/>
      <c r="AD502" s="56"/>
      <c r="AE502" s="56"/>
      <c r="AF502" s="56"/>
      <c r="AG502" s="56"/>
      <c r="AH502" s="56"/>
      <c r="AI502" s="56"/>
      <c r="AJ502" s="56"/>
      <c r="AK502" s="56"/>
      <c r="AL502" s="56"/>
      <c r="AM502" s="56"/>
      <c r="AN502" s="56"/>
      <c r="AO502" s="56"/>
      <c r="AP502" s="56"/>
      <c r="AQ502" s="56"/>
      <c r="AR502" s="56"/>
      <c r="AS502" s="56"/>
      <c r="AT502" s="56"/>
      <c r="AU502" s="56"/>
      <c r="AV502" s="56"/>
      <c r="AW502" s="56"/>
      <c r="AX502" s="56"/>
      <c r="AY502" s="56"/>
      <c r="AZ502" s="56"/>
    </row>
    <row r="503" spans="1:52" s="3" customFormat="1" ht="16.5" customHeight="1" x14ac:dyDescent="0.2">
      <c r="A503" s="558">
        <v>2</v>
      </c>
      <c r="B503" s="549">
        <v>7</v>
      </c>
      <c r="C503" s="549">
        <v>2</v>
      </c>
      <c r="D503" s="549">
        <v>2</v>
      </c>
      <c r="E503" s="549" t="s">
        <v>312</v>
      </c>
      <c r="F503" s="556" t="s">
        <v>299</v>
      </c>
      <c r="G503" s="560"/>
      <c r="H503" s="560"/>
      <c r="I503" s="560"/>
      <c r="J503" s="552">
        <f>SUBTOTAL(9,G503:I503)</f>
        <v>0</v>
      </c>
      <c r="K503" s="553">
        <f>IFERROR(J503/$J$18*100,"0.00")</f>
        <v>0</v>
      </c>
      <c r="L503" s="56"/>
      <c r="M503" s="56"/>
      <c r="N503" s="56"/>
      <c r="O503" s="56"/>
      <c r="P503" s="56"/>
      <c r="Q503" s="56"/>
      <c r="R503" s="56"/>
      <c r="S503" s="56"/>
      <c r="T503" s="56"/>
      <c r="U503" s="56"/>
      <c r="V503" s="56"/>
      <c r="W503" s="56"/>
      <c r="X503" s="56"/>
      <c r="Y503" s="56"/>
      <c r="Z503" s="56"/>
      <c r="AA503" s="56"/>
      <c r="AB503" s="56"/>
      <c r="AC503" s="56"/>
      <c r="AD503" s="56"/>
      <c r="AE503" s="56"/>
      <c r="AF503" s="56"/>
      <c r="AG503" s="56"/>
      <c r="AH503" s="56"/>
      <c r="AI503" s="56"/>
      <c r="AJ503" s="56"/>
      <c r="AK503" s="56"/>
      <c r="AL503" s="56"/>
      <c r="AM503" s="56"/>
      <c r="AN503" s="56"/>
      <c r="AO503" s="56"/>
      <c r="AP503" s="56"/>
      <c r="AQ503" s="56"/>
      <c r="AR503" s="56"/>
      <c r="AS503" s="56"/>
      <c r="AT503" s="56"/>
      <c r="AU503" s="56"/>
      <c r="AV503" s="56"/>
      <c r="AW503" s="56"/>
      <c r="AX503" s="56"/>
      <c r="AY503" s="56"/>
      <c r="AZ503" s="56"/>
    </row>
    <row r="504" spans="1:52" s="3" customFormat="1" ht="12.75" x14ac:dyDescent="0.2">
      <c r="A504" s="543">
        <v>2</v>
      </c>
      <c r="B504" s="544">
        <v>7</v>
      </c>
      <c r="C504" s="544">
        <v>2</v>
      </c>
      <c r="D504" s="544">
        <v>3</v>
      </c>
      <c r="E504" s="544"/>
      <c r="F504" s="557" t="s">
        <v>300</v>
      </c>
      <c r="G504" s="563">
        <f>+G505</f>
        <v>0</v>
      </c>
      <c r="H504" s="563">
        <f>+H505</f>
        <v>0</v>
      </c>
      <c r="I504" s="563">
        <f>+I505</f>
        <v>0</v>
      </c>
      <c r="J504" s="563">
        <f>+J505</f>
        <v>0</v>
      </c>
      <c r="K504" s="564">
        <f>+K505</f>
        <v>0</v>
      </c>
      <c r="L504" s="56"/>
      <c r="M504" s="56"/>
      <c r="N504" s="56"/>
      <c r="O504" s="56"/>
      <c r="P504" s="56"/>
      <c r="Q504" s="56"/>
      <c r="R504" s="56"/>
      <c r="S504" s="56"/>
      <c r="T504" s="56"/>
      <c r="U504" s="56"/>
      <c r="V504" s="56"/>
      <c r="W504" s="56"/>
      <c r="X504" s="56"/>
      <c r="Y504" s="56"/>
      <c r="Z504" s="56"/>
      <c r="AA504" s="56"/>
      <c r="AB504" s="56"/>
      <c r="AC504" s="56"/>
      <c r="AD504" s="56"/>
      <c r="AE504" s="56"/>
      <c r="AF504" s="56"/>
      <c r="AG504" s="56"/>
      <c r="AH504" s="56"/>
      <c r="AI504" s="56"/>
      <c r="AJ504" s="56"/>
      <c r="AK504" s="56"/>
      <c r="AL504" s="56"/>
      <c r="AM504" s="56"/>
      <c r="AN504" s="56"/>
      <c r="AO504" s="56"/>
      <c r="AP504" s="56"/>
      <c r="AQ504" s="56"/>
      <c r="AR504" s="56"/>
      <c r="AS504" s="56"/>
      <c r="AT504" s="56"/>
      <c r="AU504" s="56"/>
      <c r="AV504" s="56"/>
      <c r="AW504" s="56"/>
      <c r="AX504" s="56"/>
      <c r="AY504" s="56"/>
      <c r="AZ504" s="56"/>
    </row>
    <row r="505" spans="1:52" s="3" customFormat="1" ht="15" customHeight="1" x14ac:dyDescent="0.2">
      <c r="A505" s="558">
        <v>2</v>
      </c>
      <c r="B505" s="549">
        <v>7</v>
      </c>
      <c r="C505" s="549">
        <v>2</v>
      </c>
      <c r="D505" s="549">
        <v>3</v>
      </c>
      <c r="E505" s="549" t="s">
        <v>312</v>
      </c>
      <c r="F505" s="556" t="s">
        <v>300</v>
      </c>
      <c r="G505" s="560"/>
      <c r="H505" s="560"/>
      <c r="I505" s="560"/>
      <c r="J505" s="552">
        <f>SUBTOTAL(9,G505:I505)</f>
        <v>0</v>
      </c>
      <c r="K505" s="553">
        <f>IFERROR(J505/$J$18*100,"0.00")</f>
        <v>0</v>
      </c>
      <c r="L505" s="56"/>
      <c r="M505" s="56"/>
      <c r="N505" s="56"/>
      <c r="O505" s="56"/>
      <c r="P505" s="56"/>
      <c r="Q505" s="56"/>
      <c r="R505" s="56"/>
      <c r="S505" s="56"/>
      <c r="T505" s="56"/>
      <c r="U505" s="56"/>
      <c r="V505" s="56"/>
      <c r="W505" s="56"/>
      <c r="X505" s="56"/>
      <c r="Y505" s="56"/>
      <c r="Z505" s="56"/>
      <c r="AA505" s="56"/>
      <c r="AB505" s="56"/>
      <c r="AC505" s="56"/>
      <c r="AD505" s="56"/>
      <c r="AE505" s="56"/>
      <c r="AF505" s="56"/>
      <c r="AG505" s="56"/>
      <c r="AH505" s="56"/>
      <c r="AI505" s="56"/>
      <c r="AJ505" s="56"/>
      <c r="AK505" s="56"/>
      <c r="AL505" s="56"/>
      <c r="AM505" s="56"/>
      <c r="AN505" s="56"/>
      <c r="AO505" s="56"/>
      <c r="AP505" s="56"/>
      <c r="AQ505" s="56"/>
      <c r="AR505" s="56"/>
      <c r="AS505" s="56"/>
      <c r="AT505" s="56"/>
      <c r="AU505" s="56"/>
      <c r="AV505" s="56"/>
      <c r="AW505" s="56"/>
      <c r="AX505" s="56"/>
      <c r="AY505" s="56"/>
      <c r="AZ505" s="56"/>
    </row>
    <row r="506" spans="1:52" s="3" customFormat="1" ht="12.75" x14ac:dyDescent="0.2">
      <c r="A506" s="543">
        <v>2</v>
      </c>
      <c r="B506" s="544">
        <v>7</v>
      </c>
      <c r="C506" s="544">
        <v>2</v>
      </c>
      <c r="D506" s="544">
        <v>4</v>
      </c>
      <c r="E506" s="544"/>
      <c r="F506" s="557" t="s">
        <v>301</v>
      </c>
      <c r="G506" s="563">
        <f>+G507</f>
        <v>0</v>
      </c>
      <c r="H506" s="563">
        <f>+H507</f>
        <v>0</v>
      </c>
      <c r="I506" s="563">
        <f>+I507</f>
        <v>0</v>
      </c>
      <c r="J506" s="563">
        <f>+J507</f>
        <v>0</v>
      </c>
      <c r="K506" s="564">
        <f>+K507</f>
        <v>0</v>
      </c>
      <c r="L506" s="56"/>
      <c r="M506" s="56"/>
      <c r="N506" s="56"/>
      <c r="O506" s="56"/>
      <c r="P506" s="56"/>
      <c r="Q506" s="56"/>
      <c r="R506" s="56"/>
      <c r="S506" s="56"/>
      <c r="T506" s="56"/>
      <c r="U506" s="56"/>
      <c r="V506" s="56"/>
      <c r="W506" s="56"/>
      <c r="X506" s="56"/>
      <c r="Y506" s="56"/>
      <c r="Z506" s="56"/>
      <c r="AA506" s="56"/>
      <c r="AB506" s="56"/>
      <c r="AC506" s="56"/>
      <c r="AD506" s="56"/>
      <c r="AE506" s="56"/>
      <c r="AF506" s="56"/>
      <c r="AG506" s="56"/>
      <c r="AH506" s="56"/>
      <c r="AI506" s="56"/>
      <c r="AJ506" s="56"/>
      <c r="AK506" s="56"/>
      <c r="AL506" s="56"/>
      <c r="AM506" s="56"/>
      <c r="AN506" s="56"/>
      <c r="AO506" s="56"/>
      <c r="AP506" s="56"/>
      <c r="AQ506" s="56"/>
      <c r="AR506" s="56"/>
      <c r="AS506" s="56"/>
      <c r="AT506" s="56"/>
      <c r="AU506" s="56"/>
      <c r="AV506" s="56"/>
      <c r="AW506" s="56"/>
      <c r="AX506" s="56"/>
      <c r="AY506" s="56"/>
      <c r="AZ506" s="56"/>
    </row>
    <row r="507" spans="1:52" s="3" customFormat="1" ht="16.5" customHeight="1" x14ac:dyDescent="0.2">
      <c r="A507" s="558">
        <v>2</v>
      </c>
      <c r="B507" s="549">
        <v>7</v>
      </c>
      <c r="C507" s="549">
        <v>2</v>
      </c>
      <c r="D507" s="549">
        <v>4</v>
      </c>
      <c r="E507" s="549" t="s">
        <v>312</v>
      </c>
      <c r="F507" s="556" t="s">
        <v>301</v>
      </c>
      <c r="G507" s="560"/>
      <c r="H507" s="560"/>
      <c r="I507" s="560"/>
      <c r="J507" s="552">
        <f>SUBTOTAL(9,G507:I507)</f>
        <v>0</v>
      </c>
      <c r="K507" s="553">
        <f>IFERROR(J507/$J$18*100,"0.00")</f>
        <v>0</v>
      </c>
      <c r="L507" s="56"/>
      <c r="M507" s="56"/>
      <c r="N507" s="56"/>
      <c r="O507" s="56"/>
      <c r="P507" s="56"/>
      <c r="Q507" s="56"/>
      <c r="R507" s="56"/>
      <c r="S507" s="56"/>
      <c r="T507" s="56"/>
      <c r="U507" s="56"/>
      <c r="V507" s="56"/>
      <c r="W507" s="56"/>
      <c r="X507" s="56"/>
      <c r="Y507" s="56"/>
      <c r="Z507" s="56"/>
      <c r="AA507" s="56"/>
      <c r="AB507" s="56"/>
      <c r="AC507" s="56"/>
      <c r="AD507" s="56"/>
      <c r="AE507" s="56"/>
      <c r="AF507" s="56"/>
      <c r="AG507" s="56"/>
      <c r="AH507" s="56"/>
      <c r="AI507" s="56"/>
      <c r="AJ507" s="56"/>
      <c r="AK507" s="56"/>
      <c r="AL507" s="56"/>
      <c r="AM507" s="56"/>
      <c r="AN507" s="56"/>
      <c r="AO507" s="56"/>
      <c r="AP507" s="56"/>
      <c r="AQ507" s="56"/>
      <c r="AR507" s="56"/>
      <c r="AS507" s="56"/>
      <c r="AT507" s="56"/>
      <c r="AU507" s="56"/>
      <c r="AV507" s="56"/>
      <c r="AW507" s="56"/>
      <c r="AX507" s="56"/>
      <c r="AY507" s="56"/>
      <c r="AZ507" s="56"/>
    </row>
    <row r="508" spans="1:52" s="3" customFormat="1" ht="12.75" x14ac:dyDescent="0.2">
      <c r="A508" s="543">
        <v>2</v>
      </c>
      <c r="B508" s="544">
        <v>7</v>
      </c>
      <c r="C508" s="544">
        <v>2</v>
      </c>
      <c r="D508" s="544">
        <v>7</v>
      </c>
      <c r="E508" s="544"/>
      <c r="F508" s="557" t="s">
        <v>302</v>
      </c>
      <c r="G508" s="563">
        <f>+G509</f>
        <v>0</v>
      </c>
      <c r="H508" s="563">
        <f>+H509</f>
        <v>0</v>
      </c>
      <c r="I508" s="563">
        <f>+I509</f>
        <v>0</v>
      </c>
      <c r="J508" s="563">
        <f>+J509</f>
        <v>0</v>
      </c>
      <c r="K508" s="564">
        <f>+K509</f>
        <v>0</v>
      </c>
      <c r="L508" s="56"/>
      <c r="M508" s="56"/>
      <c r="N508" s="56"/>
      <c r="O508" s="56"/>
      <c r="P508" s="56"/>
      <c r="Q508" s="56"/>
      <c r="R508" s="56"/>
      <c r="S508" s="56"/>
      <c r="T508" s="56"/>
      <c r="U508" s="56"/>
      <c r="V508" s="56"/>
      <c r="W508" s="56"/>
      <c r="X508" s="56"/>
      <c r="Y508" s="56"/>
      <c r="Z508" s="56"/>
      <c r="AA508" s="56"/>
      <c r="AB508" s="56"/>
      <c r="AC508" s="56"/>
      <c r="AD508" s="56"/>
      <c r="AE508" s="56"/>
      <c r="AF508" s="56"/>
      <c r="AG508" s="56"/>
      <c r="AH508" s="56"/>
      <c r="AI508" s="56"/>
      <c r="AJ508" s="56"/>
      <c r="AK508" s="56"/>
      <c r="AL508" s="56"/>
      <c r="AM508" s="56"/>
      <c r="AN508" s="56"/>
      <c r="AO508" s="56"/>
      <c r="AP508" s="56"/>
      <c r="AQ508" s="56"/>
      <c r="AR508" s="56"/>
      <c r="AS508" s="56"/>
      <c r="AT508" s="56"/>
      <c r="AU508" s="56"/>
      <c r="AV508" s="56"/>
      <c r="AW508" s="56"/>
      <c r="AX508" s="56"/>
      <c r="AY508" s="56"/>
      <c r="AZ508" s="56"/>
    </row>
    <row r="509" spans="1:52" s="3" customFormat="1" ht="15" customHeight="1" x14ac:dyDescent="0.2">
      <c r="A509" s="558">
        <v>2</v>
      </c>
      <c r="B509" s="549">
        <v>7</v>
      </c>
      <c r="C509" s="549">
        <v>2</v>
      </c>
      <c r="D509" s="549">
        <v>7</v>
      </c>
      <c r="E509" s="549" t="s">
        <v>312</v>
      </c>
      <c r="F509" s="556" t="s">
        <v>302</v>
      </c>
      <c r="G509" s="560"/>
      <c r="H509" s="560"/>
      <c r="I509" s="560"/>
      <c r="J509" s="552">
        <f>SUBTOTAL(9,G509:I509)</f>
        <v>0</v>
      </c>
      <c r="K509" s="553">
        <f>IFERROR(J509/$J$18*100,"0.00")</f>
        <v>0</v>
      </c>
      <c r="L509" s="56"/>
      <c r="M509" s="56"/>
      <c r="N509" s="56"/>
      <c r="O509" s="56"/>
      <c r="P509" s="56"/>
      <c r="Q509" s="56"/>
      <c r="R509" s="56"/>
      <c r="S509" s="56"/>
      <c r="T509" s="56"/>
      <c r="U509" s="56"/>
      <c r="V509" s="56"/>
      <c r="W509" s="56"/>
      <c r="X509" s="56"/>
      <c r="Y509" s="56"/>
      <c r="Z509" s="56"/>
      <c r="AA509" s="56"/>
      <c r="AB509" s="56"/>
      <c r="AC509" s="56"/>
      <c r="AD509" s="56"/>
      <c r="AE509" s="56"/>
      <c r="AF509" s="56"/>
      <c r="AG509" s="56"/>
      <c r="AH509" s="56"/>
      <c r="AI509" s="56"/>
      <c r="AJ509" s="56"/>
      <c r="AK509" s="56"/>
      <c r="AL509" s="56"/>
      <c r="AM509" s="56"/>
      <c r="AN509" s="56"/>
      <c r="AO509" s="56"/>
      <c r="AP509" s="56"/>
      <c r="AQ509" s="56"/>
      <c r="AR509" s="56"/>
      <c r="AS509" s="56"/>
      <c r="AT509" s="56"/>
      <c r="AU509" s="56"/>
      <c r="AV509" s="56"/>
      <c r="AW509" s="56"/>
      <c r="AX509" s="56"/>
      <c r="AY509" s="56"/>
      <c r="AZ509" s="56"/>
    </row>
    <row r="510" spans="1:52" s="3" customFormat="1" ht="12.75" x14ac:dyDescent="0.2">
      <c r="A510" s="543">
        <v>2</v>
      </c>
      <c r="B510" s="544">
        <v>7</v>
      </c>
      <c r="C510" s="544">
        <v>2</v>
      </c>
      <c r="D510" s="544">
        <v>8</v>
      </c>
      <c r="E510" s="544"/>
      <c r="F510" s="557" t="s">
        <v>303</v>
      </c>
      <c r="G510" s="563">
        <f>+G511</f>
        <v>0</v>
      </c>
      <c r="H510" s="563">
        <f>+H511</f>
        <v>0</v>
      </c>
      <c r="I510" s="563">
        <f>+I511</f>
        <v>0</v>
      </c>
      <c r="J510" s="563">
        <f>+J511</f>
        <v>0</v>
      </c>
      <c r="K510" s="564">
        <f>+K511</f>
        <v>0</v>
      </c>
      <c r="L510" s="56"/>
      <c r="M510" s="56"/>
      <c r="N510" s="56"/>
      <c r="O510" s="56"/>
      <c r="P510" s="56"/>
      <c r="Q510" s="56"/>
      <c r="R510" s="56"/>
      <c r="S510" s="56"/>
      <c r="T510" s="56"/>
      <c r="U510" s="56"/>
      <c r="V510" s="56"/>
      <c r="W510" s="56"/>
      <c r="X510" s="56"/>
      <c r="Y510" s="56"/>
      <c r="Z510" s="56"/>
      <c r="AA510" s="56"/>
      <c r="AB510" s="56"/>
      <c r="AC510" s="56"/>
      <c r="AD510" s="56"/>
      <c r="AE510" s="56"/>
      <c r="AF510" s="56"/>
      <c r="AG510" s="56"/>
      <c r="AH510" s="56"/>
      <c r="AI510" s="56"/>
      <c r="AJ510" s="56"/>
      <c r="AK510" s="56"/>
      <c r="AL510" s="56"/>
      <c r="AM510" s="56"/>
      <c r="AN510" s="56"/>
      <c r="AO510" s="56"/>
      <c r="AP510" s="56"/>
      <c r="AQ510" s="56"/>
      <c r="AR510" s="56"/>
      <c r="AS510" s="56"/>
      <c r="AT510" s="56"/>
      <c r="AU510" s="56"/>
      <c r="AV510" s="56"/>
      <c r="AW510" s="56"/>
      <c r="AX510" s="56"/>
      <c r="AY510" s="56"/>
      <c r="AZ510" s="56"/>
    </row>
    <row r="511" spans="1:52" s="3" customFormat="1" ht="14.25" customHeight="1" x14ac:dyDescent="0.2">
      <c r="A511" s="558">
        <v>2</v>
      </c>
      <c r="B511" s="549">
        <v>7</v>
      </c>
      <c r="C511" s="549">
        <v>2</v>
      </c>
      <c r="D511" s="549">
        <v>8</v>
      </c>
      <c r="E511" s="549" t="s">
        <v>312</v>
      </c>
      <c r="F511" s="556" t="s">
        <v>303</v>
      </c>
      <c r="G511" s="560"/>
      <c r="H511" s="560"/>
      <c r="I511" s="560"/>
      <c r="J511" s="552">
        <f>SUBTOTAL(9,G511:I511)</f>
        <v>0</v>
      </c>
      <c r="K511" s="553">
        <f>IFERROR(J511/$J$18*100,"0.00")</f>
        <v>0</v>
      </c>
      <c r="L511" s="56"/>
      <c r="M511" s="56"/>
      <c r="N511" s="56"/>
      <c r="O511" s="56"/>
      <c r="P511" s="56"/>
      <c r="Q511" s="56"/>
      <c r="R511" s="56"/>
      <c r="S511" s="56"/>
      <c r="T511" s="56"/>
      <c r="U511" s="56"/>
      <c r="V511" s="56"/>
      <c r="W511" s="56"/>
      <c r="X511" s="56"/>
      <c r="Y511" s="56"/>
      <c r="Z511" s="56"/>
      <c r="AA511" s="56"/>
      <c r="AB511" s="56"/>
      <c r="AC511" s="56"/>
      <c r="AD511" s="56"/>
      <c r="AE511" s="56"/>
      <c r="AF511" s="56"/>
      <c r="AG511" s="56"/>
      <c r="AH511" s="56"/>
      <c r="AI511" s="56"/>
      <c r="AJ511" s="56"/>
      <c r="AK511" s="56"/>
      <c r="AL511" s="56"/>
      <c r="AM511" s="56"/>
      <c r="AN511" s="56"/>
      <c r="AO511" s="56"/>
      <c r="AP511" s="56"/>
      <c r="AQ511" s="56"/>
      <c r="AR511" s="56"/>
      <c r="AS511" s="56"/>
      <c r="AT511" s="56"/>
      <c r="AU511" s="56"/>
      <c r="AV511" s="56"/>
      <c r="AW511" s="56"/>
      <c r="AX511" s="56"/>
      <c r="AY511" s="56"/>
      <c r="AZ511" s="56"/>
    </row>
    <row r="512" spans="1:52" s="3" customFormat="1" ht="12.75" x14ac:dyDescent="0.2">
      <c r="A512" s="538">
        <v>2</v>
      </c>
      <c r="B512" s="539">
        <v>7</v>
      </c>
      <c r="C512" s="539">
        <v>3</v>
      </c>
      <c r="D512" s="539"/>
      <c r="E512" s="539"/>
      <c r="F512" s="540" t="s">
        <v>304</v>
      </c>
      <c r="G512" s="541">
        <f>+G513+G515</f>
        <v>0</v>
      </c>
      <c r="H512" s="541">
        <f>+H513+H515</f>
        <v>0</v>
      </c>
      <c r="I512" s="541">
        <f>+I513+I515</f>
        <v>0</v>
      </c>
      <c r="J512" s="541">
        <f>+J513+J515</f>
        <v>0</v>
      </c>
      <c r="K512" s="542">
        <f>+K513+K515</f>
        <v>0</v>
      </c>
      <c r="L512" s="56"/>
      <c r="M512" s="56"/>
      <c r="N512" s="56"/>
      <c r="O512" s="56"/>
      <c r="P512" s="56"/>
      <c r="Q512" s="56"/>
      <c r="R512" s="56"/>
      <c r="S512" s="56"/>
      <c r="T512" s="56"/>
      <c r="U512" s="56"/>
      <c r="V512" s="56"/>
      <c r="W512" s="56"/>
      <c r="X512" s="56"/>
      <c r="Y512" s="56"/>
      <c r="Z512" s="56"/>
      <c r="AA512" s="56"/>
      <c r="AB512" s="56"/>
      <c r="AC512" s="56"/>
      <c r="AD512" s="56"/>
      <c r="AE512" s="56"/>
      <c r="AF512" s="56"/>
      <c r="AG512" s="56"/>
      <c r="AH512" s="56"/>
      <c r="AI512" s="56"/>
      <c r="AJ512" s="56"/>
      <c r="AK512" s="56"/>
      <c r="AL512" s="56"/>
      <c r="AM512" s="56"/>
      <c r="AN512" s="56"/>
      <c r="AO512" s="56"/>
      <c r="AP512" s="56"/>
      <c r="AQ512" s="56"/>
      <c r="AR512" s="56"/>
      <c r="AS512" s="56"/>
      <c r="AT512" s="56"/>
      <c r="AU512" s="56"/>
      <c r="AV512" s="56"/>
      <c r="AW512" s="56"/>
      <c r="AX512" s="56"/>
      <c r="AY512" s="56"/>
      <c r="AZ512" s="56"/>
    </row>
    <row r="513" spans="1:52" s="3" customFormat="1" ht="12.75" x14ac:dyDescent="0.2">
      <c r="A513" s="543">
        <v>2</v>
      </c>
      <c r="B513" s="544">
        <v>7</v>
      </c>
      <c r="C513" s="544">
        <v>3</v>
      </c>
      <c r="D513" s="544">
        <v>1</v>
      </c>
      <c r="E513" s="544"/>
      <c r="F513" s="557" t="s">
        <v>305</v>
      </c>
      <c r="G513" s="563">
        <f>+G514</f>
        <v>0</v>
      </c>
      <c r="H513" s="563">
        <f>+H514</f>
        <v>0</v>
      </c>
      <c r="I513" s="563">
        <f>+I514</f>
        <v>0</v>
      </c>
      <c r="J513" s="563">
        <f>+J514</f>
        <v>0</v>
      </c>
      <c r="K513" s="564">
        <f>+K514</f>
        <v>0</v>
      </c>
      <c r="L513" s="56"/>
      <c r="M513" s="56"/>
      <c r="N513" s="56"/>
      <c r="O513" s="56"/>
      <c r="P513" s="56"/>
      <c r="Q513" s="56"/>
      <c r="R513" s="56"/>
      <c r="S513" s="56"/>
      <c r="T513" s="56"/>
      <c r="U513" s="56"/>
      <c r="V513" s="56"/>
      <c r="W513" s="56"/>
      <c r="X513" s="56"/>
      <c r="Y513" s="56"/>
      <c r="Z513" s="56"/>
      <c r="AA513" s="56"/>
      <c r="AB513" s="56"/>
      <c r="AC513" s="56"/>
      <c r="AD513" s="56"/>
      <c r="AE513" s="56"/>
      <c r="AF513" s="56"/>
      <c r="AG513" s="56"/>
      <c r="AH513" s="56"/>
      <c r="AI513" s="56"/>
      <c r="AJ513" s="56"/>
      <c r="AK513" s="56"/>
      <c r="AL513" s="56"/>
      <c r="AM513" s="56"/>
      <c r="AN513" s="56"/>
      <c r="AO513" s="56"/>
      <c r="AP513" s="56"/>
      <c r="AQ513" s="56"/>
      <c r="AR513" s="56"/>
      <c r="AS513" s="56"/>
      <c r="AT513" s="56"/>
      <c r="AU513" s="56"/>
      <c r="AV513" s="56"/>
      <c r="AW513" s="56"/>
      <c r="AX513" s="56"/>
      <c r="AY513" s="56"/>
      <c r="AZ513" s="56"/>
    </row>
    <row r="514" spans="1:52" s="3" customFormat="1" ht="17.25" customHeight="1" x14ac:dyDescent="0.2">
      <c r="A514" s="558">
        <v>2</v>
      </c>
      <c r="B514" s="549">
        <v>7</v>
      </c>
      <c r="C514" s="549">
        <v>3</v>
      </c>
      <c r="D514" s="549">
        <v>1</v>
      </c>
      <c r="E514" s="549" t="s">
        <v>312</v>
      </c>
      <c r="F514" s="556" t="s">
        <v>305</v>
      </c>
      <c r="G514" s="560"/>
      <c r="H514" s="560"/>
      <c r="I514" s="560"/>
      <c r="J514" s="552">
        <f>SUBTOTAL(9,G514:I514)</f>
        <v>0</v>
      </c>
      <c r="K514" s="553">
        <f>IFERROR(J514/$J$18*100,"0.00")</f>
        <v>0</v>
      </c>
      <c r="L514" s="56"/>
      <c r="M514" s="56"/>
      <c r="N514" s="56"/>
      <c r="O514" s="56"/>
      <c r="P514" s="56"/>
      <c r="Q514" s="56"/>
      <c r="R514" s="56"/>
      <c r="S514" s="56"/>
      <c r="T514" s="56"/>
      <c r="U514" s="56"/>
      <c r="V514" s="56"/>
      <c r="W514" s="56"/>
      <c r="X514" s="56"/>
      <c r="Y514" s="56"/>
      <c r="Z514" s="56"/>
      <c r="AA514" s="56"/>
      <c r="AB514" s="56"/>
      <c r="AC514" s="56"/>
      <c r="AD514" s="56"/>
      <c r="AE514" s="56"/>
      <c r="AF514" s="56"/>
      <c r="AG514" s="56"/>
      <c r="AH514" s="56"/>
      <c r="AI514" s="56"/>
      <c r="AJ514" s="56"/>
      <c r="AK514" s="56"/>
      <c r="AL514" s="56"/>
      <c r="AM514" s="56"/>
      <c r="AN514" s="56"/>
      <c r="AO514" s="56"/>
      <c r="AP514" s="56"/>
      <c r="AQ514" s="56"/>
      <c r="AR514" s="56"/>
      <c r="AS514" s="56"/>
      <c r="AT514" s="56"/>
      <c r="AU514" s="56"/>
      <c r="AV514" s="56"/>
      <c r="AW514" s="56"/>
      <c r="AX514" s="56"/>
      <c r="AY514" s="56"/>
      <c r="AZ514" s="56"/>
    </row>
    <row r="515" spans="1:52" s="3" customFormat="1" ht="12.75" x14ac:dyDescent="0.2">
      <c r="A515" s="543">
        <v>2</v>
      </c>
      <c r="B515" s="544">
        <v>7</v>
      </c>
      <c r="C515" s="544">
        <v>3</v>
      </c>
      <c r="D515" s="544">
        <v>2</v>
      </c>
      <c r="E515" s="544"/>
      <c r="F515" s="557" t="s">
        <v>306</v>
      </c>
      <c r="G515" s="563">
        <f>+G516</f>
        <v>0</v>
      </c>
      <c r="H515" s="563">
        <f>+H516</f>
        <v>0</v>
      </c>
      <c r="I515" s="563">
        <f>+I516</f>
        <v>0</v>
      </c>
      <c r="J515" s="563">
        <f>+J516</f>
        <v>0</v>
      </c>
      <c r="K515" s="564">
        <f>+K516</f>
        <v>0</v>
      </c>
      <c r="L515" s="56"/>
      <c r="M515" s="56"/>
      <c r="N515" s="56"/>
      <c r="O515" s="56"/>
      <c r="P515" s="56"/>
      <c r="Q515" s="56"/>
      <c r="R515" s="56"/>
      <c r="S515" s="56"/>
      <c r="T515" s="56"/>
      <c r="U515" s="56"/>
      <c r="V515" s="56"/>
      <c r="W515" s="56"/>
      <c r="X515" s="56"/>
      <c r="Y515" s="56"/>
      <c r="Z515" s="56"/>
      <c r="AA515" s="56"/>
      <c r="AB515" s="56"/>
      <c r="AC515" s="56"/>
      <c r="AD515" s="56"/>
      <c r="AE515" s="56"/>
      <c r="AF515" s="56"/>
      <c r="AG515" s="56"/>
      <c r="AH515" s="56"/>
      <c r="AI515" s="56"/>
      <c r="AJ515" s="56"/>
      <c r="AK515" s="56"/>
      <c r="AL515" s="56"/>
      <c r="AM515" s="56"/>
      <c r="AN515" s="56"/>
      <c r="AO515" s="56"/>
      <c r="AP515" s="56"/>
      <c r="AQ515" s="56"/>
      <c r="AR515" s="56"/>
      <c r="AS515" s="56"/>
      <c r="AT515" s="56"/>
      <c r="AU515" s="56"/>
      <c r="AV515" s="56"/>
      <c r="AW515" s="56"/>
      <c r="AX515" s="56"/>
      <c r="AY515" s="56"/>
      <c r="AZ515" s="56"/>
    </row>
    <row r="516" spans="1:52" s="3" customFormat="1" ht="21.75" customHeight="1" x14ac:dyDescent="0.2">
      <c r="A516" s="548">
        <v>2</v>
      </c>
      <c r="B516" s="549">
        <v>7</v>
      </c>
      <c r="C516" s="549">
        <v>3</v>
      </c>
      <c r="D516" s="549">
        <v>2</v>
      </c>
      <c r="E516" s="549" t="s">
        <v>312</v>
      </c>
      <c r="F516" s="556" t="s">
        <v>306</v>
      </c>
      <c r="G516" s="576"/>
      <c r="H516" s="576"/>
      <c r="I516" s="576"/>
      <c r="J516" s="552">
        <f>SUBTOTAL(9,G516:I516)</f>
        <v>0</v>
      </c>
      <c r="K516" s="553">
        <f>IFERROR(J516/$J$18*100,"0.00")</f>
        <v>0</v>
      </c>
      <c r="L516" s="56"/>
      <c r="M516" s="56"/>
      <c r="N516" s="56"/>
      <c r="O516" s="56"/>
      <c r="P516" s="56"/>
      <c r="Q516" s="56"/>
      <c r="R516" s="56"/>
      <c r="S516" s="56"/>
      <c r="T516" s="56"/>
      <c r="U516" s="56"/>
      <c r="V516" s="56"/>
      <c r="W516" s="56"/>
      <c r="X516" s="56"/>
      <c r="Y516" s="56"/>
      <c r="Z516" s="56"/>
      <c r="AA516" s="56"/>
      <c r="AB516" s="56"/>
      <c r="AC516" s="56"/>
      <c r="AD516" s="56"/>
      <c r="AE516" s="56"/>
      <c r="AF516" s="56"/>
      <c r="AG516" s="56"/>
      <c r="AH516" s="56"/>
      <c r="AI516" s="56"/>
      <c r="AJ516" s="56"/>
      <c r="AK516" s="56"/>
      <c r="AL516" s="56"/>
      <c r="AM516" s="56"/>
      <c r="AN516" s="56"/>
      <c r="AO516" s="56"/>
      <c r="AP516" s="56"/>
      <c r="AQ516" s="56"/>
      <c r="AR516" s="56"/>
      <c r="AS516" s="56"/>
      <c r="AT516" s="56"/>
      <c r="AU516" s="56"/>
      <c r="AV516" s="56"/>
      <c r="AW516" s="56"/>
      <c r="AX516" s="56"/>
      <c r="AY516" s="56"/>
      <c r="AZ516" s="56"/>
    </row>
    <row r="517" spans="1:52" s="56" customFormat="1" x14ac:dyDescent="0.25">
      <c r="A517" s="59"/>
      <c r="B517" s="59"/>
      <c r="C517" s="59"/>
      <c r="D517" s="59"/>
      <c r="E517" s="59"/>
      <c r="F517" s="59"/>
      <c r="G517" s="59"/>
      <c r="H517" s="59"/>
      <c r="I517" s="59"/>
      <c r="J517" s="59"/>
      <c r="K517" s="60"/>
    </row>
  </sheetData>
  <mergeCells count="11">
    <mergeCell ref="F16:F17"/>
    <mergeCell ref="A16:A17"/>
    <mergeCell ref="B16:B17"/>
    <mergeCell ref="C16:C17"/>
    <mergeCell ref="D16:D17"/>
    <mergeCell ref="E16:E17"/>
    <mergeCell ref="G16:G17"/>
    <mergeCell ref="H16:H17"/>
    <mergeCell ref="I16:I17"/>
    <mergeCell ref="J16:J17"/>
    <mergeCell ref="K16:K17"/>
  </mergeCells>
  <pageMargins left="0.7" right="0.7" top="0.75" bottom="0.75" header="0.3" footer="0.3"/>
  <pageSetup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515"/>
  <sheetViews>
    <sheetView topLeftCell="A256" workbookViewId="0">
      <selection activeCell="G105" sqref="G105"/>
    </sheetView>
  </sheetViews>
  <sheetFormatPr baseColWidth="10" defaultColWidth="11.42578125" defaultRowHeight="15" x14ac:dyDescent="0.25"/>
  <cols>
    <col min="1" max="1" width="3.42578125" customWidth="1"/>
    <col min="2" max="2" width="6.140625" customWidth="1"/>
    <col min="3" max="3" width="3.7109375" customWidth="1"/>
    <col min="4" max="4" width="4.7109375" customWidth="1"/>
    <col min="5" max="5" width="5.7109375" customWidth="1"/>
    <col min="6" max="6" width="39.7109375" customWidth="1"/>
    <col min="7" max="7" width="18.85546875" customWidth="1"/>
    <col min="9" max="9" width="13" customWidth="1"/>
    <col min="10" max="10" width="14.7109375" customWidth="1"/>
  </cols>
  <sheetData>
    <row r="1" spans="1:60" x14ac:dyDescent="0.25">
      <c r="C1" s="1"/>
      <c r="D1" s="1"/>
      <c r="E1" s="1"/>
      <c r="F1" s="1"/>
      <c r="G1" s="1"/>
      <c r="H1" s="1"/>
      <c r="I1" s="1"/>
      <c r="J1" s="1"/>
      <c r="K1" s="1"/>
      <c r="L1" s="1"/>
      <c r="M1" s="1"/>
      <c r="N1" s="1"/>
      <c r="O1" s="1"/>
      <c r="P1" s="100"/>
      <c r="Q1" s="96"/>
      <c r="R1" s="96"/>
      <c r="S1" s="96"/>
      <c r="T1" s="98"/>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row>
    <row r="2" spans="1:60" ht="15.75" x14ac:dyDescent="0.25">
      <c r="C2" s="34"/>
      <c r="D2" s="1"/>
      <c r="E2" s="52"/>
      <c r="F2" s="85" t="s">
        <v>433</v>
      </c>
      <c r="G2" s="1"/>
      <c r="H2" s="1"/>
      <c r="I2" s="1"/>
      <c r="J2" s="1"/>
      <c r="K2" s="1"/>
      <c r="L2" s="1"/>
      <c r="M2" s="1"/>
      <c r="N2" s="1"/>
      <c r="O2" s="1"/>
      <c r="P2" s="100"/>
      <c r="Q2" s="96"/>
      <c r="R2" s="96"/>
      <c r="S2" s="96"/>
      <c r="T2" s="98"/>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row>
    <row r="3" spans="1:60" x14ac:dyDescent="0.25">
      <c r="C3" s="34"/>
      <c r="D3" s="1"/>
      <c r="E3" s="52"/>
      <c r="F3" s="86" t="s">
        <v>434</v>
      </c>
      <c r="G3" s="1"/>
      <c r="H3" s="1"/>
      <c r="I3" s="1"/>
      <c r="J3" s="1"/>
      <c r="K3" s="1"/>
      <c r="L3" s="1"/>
      <c r="M3" s="1"/>
      <c r="N3" s="1"/>
      <c r="O3" s="1"/>
      <c r="P3" s="100"/>
      <c r="Q3" s="96"/>
      <c r="R3" s="96"/>
      <c r="S3" s="96"/>
      <c r="T3" s="98"/>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row>
    <row r="4" spans="1:60" x14ac:dyDescent="0.25">
      <c r="C4" s="34"/>
      <c r="D4" s="1"/>
      <c r="E4" s="52"/>
      <c r="F4" s="87" t="s">
        <v>2477</v>
      </c>
      <c r="G4" s="1"/>
      <c r="H4" s="1"/>
      <c r="I4" s="1"/>
      <c r="J4" s="1"/>
      <c r="K4" s="1"/>
      <c r="L4" s="1"/>
      <c r="M4" s="1"/>
      <c r="N4" s="1"/>
      <c r="O4" s="1"/>
      <c r="P4" s="100"/>
      <c r="Q4" s="96"/>
      <c r="R4" s="96"/>
      <c r="S4" s="96"/>
      <c r="T4" s="98"/>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row>
    <row r="5" spans="1:60" x14ac:dyDescent="0.25">
      <c r="C5" s="34"/>
      <c r="D5" s="1"/>
      <c r="E5" s="52"/>
      <c r="F5" s="87" t="s">
        <v>474</v>
      </c>
      <c r="G5" s="1"/>
      <c r="H5" s="1"/>
      <c r="I5" s="1"/>
      <c r="J5" s="1"/>
      <c r="K5" s="1"/>
      <c r="L5" s="1"/>
      <c r="M5" s="1"/>
      <c r="N5" s="1"/>
      <c r="O5" s="1"/>
      <c r="P5" s="100"/>
      <c r="Q5" s="96"/>
      <c r="R5" s="96"/>
      <c r="S5" s="96"/>
      <c r="T5" s="98"/>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row>
    <row r="6" spans="1:60" x14ac:dyDescent="0.25">
      <c r="C6" s="1"/>
      <c r="D6" s="1"/>
      <c r="E6" s="52"/>
      <c r="F6" s="87" t="s">
        <v>477</v>
      </c>
      <c r="G6" s="1"/>
      <c r="H6" s="1"/>
      <c r="I6" s="1"/>
      <c r="J6" s="1"/>
      <c r="K6" s="1"/>
      <c r="L6" s="1"/>
      <c r="M6" s="1"/>
      <c r="N6" s="1"/>
      <c r="O6" s="1"/>
      <c r="P6" s="1"/>
      <c r="Q6" s="1"/>
      <c r="R6" s="96"/>
      <c r="S6" s="96"/>
      <c r="T6" s="98"/>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row>
    <row r="7" spans="1:60" s="3" customFormat="1" ht="16.5" customHeight="1" x14ac:dyDescent="0.2">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row>
    <row r="8" spans="1:60" s="3" customFormat="1" ht="15.75" customHeight="1" x14ac:dyDescent="0.2">
      <c r="A8" s="40" t="s">
        <v>46</v>
      </c>
      <c r="B8" s="41"/>
      <c r="C8" s="41"/>
      <c r="D8" s="41"/>
      <c r="E8" s="41"/>
      <c r="F8" s="41"/>
      <c r="G8" s="41"/>
      <c r="H8" s="41"/>
      <c r="I8" s="41"/>
      <c r="J8" s="41"/>
      <c r="K8" s="42"/>
    </row>
    <row r="9" spans="1:60" s="3" customFormat="1" ht="12.75" x14ac:dyDescent="0.2">
      <c r="A9" s="577" t="s">
        <v>72</v>
      </c>
      <c r="B9" s="528"/>
      <c r="C9" s="528"/>
      <c r="D9" s="528"/>
      <c r="E9" s="528"/>
      <c r="F9" s="528"/>
      <c r="G9" s="529">
        <v>20956600.5</v>
      </c>
      <c r="H9" s="43"/>
      <c r="I9" s="43"/>
      <c r="J9" s="43"/>
      <c r="K9" s="44"/>
    </row>
    <row r="10" spans="1:60" s="3" customFormat="1" ht="12.75" x14ac:dyDescent="0.2">
      <c r="A10" s="577" t="s">
        <v>73</v>
      </c>
      <c r="B10" s="528"/>
      <c r="C10" s="528"/>
      <c r="D10" s="528"/>
      <c r="E10" s="528"/>
      <c r="F10" s="528"/>
      <c r="G10" s="529">
        <v>376574503.56999999</v>
      </c>
      <c r="H10" s="43"/>
      <c r="I10" s="43"/>
      <c r="J10" s="43"/>
      <c r="K10" s="44"/>
    </row>
    <row r="11" spans="1:60" s="3" customFormat="1" ht="12.75" x14ac:dyDescent="0.2">
      <c r="A11" s="577" t="s">
        <v>473</v>
      </c>
      <c r="B11" s="528"/>
      <c r="C11" s="528"/>
      <c r="D11" s="528"/>
      <c r="E11" s="528"/>
      <c r="F11" s="528"/>
      <c r="G11" s="529">
        <v>0</v>
      </c>
      <c r="H11" s="43"/>
      <c r="I11" s="43"/>
      <c r="J11" s="43"/>
      <c r="K11" s="44"/>
    </row>
    <row r="12" spans="1:60" s="3" customFormat="1" ht="12.75" x14ac:dyDescent="0.2">
      <c r="A12" s="577" t="s">
        <v>74</v>
      </c>
      <c r="B12" s="528"/>
      <c r="C12" s="528"/>
      <c r="D12" s="528"/>
      <c r="E12" s="528"/>
      <c r="F12" s="528"/>
      <c r="G12" s="529">
        <v>120555406</v>
      </c>
      <c r="H12" s="43"/>
      <c r="I12" s="43"/>
      <c r="J12" s="43"/>
      <c r="K12" s="44"/>
    </row>
    <row r="13" spans="1:60" s="3" customFormat="1" ht="12.75" x14ac:dyDescent="0.2">
      <c r="A13" s="578" t="s">
        <v>70</v>
      </c>
      <c r="B13" s="528"/>
      <c r="C13" s="528"/>
      <c r="D13" s="528"/>
      <c r="E13" s="528"/>
      <c r="F13" s="528"/>
      <c r="G13" s="529">
        <v>3550687.95</v>
      </c>
      <c r="H13" s="43"/>
      <c r="I13" s="43"/>
      <c r="J13" s="43"/>
      <c r="K13" s="44"/>
    </row>
    <row r="14" spans="1:60" s="3" customFormat="1" ht="13.5" thickBot="1" x14ac:dyDescent="0.25">
      <c r="A14" s="45" t="s">
        <v>75</v>
      </c>
      <c r="B14" s="46"/>
      <c r="C14" s="46"/>
      <c r="D14" s="46"/>
      <c r="E14" s="46"/>
      <c r="F14" s="46"/>
      <c r="G14" s="579">
        <f>SUM(G9:G13)</f>
        <v>521637198.01999998</v>
      </c>
      <c r="H14" s="47"/>
      <c r="I14" s="47"/>
      <c r="J14" s="47"/>
      <c r="K14" s="48"/>
    </row>
    <row r="15" spans="1:60" s="3" customFormat="1" ht="15.75" customHeight="1" thickTop="1" x14ac:dyDescent="0.2">
      <c r="A15" s="49" t="s">
        <v>67</v>
      </c>
      <c r="B15" s="50"/>
      <c r="C15" s="50"/>
      <c r="D15" s="50"/>
      <c r="E15" s="50"/>
      <c r="F15" s="50"/>
      <c r="G15" s="50"/>
      <c r="H15" s="50"/>
      <c r="I15" s="50"/>
      <c r="J15" s="50"/>
      <c r="K15" s="51"/>
    </row>
    <row r="16" spans="1:60" s="3" customFormat="1" ht="19.5" customHeight="1" x14ac:dyDescent="0.2">
      <c r="A16" s="649" t="s">
        <v>77</v>
      </c>
      <c r="B16" s="649" t="s">
        <v>65</v>
      </c>
      <c r="C16" s="649" t="s">
        <v>7</v>
      </c>
      <c r="D16" s="649" t="s">
        <v>66</v>
      </c>
      <c r="E16" s="649" t="s">
        <v>8</v>
      </c>
      <c r="F16" s="647" t="s">
        <v>76</v>
      </c>
      <c r="G16" s="650" t="s">
        <v>71</v>
      </c>
      <c r="H16" s="651"/>
      <c r="I16" s="652"/>
      <c r="J16" s="645" t="s">
        <v>323</v>
      </c>
      <c r="K16" s="645" t="s">
        <v>9</v>
      </c>
    </row>
    <row r="17" spans="1:11" s="3" customFormat="1" ht="44.25" customHeight="1" x14ac:dyDescent="0.2">
      <c r="A17" s="649"/>
      <c r="B17" s="649"/>
      <c r="C17" s="649"/>
      <c r="D17" s="649"/>
      <c r="E17" s="649"/>
      <c r="F17" s="648"/>
      <c r="G17" s="527" t="s">
        <v>307</v>
      </c>
      <c r="H17" s="527" t="s">
        <v>2478</v>
      </c>
      <c r="I17" s="527" t="s">
        <v>2479</v>
      </c>
      <c r="J17" s="646"/>
      <c r="K17" s="646"/>
    </row>
    <row r="18" spans="1:11" s="3" customFormat="1" ht="12.75" x14ac:dyDescent="0.2">
      <c r="A18" s="35">
        <v>2</v>
      </c>
      <c r="B18" s="36"/>
      <c r="C18" s="36"/>
      <c r="D18" s="36"/>
      <c r="E18" s="36"/>
      <c r="F18" s="37" t="s">
        <v>324</v>
      </c>
      <c r="G18" s="38">
        <f>+G19+G87+G219+G338+G396+G403+G486</f>
        <v>411798095.46000004</v>
      </c>
      <c r="H18" s="38">
        <f>+H19+H87+H219+H338+H396+H403+H486</f>
        <v>0</v>
      </c>
      <c r="I18" s="38">
        <f>+I19+I87+I219+I338+I396+I403+I486</f>
        <v>0</v>
      </c>
      <c r="J18" s="38">
        <f>+J19+J87+J219+J338+J396+J403+J486</f>
        <v>411798095.46000004</v>
      </c>
      <c r="K18" s="39">
        <f>+K19+K87+K219+K338+K396+K403+K486</f>
        <v>99.999999999999972</v>
      </c>
    </row>
    <row r="19" spans="1:11" s="3" customFormat="1" ht="12.75" x14ac:dyDescent="0.2">
      <c r="A19" s="532">
        <v>2</v>
      </c>
      <c r="B19" s="533">
        <v>1</v>
      </c>
      <c r="C19" s="534"/>
      <c r="D19" s="534"/>
      <c r="E19" s="534"/>
      <c r="F19" s="535" t="s">
        <v>325</v>
      </c>
      <c r="G19" s="536">
        <f>+G20+G47+G63+G70+G78</f>
        <v>269780455.75999999</v>
      </c>
      <c r="H19" s="536">
        <f>+H20+H47+H63+H70+H78</f>
        <v>0</v>
      </c>
      <c r="I19" s="536">
        <f>+I20+I47+I63+I70+I78</f>
        <v>0</v>
      </c>
      <c r="J19" s="536">
        <f>+J20+J47+J63+J70+J78</f>
        <v>269780455.75999999</v>
      </c>
      <c r="K19" s="537">
        <f>+K20+K47+K63+K70+K78</f>
        <v>65.512798318953145</v>
      </c>
    </row>
    <row r="20" spans="1:11" s="3" customFormat="1" ht="12.75" x14ac:dyDescent="0.2">
      <c r="A20" s="538">
        <v>2</v>
      </c>
      <c r="B20" s="539">
        <v>1</v>
      </c>
      <c r="C20" s="539">
        <v>1</v>
      </c>
      <c r="D20" s="539"/>
      <c r="E20" s="539"/>
      <c r="F20" s="540" t="s">
        <v>78</v>
      </c>
      <c r="G20" s="541">
        <f>+G21+G28+G36+G38+G40+G45</f>
        <v>247980455.75999999</v>
      </c>
      <c r="H20" s="541">
        <f>+H21+H28+H36+H38+H40+H45</f>
        <v>0</v>
      </c>
      <c r="I20" s="541">
        <f>+I21+I28+I36+I38+I40+I45</f>
        <v>0</v>
      </c>
      <c r="J20" s="541">
        <f>+J21+J28+J36+J38+J40+J45</f>
        <v>247980455.75999999</v>
      </c>
      <c r="K20" s="542">
        <f>+K21+K28+K36+K38+K40+K45</f>
        <v>60.218941878056242</v>
      </c>
    </row>
    <row r="21" spans="1:11" s="3" customFormat="1" ht="12.75" x14ac:dyDescent="0.2">
      <c r="A21" s="543">
        <v>2</v>
      </c>
      <c r="B21" s="544">
        <v>1</v>
      </c>
      <c r="C21" s="544">
        <v>1</v>
      </c>
      <c r="D21" s="544">
        <v>1</v>
      </c>
      <c r="E21" s="544"/>
      <c r="F21" s="545" t="s">
        <v>79</v>
      </c>
      <c r="G21" s="546">
        <f>SUM(G22:G27)</f>
        <v>45770000</v>
      </c>
      <c r="H21" s="546">
        <f>SUM(H22:H27)</f>
        <v>0</v>
      </c>
      <c r="I21" s="546">
        <f>SUM(I22:I27)</f>
        <v>0</v>
      </c>
      <c r="J21" s="546">
        <f>SUM(J22:J27)</f>
        <v>45770000</v>
      </c>
      <c r="K21" s="547">
        <f>SUM(K22:K27)</f>
        <v>11.114670151369328</v>
      </c>
    </row>
    <row r="22" spans="1:11" s="3" customFormat="1" ht="12.75" x14ac:dyDescent="0.2">
      <c r="A22" s="548">
        <v>2</v>
      </c>
      <c r="B22" s="549">
        <v>1</v>
      </c>
      <c r="C22" s="549">
        <v>1</v>
      </c>
      <c r="D22" s="549">
        <v>1</v>
      </c>
      <c r="E22" s="549" t="s">
        <v>312</v>
      </c>
      <c r="F22" s="550" t="s">
        <v>326</v>
      </c>
      <c r="G22" s="551"/>
      <c r="H22" s="551"/>
      <c r="I22" s="551"/>
      <c r="J22" s="552">
        <f t="shared" ref="J22:J27" si="0">SUBTOTAL(9,G22:I22)</f>
        <v>0</v>
      </c>
      <c r="K22" s="553">
        <f t="shared" ref="K22:K27" si="1">IFERROR(J22/$J$18*100,"0.00")</f>
        <v>0</v>
      </c>
    </row>
    <row r="23" spans="1:11" s="3" customFormat="1" ht="12.75" x14ac:dyDescent="0.2">
      <c r="A23" s="548">
        <v>2</v>
      </c>
      <c r="B23" s="549">
        <v>1</v>
      </c>
      <c r="C23" s="549">
        <v>1</v>
      </c>
      <c r="D23" s="549">
        <v>1</v>
      </c>
      <c r="E23" s="549" t="s">
        <v>313</v>
      </c>
      <c r="F23" s="554" t="s">
        <v>80</v>
      </c>
      <c r="G23" s="551">
        <v>25750000</v>
      </c>
      <c r="H23" s="551"/>
      <c r="I23" s="551"/>
      <c r="J23" s="552">
        <f t="shared" si="0"/>
        <v>25750000</v>
      </c>
      <c r="K23" s="553">
        <f t="shared" si="1"/>
        <v>6.2530643739951985</v>
      </c>
    </row>
    <row r="24" spans="1:11" s="3" customFormat="1" ht="12.75" x14ac:dyDescent="0.2">
      <c r="A24" s="548">
        <v>2</v>
      </c>
      <c r="B24" s="549">
        <v>1</v>
      </c>
      <c r="C24" s="549">
        <v>1</v>
      </c>
      <c r="D24" s="549">
        <v>1</v>
      </c>
      <c r="E24" s="549" t="s">
        <v>314</v>
      </c>
      <c r="F24" s="554" t="s">
        <v>327</v>
      </c>
      <c r="G24" s="551"/>
      <c r="H24" s="551"/>
      <c r="I24" s="551"/>
      <c r="J24" s="552">
        <f t="shared" si="0"/>
        <v>0</v>
      </c>
      <c r="K24" s="553">
        <f t="shared" si="1"/>
        <v>0</v>
      </c>
    </row>
    <row r="25" spans="1:11" s="3" customFormat="1" ht="12.75" x14ac:dyDescent="0.2">
      <c r="A25" s="548">
        <v>2</v>
      </c>
      <c r="B25" s="549">
        <v>1</v>
      </c>
      <c r="C25" s="549">
        <v>1</v>
      </c>
      <c r="D25" s="549">
        <v>1</v>
      </c>
      <c r="E25" s="549" t="s">
        <v>315</v>
      </c>
      <c r="F25" s="554" t="s">
        <v>81</v>
      </c>
      <c r="G25" s="551"/>
      <c r="H25" s="551"/>
      <c r="I25" s="551"/>
      <c r="J25" s="552">
        <f t="shared" si="0"/>
        <v>0</v>
      </c>
      <c r="K25" s="553">
        <f t="shared" si="1"/>
        <v>0</v>
      </c>
    </row>
    <row r="26" spans="1:11" s="3" customFormat="1" ht="12.75" x14ac:dyDescent="0.2">
      <c r="A26" s="548">
        <v>2</v>
      </c>
      <c r="B26" s="549">
        <v>1</v>
      </c>
      <c r="C26" s="549">
        <v>1</v>
      </c>
      <c r="D26" s="549">
        <v>1</v>
      </c>
      <c r="E26" s="549" t="s">
        <v>316</v>
      </c>
      <c r="F26" s="554" t="s">
        <v>82</v>
      </c>
      <c r="G26" s="551">
        <v>20000000</v>
      </c>
      <c r="H26" s="551"/>
      <c r="I26" s="551"/>
      <c r="J26" s="552">
        <f t="shared" si="0"/>
        <v>20000000</v>
      </c>
      <c r="K26" s="553">
        <f t="shared" si="1"/>
        <v>4.856749028345785</v>
      </c>
    </row>
    <row r="27" spans="1:11" s="3" customFormat="1" ht="12.75" x14ac:dyDescent="0.2">
      <c r="A27" s="548">
        <v>2</v>
      </c>
      <c r="B27" s="549">
        <v>1</v>
      </c>
      <c r="C27" s="549">
        <v>1</v>
      </c>
      <c r="D27" s="549">
        <v>1</v>
      </c>
      <c r="E27" s="549" t="s">
        <v>328</v>
      </c>
      <c r="F27" s="554" t="s">
        <v>329</v>
      </c>
      <c r="G27" s="551">
        <v>20000</v>
      </c>
      <c r="H27" s="551"/>
      <c r="I27" s="551"/>
      <c r="J27" s="552">
        <f t="shared" si="0"/>
        <v>20000</v>
      </c>
      <c r="K27" s="553">
        <f t="shared" si="1"/>
        <v>4.8567490283457854E-3</v>
      </c>
    </row>
    <row r="28" spans="1:11" s="3" customFormat="1" ht="12.75" x14ac:dyDescent="0.2">
      <c r="A28" s="543">
        <v>2</v>
      </c>
      <c r="B28" s="544">
        <v>1</v>
      </c>
      <c r="C28" s="544">
        <v>1</v>
      </c>
      <c r="D28" s="544">
        <v>2</v>
      </c>
      <c r="E28" s="544"/>
      <c r="F28" s="545" t="s">
        <v>83</v>
      </c>
      <c r="G28" s="546">
        <f>SUM(G29:G35)</f>
        <v>195980455.75999999</v>
      </c>
      <c r="H28" s="546">
        <f>SUM(H29:H35)</f>
        <v>0</v>
      </c>
      <c r="I28" s="546">
        <f>SUM(I29:I35)</f>
        <v>0</v>
      </c>
      <c r="J28" s="546">
        <f>SUM(J29:J35)</f>
        <v>195980455.75999999</v>
      </c>
      <c r="K28" s="547">
        <f>SUM(K29:K35)</f>
        <v>47.591394404357203</v>
      </c>
    </row>
    <row r="29" spans="1:11" s="3" customFormat="1" ht="12.75" x14ac:dyDescent="0.2">
      <c r="A29" s="548">
        <v>2</v>
      </c>
      <c r="B29" s="549">
        <v>1</v>
      </c>
      <c r="C29" s="549">
        <v>1</v>
      </c>
      <c r="D29" s="549">
        <v>2</v>
      </c>
      <c r="E29" s="549" t="s">
        <v>312</v>
      </c>
      <c r="F29" s="554" t="s">
        <v>84</v>
      </c>
      <c r="G29" s="551">
        <v>155505734.84</v>
      </c>
      <c r="H29" s="551"/>
      <c r="I29" s="551"/>
      <c r="J29" s="552">
        <f t="shared" ref="J29:J35" si="2">SUBTOTAL(9,G29:I29)</f>
        <v>155505734.84</v>
      </c>
      <c r="K29" s="553">
        <f t="shared" ref="K29:K35" si="3">IFERROR(J29/$J$18*100,"0.00")</f>
        <v>37.762616329318362</v>
      </c>
    </row>
    <row r="30" spans="1:11" s="3" customFormat="1" ht="12.75" x14ac:dyDescent="0.2">
      <c r="A30" s="548">
        <v>2</v>
      </c>
      <c r="B30" s="549">
        <v>1</v>
      </c>
      <c r="C30" s="549">
        <v>1</v>
      </c>
      <c r="D30" s="549">
        <v>2</v>
      </c>
      <c r="E30" s="549" t="s">
        <v>313</v>
      </c>
      <c r="F30" s="554" t="s">
        <v>85</v>
      </c>
      <c r="G30" s="551">
        <v>40474720.920000002</v>
      </c>
      <c r="H30" s="551"/>
      <c r="I30" s="551"/>
      <c r="J30" s="552">
        <f t="shared" si="2"/>
        <v>40474720.920000002</v>
      </c>
      <c r="K30" s="553">
        <f t="shared" si="3"/>
        <v>9.8287780750388407</v>
      </c>
    </row>
    <row r="31" spans="1:11" s="3" customFormat="1" ht="12.75" x14ac:dyDescent="0.2">
      <c r="A31" s="548">
        <v>2</v>
      </c>
      <c r="B31" s="549">
        <v>1</v>
      </c>
      <c r="C31" s="549">
        <v>1</v>
      </c>
      <c r="D31" s="549">
        <v>2</v>
      </c>
      <c r="E31" s="549" t="s">
        <v>314</v>
      </c>
      <c r="F31" s="554" t="s">
        <v>23</v>
      </c>
      <c r="G31" s="551"/>
      <c r="H31" s="551"/>
      <c r="I31" s="551"/>
      <c r="J31" s="552">
        <f t="shared" si="2"/>
        <v>0</v>
      </c>
      <c r="K31" s="553">
        <f t="shared" si="3"/>
        <v>0</v>
      </c>
    </row>
    <row r="32" spans="1:11" s="3" customFormat="1" ht="12.75" x14ac:dyDescent="0.2">
      <c r="A32" s="548">
        <v>2</v>
      </c>
      <c r="B32" s="549">
        <v>1</v>
      </c>
      <c r="C32" s="549">
        <v>1</v>
      </c>
      <c r="D32" s="549">
        <v>2</v>
      </c>
      <c r="E32" s="549" t="s">
        <v>315</v>
      </c>
      <c r="F32" s="554" t="s">
        <v>86</v>
      </c>
      <c r="G32" s="551"/>
      <c r="H32" s="551"/>
      <c r="I32" s="551"/>
      <c r="J32" s="552">
        <f t="shared" si="2"/>
        <v>0</v>
      </c>
      <c r="K32" s="553">
        <f t="shared" si="3"/>
        <v>0</v>
      </c>
    </row>
    <row r="33" spans="1:11" s="3" customFormat="1" ht="12.75" x14ac:dyDescent="0.2">
      <c r="A33" s="548">
        <v>2</v>
      </c>
      <c r="B33" s="549">
        <v>1</v>
      </c>
      <c r="C33" s="549">
        <v>1</v>
      </c>
      <c r="D33" s="549">
        <v>2</v>
      </c>
      <c r="E33" s="549" t="s">
        <v>316</v>
      </c>
      <c r="F33" s="554" t="s">
        <v>87</v>
      </c>
      <c r="G33" s="551"/>
      <c r="H33" s="551"/>
      <c r="I33" s="551"/>
      <c r="J33" s="552">
        <f t="shared" si="2"/>
        <v>0</v>
      </c>
      <c r="K33" s="553">
        <f t="shared" si="3"/>
        <v>0</v>
      </c>
    </row>
    <row r="34" spans="1:11" s="3" customFormat="1" ht="12.75" x14ac:dyDescent="0.2">
      <c r="A34" s="548">
        <v>2</v>
      </c>
      <c r="B34" s="549">
        <v>1</v>
      </c>
      <c r="C34" s="549">
        <v>1</v>
      </c>
      <c r="D34" s="549">
        <v>2</v>
      </c>
      <c r="E34" s="549" t="s">
        <v>328</v>
      </c>
      <c r="F34" s="554" t="s">
        <v>88</v>
      </c>
      <c r="G34" s="551"/>
      <c r="H34" s="551"/>
      <c r="I34" s="551"/>
      <c r="J34" s="552">
        <f t="shared" si="2"/>
        <v>0</v>
      </c>
      <c r="K34" s="553">
        <f t="shared" si="3"/>
        <v>0</v>
      </c>
    </row>
    <row r="35" spans="1:11" s="3" customFormat="1" ht="12.75" x14ac:dyDescent="0.2">
      <c r="A35" s="548">
        <v>2</v>
      </c>
      <c r="B35" s="549">
        <v>1</v>
      </c>
      <c r="C35" s="549">
        <v>1</v>
      </c>
      <c r="D35" s="549">
        <v>2</v>
      </c>
      <c r="E35" s="549" t="s">
        <v>330</v>
      </c>
      <c r="F35" s="554" t="s">
        <v>25</v>
      </c>
      <c r="G35" s="551"/>
      <c r="H35" s="551"/>
      <c r="I35" s="551"/>
      <c r="J35" s="552">
        <f t="shared" si="2"/>
        <v>0</v>
      </c>
      <c r="K35" s="553">
        <f t="shared" si="3"/>
        <v>0</v>
      </c>
    </row>
    <row r="36" spans="1:11" s="3" customFormat="1" ht="12.75" x14ac:dyDescent="0.2">
      <c r="A36" s="543">
        <v>2</v>
      </c>
      <c r="B36" s="544">
        <v>1</v>
      </c>
      <c r="C36" s="544">
        <v>1</v>
      </c>
      <c r="D36" s="544">
        <v>3</v>
      </c>
      <c r="E36" s="544"/>
      <c r="F36" s="545" t="s">
        <v>89</v>
      </c>
      <c r="G36" s="546">
        <f>G37</f>
        <v>0</v>
      </c>
      <c r="H36" s="546">
        <f>H37</f>
        <v>0</v>
      </c>
      <c r="I36" s="546">
        <f>I37</f>
        <v>0</v>
      </c>
      <c r="J36" s="546">
        <f>J37</f>
        <v>0</v>
      </c>
      <c r="K36" s="547">
        <f>K37</f>
        <v>0</v>
      </c>
    </row>
    <row r="37" spans="1:11" s="3" customFormat="1" ht="12.75" x14ac:dyDescent="0.2">
      <c r="A37" s="548">
        <v>2</v>
      </c>
      <c r="B37" s="549">
        <v>1</v>
      </c>
      <c r="C37" s="549">
        <v>1</v>
      </c>
      <c r="D37" s="549">
        <v>3</v>
      </c>
      <c r="E37" s="549" t="s">
        <v>312</v>
      </c>
      <c r="F37" s="554" t="s">
        <v>89</v>
      </c>
      <c r="G37" s="551"/>
      <c r="H37" s="551"/>
      <c r="I37" s="551"/>
      <c r="J37" s="552">
        <f>SUBTOTAL(9,G37:I37)</f>
        <v>0</v>
      </c>
      <c r="K37" s="553">
        <f>IFERROR(J37/$J$18*100,"0.00")</f>
        <v>0</v>
      </c>
    </row>
    <row r="38" spans="1:11" s="3" customFormat="1" ht="12.75" x14ac:dyDescent="0.2">
      <c r="A38" s="543">
        <v>2</v>
      </c>
      <c r="B38" s="544">
        <v>1</v>
      </c>
      <c r="C38" s="544">
        <v>1</v>
      </c>
      <c r="D38" s="544">
        <v>4</v>
      </c>
      <c r="E38" s="544"/>
      <c r="F38" s="545" t="s">
        <v>331</v>
      </c>
      <c r="G38" s="546">
        <f>G39</f>
        <v>6000000</v>
      </c>
      <c r="H38" s="546">
        <f>H39</f>
        <v>0</v>
      </c>
      <c r="I38" s="546">
        <f>I39</f>
        <v>0</v>
      </c>
      <c r="J38" s="546">
        <f>J39</f>
        <v>6000000</v>
      </c>
      <c r="K38" s="547">
        <f>K39</f>
        <v>1.4570247085037356</v>
      </c>
    </row>
    <row r="39" spans="1:11" s="3" customFormat="1" ht="12.75" x14ac:dyDescent="0.2">
      <c r="A39" s="548">
        <v>2</v>
      </c>
      <c r="B39" s="549">
        <v>1</v>
      </c>
      <c r="C39" s="549">
        <v>1</v>
      </c>
      <c r="D39" s="549">
        <v>4</v>
      </c>
      <c r="E39" s="549" t="s">
        <v>312</v>
      </c>
      <c r="F39" s="554" t="s">
        <v>331</v>
      </c>
      <c r="G39" s="551">
        <v>6000000</v>
      </c>
      <c r="H39" s="551"/>
      <c r="I39" s="551"/>
      <c r="J39" s="552">
        <f>SUBTOTAL(9,G39:I39)</f>
        <v>6000000</v>
      </c>
      <c r="K39" s="553">
        <f>IFERROR(J39/$J$18*100,"0.00")</f>
        <v>1.4570247085037356</v>
      </c>
    </row>
    <row r="40" spans="1:11" s="3" customFormat="1" ht="12.75" x14ac:dyDescent="0.2">
      <c r="A40" s="543">
        <v>2</v>
      </c>
      <c r="B40" s="544">
        <v>1</v>
      </c>
      <c r="C40" s="544">
        <v>1</v>
      </c>
      <c r="D40" s="544">
        <v>5</v>
      </c>
      <c r="E40" s="544"/>
      <c r="F40" s="545" t="s">
        <v>332</v>
      </c>
      <c r="G40" s="546">
        <f>SUM(G41:G44)</f>
        <v>0</v>
      </c>
      <c r="H40" s="546">
        <f>SUM(H41:H44)</f>
        <v>0</v>
      </c>
      <c r="I40" s="546">
        <f>SUM(I41:I44)</f>
        <v>0</v>
      </c>
      <c r="J40" s="546">
        <f>SUM(J41:J44)</f>
        <v>0</v>
      </c>
      <c r="K40" s="547">
        <f>SUM(K41:K44)</f>
        <v>0</v>
      </c>
    </row>
    <row r="41" spans="1:11" s="3" customFormat="1" ht="12.75" x14ac:dyDescent="0.2">
      <c r="A41" s="548">
        <v>2</v>
      </c>
      <c r="B41" s="549">
        <v>1</v>
      </c>
      <c r="C41" s="549">
        <v>1</v>
      </c>
      <c r="D41" s="549">
        <v>5</v>
      </c>
      <c r="E41" s="549" t="s">
        <v>312</v>
      </c>
      <c r="F41" s="555" t="s">
        <v>332</v>
      </c>
      <c r="G41" s="551"/>
      <c r="H41" s="551"/>
      <c r="I41" s="551"/>
      <c r="J41" s="552">
        <f>SUBTOTAL(9,G41:I41)</f>
        <v>0</v>
      </c>
      <c r="K41" s="553">
        <f>IFERROR(J41/$J$18*100,"0.00")</f>
        <v>0</v>
      </c>
    </row>
    <row r="42" spans="1:11" s="3" customFormat="1" ht="12.75" x14ac:dyDescent="0.2">
      <c r="A42" s="548">
        <v>2</v>
      </c>
      <c r="B42" s="549">
        <v>1</v>
      </c>
      <c r="C42" s="549">
        <v>1</v>
      </c>
      <c r="D42" s="549">
        <v>5</v>
      </c>
      <c r="E42" s="549" t="s">
        <v>313</v>
      </c>
      <c r="F42" s="554" t="s">
        <v>90</v>
      </c>
      <c r="G42" s="551"/>
      <c r="H42" s="551"/>
      <c r="I42" s="551"/>
      <c r="J42" s="552">
        <f>SUBTOTAL(9,G42:I42)</f>
        <v>0</v>
      </c>
      <c r="K42" s="553">
        <f>IFERROR(J42/$J$18*100,"0.00")</f>
        <v>0</v>
      </c>
    </row>
    <row r="43" spans="1:11" s="3" customFormat="1" ht="12.75" x14ac:dyDescent="0.2">
      <c r="A43" s="548">
        <v>2</v>
      </c>
      <c r="B43" s="549">
        <v>1</v>
      </c>
      <c r="C43" s="549">
        <v>1</v>
      </c>
      <c r="D43" s="549">
        <v>5</v>
      </c>
      <c r="E43" s="549" t="s">
        <v>314</v>
      </c>
      <c r="F43" s="554" t="s">
        <v>333</v>
      </c>
      <c r="G43" s="551"/>
      <c r="H43" s="551"/>
      <c r="I43" s="551"/>
      <c r="J43" s="552">
        <f>SUBTOTAL(9,G43:I43)</f>
        <v>0</v>
      </c>
      <c r="K43" s="553">
        <f>IFERROR(J43/$J$18*100,"0.00")</f>
        <v>0</v>
      </c>
    </row>
    <row r="44" spans="1:11" s="3" customFormat="1" ht="12.75" x14ac:dyDescent="0.2">
      <c r="A44" s="548">
        <v>2</v>
      </c>
      <c r="B44" s="549">
        <v>1</v>
      </c>
      <c r="C44" s="549">
        <v>1</v>
      </c>
      <c r="D44" s="549">
        <v>5</v>
      </c>
      <c r="E44" s="549" t="s">
        <v>315</v>
      </c>
      <c r="F44" s="554" t="s">
        <v>309</v>
      </c>
      <c r="G44" s="551"/>
      <c r="H44" s="551"/>
      <c r="I44" s="551"/>
      <c r="J44" s="552">
        <f>SUBTOTAL(9,G44:I44)</f>
        <v>0</v>
      </c>
      <c r="K44" s="553">
        <f>IFERROR(J44/$J$18*100,"0.00")</f>
        <v>0</v>
      </c>
    </row>
    <row r="45" spans="1:11" s="3" customFormat="1" ht="12.75" x14ac:dyDescent="0.2">
      <c r="A45" s="543">
        <v>2</v>
      </c>
      <c r="B45" s="544">
        <v>1</v>
      </c>
      <c r="C45" s="544">
        <v>1</v>
      </c>
      <c r="D45" s="544">
        <v>6</v>
      </c>
      <c r="E45" s="544"/>
      <c r="F45" s="545" t="s">
        <v>334</v>
      </c>
      <c r="G45" s="546">
        <f>G46</f>
        <v>230000</v>
      </c>
      <c r="H45" s="546">
        <f>H46</f>
        <v>0</v>
      </c>
      <c r="I45" s="546">
        <f>I46</f>
        <v>0</v>
      </c>
      <c r="J45" s="546">
        <f>J46</f>
        <v>230000</v>
      </c>
      <c r="K45" s="547">
        <f>K46</f>
        <v>5.5852613825976526E-2</v>
      </c>
    </row>
    <row r="46" spans="1:11" s="3" customFormat="1" ht="12.75" x14ac:dyDescent="0.2">
      <c r="A46" s="548">
        <v>2</v>
      </c>
      <c r="B46" s="549">
        <v>1</v>
      </c>
      <c r="C46" s="549">
        <v>1</v>
      </c>
      <c r="D46" s="549">
        <v>6</v>
      </c>
      <c r="E46" s="549" t="s">
        <v>312</v>
      </c>
      <c r="F46" s="554" t="s">
        <v>334</v>
      </c>
      <c r="G46" s="551">
        <v>230000</v>
      </c>
      <c r="H46" s="551"/>
      <c r="I46" s="551"/>
      <c r="J46" s="552">
        <f>SUBTOTAL(9,G46:I46)</f>
        <v>230000</v>
      </c>
      <c r="K46" s="553">
        <f>IFERROR(J46/$J$18*100,"0.00")</f>
        <v>5.5852613825976526E-2</v>
      </c>
    </row>
    <row r="47" spans="1:11" s="3" customFormat="1" ht="12.75" x14ac:dyDescent="0.2">
      <c r="A47" s="538">
        <v>2</v>
      </c>
      <c r="B47" s="539">
        <v>1</v>
      </c>
      <c r="C47" s="539">
        <v>2</v>
      </c>
      <c r="D47" s="539"/>
      <c r="E47" s="539"/>
      <c r="F47" s="540" t="s">
        <v>10</v>
      </c>
      <c r="G47" s="541">
        <f>+G48+G50+G61</f>
        <v>15000000</v>
      </c>
      <c r="H47" s="541">
        <f>+H48+H50+H61</f>
        <v>0</v>
      </c>
      <c r="I47" s="541">
        <f>+I48+I50+I61</f>
        <v>0</v>
      </c>
      <c r="J47" s="541">
        <f>+J48+J50+J61</f>
        <v>15000000</v>
      </c>
      <c r="K47" s="542">
        <f>+K48+K50+K61</f>
        <v>3.6425617712593388</v>
      </c>
    </row>
    <row r="48" spans="1:11" s="3" customFormat="1" ht="12.75" x14ac:dyDescent="0.2">
      <c r="A48" s="543">
        <v>2</v>
      </c>
      <c r="B48" s="544">
        <v>1</v>
      </c>
      <c r="C48" s="544">
        <v>2</v>
      </c>
      <c r="D48" s="544">
        <v>1</v>
      </c>
      <c r="E48" s="544"/>
      <c r="F48" s="545" t="s">
        <v>91</v>
      </c>
      <c r="G48" s="546">
        <f>G49</f>
        <v>0</v>
      </c>
      <c r="H48" s="546">
        <f>H49</f>
        <v>0</v>
      </c>
      <c r="I48" s="546">
        <f>I49</f>
        <v>0</v>
      </c>
      <c r="J48" s="546">
        <f>J49</f>
        <v>0</v>
      </c>
      <c r="K48" s="547">
        <f>K49</f>
        <v>0</v>
      </c>
    </row>
    <row r="49" spans="1:11" s="3" customFormat="1" ht="12.75" x14ac:dyDescent="0.2">
      <c r="A49" s="548">
        <v>2</v>
      </c>
      <c r="B49" s="549">
        <v>1</v>
      </c>
      <c r="C49" s="549">
        <v>2</v>
      </c>
      <c r="D49" s="549">
        <v>1</v>
      </c>
      <c r="E49" s="549" t="s">
        <v>312</v>
      </c>
      <c r="F49" s="554" t="s">
        <v>91</v>
      </c>
      <c r="G49" s="551"/>
      <c r="H49" s="551"/>
      <c r="I49" s="551"/>
      <c r="J49" s="552">
        <f>SUBTOTAL(9,G49:I49)</f>
        <v>0</v>
      </c>
      <c r="K49" s="553">
        <f>IFERROR(J49/$J$18*100,"0.00")</f>
        <v>0</v>
      </c>
    </row>
    <row r="50" spans="1:11" s="3" customFormat="1" ht="12.75" x14ac:dyDescent="0.2">
      <c r="A50" s="543">
        <v>2</v>
      </c>
      <c r="B50" s="544">
        <v>1</v>
      </c>
      <c r="C50" s="544">
        <v>2</v>
      </c>
      <c r="D50" s="544">
        <v>2</v>
      </c>
      <c r="E50" s="544"/>
      <c r="F50" s="545" t="s">
        <v>92</v>
      </c>
      <c r="G50" s="546">
        <f>SUM(G51:G60)</f>
        <v>15000000</v>
      </c>
      <c r="H50" s="546">
        <f>SUM(H51:H60)</f>
        <v>0</v>
      </c>
      <c r="I50" s="546">
        <f>SUM(I51:I60)</f>
        <v>0</v>
      </c>
      <c r="J50" s="546">
        <f>SUM(J51:J60)</f>
        <v>15000000</v>
      </c>
      <c r="K50" s="547">
        <f>SUM(K51:K60)</f>
        <v>3.6425617712593388</v>
      </c>
    </row>
    <row r="51" spans="1:11" s="3" customFormat="1" ht="12.75" x14ac:dyDescent="0.2">
      <c r="A51" s="548">
        <v>2</v>
      </c>
      <c r="B51" s="549">
        <v>1</v>
      </c>
      <c r="C51" s="549">
        <v>2</v>
      </c>
      <c r="D51" s="549">
        <v>2</v>
      </c>
      <c r="E51" s="549" t="s">
        <v>312</v>
      </c>
      <c r="F51" s="554" t="s">
        <v>93</v>
      </c>
      <c r="G51" s="551"/>
      <c r="H51" s="551"/>
      <c r="I51" s="551"/>
      <c r="J51" s="552"/>
      <c r="K51" s="553">
        <f t="shared" ref="K51:K60" si="4">IFERROR(J51/$J$18*100,"0.00")</f>
        <v>0</v>
      </c>
    </row>
    <row r="52" spans="1:11" s="3" customFormat="1" ht="12.75" x14ac:dyDescent="0.2">
      <c r="A52" s="548">
        <v>2</v>
      </c>
      <c r="B52" s="549">
        <v>1</v>
      </c>
      <c r="C52" s="549">
        <v>2</v>
      </c>
      <c r="D52" s="549">
        <v>2</v>
      </c>
      <c r="E52" s="549" t="s">
        <v>313</v>
      </c>
      <c r="F52" s="554" t="s">
        <v>94</v>
      </c>
      <c r="G52" s="551"/>
      <c r="H52" s="551"/>
      <c r="I52" s="551"/>
      <c r="J52" s="552">
        <f t="shared" ref="J52:J60" si="5">SUBTOTAL(9,G52:I52)</f>
        <v>0</v>
      </c>
      <c r="K52" s="553">
        <f t="shared" si="4"/>
        <v>0</v>
      </c>
    </row>
    <row r="53" spans="1:11" s="3" customFormat="1" ht="25.5" customHeight="1" x14ac:dyDescent="0.2">
      <c r="A53" s="548">
        <v>2</v>
      </c>
      <c r="B53" s="549">
        <v>1</v>
      </c>
      <c r="C53" s="549">
        <v>2</v>
      </c>
      <c r="D53" s="549">
        <v>2</v>
      </c>
      <c r="E53" s="549" t="s">
        <v>314</v>
      </c>
      <c r="F53" s="556" t="s">
        <v>95</v>
      </c>
      <c r="G53" s="551"/>
      <c r="H53" s="551"/>
      <c r="I53" s="551"/>
      <c r="J53" s="552">
        <f t="shared" si="5"/>
        <v>0</v>
      </c>
      <c r="K53" s="553">
        <f t="shared" si="4"/>
        <v>0</v>
      </c>
    </row>
    <row r="54" spans="1:11" s="3" customFormat="1" ht="12.75" x14ac:dyDescent="0.2">
      <c r="A54" s="548">
        <v>2</v>
      </c>
      <c r="B54" s="549">
        <v>1</v>
      </c>
      <c r="C54" s="549">
        <v>2</v>
      </c>
      <c r="D54" s="549">
        <v>2</v>
      </c>
      <c r="E54" s="549" t="s">
        <v>315</v>
      </c>
      <c r="F54" s="554" t="s">
        <v>96</v>
      </c>
      <c r="G54" s="551"/>
      <c r="H54" s="551"/>
      <c r="I54" s="551"/>
      <c r="J54" s="552">
        <f t="shared" si="5"/>
        <v>0</v>
      </c>
      <c r="K54" s="553">
        <f t="shared" si="4"/>
        <v>0</v>
      </c>
    </row>
    <row r="55" spans="1:11" s="3" customFormat="1" ht="12.75" x14ac:dyDescent="0.2">
      <c r="A55" s="548">
        <v>2</v>
      </c>
      <c r="B55" s="549">
        <v>1</v>
      </c>
      <c r="C55" s="549">
        <v>2</v>
      </c>
      <c r="D55" s="549">
        <v>2</v>
      </c>
      <c r="E55" s="549" t="s">
        <v>316</v>
      </c>
      <c r="F55" s="554" t="s">
        <v>97</v>
      </c>
      <c r="G55" s="551"/>
      <c r="H55" s="551"/>
      <c r="I55" s="551"/>
      <c r="J55" s="552">
        <f t="shared" si="5"/>
        <v>0</v>
      </c>
      <c r="K55" s="553">
        <f t="shared" si="4"/>
        <v>0</v>
      </c>
    </row>
    <row r="56" spans="1:11" s="3" customFormat="1" ht="12.75" x14ac:dyDescent="0.2">
      <c r="A56" s="548">
        <v>2</v>
      </c>
      <c r="B56" s="549">
        <v>1</v>
      </c>
      <c r="C56" s="549">
        <v>2</v>
      </c>
      <c r="D56" s="549">
        <v>2</v>
      </c>
      <c r="E56" s="549" t="s">
        <v>328</v>
      </c>
      <c r="F56" s="554" t="s">
        <v>98</v>
      </c>
      <c r="G56" s="551"/>
      <c r="H56" s="551"/>
      <c r="I56" s="551"/>
      <c r="J56" s="552">
        <f t="shared" si="5"/>
        <v>0</v>
      </c>
      <c r="K56" s="553">
        <f t="shared" si="4"/>
        <v>0</v>
      </c>
    </row>
    <row r="57" spans="1:11" s="3" customFormat="1" ht="12.75" x14ac:dyDescent="0.2">
      <c r="A57" s="548">
        <v>2</v>
      </c>
      <c r="B57" s="549">
        <v>1</v>
      </c>
      <c r="C57" s="549">
        <v>2</v>
      </c>
      <c r="D57" s="549">
        <v>2</v>
      </c>
      <c r="E57" s="549" t="s">
        <v>330</v>
      </c>
      <c r="F57" s="554" t="s">
        <v>99</v>
      </c>
      <c r="G57" s="551"/>
      <c r="H57" s="551"/>
      <c r="I57" s="551"/>
      <c r="J57" s="552">
        <f t="shared" si="5"/>
        <v>0</v>
      </c>
      <c r="K57" s="553">
        <f t="shared" si="4"/>
        <v>0</v>
      </c>
    </row>
    <row r="58" spans="1:11" s="3" customFormat="1" ht="12.75" x14ac:dyDescent="0.2">
      <c r="A58" s="548">
        <v>2</v>
      </c>
      <c r="B58" s="549">
        <v>1</v>
      </c>
      <c r="C58" s="549">
        <v>2</v>
      </c>
      <c r="D58" s="549">
        <v>2</v>
      </c>
      <c r="E58" s="549" t="s">
        <v>335</v>
      </c>
      <c r="F58" s="554" t="s">
        <v>100</v>
      </c>
      <c r="G58" s="551">
        <v>15000000</v>
      </c>
      <c r="H58" s="551"/>
      <c r="I58" s="551"/>
      <c r="J58" s="552">
        <f>SUBTOTAL(9,G58:I58)</f>
        <v>15000000</v>
      </c>
      <c r="K58" s="553">
        <f t="shared" si="4"/>
        <v>3.6425617712593388</v>
      </c>
    </row>
    <row r="59" spans="1:11" s="3" customFormat="1" ht="12.75" x14ac:dyDescent="0.2">
      <c r="A59" s="548">
        <v>2</v>
      </c>
      <c r="B59" s="549">
        <v>1</v>
      </c>
      <c r="C59" s="549">
        <v>2</v>
      </c>
      <c r="D59" s="549">
        <v>2</v>
      </c>
      <c r="E59" s="549" t="s">
        <v>336</v>
      </c>
      <c r="F59" s="554" t="s">
        <v>101</v>
      </c>
      <c r="G59" s="551"/>
      <c r="H59" s="551"/>
      <c r="I59" s="551"/>
      <c r="J59" s="552">
        <f t="shared" si="5"/>
        <v>0</v>
      </c>
      <c r="K59" s="553">
        <f t="shared" si="4"/>
        <v>0</v>
      </c>
    </row>
    <row r="60" spans="1:11" s="3" customFormat="1" ht="27" customHeight="1" x14ac:dyDescent="0.2">
      <c r="A60" s="548">
        <v>2</v>
      </c>
      <c r="B60" s="549">
        <v>1</v>
      </c>
      <c r="C60" s="549">
        <v>2</v>
      </c>
      <c r="D60" s="549">
        <v>2</v>
      </c>
      <c r="E60" s="549" t="s">
        <v>337</v>
      </c>
      <c r="F60" s="556" t="s">
        <v>102</v>
      </c>
      <c r="G60" s="551"/>
      <c r="H60" s="551"/>
      <c r="I60" s="551"/>
      <c r="J60" s="552">
        <f t="shared" si="5"/>
        <v>0</v>
      </c>
      <c r="K60" s="553">
        <f t="shared" si="4"/>
        <v>0</v>
      </c>
    </row>
    <row r="61" spans="1:11" s="3" customFormat="1" ht="12.75" x14ac:dyDescent="0.2">
      <c r="A61" s="543">
        <v>2</v>
      </c>
      <c r="B61" s="544">
        <v>1</v>
      </c>
      <c r="C61" s="544">
        <v>2</v>
      </c>
      <c r="D61" s="544">
        <v>3</v>
      </c>
      <c r="E61" s="544"/>
      <c r="F61" s="545" t="s">
        <v>24</v>
      </c>
      <c r="G61" s="546">
        <f>G62</f>
        <v>0</v>
      </c>
      <c r="H61" s="546">
        <f>H62</f>
        <v>0</v>
      </c>
      <c r="I61" s="546">
        <f>I62</f>
        <v>0</v>
      </c>
      <c r="J61" s="546">
        <f>J62</f>
        <v>0</v>
      </c>
      <c r="K61" s="547">
        <f>K62</f>
        <v>0</v>
      </c>
    </row>
    <row r="62" spans="1:11" s="3" customFormat="1" ht="12.75" x14ac:dyDescent="0.2">
      <c r="A62" s="548">
        <v>2</v>
      </c>
      <c r="B62" s="549">
        <v>1</v>
      </c>
      <c r="C62" s="549">
        <v>2</v>
      </c>
      <c r="D62" s="549">
        <v>3</v>
      </c>
      <c r="E62" s="549" t="s">
        <v>312</v>
      </c>
      <c r="F62" s="554" t="s">
        <v>24</v>
      </c>
      <c r="G62" s="551"/>
      <c r="H62" s="551"/>
      <c r="I62" s="551"/>
      <c r="J62" s="552">
        <f>SUBTOTAL(9,G62:I62)</f>
        <v>0</v>
      </c>
      <c r="K62" s="553">
        <f>IFERROR(J62/$J$18*100,"0.00")</f>
        <v>0</v>
      </c>
    </row>
    <row r="63" spans="1:11" s="3" customFormat="1" ht="12.75" x14ac:dyDescent="0.2">
      <c r="A63" s="538">
        <v>2</v>
      </c>
      <c r="B63" s="539">
        <v>1</v>
      </c>
      <c r="C63" s="539">
        <v>3</v>
      </c>
      <c r="D63" s="539"/>
      <c r="E63" s="539"/>
      <c r="F63" s="540" t="s">
        <v>26</v>
      </c>
      <c r="G63" s="541">
        <f>G64+G67</f>
        <v>0</v>
      </c>
      <c r="H63" s="541">
        <f>H64+H67</f>
        <v>0</v>
      </c>
      <c r="I63" s="541">
        <f>I64+I67</f>
        <v>0</v>
      </c>
      <c r="J63" s="541">
        <f>J64+J67</f>
        <v>0</v>
      </c>
      <c r="K63" s="542">
        <f>K64+K67</f>
        <v>0</v>
      </c>
    </row>
    <row r="64" spans="1:11" s="3" customFormat="1" ht="12.75" x14ac:dyDescent="0.2">
      <c r="A64" s="543">
        <v>2</v>
      </c>
      <c r="B64" s="544">
        <v>1</v>
      </c>
      <c r="C64" s="544">
        <v>3</v>
      </c>
      <c r="D64" s="544">
        <v>1</v>
      </c>
      <c r="E64" s="544"/>
      <c r="F64" s="557" t="s">
        <v>103</v>
      </c>
      <c r="G64" s="546">
        <f>SUM(G65:G66)</f>
        <v>0</v>
      </c>
      <c r="H64" s="546">
        <f>SUM(H65:H66)</f>
        <v>0</v>
      </c>
      <c r="I64" s="546">
        <f>SUM(I65:I66)</f>
        <v>0</v>
      </c>
      <c r="J64" s="546">
        <f>SUM(J65:J66)</f>
        <v>0</v>
      </c>
      <c r="K64" s="547">
        <f>SUM(K65:K66)</f>
        <v>0</v>
      </c>
    </row>
    <row r="65" spans="1:11" s="3" customFormat="1" ht="12.75" x14ac:dyDescent="0.2">
      <c r="A65" s="558">
        <v>2</v>
      </c>
      <c r="B65" s="549">
        <v>1</v>
      </c>
      <c r="C65" s="549">
        <v>3</v>
      </c>
      <c r="D65" s="549">
        <v>1</v>
      </c>
      <c r="E65" s="549" t="s">
        <v>312</v>
      </c>
      <c r="F65" s="559" t="s">
        <v>104</v>
      </c>
      <c r="G65" s="551"/>
      <c r="H65" s="551"/>
      <c r="I65" s="551"/>
      <c r="J65" s="552">
        <f>SUBTOTAL(9,G65:I65)</f>
        <v>0</v>
      </c>
      <c r="K65" s="553">
        <f>IFERROR(J65/$J$18*100,"0.00")</f>
        <v>0</v>
      </c>
    </row>
    <row r="66" spans="1:11" s="3" customFormat="1" ht="12.75" x14ac:dyDescent="0.2">
      <c r="A66" s="558">
        <v>2</v>
      </c>
      <c r="B66" s="549">
        <v>1</v>
      </c>
      <c r="C66" s="549">
        <v>3</v>
      </c>
      <c r="D66" s="549">
        <v>1</v>
      </c>
      <c r="E66" s="549" t="s">
        <v>313</v>
      </c>
      <c r="F66" s="559" t="s">
        <v>105</v>
      </c>
      <c r="G66" s="551"/>
      <c r="H66" s="551"/>
      <c r="I66" s="551"/>
      <c r="J66" s="552">
        <f>SUBTOTAL(9,G66:I66)</f>
        <v>0</v>
      </c>
      <c r="K66" s="553">
        <f>IFERROR(J66/$J$18*100,"0.00")</f>
        <v>0</v>
      </c>
    </row>
    <row r="67" spans="1:11" s="3" customFormat="1" ht="12.75" x14ac:dyDescent="0.2">
      <c r="A67" s="543">
        <v>2</v>
      </c>
      <c r="B67" s="544">
        <v>1</v>
      </c>
      <c r="C67" s="544">
        <v>3</v>
      </c>
      <c r="D67" s="544">
        <v>2</v>
      </c>
      <c r="E67" s="544"/>
      <c r="F67" s="557" t="s">
        <v>106</v>
      </c>
      <c r="G67" s="546">
        <f>SUM(G68:G69)</f>
        <v>0</v>
      </c>
      <c r="H67" s="546">
        <f>SUM(H68:H69)</f>
        <v>0</v>
      </c>
      <c r="I67" s="546">
        <f>SUM(I68:I69)</f>
        <v>0</v>
      </c>
      <c r="J67" s="546">
        <f>SUM(J68:J69)</f>
        <v>0</v>
      </c>
      <c r="K67" s="547">
        <f>SUM(K68:K69)</f>
        <v>0</v>
      </c>
    </row>
    <row r="68" spans="1:11" s="3" customFormat="1" ht="12.75" x14ac:dyDescent="0.2">
      <c r="A68" s="558">
        <v>2</v>
      </c>
      <c r="B68" s="549">
        <v>1</v>
      </c>
      <c r="C68" s="549">
        <v>3</v>
      </c>
      <c r="D68" s="549">
        <v>2</v>
      </c>
      <c r="E68" s="549" t="s">
        <v>312</v>
      </c>
      <c r="F68" s="559" t="s">
        <v>107</v>
      </c>
      <c r="G68" s="551"/>
      <c r="H68" s="551"/>
      <c r="I68" s="551"/>
      <c r="J68" s="552">
        <f>SUBTOTAL(9,G68:I68)</f>
        <v>0</v>
      </c>
      <c r="K68" s="553">
        <f>IFERROR(J68/$J$18*100,"0.00")</f>
        <v>0</v>
      </c>
    </row>
    <row r="69" spans="1:11" s="3" customFormat="1" ht="12.75" x14ac:dyDescent="0.2">
      <c r="A69" s="558">
        <v>2</v>
      </c>
      <c r="B69" s="549">
        <v>1</v>
      </c>
      <c r="C69" s="549">
        <v>3</v>
      </c>
      <c r="D69" s="549">
        <v>2</v>
      </c>
      <c r="E69" s="549" t="s">
        <v>313</v>
      </c>
      <c r="F69" s="559" t="s">
        <v>108</v>
      </c>
      <c r="G69" s="551"/>
      <c r="H69" s="551"/>
      <c r="I69" s="551"/>
      <c r="J69" s="552">
        <f>SUBTOTAL(9,G69:I69)</f>
        <v>0</v>
      </c>
      <c r="K69" s="553">
        <f>IFERROR(J69/$J$18*100,"0.00")</f>
        <v>0</v>
      </c>
    </row>
    <row r="70" spans="1:11" s="3" customFormat="1" ht="12.75" x14ac:dyDescent="0.2">
      <c r="A70" s="538">
        <v>2</v>
      </c>
      <c r="B70" s="539">
        <v>1</v>
      </c>
      <c r="C70" s="539">
        <v>4</v>
      </c>
      <c r="D70" s="539"/>
      <c r="E70" s="539"/>
      <c r="F70" s="540" t="s">
        <v>27</v>
      </c>
      <c r="G70" s="541">
        <f>G71+G73</f>
        <v>0</v>
      </c>
      <c r="H70" s="541">
        <f>H71+H73</f>
        <v>0</v>
      </c>
      <c r="I70" s="541">
        <f>I71+I73</f>
        <v>0</v>
      </c>
      <c r="J70" s="541">
        <f>J71+J73</f>
        <v>0</v>
      </c>
      <c r="K70" s="542">
        <f>K71+K73</f>
        <v>0</v>
      </c>
    </row>
    <row r="71" spans="1:11" s="3" customFormat="1" ht="12.75" x14ac:dyDescent="0.2">
      <c r="A71" s="543">
        <v>2</v>
      </c>
      <c r="B71" s="544">
        <v>1</v>
      </c>
      <c r="C71" s="544">
        <v>4</v>
      </c>
      <c r="D71" s="544">
        <v>1</v>
      </c>
      <c r="E71" s="544"/>
      <c r="F71" s="557" t="s">
        <v>28</v>
      </c>
      <c r="G71" s="546">
        <f>G72</f>
        <v>0</v>
      </c>
      <c r="H71" s="546">
        <f>H72</f>
        <v>0</v>
      </c>
      <c r="I71" s="546">
        <f>I72</f>
        <v>0</v>
      </c>
      <c r="J71" s="546">
        <f>J72</f>
        <v>0</v>
      </c>
      <c r="K71" s="547">
        <f>K72</f>
        <v>0</v>
      </c>
    </row>
    <row r="72" spans="1:11" s="3" customFormat="1" ht="12.75" x14ac:dyDescent="0.2">
      <c r="A72" s="548">
        <v>2</v>
      </c>
      <c r="B72" s="549">
        <v>1</v>
      </c>
      <c r="C72" s="549">
        <v>4</v>
      </c>
      <c r="D72" s="549">
        <v>1</v>
      </c>
      <c r="E72" s="549" t="s">
        <v>312</v>
      </c>
      <c r="F72" s="554" t="s">
        <v>28</v>
      </c>
      <c r="G72" s="551"/>
      <c r="H72" s="551"/>
      <c r="I72" s="551"/>
      <c r="J72" s="552">
        <f>SUBTOTAL(9,G72:I72)</f>
        <v>0</v>
      </c>
      <c r="K72" s="553">
        <f>IFERROR(J72/$J$18*100,"0.00")</f>
        <v>0</v>
      </c>
    </row>
    <row r="73" spans="1:11" s="3" customFormat="1" ht="12.75" x14ac:dyDescent="0.2">
      <c r="A73" s="543">
        <v>2</v>
      </c>
      <c r="B73" s="544">
        <v>1</v>
      </c>
      <c r="C73" s="544">
        <v>4</v>
      </c>
      <c r="D73" s="544">
        <v>2</v>
      </c>
      <c r="E73" s="544"/>
      <c r="F73" s="557" t="s">
        <v>109</v>
      </c>
      <c r="G73" s="546">
        <f>SUM(G74:G77)</f>
        <v>0</v>
      </c>
      <c r="H73" s="546">
        <f>SUM(H74:H77)</f>
        <v>0</v>
      </c>
      <c r="I73" s="546">
        <f>SUM(I74:I77)</f>
        <v>0</v>
      </c>
      <c r="J73" s="546">
        <f>SUM(J74:J77)</f>
        <v>0</v>
      </c>
      <c r="K73" s="547">
        <f>SUM(K74:K77)</f>
        <v>0</v>
      </c>
    </row>
    <row r="74" spans="1:11" s="3" customFormat="1" ht="12.75" x14ac:dyDescent="0.2">
      <c r="A74" s="548">
        <v>2</v>
      </c>
      <c r="B74" s="549">
        <v>1</v>
      </c>
      <c r="C74" s="549">
        <v>4</v>
      </c>
      <c r="D74" s="549">
        <v>2</v>
      </c>
      <c r="E74" s="549" t="s">
        <v>312</v>
      </c>
      <c r="F74" s="554" t="s">
        <v>110</v>
      </c>
      <c r="G74" s="551"/>
      <c r="H74" s="551"/>
      <c r="I74" s="551"/>
      <c r="J74" s="552">
        <f>SUBTOTAL(9,G74:I74)</f>
        <v>0</v>
      </c>
      <c r="K74" s="553">
        <f>IFERROR(J74/$J$18*100,"0.00")</f>
        <v>0</v>
      </c>
    </row>
    <row r="75" spans="1:11" s="3" customFormat="1" ht="12.75" x14ac:dyDescent="0.2">
      <c r="A75" s="548">
        <v>2</v>
      </c>
      <c r="B75" s="549">
        <v>1</v>
      </c>
      <c r="C75" s="549">
        <v>4</v>
      </c>
      <c r="D75" s="549">
        <v>2</v>
      </c>
      <c r="E75" s="549" t="s">
        <v>313</v>
      </c>
      <c r="F75" s="554" t="s">
        <v>111</v>
      </c>
      <c r="G75" s="551"/>
      <c r="H75" s="551"/>
      <c r="I75" s="551"/>
      <c r="J75" s="552">
        <f>SUBTOTAL(9,G75:I75)</f>
        <v>0</v>
      </c>
      <c r="K75" s="553">
        <f>IFERROR(J75/$J$18*100,"0.00")</f>
        <v>0</v>
      </c>
    </row>
    <row r="76" spans="1:11" s="3" customFormat="1" ht="12.75" x14ac:dyDescent="0.2">
      <c r="A76" s="548">
        <v>2</v>
      </c>
      <c r="B76" s="549">
        <v>1</v>
      </c>
      <c r="C76" s="549">
        <v>4</v>
      </c>
      <c r="D76" s="549">
        <v>2</v>
      </c>
      <c r="E76" s="549" t="s">
        <v>314</v>
      </c>
      <c r="F76" s="554" t="s">
        <v>112</v>
      </c>
      <c r="G76" s="551"/>
      <c r="H76" s="551"/>
      <c r="I76" s="551"/>
      <c r="J76" s="552">
        <f>SUBTOTAL(9,G76:I76)</f>
        <v>0</v>
      </c>
      <c r="K76" s="553">
        <f>IFERROR(J76/$J$18*100,"0.00")</f>
        <v>0</v>
      </c>
    </row>
    <row r="77" spans="1:11" s="3" customFormat="1" ht="12.75" x14ac:dyDescent="0.2">
      <c r="A77" s="548">
        <v>2</v>
      </c>
      <c r="B77" s="549">
        <v>1</v>
      </c>
      <c r="C77" s="549">
        <v>4</v>
      </c>
      <c r="D77" s="549">
        <v>2</v>
      </c>
      <c r="E77" s="549" t="s">
        <v>315</v>
      </c>
      <c r="F77" s="554" t="s">
        <v>338</v>
      </c>
      <c r="G77" s="551"/>
      <c r="H77" s="551"/>
      <c r="I77" s="551"/>
      <c r="J77" s="552">
        <f>SUBTOTAL(9,G77:I77)</f>
        <v>0</v>
      </c>
      <c r="K77" s="553">
        <f>IFERROR(J77/$J$18*100,"0.00")</f>
        <v>0</v>
      </c>
    </row>
    <row r="78" spans="1:11" s="3" customFormat="1" ht="12.75" x14ac:dyDescent="0.2">
      <c r="A78" s="538">
        <v>2</v>
      </c>
      <c r="B78" s="539">
        <v>1</v>
      </c>
      <c r="C78" s="539">
        <v>5</v>
      </c>
      <c r="D78" s="539"/>
      <c r="E78" s="539"/>
      <c r="F78" s="540" t="s">
        <v>339</v>
      </c>
      <c r="G78" s="541">
        <f>G79+G81+G83+G85</f>
        <v>6800000</v>
      </c>
      <c r="H78" s="541">
        <f>H79+H81+H83+H85</f>
        <v>0</v>
      </c>
      <c r="I78" s="541">
        <f>I79+I81+I83+I85</f>
        <v>0</v>
      </c>
      <c r="J78" s="541">
        <f>J79+J81+J83+J85</f>
        <v>6800000</v>
      </c>
      <c r="K78" s="542">
        <f>K79+K81+K83+K85</f>
        <v>1.651294669637567</v>
      </c>
    </row>
    <row r="79" spans="1:11" s="3" customFormat="1" ht="12.75" x14ac:dyDescent="0.2">
      <c r="A79" s="543">
        <v>2</v>
      </c>
      <c r="B79" s="544">
        <v>1</v>
      </c>
      <c r="C79" s="544">
        <v>5</v>
      </c>
      <c r="D79" s="544">
        <v>1</v>
      </c>
      <c r="E79" s="544"/>
      <c r="F79" s="545" t="s">
        <v>113</v>
      </c>
      <c r="G79" s="546">
        <f>G80</f>
        <v>6800000</v>
      </c>
      <c r="H79" s="546">
        <f>H80</f>
        <v>0</v>
      </c>
      <c r="I79" s="546">
        <f>I80</f>
        <v>0</v>
      </c>
      <c r="J79" s="546">
        <f>J80</f>
        <v>6800000</v>
      </c>
      <c r="K79" s="547">
        <f>K80</f>
        <v>1.651294669637567</v>
      </c>
    </row>
    <row r="80" spans="1:11" s="3" customFormat="1" ht="12.75" x14ac:dyDescent="0.2">
      <c r="A80" s="548">
        <v>2</v>
      </c>
      <c r="B80" s="549">
        <v>1</v>
      </c>
      <c r="C80" s="549">
        <v>5</v>
      </c>
      <c r="D80" s="549">
        <v>1</v>
      </c>
      <c r="E80" s="549" t="s">
        <v>312</v>
      </c>
      <c r="F80" s="554" t="s">
        <v>113</v>
      </c>
      <c r="G80" s="551">
        <v>6800000</v>
      </c>
      <c r="H80" s="551"/>
      <c r="I80" s="551"/>
      <c r="J80" s="552">
        <f>SUBTOTAL(9,G80:I80)</f>
        <v>6800000</v>
      </c>
      <c r="K80" s="553">
        <f>IFERROR(J80/$J$18*100,"0.00")</f>
        <v>1.651294669637567</v>
      </c>
    </row>
    <row r="81" spans="1:11" s="3" customFormat="1" ht="12.75" x14ac:dyDescent="0.2">
      <c r="A81" s="543">
        <v>2</v>
      </c>
      <c r="B81" s="544">
        <v>1</v>
      </c>
      <c r="C81" s="544">
        <v>5</v>
      </c>
      <c r="D81" s="544">
        <v>2</v>
      </c>
      <c r="E81" s="544"/>
      <c r="F81" s="557" t="s">
        <v>114</v>
      </c>
      <c r="G81" s="546">
        <f>G82</f>
        <v>0</v>
      </c>
      <c r="H81" s="546">
        <f>H82</f>
        <v>0</v>
      </c>
      <c r="I81" s="546">
        <f>I82</f>
        <v>0</v>
      </c>
      <c r="J81" s="546">
        <f>J82</f>
        <v>0</v>
      </c>
      <c r="K81" s="547">
        <f>K82</f>
        <v>0</v>
      </c>
    </row>
    <row r="82" spans="1:11" s="3" customFormat="1" ht="12.75" x14ac:dyDescent="0.2">
      <c r="A82" s="548">
        <v>2</v>
      </c>
      <c r="B82" s="549">
        <v>1</v>
      </c>
      <c r="C82" s="549">
        <v>5</v>
      </c>
      <c r="D82" s="549">
        <v>2</v>
      </c>
      <c r="E82" s="549" t="s">
        <v>312</v>
      </c>
      <c r="F82" s="554" t="s">
        <v>114</v>
      </c>
      <c r="G82" s="551"/>
      <c r="H82" s="551"/>
      <c r="I82" s="551"/>
      <c r="J82" s="552">
        <f>SUBTOTAL(9,G82:I82)</f>
        <v>0</v>
      </c>
      <c r="K82" s="553">
        <f>IFERROR(J82/$J$18*100,"0.00")</f>
        <v>0</v>
      </c>
    </row>
    <row r="83" spans="1:11" s="3" customFormat="1" ht="12.75" x14ac:dyDescent="0.2">
      <c r="A83" s="543">
        <v>2</v>
      </c>
      <c r="B83" s="544">
        <v>1</v>
      </c>
      <c r="C83" s="544">
        <v>5</v>
      </c>
      <c r="D83" s="544">
        <v>3</v>
      </c>
      <c r="E83" s="544"/>
      <c r="F83" s="557" t="s">
        <v>115</v>
      </c>
      <c r="G83" s="546">
        <f>G84</f>
        <v>0</v>
      </c>
      <c r="H83" s="546">
        <f>H84</f>
        <v>0</v>
      </c>
      <c r="I83" s="546">
        <f>I84</f>
        <v>0</v>
      </c>
      <c r="J83" s="546">
        <f>J84</f>
        <v>0</v>
      </c>
      <c r="K83" s="547">
        <f>K84</f>
        <v>0</v>
      </c>
    </row>
    <row r="84" spans="1:11" s="3" customFormat="1" ht="12.75" x14ac:dyDescent="0.2">
      <c r="A84" s="548">
        <v>2</v>
      </c>
      <c r="B84" s="549">
        <v>1</v>
      </c>
      <c r="C84" s="549">
        <v>5</v>
      </c>
      <c r="D84" s="549">
        <v>3</v>
      </c>
      <c r="E84" s="549" t="s">
        <v>312</v>
      </c>
      <c r="F84" s="554" t="s">
        <v>115</v>
      </c>
      <c r="G84" s="551"/>
      <c r="H84" s="551"/>
      <c r="I84" s="551"/>
      <c r="J84" s="552">
        <f>SUBTOTAL(9,G84:I84)</f>
        <v>0</v>
      </c>
      <c r="K84" s="553">
        <f>IFERROR(J84/$J$18*100,"0.00")</f>
        <v>0</v>
      </c>
    </row>
    <row r="85" spans="1:11" s="3" customFormat="1" ht="12.75" x14ac:dyDescent="0.2">
      <c r="A85" s="543">
        <v>2</v>
      </c>
      <c r="B85" s="544">
        <v>1</v>
      </c>
      <c r="C85" s="544">
        <v>5</v>
      </c>
      <c r="D85" s="544">
        <v>4</v>
      </c>
      <c r="E85" s="544"/>
      <c r="F85" s="557" t="s">
        <v>116</v>
      </c>
      <c r="G85" s="546">
        <f>G86</f>
        <v>0</v>
      </c>
      <c r="H85" s="546">
        <f>H86</f>
        <v>0</v>
      </c>
      <c r="I85" s="546">
        <f>I86</f>
        <v>0</v>
      </c>
      <c r="J85" s="546">
        <f>J86</f>
        <v>0</v>
      </c>
      <c r="K85" s="547">
        <f>K86</f>
        <v>0</v>
      </c>
    </row>
    <row r="86" spans="1:11" s="3" customFormat="1" ht="12.75" x14ac:dyDescent="0.2">
      <c r="A86" s="548">
        <v>2</v>
      </c>
      <c r="B86" s="549">
        <v>1</v>
      </c>
      <c r="C86" s="549">
        <v>5</v>
      </c>
      <c r="D86" s="549">
        <v>4</v>
      </c>
      <c r="E86" s="549" t="s">
        <v>312</v>
      </c>
      <c r="F86" s="554" t="s">
        <v>116</v>
      </c>
      <c r="G86" s="551"/>
      <c r="H86" s="551"/>
      <c r="I86" s="551"/>
      <c r="J86" s="552">
        <f>SUBTOTAL(9,G86:I86)</f>
        <v>0</v>
      </c>
      <c r="K86" s="553">
        <f>IFERROR(J86/$J$18*100,"0.00")</f>
        <v>0</v>
      </c>
    </row>
    <row r="87" spans="1:11" s="3" customFormat="1" ht="12.75" x14ac:dyDescent="0.2">
      <c r="A87" s="532">
        <v>2</v>
      </c>
      <c r="B87" s="533">
        <v>2</v>
      </c>
      <c r="C87" s="534"/>
      <c r="D87" s="534"/>
      <c r="E87" s="534"/>
      <c r="F87" s="535" t="s">
        <v>340</v>
      </c>
      <c r="G87" s="536">
        <f>+G88+G106+G111+G116+G125+G146+G165+G183</f>
        <v>51414460</v>
      </c>
      <c r="H87" s="536">
        <f>+H88+H106+H111+H116+H125+H146+H165+H183</f>
        <v>0</v>
      </c>
      <c r="I87" s="536">
        <f>+I88+I106+I111+I116+I125+I146+I165+I183</f>
        <v>0</v>
      </c>
      <c r="J87" s="536">
        <f>+J88+J106+J111+J116+J125+J146+J165+J183</f>
        <v>51414460</v>
      </c>
      <c r="K87" s="537">
        <f>+K88+K106+K111+K116+K125+K146+K165+K183</f>
        <v>12.485356432396163</v>
      </c>
    </row>
    <row r="88" spans="1:11" s="3" customFormat="1" ht="12.75" x14ac:dyDescent="0.2">
      <c r="A88" s="538">
        <v>2</v>
      </c>
      <c r="B88" s="539">
        <v>2</v>
      </c>
      <c r="C88" s="539">
        <v>1</v>
      </c>
      <c r="D88" s="539"/>
      <c r="E88" s="539"/>
      <c r="F88" s="540" t="s">
        <v>11</v>
      </c>
      <c r="G88" s="541">
        <f>+G89+G91+G93+G95+G97+G99+G102+G104</f>
        <v>6803000</v>
      </c>
      <c r="H88" s="541">
        <f>+H89+H91+H93+H95+H97+H99+H102+H104</f>
        <v>0</v>
      </c>
      <c r="I88" s="541">
        <f>+I89+I91+I93+I95+I97+I99+I102+I104</f>
        <v>0</v>
      </c>
      <c r="J88" s="541">
        <f>+J89+J91+J93+J95+J97+J99+J102+J104</f>
        <v>6803000</v>
      </c>
      <c r="K88" s="542">
        <f>+K89+K91+K93+K95+K97+K99+K102+K104</f>
        <v>1.652023181991819</v>
      </c>
    </row>
    <row r="89" spans="1:11" s="3" customFormat="1" ht="12.75" x14ac:dyDescent="0.2">
      <c r="A89" s="543">
        <v>2</v>
      </c>
      <c r="B89" s="544">
        <v>2</v>
      </c>
      <c r="C89" s="544">
        <v>1</v>
      </c>
      <c r="D89" s="544">
        <v>1</v>
      </c>
      <c r="E89" s="544"/>
      <c r="F89" s="545" t="s">
        <v>117</v>
      </c>
      <c r="G89" s="546">
        <f>G90</f>
        <v>0</v>
      </c>
      <c r="H89" s="546">
        <f>H90</f>
        <v>0</v>
      </c>
      <c r="I89" s="546">
        <f>I90</f>
        <v>0</v>
      </c>
      <c r="J89" s="546">
        <f>J90</f>
        <v>0</v>
      </c>
      <c r="K89" s="547">
        <f>K90</f>
        <v>0</v>
      </c>
    </row>
    <row r="90" spans="1:11" s="3" customFormat="1" ht="12.75" x14ac:dyDescent="0.2">
      <c r="A90" s="558">
        <v>2</v>
      </c>
      <c r="B90" s="549">
        <v>2</v>
      </c>
      <c r="C90" s="549">
        <v>1</v>
      </c>
      <c r="D90" s="549">
        <v>1</v>
      </c>
      <c r="E90" s="549" t="s">
        <v>312</v>
      </c>
      <c r="F90" s="559" t="s">
        <v>117</v>
      </c>
      <c r="G90" s="551"/>
      <c r="H90" s="551"/>
      <c r="I90" s="551"/>
      <c r="J90" s="552">
        <f>SUBTOTAL(9,G90:I90)</f>
        <v>0</v>
      </c>
      <c r="K90" s="553">
        <f>IFERROR(J90/$J$18*100,"0.00")</f>
        <v>0</v>
      </c>
    </row>
    <row r="91" spans="1:11" s="3" customFormat="1" ht="12.75" x14ac:dyDescent="0.2">
      <c r="A91" s="543">
        <v>2</v>
      </c>
      <c r="B91" s="544">
        <v>2</v>
      </c>
      <c r="C91" s="544">
        <v>1</v>
      </c>
      <c r="D91" s="544">
        <v>2</v>
      </c>
      <c r="E91" s="544"/>
      <c r="F91" s="545" t="s">
        <v>118</v>
      </c>
      <c r="G91" s="546">
        <f>G92</f>
        <v>5550000</v>
      </c>
      <c r="H91" s="546">
        <f>H92</f>
        <v>0</v>
      </c>
      <c r="I91" s="546">
        <f>I92</f>
        <v>0</v>
      </c>
      <c r="J91" s="546">
        <f>J92</f>
        <v>5550000</v>
      </c>
      <c r="K91" s="547">
        <f>K92</f>
        <v>1.3477478553659554</v>
      </c>
    </row>
    <row r="92" spans="1:11" s="3" customFormat="1" ht="12.75" x14ac:dyDescent="0.2">
      <c r="A92" s="558">
        <v>2</v>
      </c>
      <c r="B92" s="549">
        <v>2</v>
      </c>
      <c r="C92" s="549">
        <v>1</v>
      </c>
      <c r="D92" s="549">
        <v>2</v>
      </c>
      <c r="E92" s="549" t="s">
        <v>312</v>
      </c>
      <c r="F92" s="559" t="s">
        <v>118</v>
      </c>
      <c r="G92" s="551">
        <v>5550000</v>
      </c>
      <c r="H92" s="551"/>
      <c r="I92" s="551"/>
      <c r="J92" s="552">
        <f>SUBTOTAL(9,G92:I92)</f>
        <v>5550000</v>
      </c>
      <c r="K92" s="553">
        <f>IFERROR(J92/$J$18*100,"0.00")</f>
        <v>1.3477478553659554</v>
      </c>
    </row>
    <row r="93" spans="1:11" s="3" customFormat="1" ht="12.75" x14ac:dyDescent="0.2">
      <c r="A93" s="543">
        <v>2</v>
      </c>
      <c r="B93" s="544">
        <v>2</v>
      </c>
      <c r="C93" s="544">
        <v>1</v>
      </c>
      <c r="D93" s="544">
        <v>3</v>
      </c>
      <c r="E93" s="544"/>
      <c r="F93" s="545" t="s">
        <v>119</v>
      </c>
      <c r="G93" s="546">
        <f>G94</f>
        <v>650000</v>
      </c>
      <c r="H93" s="546">
        <f>H94</f>
        <v>0</v>
      </c>
      <c r="I93" s="546">
        <f>I94</f>
        <v>0</v>
      </c>
      <c r="J93" s="546">
        <f>J94</f>
        <v>650000</v>
      </c>
      <c r="K93" s="547">
        <f>K94</f>
        <v>0.15784434342123801</v>
      </c>
    </row>
    <row r="94" spans="1:11" s="3" customFormat="1" ht="12.75" x14ac:dyDescent="0.2">
      <c r="A94" s="548">
        <v>2</v>
      </c>
      <c r="B94" s="549">
        <v>2</v>
      </c>
      <c r="C94" s="549">
        <v>1</v>
      </c>
      <c r="D94" s="549">
        <v>3</v>
      </c>
      <c r="E94" s="549" t="s">
        <v>312</v>
      </c>
      <c r="F94" s="554" t="s">
        <v>119</v>
      </c>
      <c r="G94" s="551">
        <v>650000</v>
      </c>
      <c r="H94" s="551"/>
      <c r="I94" s="551"/>
      <c r="J94" s="552">
        <f>SUBTOTAL(9,G94:I94)</f>
        <v>650000</v>
      </c>
      <c r="K94" s="553">
        <f>IFERROR(J94/$J$18*100,"0.00")</f>
        <v>0.15784434342123801</v>
      </c>
    </row>
    <row r="95" spans="1:11" s="3" customFormat="1" ht="12.75" x14ac:dyDescent="0.2">
      <c r="A95" s="543">
        <v>2</v>
      </c>
      <c r="B95" s="544">
        <v>2</v>
      </c>
      <c r="C95" s="544">
        <v>1</v>
      </c>
      <c r="D95" s="544">
        <v>4</v>
      </c>
      <c r="E95" s="544"/>
      <c r="F95" s="545" t="s">
        <v>120</v>
      </c>
      <c r="G95" s="546">
        <f>G96</f>
        <v>0</v>
      </c>
      <c r="H95" s="546">
        <f>H96</f>
        <v>0</v>
      </c>
      <c r="I95" s="546">
        <f>I96</f>
        <v>0</v>
      </c>
      <c r="J95" s="546">
        <f>J96</f>
        <v>0</v>
      </c>
      <c r="K95" s="547">
        <f>K96</f>
        <v>0</v>
      </c>
    </row>
    <row r="96" spans="1:11" s="3" customFormat="1" ht="12.75" x14ac:dyDescent="0.2">
      <c r="A96" s="558">
        <v>2</v>
      </c>
      <c r="B96" s="549">
        <v>2</v>
      </c>
      <c r="C96" s="549">
        <v>1</v>
      </c>
      <c r="D96" s="549">
        <v>4</v>
      </c>
      <c r="E96" s="549" t="s">
        <v>312</v>
      </c>
      <c r="F96" s="559" t="s">
        <v>120</v>
      </c>
      <c r="G96" s="551"/>
      <c r="H96" s="551"/>
      <c r="I96" s="551"/>
      <c r="J96" s="552">
        <f>SUBTOTAL(9,G96:I96)</f>
        <v>0</v>
      </c>
      <c r="K96" s="553">
        <f>IFERROR(J96/$J$18*100,"0.00")</f>
        <v>0</v>
      </c>
    </row>
    <row r="97" spans="1:11" s="3" customFormat="1" ht="12.75" x14ac:dyDescent="0.2">
      <c r="A97" s="543">
        <v>2</v>
      </c>
      <c r="B97" s="544">
        <v>2</v>
      </c>
      <c r="C97" s="544">
        <v>1</v>
      </c>
      <c r="D97" s="544">
        <v>5</v>
      </c>
      <c r="E97" s="544"/>
      <c r="F97" s="545" t="s">
        <v>121</v>
      </c>
      <c r="G97" s="546">
        <f>G98</f>
        <v>150000</v>
      </c>
      <c r="H97" s="546">
        <f>H98</f>
        <v>0</v>
      </c>
      <c r="I97" s="546">
        <f>I98</f>
        <v>0</v>
      </c>
      <c r="J97" s="546">
        <f>J98</f>
        <v>150000</v>
      </c>
      <c r="K97" s="547">
        <f>K98</f>
        <v>3.6425617712593387E-2</v>
      </c>
    </row>
    <row r="98" spans="1:11" s="3" customFormat="1" ht="12.75" x14ac:dyDescent="0.2">
      <c r="A98" s="558">
        <v>2</v>
      </c>
      <c r="B98" s="549">
        <v>2</v>
      </c>
      <c r="C98" s="549">
        <v>1</v>
      </c>
      <c r="D98" s="549">
        <v>5</v>
      </c>
      <c r="E98" s="549" t="s">
        <v>312</v>
      </c>
      <c r="F98" s="559" t="s">
        <v>121</v>
      </c>
      <c r="G98" s="551">
        <v>150000</v>
      </c>
      <c r="H98" s="551"/>
      <c r="I98" s="551"/>
      <c r="J98" s="552">
        <f>SUBTOTAL(9,G98:I98)</f>
        <v>150000</v>
      </c>
      <c r="K98" s="553">
        <f>IFERROR(J98/$J$18*100,"0.00")</f>
        <v>3.6425617712593387E-2</v>
      </c>
    </row>
    <row r="99" spans="1:11" s="3" customFormat="1" ht="12.75" x14ac:dyDescent="0.2">
      <c r="A99" s="543">
        <v>2</v>
      </c>
      <c r="B99" s="544">
        <v>2</v>
      </c>
      <c r="C99" s="544">
        <v>1</v>
      </c>
      <c r="D99" s="544">
        <v>6</v>
      </c>
      <c r="E99" s="544"/>
      <c r="F99" s="545" t="s">
        <v>12</v>
      </c>
      <c r="G99" s="546">
        <f>G100+G101</f>
        <v>3000</v>
      </c>
      <c r="H99" s="546">
        <f>H100+H101</f>
        <v>0</v>
      </c>
      <c r="I99" s="546">
        <f>I100+I101</f>
        <v>0</v>
      </c>
      <c r="J99" s="546">
        <f>J100+J101</f>
        <v>3000</v>
      </c>
      <c r="K99" s="547">
        <f>K100+K101</f>
        <v>7.285123542518677E-4</v>
      </c>
    </row>
    <row r="100" spans="1:11" s="3" customFormat="1" ht="12.75" x14ac:dyDescent="0.2">
      <c r="A100" s="558">
        <v>2</v>
      </c>
      <c r="B100" s="549">
        <v>2</v>
      </c>
      <c r="C100" s="549">
        <v>1</v>
      </c>
      <c r="D100" s="549">
        <v>6</v>
      </c>
      <c r="E100" s="549" t="s">
        <v>312</v>
      </c>
      <c r="F100" s="559" t="s">
        <v>122</v>
      </c>
      <c r="G100" s="560">
        <v>3000</v>
      </c>
      <c r="H100" s="551"/>
      <c r="I100" s="560"/>
      <c r="J100" s="552">
        <f>SUBTOTAL(9,G100:I100)</f>
        <v>3000</v>
      </c>
      <c r="K100" s="553">
        <f>IFERROR(J100/$J$18*100,"0.00")</f>
        <v>7.285123542518677E-4</v>
      </c>
    </row>
    <row r="101" spans="1:11" s="3" customFormat="1" ht="12.75" x14ac:dyDescent="0.2">
      <c r="A101" s="558">
        <v>2</v>
      </c>
      <c r="B101" s="549">
        <v>2</v>
      </c>
      <c r="C101" s="549">
        <v>1</v>
      </c>
      <c r="D101" s="549">
        <v>6</v>
      </c>
      <c r="E101" s="549" t="s">
        <v>313</v>
      </c>
      <c r="F101" s="559" t="s">
        <v>123</v>
      </c>
      <c r="G101" s="560"/>
      <c r="H101" s="560"/>
      <c r="I101" s="560"/>
      <c r="J101" s="552">
        <f>SUBTOTAL(9,G101:I101)</f>
        <v>0</v>
      </c>
      <c r="K101" s="553">
        <f>IFERROR(J101/$J$18*100,"0.00")</f>
        <v>0</v>
      </c>
    </row>
    <row r="102" spans="1:11" s="3" customFormat="1" ht="12.75" x14ac:dyDescent="0.2">
      <c r="A102" s="543">
        <v>2</v>
      </c>
      <c r="B102" s="544">
        <v>2</v>
      </c>
      <c r="C102" s="544">
        <v>1</v>
      </c>
      <c r="D102" s="544">
        <v>7</v>
      </c>
      <c r="E102" s="544"/>
      <c r="F102" s="545" t="s">
        <v>13</v>
      </c>
      <c r="G102" s="546">
        <f>G103</f>
        <v>50000</v>
      </c>
      <c r="H102" s="546">
        <f>H103</f>
        <v>0</v>
      </c>
      <c r="I102" s="546">
        <f>I103</f>
        <v>0</v>
      </c>
      <c r="J102" s="546">
        <f>J103</f>
        <v>50000</v>
      </c>
      <c r="K102" s="547">
        <f>K103</f>
        <v>1.2141872570864461E-2</v>
      </c>
    </row>
    <row r="103" spans="1:11" s="3" customFormat="1" ht="12.75" x14ac:dyDescent="0.2">
      <c r="A103" s="558">
        <v>2</v>
      </c>
      <c r="B103" s="549">
        <v>2</v>
      </c>
      <c r="C103" s="549">
        <v>1</v>
      </c>
      <c r="D103" s="549">
        <v>7</v>
      </c>
      <c r="E103" s="549" t="s">
        <v>312</v>
      </c>
      <c r="F103" s="559" t="s">
        <v>13</v>
      </c>
      <c r="G103" s="551">
        <v>50000</v>
      </c>
      <c r="H103" s="551"/>
      <c r="I103" s="551"/>
      <c r="J103" s="552">
        <f>SUBTOTAL(9,G103:I103)</f>
        <v>50000</v>
      </c>
      <c r="K103" s="553">
        <f>IFERROR(J103/$J$18*100,"0.00")</f>
        <v>1.2141872570864461E-2</v>
      </c>
    </row>
    <row r="104" spans="1:11" s="3" customFormat="1" ht="12.75" x14ac:dyDescent="0.2">
      <c r="A104" s="543">
        <v>2</v>
      </c>
      <c r="B104" s="544">
        <v>2</v>
      </c>
      <c r="C104" s="544">
        <v>1</v>
      </c>
      <c r="D104" s="544">
        <v>8</v>
      </c>
      <c r="E104" s="544"/>
      <c r="F104" s="545" t="s">
        <v>124</v>
      </c>
      <c r="G104" s="546">
        <f>G105</f>
        <v>400000</v>
      </c>
      <c r="H104" s="546">
        <f>H105</f>
        <v>0</v>
      </c>
      <c r="I104" s="546">
        <f>I105</f>
        <v>0</v>
      </c>
      <c r="J104" s="546">
        <f>J105</f>
        <v>400000</v>
      </c>
      <c r="K104" s="547">
        <f>K105</f>
        <v>9.7134980566915691E-2</v>
      </c>
    </row>
    <row r="105" spans="1:11" s="3" customFormat="1" ht="12.75" x14ac:dyDescent="0.2">
      <c r="A105" s="548">
        <v>2</v>
      </c>
      <c r="B105" s="549">
        <v>2</v>
      </c>
      <c r="C105" s="549">
        <v>1</v>
      </c>
      <c r="D105" s="549">
        <v>8</v>
      </c>
      <c r="E105" s="549" t="s">
        <v>312</v>
      </c>
      <c r="F105" s="554" t="s">
        <v>124</v>
      </c>
      <c r="G105" s="551">
        <v>400000</v>
      </c>
      <c r="H105" s="551"/>
      <c r="I105" s="551"/>
      <c r="J105" s="552">
        <f>SUBTOTAL(9,G105:I105)</f>
        <v>400000</v>
      </c>
      <c r="K105" s="553">
        <f>IFERROR(J105/$J$18*100,"0.00")</f>
        <v>9.7134980566915691E-2</v>
      </c>
    </row>
    <row r="106" spans="1:11" s="3" customFormat="1" ht="12.75" x14ac:dyDescent="0.2">
      <c r="A106" s="538">
        <v>2</v>
      </c>
      <c r="B106" s="539">
        <v>2</v>
      </c>
      <c r="C106" s="539">
        <v>2</v>
      </c>
      <c r="D106" s="539"/>
      <c r="E106" s="539"/>
      <c r="F106" s="540" t="s">
        <v>341</v>
      </c>
      <c r="G106" s="541">
        <f>+G107+G109</f>
        <v>600225</v>
      </c>
      <c r="H106" s="541">
        <f>+H107+H109</f>
        <v>0</v>
      </c>
      <c r="I106" s="541">
        <f>+I107+I109</f>
        <v>0</v>
      </c>
      <c r="J106" s="541">
        <f>+J107+J109</f>
        <v>600225</v>
      </c>
      <c r="K106" s="542">
        <f>+K107+K109</f>
        <v>0.14575710927694244</v>
      </c>
    </row>
    <row r="107" spans="1:11" s="3" customFormat="1" ht="12.75" x14ac:dyDescent="0.2">
      <c r="A107" s="543">
        <v>2</v>
      </c>
      <c r="B107" s="544">
        <v>2</v>
      </c>
      <c r="C107" s="544">
        <v>2</v>
      </c>
      <c r="D107" s="544">
        <v>1</v>
      </c>
      <c r="E107" s="544"/>
      <c r="F107" s="545" t="s">
        <v>125</v>
      </c>
      <c r="G107" s="546">
        <f>G108</f>
        <v>0</v>
      </c>
      <c r="H107" s="546">
        <f>H108</f>
        <v>0</v>
      </c>
      <c r="I107" s="546">
        <f>I108</f>
        <v>0</v>
      </c>
      <c r="J107" s="546">
        <f>J108</f>
        <v>0</v>
      </c>
      <c r="K107" s="547">
        <f>K108</f>
        <v>0</v>
      </c>
    </row>
    <row r="108" spans="1:11" s="3" customFormat="1" ht="12.75" x14ac:dyDescent="0.2">
      <c r="A108" s="548">
        <v>2</v>
      </c>
      <c r="B108" s="549">
        <v>2</v>
      </c>
      <c r="C108" s="549">
        <v>2</v>
      </c>
      <c r="D108" s="549">
        <v>1</v>
      </c>
      <c r="E108" s="549" t="s">
        <v>312</v>
      </c>
      <c r="F108" s="554" t="s">
        <v>125</v>
      </c>
      <c r="G108" s="551"/>
      <c r="H108" s="551"/>
      <c r="I108" s="551"/>
      <c r="J108" s="552">
        <f>SUBTOTAL(9,G108:I108)</f>
        <v>0</v>
      </c>
      <c r="K108" s="553">
        <f>IFERROR(J108/$J$18*100,"0.00")</f>
        <v>0</v>
      </c>
    </row>
    <row r="109" spans="1:11" s="3" customFormat="1" ht="12.75" x14ac:dyDescent="0.2">
      <c r="A109" s="543">
        <v>2</v>
      </c>
      <c r="B109" s="544">
        <v>2</v>
      </c>
      <c r="C109" s="544">
        <v>2</v>
      </c>
      <c r="D109" s="544">
        <v>2</v>
      </c>
      <c r="E109" s="544"/>
      <c r="F109" s="545" t="s">
        <v>126</v>
      </c>
      <c r="G109" s="546">
        <f>G110</f>
        <v>600225</v>
      </c>
      <c r="H109" s="546">
        <f>H110</f>
        <v>0</v>
      </c>
      <c r="I109" s="546">
        <f>I110</f>
        <v>0</v>
      </c>
      <c r="J109" s="546">
        <f>J110</f>
        <v>600225</v>
      </c>
      <c r="K109" s="547">
        <f>K110</f>
        <v>0.14575710927694244</v>
      </c>
    </row>
    <row r="110" spans="1:11" s="3" customFormat="1" ht="12.75" x14ac:dyDescent="0.2">
      <c r="A110" s="548">
        <v>2</v>
      </c>
      <c r="B110" s="549">
        <v>2</v>
      </c>
      <c r="C110" s="549">
        <v>2</v>
      </c>
      <c r="D110" s="549">
        <v>2</v>
      </c>
      <c r="E110" s="549" t="s">
        <v>312</v>
      </c>
      <c r="F110" s="554" t="s">
        <v>126</v>
      </c>
      <c r="G110" s="551">
        <v>600225</v>
      </c>
      <c r="H110" s="551"/>
      <c r="I110" s="551"/>
      <c r="J110" s="552">
        <f>SUBTOTAL(9,G110:I110)</f>
        <v>600225</v>
      </c>
      <c r="K110" s="553">
        <f>IFERROR(J110/$J$18*100,"0.00")</f>
        <v>0.14575710927694244</v>
      </c>
    </row>
    <row r="111" spans="1:11" s="3" customFormat="1" ht="12.75" x14ac:dyDescent="0.2">
      <c r="A111" s="538">
        <v>2</v>
      </c>
      <c r="B111" s="539">
        <v>2</v>
      </c>
      <c r="C111" s="539">
        <v>3</v>
      </c>
      <c r="D111" s="539"/>
      <c r="E111" s="539"/>
      <c r="F111" s="540" t="s">
        <v>14</v>
      </c>
      <c r="G111" s="541">
        <f>+G112+G114</f>
        <v>3000000</v>
      </c>
      <c r="H111" s="541">
        <f>+H112+H114</f>
        <v>0</v>
      </c>
      <c r="I111" s="541">
        <f>+I112+I114</f>
        <v>0</v>
      </c>
      <c r="J111" s="541">
        <f>+J112+J114</f>
        <v>3000000</v>
      </c>
      <c r="K111" s="542">
        <f>+K112+K114</f>
        <v>0.72851235425186778</v>
      </c>
    </row>
    <row r="112" spans="1:11" s="3" customFormat="1" ht="12.75" x14ac:dyDescent="0.2">
      <c r="A112" s="543">
        <v>2</v>
      </c>
      <c r="B112" s="544">
        <v>2</v>
      </c>
      <c r="C112" s="544">
        <v>3</v>
      </c>
      <c r="D112" s="544">
        <v>1</v>
      </c>
      <c r="E112" s="544"/>
      <c r="F112" s="545" t="s">
        <v>127</v>
      </c>
      <c r="G112" s="546">
        <f>G113</f>
        <v>3000000</v>
      </c>
      <c r="H112" s="546">
        <f>H113</f>
        <v>0</v>
      </c>
      <c r="I112" s="546">
        <f>I113</f>
        <v>0</v>
      </c>
      <c r="J112" s="546">
        <f>J113</f>
        <v>3000000</v>
      </c>
      <c r="K112" s="547">
        <f>K113</f>
        <v>0.72851235425186778</v>
      </c>
    </row>
    <row r="113" spans="1:11" s="3" customFormat="1" ht="12.75" x14ac:dyDescent="0.2">
      <c r="A113" s="548">
        <v>2</v>
      </c>
      <c r="B113" s="549">
        <v>2</v>
      </c>
      <c r="C113" s="549">
        <v>3</v>
      </c>
      <c r="D113" s="549">
        <v>1</v>
      </c>
      <c r="E113" s="549" t="s">
        <v>312</v>
      </c>
      <c r="F113" s="554" t="s">
        <v>127</v>
      </c>
      <c r="G113" s="551">
        <v>3000000</v>
      </c>
      <c r="H113" s="551"/>
      <c r="I113" s="551"/>
      <c r="J113" s="552">
        <f>SUBTOTAL(9,G113:I113)</f>
        <v>3000000</v>
      </c>
      <c r="K113" s="553">
        <f>IFERROR(J113/$J$18*100,"0.00")</f>
        <v>0.72851235425186778</v>
      </c>
    </row>
    <row r="114" spans="1:11" s="3" customFormat="1" ht="12.75" x14ac:dyDescent="0.2">
      <c r="A114" s="543">
        <v>2</v>
      </c>
      <c r="B114" s="544">
        <v>2</v>
      </c>
      <c r="C114" s="544">
        <v>3</v>
      </c>
      <c r="D114" s="544">
        <v>2</v>
      </c>
      <c r="E114" s="544"/>
      <c r="F114" s="545" t="s">
        <v>128</v>
      </c>
      <c r="G114" s="546">
        <f>G115</f>
        <v>0</v>
      </c>
      <c r="H114" s="546">
        <f>H115</f>
        <v>0</v>
      </c>
      <c r="I114" s="546">
        <f>I115</f>
        <v>0</v>
      </c>
      <c r="J114" s="546">
        <f>J115</f>
        <v>0</v>
      </c>
      <c r="K114" s="547">
        <f>K115</f>
        <v>0</v>
      </c>
    </row>
    <row r="115" spans="1:11" s="3" customFormat="1" ht="12.75" x14ac:dyDescent="0.2">
      <c r="A115" s="558">
        <v>2</v>
      </c>
      <c r="B115" s="549">
        <v>2</v>
      </c>
      <c r="C115" s="549">
        <v>3</v>
      </c>
      <c r="D115" s="549">
        <v>2</v>
      </c>
      <c r="E115" s="549" t="s">
        <v>312</v>
      </c>
      <c r="F115" s="559" t="s">
        <v>128</v>
      </c>
      <c r="G115" s="551"/>
      <c r="H115" s="551"/>
      <c r="I115" s="551"/>
      <c r="J115" s="552">
        <f>SUBTOTAL(9,G115:I115)</f>
        <v>0</v>
      </c>
      <c r="K115" s="553">
        <f>IFERROR(J115/$J$18*100,"0.00")</f>
        <v>0</v>
      </c>
    </row>
    <row r="116" spans="1:11" s="3" customFormat="1" ht="12.75" x14ac:dyDescent="0.2">
      <c r="A116" s="538">
        <v>2</v>
      </c>
      <c r="B116" s="539">
        <v>2</v>
      </c>
      <c r="C116" s="539">
        <v>4</v>
      </c>
      <c r="D116" s="539"/>
      <c r="E116" s="539"/>
      <c r="F116" s="540" t="s">
        <v>129</v>
      </c>
      <c r="G116" s="541">
        <f>+G117+G119+G121+G123</f>
        <v>450000</v>
      </c>
      <c r="H116" s="541">
        <f>+H117+H119+H121+H123</f>
        <v>0</v>
      </c>
      <c r="I116" s="541">
        <f>+I117+I119+I121+I123</f>
        <v>0</v>
      </c>
      <c r="J116" s="541">
        <f>+J117+J119+J121+J123</f>
        <v>450000</v>
      </c>
      <c r="K116" s="542">
        <f>+K117+K119+K121+K123</f>
        <v>0.10927685313778016</v>
      </c>
    </row>
    <row r="117" spans="1:11" s="3" customFormat="1" ht="12.75" x14ac:dyDescent="0.2">
      <c r="A117" s="543">
        <v>2</v>
      </c>
      <c r="B117" s="544">
        <v>2</v>
      </c>
      <c r="C117" s="544">
        <v>4</v>
      </c>
      <c r="D117" s="544">
        <v>1</v>
      </c>
      <c r="E117" s="544"/>
      <c r="F117" s="557" t="s">
        <v>15</v>
      </c>
      <c r="G117" s="546">
        <f>G118</f>
        <v>0</v>
      </c>
      <c r="H117" s="546">
        <f>H118</f>
        <v>0</v>
      </c>
      <c r="I117" s="546">
        <f>I118</f>
        <v>0</v>
      </c>
      <c r="J117" s="546">
        <f>J118</f>
        <v>0</v>
      </c>
      <c r="K117" s="547">
        <f>K118</f>
        <v>0</v>
      </c>
    </row>
    <row r="118" spans="1:11" s="3" customFormat="1" ht="12.75" x14ac:dyDescent="0.2">
      <c r="A118" s="548">
        <v>2</v>
      </c>
      <c r="B118" s="549">
        <v>2</v>
      </c>
      <c r="C118" s="549">
        <v>4</v>
      </c>
      <c r="D118" s="549">
        <v>1</v>
      </c>
      <c r="E118" s="549" t="s">
        <v>312</v>
      </c>
      <c r="F118" s="554" t="s">
        <v>15</v>
      </c>
      <c r="G118" s="551"/>
      <c r="H118" s="551"/>
      <c r="I118" s="551"/>
      <c r="J118" s="552">
        <f>SUBTOTAL(9,G118:I118)</f>
        <v>0</v>
      </c>
      <c r="K118" s="553">
        <f>IFERROR(J118/$J$18*100,"0.00")</f>
        <v>0</v>
      </c>
    </row>
    <row r="119" spans="1:11" s="3" customFormat="1" ht="12.75" x14ac:dyDescent="0.2">
      <c r="A119" s="543">
        <v>2</v>
      </c>
      <c r="B119" s="544">
        <v>2</v>
      </c>
      <c r="C119" s="544">
        <v>4</v>
      </c>
      <c r="D119" s="544">
        <v>2</v>
      </c>
      <c r="E119" s="544"/>
      <c r="F119" s="557" t="s">
        <v>16</v>
      </c>
      <c r="G119" s="546">
        <f>G120</f>
        <v>450000</v>
      </c>
      <c r="H119" s="546">
        <f>H120</f>
        <v>0</v>
      </c>
      <c r="I119" s="546">
        <f>I120</f>
        <v>0</v>
      </c>
      <c r="J119" s="546">
        <f>J120</f>
        <v>450000</v>
      </c>
      <c r="K119" s="547">
        <f>K120</f>
        <v>0.10927685313778016</v>
      </c>
    </row>
    <row r="120" spans="1:11" s="3" customFormat="1" ht="12.75" x14ac:dyDescent="0.2">
      <c r="A120" s="558">
        <v>2</v>
      </c>
      <c r="B120" s="549">
        <v>2</v>
      </c>
      <c r="C120" s="549">
        <v>4</v>
      </c>
      <c r="D120" s="549">
        <v>2</v>
      </c>
      <c r="E120" s="549" t="s">
        <v>312</v>
      </c>
      <c r="F120" s="559" t="s">
        <v>16</v>
      </c>
      <c r="G120" s="551">
        <v>450000</v>
      </c>
      <c r="H120" s="551"/>
      <c r="I120" s="551"/>
      <c r="J120" s="552">
        <f>SUBTOTAL(9,G120:I120)</f>
        <v>450000</v>
      </c>
      <c r="K120" s="553">
        <f>IFERROR(J120/$J$18*100,"0.00")</f>
        <v>0.10927685313778016</v>
      </c>
    </row>
    <row r="121" spans="1:11" s="3" customFormat="1" ht="12.75" x14ac:dyDescent="0.2">
      <c r="A121" s="543">
        <v>2</v>
      </c>
      <c r="B121" s="544">
        <v>2</v>
      </c>
      <c r="C121" s="544">
        <v>4</v>
      </c>
      <c r="D121" s="544">
        <v>3</v>
      </c>
      <c r="E121" s="544"/>
      <c r="F121" s="557" t="s">
        <v>29</v>
      </c>
      <c r="G121" s="546">
        <f>G122</f>
        <v>0</v>
      </c>
      <c r="H121" s="546">
        <f>H122</f>
        <v>0</v>
      </c>
      <c r="I121" s="546">
        <f>I122</f>
        <v>0</v>
      </c>
      <c r="J121" s="546">
        <f>J122</f>
        <v>0</v>
      </c>
      <c r="K121" s="547">
        <f>K122</f>
        <v>0</v>
      </c>
    </row>
    <row r="122" spans="1:11" s="3" customFormat="1" ht="12.75" x14ac:dyDescent="0.2">
      <c r="A122" s="558">
        <v>2</v>
      </c>
      <c r="B122" s="549">
        <v>2</v>
      </c>
      <c r="C122" s="549">
        <v>4</v>
      </c>
      <c r="D122" s="549">
        <v>3</v>
      </c>
      <c r="E122" s="549" t="s">
        <v>312</v>
      </c>
      <c r="F122" s="559" t="s">
        <v>29</v>
      </c>
      <c r="G122" s="551"/>
      <c r="H122" s="551"/>
      <c r="I122" s="551"/>
      <c r="J122" s="552">
        <f>SUBTOTAL(9,G122:I122)</f>
        <v>0</v>
      </c>
      <c r="K122" s="553">
        <f>IFERROR(J122/$J$18*100,"0.00")</f>
        <v>0</v>
      </c>
    </row>
    <row r="123" spans="1:11" s="3" customFormat="1" ht="12.75" x14ac:dyDescent="0.2">
      <c r="A123" s="543">
        <v>2</v>
      </c>
      <c r="B123" s="544">
        <v>2</v>
      </c>
      <c r="C123" s="544">
        <v>4</v>
      </c>
      <c r="D123" s="544">
        <v>4</v>
      </c>
      <c r="E123" s="544"/>
      <c r="F123" s="557" t="s">
        <v>130</v>
      </c>
      <c r="G123" s="546">
        <f>G124</f>
        <v>0</v>
      </c>
      <c r="H123" s="546">
        <f>H124</f>
        <v>0</v>
      </c>
      <c r="I123" s="546">
        <f>I124</f>
        <v>0</v>
      </c>
      <c r="J123" s="546">
        <f>J124</f>
        <v>0</v>
      </c>
      <c r="K123" s="547">
        <f>K124</f>
        <v>0</v>
      </c>
    </row>
    <row r="124" spans="1:11" s="3" customFormat="1" ht="12.75" x14ac:dyDescent="0.2">
      <c r="A124" s="558">
        <v>2</v>
      </c>
      <c r="B124" s="549">
        <v>2</v>
      </c>
      <c r="C124" s="549">
        <v>4</v>
      </c>
      <c r="D124" s="549">
        <v>4</v>
      </c>
      <c r="E124" s="549" t="s">
        <v>312</v>
      </c>
      <c r="F124" s="559" t="s">
        <v>130</v>
      </c>
      <c r="G124" s="551"/>
      <c r="H124" s="551"/>
      <c r="I124" s="551"/>
      <c r="J124" s="552">
        <f>SUBTOTAL(9,G124:I124)</f>
        <v>0</v>
      </c>
      <c r="K124" s="553">
        <f>IFERROR(J124/$J$18*100,"0.00")</f>
        <v>0</v>
      </c>
    </row>
    <row r="125" spans="1:11" s="3" customFormat="1" ht="12.75" x14ac:dyDescent="0.2">
      <c r="A125" s="538">
        <v>2</v>
      </c>
      <c r="B125" s="539">
        <v>2</v>
      </c>
      <c r="C125" s="539">
        <v>5</v>
      </c>
      <c r="D125" s="539"/>
      <c r="E125" s="539"/>
      <c r="F125" s="540" t="s">
        <v>131</v>
      </c>
      <c r="G125" s="541">
        <f>+G126+G128+G130+G136+G138+G140+G142+G144</f>
        <v>3950000</v>
      </c>
      <c r="H125" s="541">
        <f>+H126+H128+H130+H136+H138+H140+H142+H144</f>
        <v>0</v>
      </c>
      <c r="I125" s="541">
        <f>+I126+I128+I130+I136+I138+I140+I142+I144</f>
        <v>0</v>
      </c>
      <c r="J125" s="541">
        <f>+J126+J128+J130+J136+J138+J140+J142+J144</f>
        <v>3950000</v>
      </c>
      <c r="K125" s="542">
        <f>+K126+K128+K130+K136+K138+K140+K142+K144</f>
        <v>0.95920793309829255</v>
      </c>
    </row>
    <row r="126" spans="1:11" s="3" customFormat="1" ht="12.75" x14ac:dyDescent="0.2">
      <c r="A126" s="543">
        <v>2</v>
      </c>
      <c r="B126" s="544">
        <v>2</v>
      </c>
      <c r="C126" s="544">
        <v>5</v>
      </c>
      <c r="D126" s="544">
        <v>1</v>
      </c>
      <c r="E126" s="544"/>
      <c r="F126" s="557" t="s">
        <v>132</v>
      </c>
      <c r="G126" s="546">
        <f>G127</f>
        <v>3750000</v>
      </c>
      <c r="H126" s="546">
        <f>H127</f>
        <v>0</v>
      </c>
      <c r="I126" s="546">
        <f>I127</f>
        <v>0</v>
      </c>
      <c r="J126" s="546">
        <f>J127</f>
        <v>3750000</v>
      </c>
      <c r="K126" s="547">
        <f>K127</f>
        <v>0.91064044281483469</v>
      </c>
    </row>
    <row r="127" spans="1:11" s="3" customFormat="1" ht="12.75" x14ac:dyDescent="0.2">
      <c r="A127" s="558">
        <v>2</v>
      </c>
      <c r="B127" s="549">
        <v>2</v>
      </c>
      <c r="C127" s="549">
        <v>5</v>
      </c>
      <c r="D127" s="549">
        <v>1</v>
      </c>
      <c r="E127" s="549" t="s">
        <v>312</v>
      </c>
      <c r="F127" s="559" t="s">
        <v>132</v>
      </c>
      <c r="G127" s="551">
        <v>3750000</v>
      </c>
      <c r="H127" s="551"/>
      <c r="I127" s="551"/>
      <c r="J127" s="552">
        <f>SUBTOTAL(9,G127:I127)</f>
        <v>3750000</v>
      </c>
      <c r="K127" s="553">
        <f>IFERROR(J127/$J$18*100,"0.00")</f>
        <v>0.91064044281483469</v>
      </c>
    </row>
    <row r="128" spans="1:11" s="3" customFormat="1" ht="12.75" x14ac:dyDescent="0.2">
      <c r="A128" s="561">
        <v>2</v>
      </c>
      <c r="B128" s="544">
        <v>2</v>
      </c>
      <c r="C128" s="544">
        <v>5</v>
      </c>
      <c r="D128" s="544">
        <v>2</v>
      </c>
      <c r="E128" s="544"/>
      <c r="F128" s="562" t="s">
        <v>133</v>
      </c>
      <c r="G128" s="546">
        <f>G129</f>
        <v>0</v>
      </c>
      <c r="H128" s="546">
        <f>H129</f>
        <v>0</v>
      </c>
      <c r="I128" s="546">
        <f>I129</f>
        <v>0</v>
      </c>
      <c r="J128" s="546">
        <f>J129</f>
        <v>0</v>
      </c>
      <c r="K128" s="547">
        <f>K129</f>
        <v>0</v>
      </c>
    </row>
    <row r="129" spans="1:11" s="3" customFormat="1" ht="12.75" x14ac:dyDescent="0.2">
      <c r="A129" s="558">
        <v>2</v>
      </c>
      <c r="B129" s="549">
        <v>2</v>
      </c>
      <c r="C129" s="549">
        <v>5</v>
      </c>
      <c r="D129" s="549">
        <v>2</v>
      </c>
      <c r="E129" s="549" t="s">
        <v>312</v>
      </c>
      <c r="F129" s="559" t="s">
        <v>133</v>
      </c>
      <c r="G129" s="551"/>
      <c r="H129" s="551"/>
      <c r="I129" s="551"/>
      <c r="J129" s="552">
        <f>SUBTOTAL(9,G129:I129)</f>
        <v>0</v>
      </c>
      <c r="K129" s="553">
        <f>IFERROR(J129/$J$18*100,"0.00")</f>
        <v>0</v>
      </c>
    </row>
    <row r="130" spans="1:11" s="3" customFormat="1" ht="12.75" x14ac:dyDescent="0.2">
      <c r="A130" s="543">
        <v>2</v>
      </c>
      <c r="B130" s="544">
        <v>2</v>
      </c>
      <c r="C130" s="544">
        <v>5</v>
      </c>
      <c r="D130" s="544">
        <v>3</v>
      </c>
      <c r="E130" s="544"/>
      <c r="F130" s="557" t="s">
        <v>134</v>
      </c>
      <c r="G130" s="546">
        <f>SUM(G131:G135)</f>
        <v>200000</v>
      </c>
      <c r="H130" s="546">
        <f>SUM(H131:H135)</f>
        <v>0</v>
      </c>
      <c r="I130" s="546">
        <f>SUM(I131:I135)</f>
        <v>0</v>
      </c>
      <c r="J130" s="546">
        <f>SUM(J131:J135)</f>
        <v>200000</v>
      </c>
      <c r="K130" s="547">
        <f>SUM(K131:K135)</f>
        <v>4.8567490283457845E-2</v>
      </c>
    </row>
    <row r="131" spans="1:11" s="3" customFormat="1" ht="12.75" x14ac:dyDescent="0.2">
      <c r="A131" s="558">
        <v>2</v>
      </c>
      <c r="B131" s="549">
        <v>2</v>
      </c>
      <c r="C131" s="549">
        <v>5</v>
      </c>
      <c r="D131" s="549">
        <v>3</v>
      </c>
      <c r="E131" s="549" t="s">
        <v>312</v>
      </c>
      <c r="F131" s="559" t="s">
        <v>135</v>
      </c>
      <c r="G131" s="551"/>
      <c r="H131" s="551"/>
      <c r="I131" s="551"/>
      <c r="J131" s="552">
        <f>SUBTOTAL(9,G131:I131)</f>
        <v>0</v>
      </c>
      <c r="K131" s="553">
        <f>IFERROR(J131/$J$18*100,"0.00")</f>
        <v>0</v>
      </c>
    </row>
    <row r="132" spans="1:11" s="3" customFormat="1" ht="12.75" x14ac:dyDescent="0.2">
      <c r="A132" s="558">
        <v>2</v>
      </c>
      <c r="B132" s="549">
        <v>2</v>
      </c>
      <c r="C132" s="549">
        <v>5</v>
      </c>
      <c r="D132" s="549">
        <v>3</v>
      </c>
      <c r="E132" s="549" t="s">
        <v>313</v>
      </c>
      <c r="F132" s="559" t="s">
        <v>136</v>
      </c>
      <c r="G132" s="551"/>
      <c r="H132" s="551"/>
      <c r="I132" s="551"/>
      <c r="J132" s="552">
        <f>SUBTOTAL(9,G132:I132)</f>
        <v>0</v>
      </c>
      <c r="K132" s="553">
        <f>IFERROR(J132/$J$18*100,"0.00")</f>
        <v>0</v>
      </c>
    </row>
    <row r="133" spans="1:11" s="3" customFormat="1" ht="12.75" x14ac:dyDescent="0.2">
      <c r="A133" s="558">
        <v>2</v>
      </c>
      <c r="B133" s="549">
        <v>2</v>
      </c>
      <c r="C133" s="549">
        <v>5</v>
      </c>
      <c r="D133" s="549">
        <v>3</v>
      </c>
      <c r="E133" s="549" t="s">
        <v>314</v>
      </c>
      <c r="F133" s="559" t="s">
        <v>137</v>
      </c>
      <c r="G133" s="551"/>
      <c r="H133" s="551"/>
      <c r="I133" s="551"/>
      <c r="J133" s="552">
        <f>SUBTOTAL(9,G133:I133)</f>
        <v>0</v>
      </c>
      <c r="K133" s="553">
        <f>IFERROR(J133/$J$18*100,"0.00")</f>
        <v>0</v>
      </c>
    </row>
    <row r="134" spans="1:11" s="3" customFormat="1" ht="12.75" x14ac:dyDescent="0.2">
      <c r="A134" s="558">
        <v>2</v>
      </c>
      <c r="B134" s="549">
        <v>2</v>
      </c>
      <c r="C134" s="549">
        <v>5</v>
      </c>
      <c r="D134" s="549">
        <v>3</v>
      </c>
      <c r="E134" s="549" t="s">
        <v>315</v>
      </c>
      <c r="F134" s="559" t="s">
        <v>138</v>
      </c>
      <c r="G134" s="551">
        <v>150000</v>
      </c>
      <c r="H134" s="551"/>
      <c r="I134" s="551"/>
      <c r="J134" s="552">
        <f>SUBTOTAL(9,G134:I134)</f>
        <v>150000</v>
      </c>
      <c r="K134" s="553">
        <f>IFERROR(J134/$J$18*100,"0.00")</f>
        <v>3.6425617712593387E-2</v>
      </c>
    </row>
    <row r="135" spans="1:11" s="3" customFormat="1" ht="12.75" x14ac:dyDescent="0.2">
      <c r="A135" s="558">
        <v>2</v>
      </c>
      <c r="B135" s="549">
        <v>2</v>
      </c>
      <c r="C135" s="549">
        <v>5</v>
      </c>
      <c r="D135" s="549">
        <v>3</v>
      </c>
      <c r="E135" s="549" t="s">
        <v>316</v>
      </c>
      <c r="F135" s="559" t="s">
        <v>139</v>
      </c>
      <c r="G135" s="551">
        <v>50000</v>
      </c>
      <c r="H135" s="551"/>
      <c r="I135" s="551"/>
      <c r="J135" s="552">
        <f>SUBTOTAL(9,G135:I135)</f>
        <v>50000</v>
      </c>
      <c r="K135" s="553">
        <f>IFERROR(J135/$J$18*100,"0.00")</f>
        <v>1.2141872570864461E-2</v>
      </c>
    </row>
    <row r="136" spans="1:11" s="3" customFormat="1" ht="12.75" x14ac:dyDescent="0.2">
      <c r="A136" s="543">
        <v>2</v>
      </c>
      <c r="B136" s="544">
        <v>2</v>
      </c>
      <c r="C136" s="544">
        <v>5</v>
      </c>
      <c r="D136" s="544">
        <v>4</v>
      </c>
      <c r="E136" s="544"/>
      <c r="F136" s="557" t="s">
        <v>140</v>
      </c>
      <c r="G136" s="546">
        <f>G137</f>
        <v>0</v>
      </c>
      <c r="H136" s="546">
        <f>H137</f>
        <v>0</v>
      </c>
      <c r="I136" s="546">
        <f>I137</f>
        <v>0</v>
      </c>
      <c r="J136" s="546">
        <f>J137</f>
        <v>0</v>
      </c>
      <c r="K136" s="547">
        <f>K137</f>
        <v>0</v>
      </c>
    </row>
    <row r="137" spans="1:11" s="3" customFormat="1" ht="12.75" x14ac:dyDescent="0.2">
      <c r="A137" s="558">
        <v>2</v>
      </c>
      <c r="B137" s="549">
        <v>2</v>
      </c>
      <c r="C137" s="549">
        <v>5</v>
      </c>
      <c r="D137" s="549">
        <v>4</v>
      </c>
      <c r="E137" s="549" t="s">
        <v>312</v>
      </c>
      <c r="F137" s="559" t="s">
        <v>140</v>
      </c>
      <c r="G137" s="551"/>
      <c r="H137" s="551"/>
      <c r="I137" s="551"/>
      <c r="J137" s="552">
        <f>SUBTOTAL(9,G137:I137)</f>
        <v>0</v>
      </c>
      <c r="K137" s="553">
        <f>IFERROR(J137/$J$18*100,"0.00")</f>
        <v>0</v>
      </c>
    </row>
    <row r="138" spans="1:11" s="3" customFormat="1" ht="12.75" x14ac:dyDescent="0.2">
      <c r="A138" s="561">
        <v>2</v>
      </c>
      <c r="B138" s="544">
        <v>2</v>
      </c>
      <c r="C138" s="544">
        <v>5</v>
      </c>
      <c r="D138" s="544">
        <v>5</v>
      </c>
      <c r="E138" s="544"/>
      <c r="F138" s="562" t="s">
        <v>342</v>
      </c>
      <c r="G138" s="563">
        <f>+G139</f>
        <v>0</v>
      </c>
      <c r="H138" s="563">
        <f>+H139</f>
        <v>0</v>
      </c>
      <c r="I138" s="563">
        <f>+I139</f>
        <v>0</v>
      </c>
      <c r="J138" s="563">
        <f>+J139</f>
        <v>0</v>
      </c>
      <c r="K138" s="564">
        <f>+K139</f>
        <v>0</v>
      </c>
    </row>
    <row r="139" spans="1:11" s="3" customFormat="1" ht="12.75" x14ac:dyDescent="0.2">
      <c r="A139" s="558">
        <v>2</v>
      </c>
      <c r="B139" s="549">
        <v>2</v>
      </c>
      <c r="C139" s="549">
        <v>5</v>
      </c>
      <c r="D139" s="549">
        <v>5</v>
      </c>
      <c r="E139" s="549" t="s">
        <v>312</v>
      </c>
      <c r="F139" s="559" t="s">
        <v>342</v>
      </c>
      <c r="G139" s="551"/>
      <c r="H139" s="551"/>
      <c r="I139" s="551"/>
      <c r="J139" s="552">
        <f>SUBTOTAL(9,G139:I139)</f>
        <v>0</v>
      </c>
      <c r="K139" s="553">
        <f>IFERROR(J139/$J$18*100,"0.00")</f>
        <v>0</v>
      </c>
    </row>
    <row r="140" spans="1:11" s="3" customFormat="1" ht="12.75" x14ac:dyDescent="0.2">
      <c r="A140" s="561">
        <v>2</v>
      </c>
      <c r="B140" s="544">
        <v>2</v>
      </c>
      <c r="C140" s="544">
        <v>5</v>
      </c>
      <c r="D140" s="544">
        <v>6</v>
      </c>
      <c r="E140" s="544"/>
      <c r="F140" s="562" t="s">
        <v>343</v>
      </c>
      <c r="G140" s="546">
        <f>G141</f>
        <v>0</v>
      </c>
      <c r="H140" s="546">
        <f>H141</f>
        <v>0</v>
      </c>
      <c r="I140" s="546">
        <f>I141</f>
        <v>0</v>
      </c>
      <c r="J140" s="546">
        <f>J141</f>
        <v>0</v>
      </c>
      <c r="K140" s="547">
        <f>K141</f>
        <v>0</v>
      </c>
    </row>
    <row r="141" spans="1:11" s="3" customFormat="1" ht="12.75" x14ac:dyDescent="0.2">
      <c r="A141" s="558">
        <v>2</v>
      </c>
      <c r="B141" s="549">
        <v>2</v>
      </c>
      <c r="C141" s="549">
        <v>5</v>
      </c>
      <c r="D141" s="549">
        <v>6</v>
      </c>
      <c r="E141" s="549" t="s">
        <v>312</v>
      </c>
      <c r="F141" s="559" t="s">
        <v>343</v>
      </c>
      <c r="G141" s="551"/>
      <c r="H141" s="551"/>
      <c r="I141" s="551"/>
      <c r="J141" s="552">
        <f>SUBTOTAL(9,G141:I141)</f>
        <v>0</v>
      </c>
      <c r="K141" s="553">
        <f>IFERROR(J141/$J$18*100,"0.00")</f>
        <v>0</v>
      </c>
    </row>
    <row r="142" spans="1:11" s="3" customFormat="1" ht="12.75" x14ac:dyDescent="0.2">
      <c r="A142" s="561">
        <v>2</v>
      </c>
      <c r="B142" s="544">
        <v>2</v>
      </c>
      <c r="C142" s="544">
        <v>5</v>
      </c>
      <c r="D142" s="544">
        <v>7</v>
      </c>
      <c r="E142" s="544"/>
      <c r="F142" s="562" t="s">
        <v>344</v>
      </c>
      <c r="G142" s="563">
        <f>+G143</f>
        <v>0</v>
      </c>
      <c r="H142" s="563">
        <f>+H143</f>
        <v>0</v>
      </c>
      <c r="I142" s="563">
        <f>+I143</f>
        <v>0</v>
      </c>
      <c r="J142" s="563">
        <f>+J143</f>
        <v>0</v>
      </c>
      <c r="K142" s="564">
        <f>+K143</f>
        <v>0</v>
      </c>
    </row>
    <row r="143" spans="1:11" s="3" customFormat="1" ht="12.75" x14ac:dyDescent="0.2">
      <c r="A143" s="558">
        <v>2</v>
      </c>
      <c r="B143" s="549">
        <v>2</v>
      </c>
      <c r="C143" s="549">
        <v>5</v>
      </c>
      <c r="D143" s="549">
        <v>7</v>
      </c>
      <c r="E143" s="549" t="s">
        <v>312</v>
      </c>
      <c r="F143" s="559" t="s">
        <v>344</v>
      </c>
      <c r="G143" s="551"/>
      <c r="H143" s="551"/>
      <c r="I143" s="551"/>
      <c r="J143" s="552">
        <f>SUBTOTAL(9,G143:I143)</f>
        <v>0</v>
      </c>
      <c r="K143" s="553">
        <f>IFERROR(J143/$J$18*100,"0.00")</f>
        <v>0</v>
      </c>
    </row>
    <row r="144" spans="1:11" s="3" customFormat="1" ht="12.75" x14ac:dyDescent="0.2">
      <c r="A144" s="561">
        <v>2</v>
      </c>
      <c r="B144" s="544">
        <v>2</v>
      </c>
      <c r="C144" s="544">
        <v>5</v>
      </c>
      <c r="D144" s="544">
        <v>8</v>
      </c>
      <c r="E144" s="544"/>
      <c r="F144" s="562" t="s">
        <v>141</v>
      </c>
      <c r="G144" s="546">
        <f>G145</f>
        <v>0</v>
      </c>
      <c r="H144" s="546">
        <f>H145</f>
        <v>0</v>
      </c>
      <c r="I144" s="546">
        <f>I145</f>
        <v>0</v>
      </c>
      <c r="J144" s="546">
        <f>J145</f>
        <v>0</v>
      </c>
      <c r="K144" s="547">
        <f>K145</f>
        <v>0</v>
      </c>
    </row>
    <row r="145" spans="1:11" s="3" customFormat="1" ht="12.75" x14ac:dyDescent="0.2">
      <c r="A145" s="558">
        <v>2</v>
      </c>
      <c r="B145" s="549">
        <v>2</v>
      </c>
      <c r="C145" s="549">
        <v>5</v>
      </c>
      <c r="D145" s="549">
        <v>8</v>
      </c>
      <c r="E145" s="549" t="s">
        <v>312</v>
      </c>
      <c r="F145" s="559" t="s">
        <v>141</v>
      </c>
      <c r="G145" s="551"/>
      <c r="H145" s="551"/>
      <c r="I145" s="551"/>
      <c r="J145" s="552">
        <f>SUBTOTAL(9,G145:I145)</f>
        <v>0</v>
      </c>
      <c r="K145" s="553">
        <f>IFERROR(J145/$J$18*100,"0.00")</f>
        <v>0</v>
      </c>
    </row>
    <row r="146" spans="1:11" s="3" customFormat="1" ht="12.75" x14ac:dyDescent="0.2">
      <c r="A146" s="538">
        <v>2</v>
      </c>
      <c r="B146" s="539">
        <v>2</v>
      </c>
      <c r="C146" s="539">
        <v>6</v>
      </c>
      <c r="D146" s="539"/>
      <c r="E146" s="539"/>
      <c r="F146" s="540" t="s">
        <v>142</v>
      </c>
      <c r="G146" s="541">
        <f>+G147+G149+G151+G153+G155+G157+G159+G161+G163</f>
        <v>0</v>
      </c>
      <c r="H146" s="541">
        <f>+H147+H149+H151+H153+H155+H157+H159+H161+H163</f>
        <v>0</v>
      </c>
      <c r="I146" s="541">
        <f>+I147+I149+I151+I153+I155+I157+I159+I161+I163</f>
        <v>0</v>
      </c>
      <c r="J146" s="541">
        <f>+J147+J149+J151+J153+J155+J157+J159+J161+J163</f>
        <v>0</v>
      </c>
      <c r="K146" s="542">
        <f>+K147+K149+K151+K153+K155+K157+K159+K161+K163</f>
        <v>0</v>
      </c>
    </row>
    <row r="147" spans="1:11" s="3" customFormat="1" ht="12.75" x14ac:dyDescent="0.2">
      <c r="A147" s="543">
        <v>2</v>
      </c>
      <c r="B147" s="544">
        <v>2</v>
      </c>
      <c r="C147" s="544">
        <v>6</v>
      </c>
      <c r="D147" s="544">
        <v>1</v>
      </c>
      <c r="E147" s="544"/>
      <c r="F147" s="557" t="s">
        <v>345</v>
      </c>
      <c r="G147" s="546">
        <f>G148</f>
        <v>0</v>
      </c>
      <c r="H147" s="546">
        <f>H148</f>
        <v>0</v>
      </c>
      <c r="I147" s="546">
        <f>I148</f>
        <v>0</v>
      </c>
      <c r="J147" s="546">
        <f>J148</f>
        <v>0</v>
      </c>
      <c r="K147" s="547">
        <f>K148</f>
        <v>0</v>
      </c>
    </row>
    <row r="148" spans="1:11" s="3" customFormat="1" ht="12.75" x14ac:dyDescent="0.2">
      <c r="A148" s="558">
        <v>2</v>
      </c>
      <c r="B148" s="549">
        <v>2</v>
      </c>
      <c r="C148" s="549">
        <v>6</v>
      </c>
      <c r="D148" s="549">
        <v>1</v>
      </c>
      <c r="E148" s="549" t="s">
        <v>312</v>
      </c>
      <c r="F148" s="559" t="s">
        <v>345</v>
      </c>
      <c r="G148" s="551"/>
      <c r="H148" s="551"/>
      <c r="I148" s="551"/>
      <c r="J148" s="552">
        <f>SUBTOTAL(9,G148:I148)</f>
        <v>0</v>
      </c>
      <c r="K148" s="553">
        <f>IFERROR(J148/$J$18*100,"0.00")</f>
        <v>0</v>
      </c>
    </row>
    <row r="149" spans="1:11" s="3" customFormat="1" ht="12.75" x14ac:dyDescent="0.2">
      <c r="A149" s="543">
        <v>2</v>
      </c>
      <c r="B149" s="544">
        <v>2</v>
      </c>
      <c r="C149" s="544">
        <v>6</v>
      </c>
      <c r="D149" s="544">
        <v>2</v>
      </c>
      <c r="E149" s="544"/>
      <c r="F149" s="557" t="s">
        <v>143</v>
      </c>
      <c r="G149" s="546">
        <f>G150</f>
        <v>0</v>
      </c>
      <c r="H149" s="546">
        <f>H150</f>
        <v>0</v>
      </c>
      <c r="I149" s="546">
        <f>I150</f>
        <v>0</v>
      </c>
      <c r="J149" s="546">
        <f>J150</f>
        <v>0</v>
      </c>
      <c r="K149" s="547">
        <f>K150</f>
        <v>0</v>
      </c>
    </row>
    <row r="150" spans="1:11" s="3" customFormat="1" ht="12.75" x14ac:dyDescent="0.2">
      <c r="A150" s="558">
        <v>2</v>
      </c>
      <c r="B150" s="549">
        <v>2</v>
      </c>
      <c r="C150" s="549">
        <v>6</v>
      </c>
      <c r="D150" s="549">
        <v>2</v>
      </c>
      <c r="E150" s="549" t="s">
        <v>312</v>
      </c>
      <c r="F150" s="559" t="s">
        <v>143</v>
      </c>
      <c r="G150" s="551"/>
      <c r="H150" s="551"/>
      <c r="I150" s="551"/>
      <c r="J150" s="552">
        <f>SUBTOTAL(9,G150:I150)</f>
        <v>0</v>
      </c>
      <c r="K150" s="553">
        <f>IFERROR(J150/$J$18*100,"0.00")</f>
        <v>0</v>
      </c>
    </row>
    <row r="151" spans="1:11" s="3" customFormat="1" ht="12.75" x14ac:dyDescent="0.2">
      <c r="A151" s="543">
        <v>2</v>
      </c>
      <c r="B151" s="544">
        <v>2</v>
      </c>
      <c r="C151" s="544">
        <v>6</v>
      </c>
      <c r="D151" s="544">
        <v>3</v>
      </c>
      <c r="E151" s="544"/>
      <c r="F151" s="557" t="s">
        <v>144</v>
      </c>
      <c r="G151" s="546">
        <f>G152</f>
        <v>0</v>
      </c>
      <c r="H151" s="546">
        <f>H152</f>
        <v>0</v>
      </c>
      <c r="I151" s="546">
        <f>I152</f>
        <v>0</v>
      </c>
      <c r="J151" s="546">
        <f>J152</f>
        <v>0</v>
      </c>
      <c r="K151" s="547">
        <f>K152</f>
        <v>0</v>
      </c>
    </row>
    <row r="152" spans="1:11" s="3" customFormat="1" ht="12.75" x14ac:dyDescent="0.2">
      <c r="A152" s="558">
        <v>2</v>
      </c>
      <c r="B152" s="549">
        <v>2</v>
      </c>
      <c r="C152" s="549">
        <v>6</v>
      </c>
      <c r="D152" s="549">
        <v>3</v>
      </c>
      <c r="E152" s="549" t="s">
        <v>312</v>
      </c>
      <c r="F152" s="559" t="s">
        <v>144</v>
      </c>
      <c r="G152" s="551"/>
      <c r="H152" s="551"/>
      <c r="I152" s="551"/>
      <c r="J152" s="552">
        <f>SUBTOTAL(9,G152:I152)</f>
        <v>0</v>
      </c>
      <c r="K152" s="553">
        <f>IFERROR(J152/$J$18*100,"0.00")</f>
        <v>0</v>
      </c>
    </row>
    <row r="153" spans="1:11" s="3" customFormat="1" ht="12.75" x14ac:dyDescent="0.2">
      <c r="A153" s="543">
        <v>2</v>
      </c>
      <c r="B153" s="544">
        <v>2</v>
      </c>
      <c r="C153" s="544">
        <v>6</v>
      </c>
      <c r="D153" s="544">
        <v>4</v>
      </c>
      <c r="E153" s="544"/>
      <c r="F153" s="557" t="s">
        <v>145</v>
      </c>
      <c r="G153" s="546">
        <f>G154</f>
        <v>0</v>
      </c>
      <c r="H153" s="546">
        <f>H154</f>
        <v>0</v>
      </c>
      <c r="I153" s="546">
        <f>I154</f>
        <v>0</v>
      </c>
      <c r="J153" s="546">
        <f>J154</f>
        <v>0</v>
      </c>
      <c r="K153" s="547">
        <f>K154</f>
        <v>0</v>
      </c>
    </row>
    <row r="154" spans="1:11" s="3" customFormat="1" ht="12.75" x14ac:dyDescent="0.2">
      <c r="A154" s="558">
        <v>2</v>
      </c>
      <c r="B154" s="549">
        <v>2</v>
      </c>
      <c r="C154" s="549">
        <v>6</v>
      </c>
      <c r="D154" s="549">
        <v>4</v>
      </c>
      <c r="E154" s="549" t="s">
        <v>312</v>
      </c>
      <c r="F154" s="559" t="s">
        <v>145</v>
      </c>
      <c r="G154" s="551"/>
      <c r="H154" s="551"/>
      <c r="I154" s="551"/>
      <c r="J154" s="552">
        <f>SUBTOTAL(9,G154:I154)</f>
        <v>0</v>
      </c>
      <c r="K154" s="553">
        <f>IFERROR(J154/$J$18*100,"0.00")</f>
        <v>0</v>
      </c>
    </row>
    <row r="155" spans="1:11" s="3" customFormat="1" ht="12.75" x14ac:dyDescent="0.2">
      <c r="A155" s="561">
        <v>2</v>
      </c>
      <c r="B155" s="544">
        <v>2</v>
      </c>
      <c r="C155" s="544">
        <v>6</v>
      </c>
      <c r="D155" s="544">
        <v>5</v>
      </c>
      <c r="E155" s="544"/>
      <c r="F155" s="562" t="s">
        <v>310</v>
      </c>
      <c r="G155" s="563">
        <f>+G156</f>
        <v>0</v>
      </c>
      <c r="H155" s="563">
        <f>+H156</f>
        <v>0</v>
      </c>
      <c r="I155" s="563">
        <f>+I156</f>
        <v>0</v>
      </c>
      <c r="J155" s="563">
        <f>+J156</f>
        <v>0</v>
      </c>
      <c r="K155" s="564">
        <f>+K156</f>
        <v>0</v>
      </c>
    </row>
    <row r="156" spans="1:11" s="3" customFormat="1" ht="12.75" x14ac:dyDescent="0.2">
      <c r="A156" s="558">
        <v>2</v>
      </c>
      <c r="B156" s="549">
        <v>2</v>
      </c>
      <c r="C156" s="549">
        <v>6</v>
      </c>
      <c r="D156" s="549">
        <v>5</v>
      </c>
      <c r="E156" s="549" t="s">
        <v>312</v>
      </c>
      <c r="F156" s="559" t="s">
        <v>310</v>
      </c>
      <c r="G156" s="551"/>
      <c r="H156" s="551"/>
      <c r="I156" s="551"/>
      <c r="J156" s="552">
        <f>SUBTOTAL(9,G156:I156)</f>
        <v>0</v>
      </c>
      <c r="K156" s="553">
        <f>IFERROR(J156/$J$18*100,"0.00")</f>
        <v>0</v>
      </c>
    </row>
    <row r="157" spans="1:11" s="3" customFormat="1" ht="12.75" x14ac:dyDescent="0.2">
      <c r="A157" s="561">
        <v>2</v>
      </c>
      <c r="B157" s="544">
        <v>2</v>
      </c>
      <c r="C157" s="544">
        <v>6</v>
      </c>
      <c r="D157" s="544">
        <v>6</v>
      </c>
      <c r="E157" s="544"/>
      <c r="F157" s="562" t="s">
        <v>346</v>
      </c>
      <c r="G157" s="563">
        <f>+G158</f>
        <v>0</v>
      </c>
      <c r="H157" s="563">
        <f>+H158</f>
        <v>0</v>
      </c>
      <c r="I157" s="563">
        <f>+I158</f>
        <v>0</v>
      </c>
      <c r="J157" s="563">
        <f>+J158</f>
        <v>0</v>
      </c>
      <c r="K157" s="564">
        <f>+K158</f>
        <v>0</v>
      </c>
    </row>
    <row r="158" spans="1:11" s="3" customFormat="1" ht="12.75" x14ac:dyDescent="0.2">
      <c r="A158" s="558">
        <v>2</v>
      </c>
      <c r="B158" s="549">
        <v>2</v>
      </c>
      <c r="C158" s="549">
        <v>6</v>
      </c>
      <c r="D158" s="549">
        <v>6</v>
      </c>
      <c r="E158" s="549" t="s">
        <v>312</v>
      </c>
      <c r="F158" s="559" t="s">
        <v>346</v>
      </c>
      <c r="G158" s="551"/>
      <c r="H158" s="551"/>
      <c r="I158" s="551"/>
      <c r="J158" s="552">
        <f>SUBTOTAL(9,G158:I158)</f>
        <v>0</v>
      </c>
      <c r="K158" s="553">
        <f>IFERROR(J158/$J$18*100,"0.00")</f>
        <v>0</v>
      </c>
    </row>
    <row r="159" spans="1:11" s="3" customFormat="1" ht="12.75" x14ac:dyDescent="0.2">
      <c r="A159" s="561">
        <v>2</v>
      </c>
      <c r="B159" s="544">
        <v>2</v>
      </c>
      <c r="C159" s="544">
        <v>6</v>
      </c>
      <c r="D159" s="544">
        <v>7</v>
      </c>
      <c r="E159" s="544"/>
      <c r="F159" s="562" t="s">
        <v>347</v>
      </c>
      <c r="G159" s="563">
        <f>+G160</f>
        <v>0</v>
      </c>
      <c r="H159" s="563">
        <f>+H160</f>
        <v>0</v>
      </c>
      <c r="I159" s="563">
        <f>+I160</f>
        <v>0</v>
      </c>
      <c r="J159" s="563">
        <f>+J160</f>
        <v>0</v>
      </c>
      <c r="K159" s="564">
        <f>+K160</f>
        <v>0</v>
      </c>
    </row>
    <row r="160" spans="1:11" s="3" customFormat="1" ht="12.75" x14ac:dyDescent="0.2">
      <c r="A160" s="558">
        <v>2</v>
      </c>
      <c r="B160" s="549">
        <v>2</v>
      </c>
      <c r="C160" s="549">
        <v>6</v>
      </c>
      <c r="D160" s="549">
        <v>7</v>
      </c>
      <c r="E160" s="549" t="s">
        <v>312</v>
      </c>
      <c r="F160" s="559" t="s">
        <v>347</v>
      </c>
      <c r="G160" s="551"/>
      <c r="H160" s="551"/>
      <c r="I160" s="551"/>
      <c r="J160" s="552">
        <f>SUBTOTAL(9,G160:I160)</f>
        <v>0</v>
      </c>
      <c r="K160" s="553">
        <f>IFERROR(J160/$J$18*100,"0.00")</f>
        <v>0</v>
      </c>
    </row>
    <row r="161" spans="1:11" s="3" customFormat="1" ht="12.75" x14ac:dyDescent="0.2">
      <c r="A161" s="561">
        <v>2</v>
      </c>
      <c r="B161" s="544">
        <v>2</v>
      </c>
      <c r="C161" s="544">
        <v>6</v>
      </c>
      <c r="D161" s="544">
        <v>8</v>
      </c>
      <c r="E161" s="544"/>
      <c r="F161" s="562" t="s">
        <v>348</v>
      </c>
      <c r="G161" s="563">
        <f>+G162</f>
        <v>0</v>
      </c>
      <c r="H161" s="563">
        <f>+H162</f>
        <v>0</v>
      </c>
      <c r="I161" s="563">
        <f>+I162</f>
        <v>0</v>
      </c>
      <c r="J161" s="563">
        <f>+J162</f>
        <v>0</v>
      </c>
      <c r="K161" s="564">
        <f>+K162</f>
        <v>0</v>
      </c>
    </row>
    <row r="162" spans="1:11" s="3" customFormat="1" ht="12.75" x14ac:dyDescent="0.2">
      <c r="A162" s="558">
        <v>2</v>
      </c>
      <c r="B162" s="549">
        <v>2</v>
      </c>
      <c r="C162" s="549">
        <v>6</v>
      </c>
      <c r="D162" s="549">
        <v>8</v>
      </c>
      <c r="E162" s="549" t="s">
        <v>312</v>
      </c>
      <c r="F162" s="559" t="s">
        <v>348</v>
      </c>
      <c r="G162" s="551"/>
      <c r="H162" s="551"/>
      <c r="I162" s="551"/>
      <c r="J162" s="552">
        <f>SUBTOTAL(9,G162:I162)</f>
        <v>0</v>
      </c>
      <c r="K162" s="553">
        <f>IFERROR(J162/$J$18*100,"0.00")</f>
        <v>0</v>
      </c>
    </row>
    <row r="163" spans="1:11" s="3" customFormat="1" ht="12.75" x14ac:dyDescent="0.2">
      <c r="A163" s="561">
        <v>2</v>
      </c>
      <c r="B163" s="544">
        <v>2</v>
      </c>
      <c r="C163" s="544">
        <v>6</v>
      </c>
      <c r="D163" s="544">
        <v>9</v>
      </c>
      <c r="E163" s="544"/>
      <c r="F163" s="562" t="s">
        <v>311</v>
      </c>
      <c r="G163" s="563">
        <f>+G164</f>
        <v>0</v>
      </c>
      <c r="H163" s="563">
        <f>+H164</f>
        <v>0</v>
      </c>
      <c r="I163" s="563">
        <f>+I164</f>
        <v>0</v>
      </c>
      <c r="J163" s="563">
        <f>+J164</f>
        <v>0</v>
      </c>
      <c r="K163" s="564">
        <f>+K164</f>
        <v>0</v>
      </c>
    </row>
    <row r="164" spans="1:11" s="3" customFormat="1" ht="12.75" x14ac:dyDescent="0.2">
      <c r="A164" s="558">
        <v>2</v>
      </c>
      <c r="B164" s="549">
        <v>2</v>
      </c>
      <c r="C164" s="549">
        <v>6</v>
      </c>
      <c r="D164" s="549">
        <v>9</v>
      </c>
      <c r="E164" s="549" t="s">
        <v>312</v>
      </c>
      <c r="F164" s="559" t="s">
        <v>311</v>
      </c>
      <c r="G164" s="551"/>
      <c r="H164" s="551"/>
      <c r="I164" s="551"/>
      <c r="J164" s="552">
        <f>SUBTOTAL(9,G164:I164)</f>
        <v>0</v>
      </c>
      <c r="K164" s="553">
        <f>IFERROR(J164/$J$18*100,"0.00")</f>
        <v>0</v>
      </c>
    </row>
    <row r="165" spans="1:11" s="3" customFormat="1" ht="12.75" x14ac:dyDescent="0.2">
      <c r="A165" s="538">
        <v>2</v>
      </c>
      <c r="B165" s="539">
        <v>2</v>
      </c>
      <c r="C165" s="539">
        <v>7</v>
      </c>
      <c r="D165" s="539"/>
      <c r="E165" s="539"/>
      <c r="F165" s="540" t="s">
        <v>146</v>
      </c>
      <c r="G165" s="541">
        <f>+G166+G174+G181</f>
        <v>19811235</v>
      </c>
      <c r="H165" s="541">
        <f>+H166+H174+H181</f>
        <v>0</v>
      </c>
      <c r="I165" s="541">
        <f>+I166+I174+I181</f>
        <v>0</v>
      </c>
      <c r="J165" s="541">
        <f>+J166+J174+J181</f>
        <v>19811235</v>
      </c>
      <c r="K165" s="542">
        <f>+K166+K174+K181</f>
        <v>4.8109098168290005</v>
      </c>
    </row>
    <row r="166" spans="1:11" s="3" customFormat="1" ht="12.75" x14ac:dyDescent="0.2">
      <c r="A166" s="561">
        <v>2</v>
      </c>
      <c r="B166" s="544">
        <v>2</v>
      </c>
      <c r="C166" s="544">
        <v>7</v>
      </c>
      <c r="D166" s="544">
        <v>1</v>
      </c>
      <c r="E166" s="544"/>
      <c r="F166" s="562" t="s">
        <v>349</v>
      </c>
      <c r="G166" s="546">
        <f>SUM(G167:G173)</f>
        <v>11417235</v>
      </c>
      <c r="H166" s="546">
        <f>SUM(H167:H173)</f>
        <v>0</v>
      </c>
      <c r="I166" s="546">
        <f>SUM(I167:I173)</f>
        <v>0</v>
      </c>
      <c r="J166" s="546">
        <f>SUM(J167:J173)</f>
        <v>11417235</v>
      </c>
      <c r="K166" s="547">
        <f>SUM(K167:K173)</f>
        <v>2.7725322496322748</v>
      </c>
    </row>
    <row r="167" spans="1:11" s="3" customFormat="1" ht="12" customHeight="1" x14ac:dyDescent="0.2">
      <c r="A167" s="548">
        <v>2</v>
      </c>
      <c r="B167" s="549">
        <v>2</v>
      </c>
      <c r="C167" s="549">
        <v>7</v>
      </c>
      <c r="D167" s="549">
        <v>1</v>
      </c>
      <c r="E167" s="549" t="s">
        <v>312</v>
      </c>
      <c r="F167" s="566" t="s">
        <v>147</v>
      </c>
      <c r="G167" s="551">
        <v>1925000</v>
      </c>
      <c r="H167" s="551"/>
      <c r="I167" s="551"/>
      <c r="J167" s="552">
        <f t="shared" ref="J167:J173" si="6">SUBTOTAL(9,G167:I167)</f>
        <v>1925000</v>
      </c>
      <c r="K167" s="553">
        <f t="shared" ref="K167:K173" si="7">IFERROR(J167/$J$18*100,"0.00")</f>
        <v>0.46746209397828187</v>
      </c>
    </row>
    <row r="168" spans="1:11" s="3" customFormat="1" ht="18" customHeight="1" x14ac:dyDescent="0.2">
      <c r="A168" s="548">
        <v>2</v>
      </c>
      <c r="B168" s="549">
        <v>2</v>
      </c>
      <c r="C168" s="549">
        <v>7</v>
      </c>
      <c r="D168" s="549">
        <v>1</v>
      </c>
      <c r="E168" s="549" t="s">
        <v>313</v>
      </c>
      <c r="F168" s="566" t="s">
        <v>148</v>
      </c>
      <c r="G168" s="551">
        <v>3050000</v>
      </c>
      <c r="H168" s="551"/>
      <c r="I168" s="551"/>
      <c r="J168" s="552">
        <f t="shared" si="6"/>
        <v>3050000</v>
      </c>
      <c r="K168" s="553">
        <f t="shared" si="7"/>
        <v>0.74065422682273219</v>
      </c>
    </row>
    <row r="169" spans="1:11" s="3" customFormat="1" ht="12" customHeight="1" x14ac:dyDescent="0.2">
      <c r="A169" s="548">
        <v>2</v>
      </c>
      <c r="B169" s="549">
        <v>2</v>
      </c>
      <c r="C169" s="549">
        <v>7</v>
      </c>
      <c r="D169" s="549">
        <v>1</v>
      </c>
      <c r="E169" s="549" t="s">
        <v>314</v>
      </c>
      <c r="F169" s="566" t="s">
        <v>149</v>
      </c>
      <c r="G169" s="551">
        <v>9500</v>
      </c>
      <c r="H169" s="551"/>
      <c r="I169" s="551"/>
      <c r="J169" s="552">
        <f t="shared" si="6"/>
        <v>9500</v>
      </c>
      <c r="K169" s="553">
        <f t="shared" si="7"/>
        <v>2.3069557884642482E-3</v>
      </c>
    </row>
    <row r="170" spans="1:11" s="3" customFormat="1" ht="20.25" customHeight="1" x14ac:dyDescent="0.2">
      <c r="A170" s="548">
        <v>2</v>
      </c>
      <c r="B170" s="549">
        <v>2</v>
      </c>
      <c r="C170" s="549">
        <v>7</v>
      </c>
      <c r="D170" s="549">
        <v>1</v>
      </c>
      <c r="E170" s="549" t="s">
        <v>315</v>
      </c>
      <c r="F170" s="566" t="s">
        <v>150</v>
      </c>
      <c r="G170" s="551">
        <v>6432735</v>
      </c>
      <c r="H170" s="551"/>
      <c r="I170" s="551"/>
      <c r="J170" s="552">
        <f t="shared" si="6"/>
        <v>6432735</v>
      </c>
      <c r="K170" s="553">
        <f t="shared" si="7"/>
        <v>1.5621089730427962</v>
      </c>
    </row>
    <row r="171" spans="1:11" s="3" customFormat="1" ht="15" customHeight="1" x14ac:dyDescent="0.2">
      <c r="A171" s="548">
        <v>2</v>
      </c>
      <c r="B171" s="549">
        <v>2</v>
      </c>
      <c r="C171" s="549">
        <v>7</v>
      </c>
      <c r="D171" s="549">
        <v>1</v>
      </c>
      <c r="E171" s="549" t="s">
        <v>316</v>
      </c>
      <c r="F171" s="566" t="s">
        <v>151</v>
      </c>
      <c r="G171" s="551"/>
      <c r="H171" s="551"/>
      <c r="I171" s="551"/>
      <c r="J171" s="552">
        <f t="shared" si="6"/>
        <v>0</v>
      </c>
      <c r="K171" s="553">
        <f t="shared" si="7"/>
        <v>0</v>
      </c>
    </row>
    <row r="172" spans="1:11" s="3" customFormat="1" ht="12.75" customHeight="1" x14ac:dyDescent="0.2">
      <c r="A172" s="548">
        <v>2</v>
      </c>
      <c r="B172" s="549">
        <v>2</v>
      </c>
      <c r="C172" s="549">
        <v>7</v>
      </c>
      <c r="D172" s="549">
        <v>1</v>
      </c>
      <c r="E172" s="549" t="s">
        <v>328</v>
      </c>
      <c r="F172" s="566" t="s">
        <v>152</v>
      </c>
      <c r="G172" s="551"/>
      <c r="H172" s="551"/>
      <c r="I172" s="551"/>
      <c r="J172" s="552">
        <f t="shared" si="6"/>
        <v>0</v>
      </c>
      <c r="K172" s="553">
        <f t="shared" si="7"/>
        <v>0</v>
      </c>
    </row>
    <row r="173" spans="1:11" s="3" customFormat="1" ht="24" customHeight="1" x14ac:dyDescent="0.2">
      <c r="A173" s="548">
        <v>2</v>
      </c>
      <c r="B173" s="549">
        <v>2</v>
      </c>
      <c r="C173" s="549">
        <v>7</v>
      </c>
      <c r="D173" s="549">
        <v>1</v>
      </c>
      <c r="E173" s="549" t="s">
        <v>330</v>
      </c>
      <c r="F173" s="566" t="s">
        <v>153</v>
      </c>
      <c r="G173" s="551"/>
      <c r="H173" s="551"/>
      <c r="I173" s="551"/>
      <c r="J173" s="552">
        <f t="shared" si="6"/>
        <v>0</v>
      </c>
      <c r="K173" s="553">
        <f t="shared" si="7"/>
        <v>0</v>
      </c>
    </row>
    <row r="174" spans="1:11" s="3" customFormat="1" ht="12.75" x14ac:dyDescent="0.2">
      <c r="A174" s="543">
        <v>2</v>
      </c>
      <c r="B174" s="544">
        <v>2</v>
      </c>
      <c r="C174" s="544">
        <v>7</v>
      </c>
      <c r="D174" s="544">
        <v>2</v>
      </c>
      <c r="E174" s="544"/>
      <c r="F174" s="557" t="s">
        <v>350</v>
      </c>
      <c r="G174" s="546">
        <f>SUM(G175:G180)</f>
        <v>8394000</v>
      </c>
      <c r="H174" s="546">
        <f>SUM(H175:H180)</f>
        <v>0</v>
      </c>
      <c r="I174" s="546">
        <f>SUM(I175:I180)</f>
        <v>0</v>
      </c>
      <c r="J174" s="546">
        <f>SUM(J175:J180)</f>
        <v>8394000</v>
      </c>
      <c r="K174" s="547">
        <f>SUM(K175:K180)</f>
        <v>2.0383775671967257</v>
      </c>
    </row>
    <row r="175" spans="1:11" s="3" customFormat="1" ht="26.25" customHeight="1" x14ac:dyDescent="0.2">
      <c r="A175" s="548">
        <v>2</v>
      </c>
      <c r="B175" s="549">
        <v>2</v>
      </c>
      <c r="C175" s="549">
        <v>7</v>
      </c>
      <c r="D175" s="549">
        <v>2</v>
      </c>
      <c r="E175" s="549" t="s">
        <v>312</v>
      </c>
      <c r="F175" s="566" t="s">
        <v>351</v>
      </c>
      <c r="G175" s="551">
        <v>1030000</v>
      </c>
      <c r="H175" s="551"/>
      <c r="I175" s="551"/>
      <c r="J175" s="552">
        <v>1030000</v>
      </c>
      <c r="K175" s="553">
        <f t="shared" ref="K175:K180" si="8">IFERROR(J175/$J$18*100,"0.00")</f>
        <v>0.25012257495980789</v>
      </c>
    </row>
    <row r="176" spans="1:11" s="3" customFormat="1" ht="17.25" customHeight="1" x14ac:dyDescent="0.2">
      <c r="A176" s="548">
        <v>2</v>
      </c>
      <c r="B176" s="549">
        <v>2</v>
      </c>
      <c r="C176" s="549">
        <v>7</v>
      </c>
      <c r="D176" s="549">
        <v>2</v>
      </c>
      <c r="E176" s="549" t="s">
        <v>313</v>
      </c>
      <c r="F176" s="566" t="s">
        <v>154</v>
      </c>
      <c r="G176" s="551">
        <v>1554000</v>
      </c>
      <c r="H176" s="551"/>
      <c r="I176" s="551"/>
      <c r="J176" s="552">
        <v>1554000</v>
      </c>
      <c r="K176" s="553">
        <f t="shared" si="8"/>
        <v>0.37736939950246751</v>
      </c>
    </row>
    <row r="177" spans="1:11" s="3" customFormat="1" ht="12.75" customHeight="1" x14ac:dyDescent="0.2">
      <c r="A177" s="548">
        <v>2</v>
      </c>
      <c r="B177" s="549">
        <v>2</v>
      </c>
      <c r="C177" s="549">
        <v>7</v>
      </c>
      <c r="D177" s="549">
        <v>2</v>
      </c>
      <c r="E177" s="549" t="s">
        <v>314</v>
      </c>
      <c r="F177" s="566" t="s">
        <v>352</v>
      </c>
      <c r="G177" s="551">
        <v>0</v>
      </c>
      <c r="H177" s="551"/>
      <c r="I177" s="551"/>
      <c r="J177" s="552">
        <v>0</v>
      </c>
      <c r="K177" s="553">
        <f t="shared" si="8"/>
        <v>0</v>
      </c>
    </row>
    <row r="178" spans="1:11" s="3" customFormat="1" ht="20.25" customHeight="1" x14ac:dyDescent="0.2">
      <c r="A178" s="548">
        <v>2</v>
      </c>
      <c r="B178" s="549">
        <v>2</v>
      </c>
      <c r="C178" s="549">
        <v>7</v>
      </c>
      <c r="D178" s="549">
        <v>2</v>
      </c>
      <c r="E178" s="549" t="s">
        <v>315</v>
      </c>
      <c r="F178" s="566" t="s">
        <v>155</v>
      </c>
      <c r="G178" s="551">
        <v>2060000</v>
      </c>
      <c r="H178" s="551"/>
      <c r="I178" s="551"/>
      <c r="J178" s="552">
        <v>2060000</v>
      </c>
      <c r="K178" s="553">
        <f t="shared" si="8"/>
        <v>0.50024514991961577</v>
      </c>
    </row>
    <row r="179" spans="1:11" s="3" customFormat="1" ht="16.5" customHeight="1" x14ac:dyDescent="0.2">
      <c r="A179" s="548">
        <v>2</v>
      </c>
      <c r="B179" s="549">
        <v>2</v>
      </c>
      <c r="C179" s="549">
        <v>7</v>
      </c>
      <c r="D179" s="549">
        <v>2</v>
      </c>
      <c r="E179" s="549" t="s">
        <v>316</v>
      </c>
      <c r="F179" s="566" t="s">
        <v>317</v>
      </c>
      <c r="G179" s="551">
        <v>250000</v>
      </c>
      <c r="H179" s="551"/>
      <c r="I179" s="551"/>
      <c r="J179" s="552">
        <v>250000</v>
      </c>
      <c r="K179" s="553">
        <f t="shared" si="8"/>
        <v>6.0709362854322317E-2</v>
      </c>
    </row>
    <row r="180" spans="1:11" s="3" customFormat="1" ht="22.5" customHeight="1" x14ac:dyDescent="0.2">
      <c r="A180" s="548">
        <v>2</v>
      </c>
      <c r="B180" s="549">
        <v>2</v>
      </c>
      <c r="C180" s="549">
        <v>7</v>
      </c>
      <c r="D180" s="549">
        <v>2</v>
      </c>
      <c r="E180" s="549" t="s">
        <v>328</v>
      </c>
      <c r="F180" s="567" t="s">
        <v>156</v>
      </c>
      <c r="G180" s="551">
        <v>3500000</v>
      </c>
      <c r="H180" s="551"/>
      <c r="I180" s="551"/>
      <c r="J180" s="552">
        <v>3500000</v>
      </c>
      <c r="K180" s="553">
        <f t="shared" si="8"/>
        <v>0.84993107996051231</v>
      </c>
    </row>
    <row r="181" spans="1:11" s="3" customFormat="1" ht="12.75" x14ac:dyDescent="0.2">
      <c r="A181" s="543">
        <v>2</v>
      </c>
      <c r="B181" s="544">
        <v>2</v>
      </c>
      <c r="C181" s="544">
        <v>7</v>
      </c>
      <c r="D181" s="544">
        <v>3</v>
      </c>
      <c r="E181" s="544"/>
      <c r="F181" s="557" t="s">
        <v>157</v>
      </c>
      <c r="G181" s="546">
        <f>G182</f>
        <v>0</v>
      </c>
      <c r="H181" s="546">
        <f>H182</f>
        <v>0</v>
      </c>
      <c r="I181" s="546">
        <f>I182</f>
        <v>0</v>
      </c>
      <c r="J181" s="546">
        <f>J182</f>
        <v>0</v>
      </c>
      <c r="K181" s="547">
        <f>K182</f>
        <v>0</v>
      </c>
    </row>
    <row r="182" spans="1:11" s="3" customFormat="1" ht="12.75" x14ac:dyDescent="0.2">
      <c r="A182" s="548">
        <v>2</v>
      </c>
      <c r="B182" s="549">
        <v>2</v>
      </c>
      <c r="C182" s="549">
        <v>7</v>
      </c>
      <c r="D182" s="549">
        <v>3</v>
      </c>
      <c r="E182" s="549" t="s">
        <v>312</v>
      </c>
      <c r="F182" s="550" t="s">
        <v>157</v>
      </c>
      <c r="G182" s="551"/>
      <c r="H182" s="551"/>
      <c r="I182" s="551"/>
      <c r="J182" s="552">
        <f>SUBTOTAL(9,G182:I182)</f>
        <v>0</v>
      </c>
      <c r="K182" s="553">
        <f>IFERROR(J182/$J$18*100,"0.00")</f>
        <v>0</v>
      </c>
    </row>
    <row r="183" spans="1:11" s="3" customFormat="1" ht="12.75" x14ac:dyDescent="0.2">
      <c r="A183" s="538">
        <v>2</v>
      </c>
      <c r="B183" s="539">
        <v>2</v>
      </c>
      <c r="C183" s="539">
        <v>8</v>
      </c>
      <c r="D183" s="539"/>
      <c r="E183" s="539"/>
      <c r="F183" s="540" t="s">
        <v>353</v>
      </c>
      <c r="G183" s="541">
        <f>+G184+G186+G188+G190+G192+G196+G201+G208+G212</f>
        <v>16800000</v>
      </c>
      <c r="H183" s="541">
        <f>+H184+H186+H188+H190+H192+H196+H201+H208+H212</f>
        <v>0</v>
      </c>
      <c r="I183" s="541">
        <f>+I184+I186+I188+I190+I192+I196+I201+I208+I212</f>
        <v>0</v>
      </c>
      <c r="J183" s="541">
        <f>+J184+J186+J188+J190+J192+J196+J201+J208+J212</f>
        <v>16800000</v>
      </c>
      <c r="K183" s="542">
        <f>+K184+K186+K188+K190+K192+K196+K201+K208+K212</f>
        <v>4.0796691838104602</v>
      </c>
    </row>
    <row r="184" spans="1:11" s="3" customFormat="1" ht="12.75" x14ac:dyDescent="0.2">
      <c r="A184" s="543">
        <v>2</v>
      </c>
      <c r="B184" s="544">
        <v>2</v>
      </c>
      <c r="C184" s="544">
        <v>8</v>
      </c>
      <c r="D184" s="544">
        <v>1</v>
      </c>
      <c r="E184" s="544"/>
      <c r="F184" s="557" t="s">
        <v>158</v>
      </c>
      <c r="G184" s="546">
        <f>G185</f>
        <v>0</v>
      </c>
      <c r="H184" s="546">
        <f>H185</f>
        <v>0</v>
      </c>
      <c r="I184" s="546">
        <f>I185</f>
        <v>0</v>
      </c>
      <c r="J184" s="546">
        <f>J185</f>
        <v>0</v>
      </c>
      <c r="K184" s="547">
        <f>K185</f>
        <v>0</v>
      </c>
    </row>
    <row r="185" spans="1:11" s="3" customFormat="1" ht="12.75" x14ac:dyDescent="0.2">
      <c r="A185" s="548">
        <v>2</v>
      </c>
      <c r="B185" s="549">
        <v>2</v>
      </c>
      <c r="C185" s="549">
        <v>8</v>
      </c>
      <c r="D185" s="549">
        <v>1</v>
      </c>
      <c r="E185" s="549" t="s">
        <v>312</v>
      </c>
      <c r="F185" s="550" t="s">
        <v>158</v>
      </c>
      <c r="G185" s="551"/>
      <c r="H185" s="551"/>
      <c r="I185" s="551"/>
      <c r="J185" s="552">
        <f>SUBTOTAL(9,G185:I185)</f>
        <v>0</v>
      </c>
      <c r="K185" s="553">
        <f>IFERROR(J185/$J$18*100,"0.00")</f>
        <v>0</v>
      </c>
    </row>
    <row r="186" spans="1:11" s="3" customFormat="1" ht="12.75" x14ac:dyDescent="0.2">
      <c r="A186" s="543">
        <v>2</v>
      </c>
      <c r="B186" s="544">
        <v>2</v>
      </c>
      <c r="C186" s="544">
        <v>8</v>
      </c>
      <c r="D186" s="544">
        <v>2</v>
      </c>
      <c r="E186" s="544"/>
      <c r="F186" s="557" t="s">
        <v>159</v>
      </c>
      <c r="G186" s="546">
        <f>G187</f>
        <v>400000</v>
      </c>
      <c r="H186" s="546">
        <f>H187</f>
        <v>0</v>
      </c>
      <c r="I186" s="546">
        <f>I187</f>
        <v>0</v>
      </c>
      <c r="J186" s="546">
        <f>J187</f>
        <v>400000</v>
      </c>
      <c r="K186" s="547">
        <f>K187</f>
        <v>9.7134980566915691E-2</v>
      </c>
    </row>
    <row r="187" spans="1:11" s="3" customFormat="1" ht="12.75" x14ac:dyDescent="0.2">
      <c r="A187" s="548">
        <v>2</v>
      </c>
      <c r="B187" s="549">
        <v>2</v>
      </c>
      <c r="C187" s="549">
        <v>8</v>
      </c>
      <c r="D187" s="549">
        <v>2</v>
      </c>
      <c r="E187" s="549" t="s">
        <v>312</v>
      </c>
      <c r="F187" s="550" t="s">
        <v>159</v>
      </c>
      <c r="G187" s="551">
        <v>400000</v>
      </c>
      <c r="H187" s="551"/>
      <c r="I187" s="551"/>
      <c r="J187" s="552">
        <f>SUBTOTAL(9,G187:I187)</f>
        <v>400000</v>
      </c>
      <c r="K187" s="553">
        <f>IFERROR(J187/$J$18*100,"0.00")</f>
        <v>9.7134980566915691E-2</v>
      </c>
    </row>
    <row r="188" spans="1:11" s="3" customFormat="1" ht="12.75" x14ac:dyDescent="0.2">
      <c r="A188" s="543">
        <v>2</v>
      </c>
      <c r="B188" s="544">
        <v>2</v>
      </c>
      <c r="C188" s="544">
        <v>8</v>
      </c>
      <c r="D188" s="544">
        <v>3</v>
      </c>
      <c r="E188" s="544"/>
      <c r="F188" s="557" t="s">
        <v>160</v>
      </c>
      <c r="G188" s="546">
        <f>G189</f>
        <v>0</v>
      </c>
      <c r="H188" s="546">
        <f>H189</f>
        <v>0</v>
      </c>
      <c r="I188" s="546">
        <f>I189</f>
        <v>0</v>
      </c>
      <c r="J188" s="546">
        <f>J189</f>
        <v>0</v>
      </c>
      <c r="K188" s="547">
        <f>K189</f>
        <v>0</v>
      </c>
    </row>
    <row r="189" spans="1:11" s="3" customFormat="1" ht="15.75" customHeight="1" x14ac:dyDescent="0.2">
      <c r="A189" s="548">
        <v>2</v>
      </c>
      <c r="B189" s="549">
        <v>2</v>
      </c>
      <c r="C189" s="549">
        <v>8</v>
      </c>
      <c r="D189" s="549">
        <v>3</v>
      </c>
      <c r="E189" s="549" t="s">
        <v>312</v>
      </c>
      <c r="F189" s="567" t="s">
        <v>160</v>
      </c>
      <c r="G189" s="551"/>
      <c r="H189" s="551"/>
      <c r="I189" s="551"/>
      <c r="J189" s="552">
        <f>SUBTOTAL(9,G189:I189)</f>
        <v>0</v>
      </c>
      <c r="K189" s="553">
        <f>IFERROR(J189/$J$18*100,"0.00")</f>
        <v>0</v>
      </c>
    </row>
    <row r="190" spans="1:11" s="3" customFormat="1" ht="12.75" x14ac:dyDescent="0.2">
      <c r="A190" s="543">
        <v>2</v>
      </c>
      <c r="B190" s="544">
        <v>2</v>
      </c>
      <c r="C190" s="544">
        <v>8</v>
      </c>
      <c r="D190" s="544">
        <v>4</v>
      </c>
      <c r="E190" s="544"/>
      <c r="F190" s="557" t="s">
        <v>161</v>
      </c>
      <c r="G190" s="546">
        <f>G191</f>
        <v>0</v>
      </c>
      <c r="H190" s="546">
        <f>H191</f>
        <v>0</v>
      </c>
      <c r="I190" s="546">
        <f>I191</f>
        <v>0</v>
      </c>
      <c r="J190" s="546">
        <f>J191</f>
        <v>0</v>
      </c>
      <c r="K190" s="547">
        <f>K191</f>
        <v>0</v>
      </c>
    </row>
    <row r="191" spans="1:11" s="3" customFormat="1" ht="12.75" x14ac:dyDescent="0.2">
      <c r="A191" s="548">
        <v>2</v>
      </c>
      <c r="B191" s="549">
        <v>2</v>
      </c>
      <c r="C191" s="549">
        <v>8</v>
      </c>
      <c r="D191" s="549">
        <v>4</v>
      </c>
      <c r="E191" s="549" t="s">
        <v>312</v>
      </c>
      <c r="F191" s="550" t="s">
        <v>161</v>
      </c>
      <c r="G191" s="551"/>
      <c r="H191" s="551"/>
      <c r="I191" s="551"/>
      <c r="J191" s="552">
        <f>SUBTOTAL(9,G191:I191)</f>
        <v>0</v>
      </c>
      <c r="K191" s="553">
        <f>IFERROR(J191/$J$18*100,"0.00")</f>
        <v>0</v>
      </c>
    </row>
    <row r="192" spans="1:11" s="3" customFormat="1" ht="12.75" x14ac:dyDescent="0.2">
      <c r="A192" s="543">
        <v>2</v>
      </c>
      <c r="B192" s="544">
        <v>2</v>
      </c>
      <c r="C192" s="544">
        <v>8</v>
      </c>
      <c r="D192" s="544">
        <v>5</v>
      </c>
      <c r="E192" s="544"/>
      <c r="F192" s="557" t="s">
        <v>162</v>
      </c>
      <c r="G192" s="546">
        <f>SUM(G193:G195)</f>
        <v>2950000</v>
      </c>
      <c r="H192" s="546">
        <f>SUM(H193:H195)</f>
        <v>0</v>
      </c>
      <c r="I192" s="546">
        <f>SUM(I193:I195)</f>
        <v>0</v>
      </c>
      <c r="J192" s="546">
        <f>SUM(J193:J195)</f>
        <v>2950000</v>
      </c>
      <c r="K192" s="547">
        <f>SUM(K193:K195)</f>
        <v>0.71637048168100337</v>
      </c>
    </row>
    <row r="193" spans="1:11" s="3" customFormat="1" ht="12.75" x14ac:dyDescent="0.2">
      <c r="A193" s="548">
        <v>2</v>
      </c>
      <c r="B193" s="549">
        <v>2</v>
      </c>
      <c r="C193" s="549">
        <v>8</v>
      </c>
      <c r="D193" s="549">
        <v>5</v>
      </c>
      <c r="E193" s="549" t="s">
        <v>312</v>
      </c>
      <c r="F193" s="550" t="s">
        <v>163</v>
      </c>
      <c r="G193" s="551">
        <v>200000</v>
      </c>
      <c r="H193" s="551"/>
      <c r="I193" s="551"/>
      <c r="J193" s="552">
        <f>SUBTOTAL(9,G193:I193)</f>
        <v>200000</v>
      </c>
      <c r="K193" s="553">
        <f>IFERROR(J193/$J$18*100,"0.00")</f>
        <v>4.8567490283457845E-2</v>
      </c>
    </row>
    <row r="194" spans="1:11" s="3" customFormat="1" ht="12.75" x14ac:dyDescent="0.2">
      <c r="A194" s="548">
        <v>2</v>
      </c>
      <c r="B194" s="549">
        <v>2</v>
      </c>
      <c r="C194" s="549">
        <v>8</v>
      </c>
      <c r="D194" s="549">
        <v>5</v>
      </c>
      <c r="E194" s="549" t="s">
        <v>313</v>
      </c>
      <c r="F194" s="550" t="s">
        <v>164</v>
      </c>
      <c r="G194" s="551"/>
      <c r="H194" s="551"/>
      <c r="I194" s="551"/>
      <c r="J194" s="552">
        <f>SUBTOTAL(9,G194:I194)</f>
        <v>0</v>
      </c>
      <c r="K194" s="553">
        <f>IFERROR(J194/$J$18*100,"0.00")</f>
        <v>0</v>
      </c>
    </row>
    <row r="195" spans="1:11" s="3" customFormat="1" ht="12.75" x14ac:dyDescent="0.2">
      <c r="A195" s="548">
        <v>2</v>
      </c>
      <c r="B195" s="549">
        <v>2</v>
      </c>
      <c r="C195" s="549">
        <v>8</v>
      </c>
      <c r="D195" s="549">
        <v>5</v>
      </c>
      <c r="E195" s="549" t="s">
        <v>314</v>
      </c>
      <c r="F195" s="550" t="s">
        <v>318</v>
      </c>
      <c r="G195" s="551">
        <v>2750000</v>
      </c>
      <c r="H195" s="551"/>
      <c r="I195" s="551"/>
      <c r="J195" s="552">
        <f>SUBTOTAL(9,G195:I195)</f>
        <v>2750000</v>
      </c>
      <c r="K195" s="553">
        <f>IFERROR(J195/$J$18*100,"0.00")</f>
        <v>0.66780299139754551</v>
      </c>
    </row>
    <row r="196" spans="1:11" s="3" customFormat="1" ht="12.75" x14ac:dyDescent="0.2">
      <c r="A196" s="543">
        <v>2</v>
      </c>
      <c r="B196" s="544">
        <v>2</v>
      </c>
      <c r="C196" s="544">
        <v>8</v>
      </c>
      <c r="D196" s="544">
        <v>6</v>
      </c>
      <c r="E196" s="544"/>
      <c r="F196" s="557" t="s">
        <v>165</v>
      </c>
      <c r="G196" s="546">
        <f>SUM(G197:G200)</f>
        <v>2500000</v>
      </c>
      <c r="H196" s="546">
        <f>SUM(H197:H200)</f>
        <v>0</v>
      </c>
      <c r="I196" s="546">
        <f>SUM(I197:I200)</f>
        <v>0</v>
      </c>
      <c r="J196" s="546">
        <f>SUM(J197:J200)</f>
        <v>2500000</v>
      </c>
      <c r="K196" s="547">
        <f>SUM(K197:K200)</f>
        <v>0.60709362854322313</v>
      </c>
    </row>
    <row r="197" spans="1:11" s="3" customFormat="1" ht="12.75" x14ac:dyDescent="0.2">
      <c r="A197" s="548">
        <v>2</v>
      </c>
      <c r="B197" s="549">
        <v>2</v>
      </c>
      <c r="C197" s="549">
        <v>8</v>
      </c>
      <c r="D197" s="549">
        <v>6</v>
      </c>
      <c r="E197" s="549" t="s">
        <v>312</v>
      </c>
      <c r="F197" s="550" t="s">
        <v>354</v>
      </c>
      <c r="G197" s="551">
        <v>2500000</v>
      </c>
      <c r="H197" s="551"/>
      <c r="I197" s="551"/>
      <c r="J197" s="552">
        <f>SUBTOTAL(9,G197:I197)</f>
        <v>2500000</v>
      </c>
      <c r="K197" s="553">
        <f>IFERROR(J197/$J$18*100,"0.00")</f>
        <v>0.60709362854322313</v>
      </c>
    </row>
    <row r="198" spans="1:11" s="3" customFormat="1" ht="12.75" x14ac:dyDescent="0.2">
      <c r="A198" s="548">
        <v>2</v>
      </c>
      <c r="B198" s="549">
        <v>2</v>
      </c>
      <c r="C198" s="549">
        <v>8</v>
      </c>
      <c r="D198" s="549">
        <v>6</v>
      </c>
      <c r="E198" s="549" t="s">
        <v>313</v>
      </c>
      <c r="F198" s="550" t="s">
        <v>166</v>
      </c>
      <c r="G198" s="551"/>
      <c r="H198" s="551"/>
      <c r="I198" s="551"/>
      <c r="J198" s="552">
        <f>SUBTOTAL(9,G198:I198)</f>
        <v>0</v>
      </c>
      <c r="K198" s="553">
        <f>IFERROR(J198/$J$18*100,"0.00")</f>
        <v>0</v>
      </c>
    </row>
    <row r="199" spans="1:11" s="3" customFormat="1" ht="12.75" x14ac:dyDescent="0.2">
      <c r="A199" s="548">
        <v>2</v>
      </c>
      <c r="B199" s="549">
        <v>2</v>
      </c>
      <c r="C199" s="549">
        <v>8</v>
      </c>
      <c r="D199" s="549">
        <v>6</v>
      </c>
      <c r="E199" s="549" t="s">
        <v>314</v>
      </c>
      <c r="F199" s="550" t="s">
        <v>167</v>
      </c>
      <c r="G199" s="551"/>
      <c r="H199" s="551"/>
      <c r="I199" s="551"/>
      <c r="J199" s="552">
        <f>SUBTOTAL(9,G199:I199)</f>
        <v>0</v>
      </c>
      <c r="K199" s="553">
        <f>IFERROR(J199/$J$18*100,"0.00")</f>
        <v>0</v>
      </c>
    </row>
    <row r="200" spans="1:11" s="3" customFormat="1" ht="12.75" x14ac:dyDescent="0.2">
      <c r="A200" s="548">
        <v>2</v>
      </c>
      <c r="B200" s="549">
        <v>2</v>
      </c>
      <c r="C200" s="549">
        <v>8</v>
      </c>
      <c r="D200" s="549">
        <v>6</v>
      </c>
      <c r="E200" s="549" t="s">
        <v>315</v>
      </c>
      <c r="F200" s="550" t="s">
        <v>168</v>
      </c>
      <c r="G200" s="551"/>
      <c r="H200" s="551"/>
      <c r="I200" s="551"/>
      <c r="J200" s="552">
        <f>SUBTOTAL(9,G200:I200)</f>
        <v>0</v>
      </c>
      <c r="K200" s="553">
        <f>IFERROR(J200/$J$18*100,"0.00")</f>
        <v>0</v>
      </c>
    </row>
    <row r="201" spans="1:11" s="3" customFormat="1" ht="12.75" x14ac:dyDescent="0.2">
      <c r="A201" s="543">
        <v>2</v>
      </c>
      <c r="B201" s="544">
        <v>2</v>
      </c>
      <c r="C201" s="544">
        <v>8</v>
      </c>
      <c r="D201" s="544">
        <v>7</v>
      </c>
      <c r="E201" s="544"/>
      <c r="F201" s="557" t="s">
        <v>169</v>
      </c>
      <c r="G201" s="546">
        <f>SUM(G202:G207)</f>
        <v>1750000</v>
      </c>
      <c r="H201" s="546">
        <f>SUM(H202:H207)</f>
        <v>0</v>
      </c>
      <c r="I201" s="546">
        <f>SUM(I202:I207)</f>
        <v>0</v>
      </c>
      <c r="J201" s="546">
        <f>SUM(J202:J207)</f>
        <v>1750000</v>
      </c>
      <c r="K201" s="547">
        <f>SUM(K202:K207)</f>
        <v>0.42496553998025621</v>
      </c>
    </row>
    <row r="202" spans="1:11" s="3" customFormat="1" ht="18" customHeight="1" x14ac:dyDescent="0.2">
      <c r="A202" s="548">
        <v>2</v>
      </c>
      <c r="B202" s="549">
        <v>2</v>
      </c>
      <c r="C202" s="549">
        <v>8</v>
      </c>
      <c r="D202" s="549">
        <v>7</v>
      </c>
      <c r="E202" s="549" t="s">
        <v>312</v>
      </c>
      <c r="F202" s="567" t="s">
        <v>355</v>
      </c>
      <c r="G202" s="551"/>
      <c r="H202" s="551"/>
      <c r="I202" s="551"/>
      <c r="J202" s="552">
        <f t="shared" ref="J202:J207" si="9">SUBTOTAL(9,G202:I202)</f>
        <v>0</v>
      </c>
      <c r="K202" s="553">
        <f t="shared" ref="K202:K207" si="10">IFERROR(J202/$J$18*100,"0.00")</f>
        <v>0</v>
      </c>
    </row>
    <row r="203" spans="1:11" s="3" customFormat="1" ht="15.75" customHeight="1" x14ac:dyDescent="0.2">
      <c r="A203" s="548">
        <v>2</v>
      </c>
      <c r="B203" s="549">
        <v>2</v>
      </c>
      <c r="C203" s="549">
        <v>8</v>
      </c>
      <c r="D203" s="549">
        <v>7</v>
      </c>
      <c r="E203" s="549" t="s">
        <v>313</v>
      </c>
      <c r="F203" s="567" t="s">
        <v>170</v>
      </c>
      <c r="G203" s="551">
        <v>250000</v>
      </c>
      <c r="H203" s="551"/>
      <c r="I203" s="551"/>
      <c r="J203" s="552">
        <f t="shared" si="9"/>
        <v>250000</v>
      </c>
      <c r="K203" s="553">
        <f t="shared" si="10"/>
        <v>6.0709362854322317E-2</v>
      </c>
    </row>
    <row r="204" spans="1:11" s="3" customFormat="1" ht="15.75" customHeight="1" x14ac:dyDescent="0.2">
      <c r="A204" s="548">
        <v>2</v>
      </c>
      <c r="B204" s="549">
        <v>2</v>
      </c>
      <c r="C204" s="549">
        <v>8</v>
      </c>
      <c r="D204" s="549">
        <v>7</v>
      </c>
      <c r="E204" s="549" t="s">
        <v>314</v>
      </c>
      <c r="F204" s="567" t="s">
        <v>171</v>
      </c>
      <c r="G204" s="551"/>
      <c r="H204" s="551"/>
      <c r="I204" s="551"/>
      <c r="J204" s="552">
        <f t="shared" si="9"/>
        <v>0</v>
      </c>
      <c r="K204" s="553">
        <f t="shared" si="10"/>
        <v>0</v>
      </c>
    </row>
    <row r="205" spans="1:11" s="3" customFormat="1" ht="12.75" customHeight="1" x14ac:dyDescent="0.2">
      <c r="A205" s="548">
        <v>2</v>
      </c>
      <c r="B205" s="549">
        <v>2</v>
      </c>
      <c r="C205" s="549">
        <v>8</v>
      </c>
      <c r="D205" s="549">
        <v>7</v>
      </c>
      <c r="E205" s="549" t="s">
        <v>315</v>
      </c>
      <c r="F205" s="567" t="s">
        <v>172</v>
      </c>
      <c r="G205" s="551"/>
      <c r="H205" s="551"/>
      <c r="I205" s="551"/>
      <c r="J205" s="552">
        <f t="shared" si="9"/>
        <v>0</v>
      </c>
      <c r="K205" s="553">
        <f t="shared" si="10"/>
        <v>0</v>
      </c>
    </row>
    <row r="206" spans="1:11" s="3" customFormat="1" ht="18" customHeight="1" x14ac:dyDescent="0.2">
      <c r="A206" s="548">
        <v>2</v>
      </c>
      <c r="B206" s="549">
        <v>2</v>
      </c>
      <c r="C206" s="549">
        <v>8</v>
      </c>
      <c r="D206" s="549">
        <v>7</v>
      </c>
      <c r="E206" s="549" t="s">
        <v>316</v>
      </c>
      <c r="F206" s="567" t="s">
        <v>173</v>
      </c>
      <c r="G206" s="551"/>
      <c r="H206" s="551"/>
      <c r="I206" s="551"/>
      <c r="J206" s="552">
        <f t="shared" si="9"/>
        <v>0</v>
      </c>
      <c r="K206" s="553">
        <f t="shared" si="10"/>
        <v>0</v>
      </c>
    </row>
    <row r="207" spans="1:11" s="3" customFormat="1" ht="15.75" customHeight="1" x14ac:dyDescent="0.2">
      <c r="A207" s="548">
        <v>2</v>
      </c>
      <c r="B207" s="549">
        <v>2</v>
      </c>
      <c r="C207" s="549">
        <v>8</v>
      </c>
      <c r="D207" s="549">
        <v>7</v>
      </c>
      <c r="E207" s="549" t="s">
        <v>328</v>
      </c>
      <c r="F207" s="567" t="s">
        <v>174</v>
      </c>
      <c r="G207" s="551">
        <v>1500000</v>
      </c>
      <c r="H207" s="551"/>
      <c r="I207" s="551"/>
      <c r="J207" s="552">
        <f t="shared" si="9"/>
        <v>1500000</v>
      </c>
      <c r="K207" s="553">
        <f t="shared" si="10"/>
        <v>0.36425617712593389</v>
      </c>
    </row>
    <row r="208" spans="1:11" s="3" customFormat="1" ht="12.75" x14ac:dyDescent="0.2">
      <c r="A208" s="543">
        <v>2</v>
      </c>
      <c r="B208" s="544">
        <v>2</v>
      </c>
      <c r="C208" s="544">
        <v>8</v>
      </c>
      <c r="D208" s="544">
        <v>8</v>
      </c>
      <c r="E208" s="544"/>
      <c r="F208" s="557" t="s">
        <v>175</v>
      </c>
      <c r="G208" s="546">
        <f>SUM(G209:G211)</f>
        <v>4700000</v>
      </c>
      <c r="H208" s="546">
        <f>SUM(H209:H211)</f>
        <v>0</v>
      </c>
      <c r="I208" s="546">
        <f>SUM(I209:I211)</f>
        <v>0</v>
      </c>
      <c r="J208" s="546">
        <f>SUM(J209:J211)</f>
        <v>4700000</v>
      </c>
      <c r="K208" s="547">
        <f>SUM(K209:K211)</f>
        <v>1.1413360216612596</v>
      </c>
    </row>
    <row r="209" spans="1:11" s="3" customFormat="1" ht="12.75" x14ac:dyDescent="0.2">
      <c r="A209" s="548">
        <v>2</v>
      </c>
      <c r="B209" s="549">
        <v>2</v>
      </c>
      <c r="C209" s="549">
        <v>8</v>
      </c>
      <c r="D209" s="549">
        <v>8</v>
      </c>
      <c r="E209" s="549" t="s">
        <v>312</v>
      </c>
      <c r="F209" s="567" t="s">
        <v>176</v>
      </c>
      <c r="G209" s="551">
        <v>4700000</v>
      </c>
      <c r="H209" s="551"/>
      <c r="I209" s="551"/>
      <c r="J209" s="552">
        <f>SUBTOTAL(9,G209:I209)</f>
        <v>4700000</v>
      </c>
      <c r="K209" s="553">
        <f>IFERROR(J209/$J$18*100,"0.00")</f>
        <v>1.1413360216612596</v>
      </c>
    </row>
    <row r="210" spans="1:11" s="3" customFormat="1" ht="12.75" x14ac:dyDescent="0.2">
      <c r="A210" s="548">
        <v>2</v>
      </c>
      <c r="B210" s="549">
        <v>2</v>
      </c>
      <c r="C210" s="549">
        <v>8</v>
      </c>
      <c r="D210" s="549">
        <v>8</v>
      </c>
      <c r="E210" s="549" t="s">
        <v>313</v>
      </c>
      <c r="F210" s="567" t="s">
        <v>177</v>
      </c>
      <c r="G210" s="551"/>
      <c r="H210" s="551"/>
      <c r="I210" s="551"/>
      <c r="J210" s="552">
        <f>SUBTOTAL(9,G210:I210)</f>
        <v>0</v>
      </c>
      <c r="K210" s="553">
        <f>IFERROR(J210/$J$18*100,"0.00")</f>
        <v>0</v>
      </c>
    </row>
    <row r="211" spans="1:11" s="3" customFormat="1" ht="12.75" x14ac:dyDescent="0.2">
      <c r="A211" s="548">
        <v>2</v>
      </c>
      <c r="B211" s="549">
        <v>2</v>
      </c>
      <c r="C211" s="549">
        <v>8</v>
      </c>
      <c r="D211" s="549">
        <v>8</v>
      </c>
      <c r="E211" s="549" t="s">
        <v>314</v>
      </c>
      <c r="F211" s="567" t="s">
        <v>178</v>
      </c>
      <c r="G211" s="551"/>
      <c r="H211" s="551"/>
      <c r="I211" s="551"/>
      <c r="J211" s="552">
        <f>SUBTOTAL(9,G211:I211)</f>
        <v>0</v>
      </c>
      <c r="K211" s="553">
        <f>IFERROR(J211/$J$18*100,"0.00")</f>
        <v>0</v>
      </c>
    </row>
    <row r="212" spans="1:11" s="3" customFormat="1" ht="12.75" x14ac:dyDescent="0.2">
      <c r="A212" s="543">
        <v>2</v>
      </c>
      <c r="B212" s="544">
        <v>2</v>
      </c>
      <c r="C212" s="544">
        <v>8</v>
      </c>
      <c r="D212" s="544">
        <v>9</v>
      </c>
      <c r="E212" s="544"/>
      <c r="F212" s="557" t="s">
        <v>179</v>
      </c>
      <c r="G212" s="546">
        <f>SUM(G213:G218)</f>
        <v>4500000</v>
      </c>
      <c r="H212" s="546">
        <f>SUM(H213:H218)</f>
        <v>0</v>
      </c>
      <c r="I212" s="546">
        <f>SUM(I213:I218)</f>
        <v>0</v>
      </c>
      <c r="J212" s="546">
        <f>SUM(J213:J218)</f>
        <v>4500000</v>
      </c>
      <c r="K212" s="547">
        <f>SUM(K213:K218)</f>
        <v>1.0927685313778017</v>
      </c>
    </row>
    <row r="213" spans="1:11" s="3" customFormat="1" ht="15" customHeight="1" x14ac:dyDescent="0.2">
      <c r="A213" s="568">
        <v>2</v>
      </c>
      <c r="B213" s="549">
        <v>2</v>
      </c>
      <c r="C213" s="549">
        <v>8</v>
      </c>
      <c r="D213" s="549">
        <v>9</v>
      </c>
      <c r="E213" s="549" t="s">
        <v>312</v>
      </c>
      <c r="F213" s="567" t="s">
        <v>319</v>
      </c>
      <c r="G213" s="551"/>
      <c r="H213" s="551"/>
      <c r="I213" s="551"/>
      <c r="J213" s="552">
        <f>SUBTOTAL(9,G213:I213)</f>
        <v>0</v>
      </c>
      <c r="K213" s="553">
        <f>IFERROR(J213/$J$18*100,"0.00")</f>
        <v>0</v>
      </c>
    </row>
    <row r="214" spans="1:11" s="3" customFormat="1" ht="29.25" customHeight="1" x14ac:dyDescent="0.2">
      <c r="A214" s="568">
        <v>2</v>
      </c>
      <c r="B214" s="549">
        <v>2</v>
      </c>
      <c r="C214" s="549">
        <v>8</v>
      </c>
      <c r="D214" s="549">
        <v>9</v>
      </c>
      <c r="E214" s="549" t="s">
        <v>313</v>
      </c>
      <c r="F214" s="567" t="s">
        <v>320</v>
      </c>
      <c r="G214" s="551"/>
      <c r="H214" s="551"/>
      <c r="I214" s="551"/>
      <c r="J214" s="552">
        <f>SUBTOTAL(9,G214:I214)</f>
        <v>0</v>
      </c>
      <c r="K214" s="553">
        <f>IFERROR(J214/$J$18*100,"0.00")</f>
        <v>0</v>
      </c>
    </row>
    <row r="215" spans="1:11" s="3" customFormat="1" ht="18" customHeight="1" x14ac:dyDescent="0.2">
      <c r="A215" s="568">
        <v>2</v>
      </c>
      <c r="B215" s="549">
        <v>2</v>
      </c>
      <c r="C215" s="549">
        <v>8</v>
      </c>
      <c r="D215" s="549">
        <v>9</v>
      </c>
      <c r="E215" s="549" t="s">
        <v>314</v>
      </c>
      <c r="F215" s="567" t="s">
        <v>356</v>
      </c>
      <c r="G215" s="551"/>
      <c r="H215" s="551"/>
      <c r="I215" s="551"/>
      <c r="J215" s="552">
        <f>SUBTOTAL(9,G215:I215)</f>
        <v>0</v>
      </c>
      <c r="K215" s="553">
        <f>IFERROR(J215/$J$18*100,"0.00")</f>
        <v>0</v>
      </c>
    </row>
    <row r="216" spans="1:11" s="3" customFormat="1" ht="18" customHeight="1" x14ac:dyDescent="0.2">
      <c r="A216" s="568">
        <v>2</v>
      </c>
      <c r="B216" s="549">
        <v>2</v>
      </c>
      <c r="C216" s="549">
        <v>8</v>
      </c>
      <c r="D216" s="549">
        <v>9</v>
      </c>
      <c r="E216" s="549" t="s">
        <v>315</v>
      </c>
      <c r="F216" s="567" t="s">
        <v>321</v>
      </c>
      <c r="G216" s="551"/>
      <c r="H216" s="551"/>
      <c r="I216" s="551"/>
      <c r="J216" s="552">
        <f>SUBTOTAL(9,G216:I216)</f>
        <v>0</v>
      </c>
      <c r="K216" s="553">
        <f>IFERROR(J216/$J$18*100,"0.00")</f>
        <v>0</v>
      </c>
    </row>
    <row r="217" spans="1:11" s="3" customFormat="1" ht="18" customHeight="1" x14ac:dyDescent="0.2">
      <c r="A217" s="548">
        <v>2</v>
      </c>
      <c r="B217" s="549">
        <v>2</v>
      </c>
      <c r="C217" s="549">
        <v>8</v>
      </c>
      <c r="D217" s="549">
        <v>9</v>
      </c>
      <c r="E217" s="549" t="s">
        <v>316</v>
      </c>
      <c r="F217" s="567" t="s">
        <v>180</v>
      </c>
      <c r="G217" s="551"/>
      <c r="H217" s="551"/>
      <c r="I217" s="551"/>
      <c r="J217" s="552"/>
      <c r="K217" s="553"/>
    </row>
    <row r="218" spans="1:11" s="3" customFormat="1" ht="15.75" customHeight="1" x14ac:dyDescent="0.2">
      <c r="A218" s="548">
        <v>2</v>
      </c>
      <c r="B218" s="549">
        <v>2</v>
      </c>
      <c r="C218" s="549">
        <v>9</v>
      </c>
      <c r="D218" s="549">
        <v>2</v>
      </c>
      <c r="E218" s="549">
        <v>1</v>
      </c>
      <c r="F218" s="567" t="s">
        <v>2481</v>
      </c>
      <c r="G218" s="551">
        <v>4500000</v>
      </c>
      <c r="H218" s="551"/>
      <c r="I218" s="551"/>
      <c r="J218" s="552">
        <f>SUBTOTAL(9,G218:I218)</f>
        <v>4500000</v>
      </c>
      <c r="K218" s="553">
        <f>IFERROR(J218/$J$18*100,"0.00")</f>
        <v>1.0927685313778017</v>
      </c>
    </row>
    <row r="219" spans="1:11" s="3" customFormat="1" ht="12.75" x14ac:dyDescent="0.2">
      <c r="A219" s="532">
        <v>2</v>
      </c>
      <c r="B219" s="533">
        <v>3</v>
      </c>
      <c r="C219" s="534"/>
      <c r="D219" s="534"/>
      <c r="E219" s="534"/>
      <c r="F219" s="535" t="s">
        <v>17</v>
      </c>
      <c r="G219" s="536">
        <f>+G220+G232+G241+G254+G259+G270+G298+G314+G319</f>
        <v>51860987.670000002</v>
      </c>
      <c r="H219" s="536">
        <f>+H220+H232+H241+H254+H259+H270+H298+H314+H319</f>
        <v>0</v>
      </c>
      <c r="I219" s="536">
        <f>+I220+I232+I241+I254+I259+I270+I298+I314+I319</f>
        <v>0</v>
      </c>
      <c r="J219" s="536">
        <f>+J220+J232+J241+J254+J259+J270+J298+J314+J319</f>
        <v>51860987.670000002</v>
      </c>
      <c r="K219" s="537">
        <f>+K220+K232+K241+K254+K259+K270+K298+K314+K319</f>
        <v>12.593790073766263</v>
      </c>
    </row>
    <row r="220" spans="1:11" s="3" customFormat="1" ht="12.75" x14ac:dyDescent="0.2">
      <c r="A220" s="538">
        <v>2</v>
      </c>
      <c r="B220" s="539">
        <v>3</v>
      </c>
      <c r="C220" s="539">
        <v>1</v>
      </c>
      <c r="D220" s="539"/>
      <c r="E220" s="539"/>
      <c r="F220" s="540" t="s">
        <v>18</v>
      </c>
      <c r="G220" s="541">
        <f>+G221+G224+G226+G230</f>
        <v>50000</v>
      </c>
      <c r="H220" s="541">
        <f>+H221+H224+H226+H230</f>
        <v>0</v>
      </c>
      <c r="I220" s="541">
        <f>+I221+I224+I226+I230</f>
        <v>0</v>
      </c>
      <c r="J220" s="541">
        <f>+J221+J224+J226+J230</f>
        <v>50000</v>
      </c>
      <c r="K220" s="542">
        <f>+K221+K224+K226+K230</f>
        <v>1.2141872570864461E-2</v>
      </c>
    </row>
    <row r="221" spans="1:11" s="3" customFormat="1" ht="12.75" x14ac:dyDescent="0.2">
      <c r="A221" s="543">
        <v>2</v>
      </c>
      <c r="B221" s="544">
        <v>3</v>
      </c>
      <c r="C221" s="544">
        <v>1</v>
      </c>
      <c r="D221" s="544">
        <v>1</v>
      </c>
      <c r="E221" s="544"/>
      <c r="F221" s="557" t="s">
        <v>181</v>
      </c>
      <c r="G221" s="546">
        <f>SUM(G222:G222)</f>
        <v>50000</v>
      </c>
      <c r="H221" s="546">
        <f>SUM(H222:H222)</f>
        <v>0</v>
      </c>
      <c r="I221" s="546">
        <f>SUM(I222:I222)</f>
        <v>0</v>
      </c>
      <c r="J221" s="546">
        <f>SUM(J222:J222)</f>
        <v>50000</v>
      </c>
      <c r="K221" s="547">
        <f>SUM(K222:K222)</f>
        <v>1.2141872570864461E-2</v>
      </c>
    </row>
    <row r="222" spans="1:11" s="3" customFormat="1" ht="12.75" x14ac:dyDescent="0.2">
      <c r="A222" s="558">
        <v>2</v>
      </c>
      <c r="B222" s="549">
        <v>3</v>
      </c>
      <c r="C222" s="549">
        <v>1</v>
      </c>
      <c r="D222" s="549">
        <v>1</v>
      </c>
      <c r="E222" s="549" t="s">
        <v>312</v>
      </c>
      <c r="F222" s="550" t="s">
        <v>181</v>
      </c>
      <c r="G222" s="551">
        <v>50000</v>
      </c>
      <c r="H222" s="551"/>
      <c r="I222" s="551"/>
      <c r="J222" s="552">
        <f>SUBTOTAL(9,G222:I222)</f>
        <v>50000</v>
      </c>
      <c r="K222" s="553">
        <f>IFERROR(J222/$J$18*100,"0.00")</f>
        <v>1.2141872570864461E-2</v>
      </c>
    </row>
    <row r="223" spans="1:11" s="3" customFormat="1" ht="12.75" x14ac:dyDescent="0.2">
      <c r="A223" s="558">
        <v>2</v>
      </c>
      <c r="B223" s="549">
        <v>3</v>
      </c>
      <c r="C223" s="549">
        <v>1</v>
      </c>
      <c r="D223" s="549">
        <v>1</v>
      </c>
      <c r="E223" s="549" t="s">
        <v>313</v>
      </c>
      <c r="F223" s="550" t="s">
        <v>182</v>
      </c>
      <c r="G223" s="560"/>
      <c r="H223" s="560"/>
      <c r="I223" s="560"/>
      <c r="J223" s="552">
        <f>SUBTOTAL(9,G223:I223)</f>
        <v>0</v>
      </c>
      <c r="K223" s="553">
        <f>IFERROR(J223/$J$18*100,"0.00")</f>
        <v>0</v>
      </c>
    </row>
    <row r="224" spans="1:11" s="3" customFormat="1" ht="12.75" x14ac:dyDescent="0.2">
      <c r="A224" s="543">
        <v>2</v>
      </c>
      <c r="B224" s="544">
        <v>3</v>
      </c>
      <c r="C224" s="544">
        <v>1</v>
      </c>
      <c r="D224" s="544">
        <v>2</v>
      </c>
      <c r="E224" s="544"/>
      <c r="F224" s="557" t="s">
        <v>183</v>
      </c>
      <c r="G224" s="563">
        <f>+G225</f>
        <v>0</v>
      </c>
      <c r="H224" s="563">
        <f>+H225</f>
        <v>0</v>
      </c>
      <c r="I224" s="563">
        <f>+I225</f>
        <v>0</v>
      </c>
      <c r="J224" s="563">
        <f>+J225</f>
        <v>0</v>
      </c>
      <c r="K224" s="564">
        <f>+K225</f>
        <v>0</v>
      </c>
    </row>
    <row r="225" spans="1:11" s="3" customFormat="1" ht="12.75" x14ac:dyDescent="0.2">
      <c r="A225" s="558">
        <v>2</v>
      </c>
      <c r="B225" s="549">
        <v>3</v>
      </c>
      <c r="C225" s="549">
        <v>1</v>
      </c>
      <c r="D225" s="549">
        <v>2</v>
      </c>
      <c r="E225" s="549" t="s">
        <v>312</v>
      </c>
      <c r="F225" s="550" t="s">
        <v>183</v>
      </c>
      <c r="G225" s="560"/>
      <c r="H225" s="560"/>
      <c r="I225" s="560"/>
      <c r="J225" s="552">
        <f>SUBTOTAL(9,G225:I225)</f>
        <v>0</v>
      </c>
      <c r="K225" s="553">
        <f>IFERROR(J225/$J$18*100,"0.00")</f>
        <v>0</v>
      </c>
    </row>
    <row r="226" spans="1:11" s="3" customFormat="1" ht="12.75" x14ac:dyDescent="0.2">
      <c r="A226" s="543">
        <v>2</v>
      </c>
      <c r="B226" s="544">
        <v>3</v>
      </c>
      <c r="C226" s="544">
        <v>1</v>
      </c>
      <c r="D226" s="544">
        <v>3</v>
      </c>
      <c r="E226" s="544"/>
      <c r="F226" s="557" t="s">
        <v>184</v>
      </c>
      <c r="G226" s="546">
        <f>SUM(G227:G229)</f>
        <v>0</v>
      </c>
      <c r="H226" s="546">
        <f>SUM(H227:H229)</f>
        <v>0</v>
      </c>
      <c r="I226" s="546">
        <f>SUM(I227:I229)</f>
        <v>0</v>
      </c>
      <c r="J226" s="546">
        <f>SUM(J227:J229)</f>
        <v>0</v>
      </c>
      <c r="K226" s="547">
        <f>SUM(K227:K229)</f>
        <v>0</v>
      </c>
    </row>
    <row r="227" spans="1:11" s="3" customFormat="1" ht="12.75" x14ac:dyDescent="0.2">
      <c r="A227" s="558">
        <v>2</v>
      </c>
      <c r="B227" s="549">
        <v>3</v>
      </c>
      <c r="C227" s="549">
        <v>1</v>
      </c>
      <c r="D227" s="549">
        <v>3</v>
      </c>
      <c r="E227" s="549" t="s">
        <v>312</v>
      </c>
      <c r="F227" s="550" t="s">
        <v>185</v>
      </c>
      <c r="G227" s="551"/>
      <c r="H227" s="551"/>
      <c r="I227" s="551"/>
      <c r="J227" s="552">
        <f>SUBTOTAL(9,G227:I227)</f>
        <v>0</v>
      </c>
      <c r="K227" s="553">
        <f>IFERROR(J227/$J$18*100,"0.00")</f>
        <v>0</v>
      </c>
    </row>
    <row r="228" spans="1:11" s="3" customFormat="1" ht="12.75" x14ac:dyDescent="0.2">
      <c r="A228" s="558">
        <v>2</v>
      </c>
      <c r="B228" s="549">
        <v>3</v>
      </c>
      <c r="C228" s="549">
        <v>1</v>
      </c>
      <c r="D228" s="549">
        <v>3</v>
      </c>
      <c r="E228" s="549" t="s">
        <v>313</v>
      </c>
      <c r="F228" s="550" t="s">
        <v>186</v>
      </c>
      <c r="G228" s="551"/>
      <c r="H228" s="551"/>
      <c r="I228" s="551"/>
      <c r="J228" s="552">
        <f>SUBTOTAL(9,G228:I228)</f>
        <v>0</v>
      </c>
      <c r="K228" s="553">
        <f>IFERROR(J228/$J$18*100,"0.00")</f>
        <v>0</v>
      </c>
    </row>
    <row r="229" spans="1:11" s="3" customFormat="1" ht="12.75" x14ac:dyDescent="0.2">
      <c r="A229" s="558">
        <v>2</v>
      </c>
      <c r="B229" s="549">
        <v>3</v>
      </c>
      <c r="C229" s="549">
        <v>1</v>
      </c>
      <c r="D229" s="549">
        <v>3</v>
      </c>
      <c r="E229" s="549" t="s">
        <v>314</v>
      </c>
      <c r="F229" s="550" t="s">
        <v>187</v>
      </c>
      <c r="G229" s="560"/>
      <c r="H229" s="560"/>
      <c r="I229" s="560"/>
      <c r="J229" s="552">
        <f>SUBTOTAL(9,G229:I229)</f>
        <v>0</v>
      </c>
      <c r="K229" s="553">
        <f>IFERROR(J229/$J$18*100,"0.00")</f>
        <v>0</v>
      </c>
    </row>
    <row r="230" spans="1:11" s="3" customFormat="1" ht="12.75" x14ac:dyDescent="0.2">
      <c r="A230" s="543">
        <v>2</v>
      </c>
      <c r="B230" s="544">
        <v>3</v>
      </c>
      <c r="C230" s="544">
        <v>1</v>
      </c>
      <c r="D230" s="544">
        <v>4</v>
      </c>
      <c r="E230" s="544"/>
      <c r="F230" s="557" t="s">
        <v>188</v>
      </c>
      <c r="G230" s="563">
        <f>+G231</f>
        <v>0</v>
      </c>
      <c r="H230" s="563">
        <f>+H231</f>
        <v>0</v>
      </c>
      <c r="I230" s="563">
        <f>+I231</f>
        <v>0</v>
      </c>
      <c r="J230" s="563">
        <f>+J231</f>
        <v>0</v>
      </c>
      <c r="K230" s="564">
        <f>+K231</f>
        <v>0</v>
      </c>
    </row>
    <row r="231" spans="1:11" s="3" customFormat="1" ht="12.75" x14ac:dyDescent="0.2">
      <c r="A231" s="558">
        <v>2</v>
      </c>
      <c r="B231" s="549">
        <v>3</v>
      </c>
      <c r="C231" s="549">
        <v>1</v>
      </c>
      <c r="D231" s="549">
        <v>4</v>
      </c>
      <c r="E231" s="549" t="s">
        <v>312</v>
      </c>
      <c r="F231" s="550" t="s">
        <v>188</v>
      </c>
      <c r="G231" s="560"/>
      <c r="H231" s="560"/>
      <c r="I231" s="560"/>
      <c r="J231" s="552">
        <f>SUBTOTAL(9,G231:I231)</f>
        <v>0</v>
      </c>
      <c r="K231" s="553">
        <f>IFERROR(J231/$J$18*100,"0.00")</f>
        <v>0</v>
      </c>
    </row>
    <row r="232" spans="1:11" s="3" customFormat="1" ht="12.75" x14ac:dyDescent="0.2">
      <c r="A232" s="538">
        <v>2</v>
      </c>
      <c r="B232" s="539">
        <v>3</v>
      </c>
      <c r="C232" s="539">
        <v>2</v>
      </c>
      <c r="D232" s="539"/>
      <c r="E232" s="539"/>
      <c r="F232" s="540" t="s">
        <v>19</v>
      </c>
      <c r="G232" s="541">
        <f>+G233+G235+G237+G239</f>
        <v>2015000</v>
      </c>
      <c r="H232" s="541">
        <f>+H233+H235+H237+H239</f>
        <v>0</v>
      </c>
      <c r="I232" s="541">
        <f>+I233+I235+I237+I239</f>
        <v>0</v>
      </c>
      <c r="J232" s="541">
        <f>+J233+J235+J237+J239</f>
        <v>2015000</v>
      </c>
      <c r="K232" s="542">
        <f>+K233+K235+K237+K239</f>
        <v>0.4893174646058378</v>
      </c>
    </row>
    <row r="233" spans="1:11" s="3" customFormat="1" ht="12.75" x14ac:dyDescent="0.2">
      <c r="A233" s="543">
        <v>2</v>
      </c>
      <c r="B233" s="544">
        <v>3</v>
      </c>
      <c r="C233" s="544">
        <v>2</v>
      </c>
      <c r="D233" s="544">
        <v>1</v>
      </c>
      <c r="E233" s="544"/>
      <c r="F233" s="557" t="s">
        <v>189</v>
      </c>
      <c r="G233" s="563">
        <f>+G234</f>
        <v>890000</v>
      </c>
      <c r="H233" s="563">
        <f>+H234</f>
        <v>0</v>
      </c>
      <c r="I233" s="563">
        <f>+I234</f>
        <v>0</v>
      </c>
      <c r="J233" s="563">
        <f>+J234</f>
        <v>890000</v>
      </c>
      <c r="K233" s="564">
        <f>+K234</f>
        <v>0.2161253317613874</v>
      </c>
    </row>
    <row r="234" spans="1:11" s="3" customFormat="1" ht="12.75" x14ac:dyDescent="0.2">
      <c r="A234" s="558">
        <v>2</v>
      </c>
      <c r="B234" s="549">
        <v>3</v>
      </c>
      <c r="C234" s="549">
        <v>2</v>
      </c>
      <c r="D234" s="549">
        <v>1</v>
      </c>
      <c r="E234" s="549" t="s">
        <v>312</v>
      </c>
      <c r="F234" s="550" t="s">
        <v>189</v>
      </c>
      <c r="G234" s="551">
        <v>890000</v>
      </c>
      <c r="H234" s="551"/>
      <c r="I234" s="551"/>
      <c r="J234" s="552">
        <f>SUBTOTAL(9,G234:I234)</f>
        <v>890000</v>
      </c>
      <c r="K234" s="553">
        <f>IFERROR(J234/$J$18*100,"0.00")</f>
        <v>0.2161253317613874</v>
      </c>
    </row>
    <row r="235" spans="1:11" s="3" customFormat="1" ht="12.75" x14ac:dyDescent="0.2">
      <c r="A235" s="543">
        <v>2</v>
      </c>
      <c r="B235" s="544">
        <v>3</v>
      </c>
      <c r="C235" s="544">
        <v>2</v>
      </c>
      <c r="D235" s="544">
        <v>2</v>
      </c>
      <c r="E235" s="544"/>
      <c r="F235" s="557" t="s">
        <v>190</v>
      </c>
      <c r="G235" s="563">
        <f>+G236</f>
        <v>125000</v>
      </c>
      <c r="H235" s="563">
        <f>+H236</f>
        <v>0</v>
      </c>
      <c r="I235" s="563">
        <f>+I236</f>
        <v>0</v>
      </c>
      <c r="J235" s="563">
        <f>+J236</f>
        <v>125000</v>
      </c>
      <c r="K235" s="564">
        <f>+K236</f>
        <v>3.0354681427161159E-2</v>
      </c>
    </row>
    <row r="236" spans="1:11" s="3" customFormat="1" ht="12.75" x14ac:dyDescent="0.2">
      <c r="A236" s="558">
        <v>2</v>
      </c>
      <c r="B236" s="549">
        <v>3</v>
      </c>
      <c r="C236" s="549">
        <v>2</v>
      </c>
      <c r="D236" s="549">
        <v>2</v>
      </c>
      <c r="E236" s="549" t="s">
        <v>312</v>
      </c>
      <c r="F236" s="550" t="s">
        <v>190</v>
      </c>
      <c r="G236" s="551">
        <v>125000</v>
      </c>
      <c r="H236" s="551"/>
      <c r="I236" s="551"/>
      <c r="J236" s="552">
        <f>SUBTOTAL(9,G236:I236)</f>
        <v>125000</v>
      </c>
      <c r="K236" s="553">
        <f>IFERROR(J236/$J$18*100,"0.00")</f>
        <v>3.0354681427161159E-2</v>
      </c>
    </row>
    <row r="237" spans="1:11" s="3" customFormat="1" ht="12.75" x14ac:dyDescent="0.2">
      <c r="A237" s="543">
        <v>2</v>
      </c>
      <c r="B237" s="544">
        <v>3</v>
      </c>
      <c r="C237" s="544">
        <v>2</v>
      </c>
      <c r="D237" s="544">
        <v>3</v>
      </c>
      <c r="E237" s="544"/>
      <c r="F237" s="557" t="s">
        <v>191</v>
      </c>
      <c r="G237" s="563">
        <f>+G238</f>
        <v>1000000</v>
      </c>
      <c r="H237" s="563">
        <f>+H238</f>
        <v>0</v>
      </c>
      <c r="I237" s="563">
        <f>+I238</f>
        <v>0</v>
      </c>
      <c r="J237" s="563">
        <f>+J238</f>
        <v>1000000</v>
      </c>
      <c r="K237" s="564">
        <f>+K238</f>
        <v>0.24283745141728927</v>
      </c>
    </row>
    <row r="238" spans="1:11" s="3" customFormat="1" ht="12.75" x14ac:dyDescent="0.2">
      <c r="A238" s="558">
        <v>2</v>
      </c>
      <c r="B238" s="549">
        <v>3</v>
      </c>
      <c r="C238" s="549">
        <v>2</v>
      </c>
      <c r="D238" s="549">
        <v>3</v>
      </c>
      <c r="E238" s="549" t="s">
        <v>312</v>
      </c>
      <c r="F238" s="550" t="s">
        <v>191</v>
      </c>
      <c r="G238" s="551">
        <v>1000000</v>
      </c>
      <c r="H238" s="551"/>
      <c r="I238" s="551"/>
      <c r="J238" s="552">
        <f>SUBTOTAL(9,G238:I238)</f>
        <v>1000000</v>
      </c>
      <c r="K238" s="553">
        <f>IFERROR(J238/$J$18*100,"0.00")</f>
        <v>0.24283745141728927</v>
      </c>
    </row>
    <row r="239" spans="1:11" s="3" customFormat="1" ht="12.75" x14ac:dyDescent="0.2">
      <c r="A239" s="543">
        <v>2</v>
      </c>
      <c r="B239" s="544">
        <v>3</v>
      </c>
      <c r="C239" s="544">
        <v>2</v>
      </c>
      <c r="D239" s="544">
        <v>4</v>
      </c>
      <c r="E239" s="544"/>
      <c r="F239" s="557" t="s">
        <v>20</v>
      </c>
      <c r="G239" s="563">
        <f>+G240</f>
        <v>0</v>
      </c>
      <c r="H239" s="563">
        <f>+H240</f>
        <v>0</v>
      </c>
      <c r="I239" s="563">
        <f>+I240</f>
        <v>0</v>
      </c>
      <c r="J239" s="563">
        <f>+J240</f>
        <v>0</v>
      </c>
      <c r="K239" s="564">
        <f>+K240</f>
        <v>0</v>
      </c>
    </row>
    <row r="240" spans="1:11" s="3" customFormat="1" ht="12.75" x14ac:dyDescent="0.2">
      <c r="A240" s="558">
        <v>2</v>
      </c>
      <c r="B240" s="549">
        <v>3</v>
      </c>
      <c r="C240" s="549">
        <v>2</v>
      </c>
      <c r="D240" s="549">
        <v>4</v>
      </c>
      <c r="E240" s="549" t="s">
        <v>312</v>
      </c>
      <c r="F240" s="550" t="s">
        <v>20</v>
      </c>
      <c r="G240" s="560"/>
      <c r="H240" s="560"/>
      <c r="I240" s="551"/>
      <c r="J240" s="552">
        <f>SUBTOTAL(9,G240:I240)</f>
        <v>0</v>
      </c>
      <c r="K240" s="553">
        <f>IFERROR(J240/$J$18*100,"0.00")</f>
        <v>0</v>
      </c>
    </row>
    <row r="241" spans="1:11" s="3" customFormat="1" ht="12.75" x14ac:dyDescent="0.2">
      <c r="A241" s="538">
        <v>2</v>
      </c>
      <c r="B241" s="539">
        <v>3</v>
      </c>
      <c r="C241" s="539">
        <v>3</v>
      </c>
      <c r="D241" s="539"/>
      <c r="E241" s="539"/>
      <c r="F241" s="540" t="s">
        <v>357</v>
      </c>
      <c r="G241" s="541">
        <f>+G242+G244+G246+G248+G250+G252</f>
        <v>585487.67000000004</v>
      </c>
      <c r="H241" s="541">
        <f>+H242+H244+H246+H248+H250+H252</f>
        <v>0</v>
      </c>
      <c r="I241" s="541">
        <f>+I242+I244+I246+I248+I250+I252</f>
        <v>0</v>
      </c>
      <c r="J241" s="541">
        <f>+J242+J244+J246+J248+J250+J252</f>
        <v>585487.67000000004</v>
      </c>
      <c r="K241" s="542">
        <f>+K242+K244+K246+K248+K250+K252</f>
        <v>0.14217833361904689</v>
      </c>
    </row>
    <row r="242" spans="1:11" s="3" customFormat="1" ht="12.75" x14ac:dyDescent="0.2">
      <c r="A242" s="543">
        <v>2</v>
      </c>
      <c r="B242" s="544">
        <v>3</v>
      </c>
      <c r="C242" s="544">
        <v>3</v>
      </c>
      <c r="D242" s="544">
        <v>1</v>
      </c>
      <c r="E242" s="544"/>
      <c r="F242" s="557" t="s">
        <v>192</v>
      </c>
      <c r="G242" s="546">
        <f>G243</f>
        <v>40000</v>
      </c>
      <c r="H242" s="546">
        <f>H243</f>
        <v>0</v>
      </c>
      <c r="I242" s="546">
        <f>I243</f>
        <v>0</v>
      </c>
      <c r="J242" s="546">
        <f>J243</f>
        <v>40000</v>
      </c>
      <c r="K242" s="547">
        <f>K243</f>
        <v>9.7134980566915708E-3</v>
      </c>
    </row>
    <row r="243" spans="1:11" s="3" customFormat="1" ht="12.75" x14ac:dyDescent="0.2">
      <c r="A243" s="558">
        <v>2</v>
      </c>
      <c r="B243" s="549">
        <v>3</v>
      </c>
      <c r="C243" s="549">
        <v>3</v>
      </c>
      <c r="D243" s="549">
        <v>1</v>
      </c>
      <c r="E243" s="549" t="s">
        <v>312</v>
      </c>
      <c r="F243" s="550" t="s">
        <v>192</v>
      </c>
      <c r="G243" s="551">
        <v>40000</v>
      </c>
      <c r="H243" s="551"/>
      <c r="I243" s="551"/>
      <c r="J243" s="552">
        <f>SUBTOTAL(9,G243:I243)</f>
        <v>40000</v>
      </c>
      <c r="K243" s="553">
        <f>IFERROR(J243/$J$18*100,"0.00")</f>
        <v>9.7134980566915708E-3</v>
      </c>
    </row>
    <row r="244" spans="1:11" s="3" customFormat="1" ht="12.75" x14ac:dyDescent="0.2">
      <c r="A244" s="543">
        <v>2</v>
      </c>
      <c r="B244" s="544">
        <v>3</v>
      </c>
      <c r="C244" s="544">
        <v>3</v>
      </c>
      <c r="D244" s="544">
        <v>2</v>
      </c>
      <c r="E244" s="544"/>
      <c r="F244" s="557" t="s">
        <v>193</v>
      </c>
      <c r="G244" s="563">
        <f>+G245</f>
        <v>350000</v>
      </c>
      <c r="H244" s="563">
        <f>+H245</f>
        <v>0</v>
      </c>
      <c r="I244" s="563">
        <f>+I245</f>
        <v>0</v>
      </c>
      <c r="J244" s="563">
        <f>+J245</f>
        <v>350000</v>
      </c>
      <c r="K244" s="564">
        <f>+K245</f>
        <v>8.499310799605124E-2</v>
      </c>
    </row>
    <row r="245" spans="1:11" s="3" customFormat="1" ht="12.75" x14ac:dyDescent="0.2">
      <c r="A245" s="558">
        <v>2</v>
      </c>
      <c r="B245" s="549">
        <v>3</v>
      </c>
      <c r="C245" s="549">
        <v>3</v>
      </c>
      <c r="D245" s="549">
        <v>2</v>
      </c>
      <c r="E245" s="549" t="s">
        <v>312</v>
      </c>
      <c r="F245" s="550" t="s">
        <v>193</v>
      </c>
      <c r="G245" s="551">
        <v>350000</v>
      </c>
      <c r="H245" s="551"/>
      <c r="I245" s="551"/>
      <c r="J245" s="552">
        <f>SUBTOTAL(9,G245:I245)</f>
        <v>350000</v>
      </c>
      <c r="K245" s="553">
        <f>IFERROR(J245/$J$18*100,"0.00")</f>
        <v>8.499310799605124E-2</v>
      </c>
    </row>
    <row r="246" spans="1:11" s="3" customFormat="1" ht="12.75" x14ac:dyDescent="0.2">
      <c r="A246" s="543">
        <v>2</v>
      </c>
      <c r="B246" s="544">
        <v>3</v>
      </c>
      <c r="C246" s="544">
        <v>3</v>
      </c>
      <c r="D246" s="544">
        <v>3</v>
      </c>
      <c r="E246" s="544"/>
      <c r="F246" s="557" t="s">
        <v>194</v>
      </c>
      <c r="G246" s="563">
        <f>+G247</f>
        <v>195487.67</v>
      </c>
      <c r="H246" s="563">
        <f>+H247</f>
        <v>0</v>
      </c>
      <c r="I246" s="563">
        <f>+I247</f>
        <v>0</v>
      </c>
      <c r="J246" s="563">
        <f>+J247</f>
        <v>195487.67</v>
      </c>
      <c r="K246" s="564">
        <f>+K247</f>
        <v>4.7471727566304078E-2</v>
      </c>
    </row>
    <row r="247" spans="1:11" s="3" customFormat="1" ht="12.75" x14ac:dyDescent="0.2">
      <c r="A247" s="558">
        <v>2</v>
      </c>
      <c r="B247" s="549">
        <v>3</v>
      </c>
      <c r="C247" s="549">
        <v>3</v>
      </c>
      <c r="D247" s="549">
        <v>3</v>
      </c>
      <c r="E247" s="549" t="s">
        <v>312</v>
      </c>
      <c r="F247" s="550" t="s">
        <v>194</v>
      </c>
      <c r="G247" s="551">
        <v>195487.67</v>
      </c>
      <c r="H247" s="551"/>
      <c r="I247" s="551"/>
      <c r="J247" s="552">
        <f>SUBTOTAL(9,G247:I247)</f>
        <v>195487.67</v>
      </c>
      <c r="K247" s="553">
        <f>IFERROR(J247/$J$18*100,"0.00")</f>
        <v>4.7471727566304078E-2</v>
      </c>
    </row>
    <row r="248" spans="1:11" s="3" customFormat="1" ht="12.75" x14ac:dyDescent="0.2">
      <c r="A248" s="543">
        <v>2</v>
      </c>
      <c r="B248" s="544">
        <v>3</v>
      </c>
      <c r="C248" s="544">
        <v>3</v>
      </c>
      <c r="D248" s="544">
        <v>4</v>
      </c>
      <c r="E248" s="544"/>
      <c r="F248" s="557" t="s">
        <v>195</v>
      </c>
      <c r="G248" s="563">
        <f>+G249</f>
        <v>0</v>
      </c>
      <c r="H248" s="563">
        <f>+H249</f>
        <v>0</v>
      </c>
      <c r="I248" s="563">
        <f>+I249</f>
        <v>0</v>
      </c>
      <c r="J248" s="563">
        <f>+J249</f>
        <v>0</v>
      </c>
      <c r="K248" s="564">
        <f>+K249</f>
        <v>0</v>
      </c>
    </row>
    <row r="249" spans="1:11" s="3" customFormat="1" ht="12.75" x14ac:dyDescent="0.2">
      <c r="A249" s="558">
        <v>2</v>
      </c>
      <c r="B249" s="549">
        <v>3</v>
      </c>
      <c r="C249" s="549">
        <v>3</v>
      </c>
      <c r="D249" s="549">
        <v>4</v>
      </c>
      <c r="E249" s="549" t="s">
        <v>312</v>
      </c>
      <c r="F249" s="550" t="s">
        <v>195</v>
      </c>
      <c r="G249" s="560"/>
      <c r="H249" s="560"/>
      <c r="I249" s="551"/>
      <c r="J249" s="552">
        <f>SUBTOTAL(9,G249:I249)</f>
        <v>0</v>
      </c>
      <c r="K249" s="553">
        <f>IFERROR(J249/$J$18*100,"0.00")</f>
        <v>0</v>
      </c>
    </row>
    <row r="250" spans="1:11" s="3" customFormat="1" ht="12.75" x14ac:dyDescent="0.2">
      <c r="A250" s="543">
        <v>2</v>
      </c>
      <c r="B250" s="544">
        <v>3</v>
      </c>
      <c r="C250" s="544">
        <v>3</v>
      </c>
      <c r="D250" s="544">
        <v>5</v>
      </c>
      <c r="E250" s="544"/>
      <c r="F250" s="557" t="s">
        <v>196</v>
      </c>
      <c r="G250" s="563">
        <f>+G251</f>
        <v>0</v>
      </c>
      <c r="H250" s="563">
        <f>+H251</f>
        <v>0</v>
      </c>
      <c r="I250" s="563">
        <f>+I251</f>
        <v>0</v>
      </c>
      <c r="J250" s="563">
        <f>+J251</f>
        <v>0</v>
      </c>
      <c r="K250" s="564">
        <f>+K251</f>
        <v>0</v>
      </c>
    </row>
    <row r="251" spans="1:11" s="3" customFormat="1" ht="12.75" x14ac:dyDescent="0.2">
      <c r="A251" s="558">
        <v>2</v>
      </c>
      <c r="B251" s="549">
        <v>3</v>
      </c>
      <c r="C251" s="549">
        <v>3</v>
      </c>
      <c r="D251" s="549">
        <v>5</v>
      </c>
      <c r="E251" s="549" t="s">
        <v>312</v>
      </c>
      <c r="F251" s="550" t="s">
        <v>196</v>
      </c>
      <c r="G251" s="560"/>
      <c r="H251" s="551"/>
      <c r="I251" s="560"/>
      <c r="J251" s="552">
        <f>SUBTOTAL(9,G251:I251)</f>
        <v>0</v>
      </c>
      <c r="K251" s="553">
        <f>IFERROR(J251/$J$18*100,"0.00")</f>
        <v>0</v>
      </c>
    </row>
    <row r="252" spans="1:11" s="3" customFormat="1" ht="12.75" x14ac:dyDescent="0.2">
      <c r="A252" s="543">
        <v>2</v>
      </c>
      <c r="B252" s="544">
        <v>3</v>
      </c>
      <c r="C252" s="544">
        <v>3</v>
      </c>
      <c r="D252" s="544">
        <v>6</v>
      </c>
      <c r="E252" s="544"/>
      <c r="F252" s="557" t="s">
        <v>197</v>
      </c>
      <c r="G252" s="563">
        <f>+G253</f>
        <v>0</v>
      </c>
      <c r="H252" s="563">
        <f>+H253</f>
        <v>0</v>
      </c>
      <c r="I252" s="563">
        <f>+I253</f>
        <v>0</v>
      </c>
      <c r="J252" s="563">
        <f>+J253</f>
        <v>0</v>
      </c>
      <c r="K252" s="564">
        <f>+K253</f>
        <v>0</v>
      </c>
    </row>
    <row r="253" spans="1:11" s="3" customFormat="1" ht="12.75" x14ac:dyDescent="0.2">
      <c r="A253" s="558">
        <v>2</v>
      </c>
      <c r="B253" s="549">
        <v>3</v>
      </c>
      <c r="C253" s="549">
        <v>3</v>
      </c>
      <c r="D253" s="549">
        <v>6</v>
      </c>
      <c r="E253" s="549" t="s">
        <v>312</v>
      </c>
      <c r="F253" s="550" t="s">
        <v>197</v>
      </c>
      <c r="G253" s="551"/>
      <c r="H253" s="551"/>
      <c r="I253" s="551"/>
      <c r="J253" s="552">
        <f>SUBTOTAL(9,G253:I253)</f>
        <v>0</v>
      </c>
      <c r="K253" s="553">
        <f>IFERROR(J253/$J$18*100,"0.00")</f>
        <v>0</v>
      </c>
    </row>
    <row r="254" spans="1:11" s="3" customFormat="1" ht="12.75" x14ac:dyDescent="0.2">
      <c r="A254" s="538">
        <v>2</v>
      </c>
      <c r="B254" s="539">
        <v>3</v>
      </c>
      <c r="C254" s="539">
        <v>4</v>
      </c>
      <c r="D254" s="539"/>
      <c r="E254" s="539"/>
      <c r="F254" s="540" t="s">
        <v>358</v>
      </c>
      <c r="G254" s="541">
        <f>+G255+G257</f>
        <v>7500000</v>
      </c>
      <c r="H254" s="541">
        <f>+H255+H257</f>
        <v>0</v>
      </c>
      <c r="I254" s="541">
        <f>+I255+I257</f>
        <v>0</v>
      </c>
      <c r="J254" s="541">
        <f>+J255+J257</f>
        <v>7500000</v>
      </c>
      <c r="K254" s="542">
        <f>+K255+K257</f>
        <v>1.8212808856296694</v>
      </c>
    </row>
    <row r="255" spans="1:11" s="3" customFormat="1" ht="12.75" x14ac:dyDescent="0.2">
      <c r="A255" s="543">
        <v>2</v>
      </c>
      <c r="B255" s="544">
        <v>3</v>
      </c>
      <c r="C255" s="544">
        <v>4</v>
      </c>
      <c r="D255" s="544">
        <v>1</v>
      </c>
      <c r="E255" s="544"/>
      <c r="F255" s="557" t="s">
        <v>198</v>
      </c>
      <c r="G255" s="563">
        <f>+G256</f>
        <v>7500000</v>
      </c>
      <c r="H255" s="563">
        <f>+H256</f>
        <v>0</v>
      </c>
      <c r="I255" s="563">
        <f>+I256</f>
        <v>0</v>
      </c>
      <c r="J255" s="563">
        <f>+J256</f>
        <v>7500000</v>
      </c>
      <c r="K255" s="564">
        <f>+K256</f>
        <v>1.8212808856296694</v>
      </c>
    </row>
    <row r="256" spans="1:11" s="3" customFormat="1" ht="12.75" x14ac:dyDescent="0.2">
      <c r="A256" s="558">
        <v>2</v>
      </c>
      <c r="B256" s="549">
        <v>3</v>
      </c>
      <c r="C256" s="549">
        <v>4</v>
      </c>
      <c r="D256" s="549">
        <v>1</v>
      </c>
      <c r="E256" s="549" t="s">
        <v>312</v>
      </c>
      <c r="F256" s="550" t="s">
        <v>198</v>
      </c>
      <c r="G256" s="551">
        <v>7500000</v>
      </c>
      <c r="H256" s="551"/>
      <c r="I256" s="551"/>
      <c r="J256" s="552">
        <f>SUBTOTAL(9,G256:I256)</f>
        <v>7500000</v>
      </c>
      <c r="K256" s="553">
        <f>IFERROR(J256/$J$18*100,"0.00")</f>
        <v>1.8212808856296694</v>
      </c>
    </row>
    <row r="257" spans="1:11" s="3" customFormat="1" ht="12.75" x14ac:dyDescent="0.2">
      <c r="A257" s="561">
        <v>2</v>
      </c>
      <c r="B257" s="544">
        <v>3</v>
      </c>
      <c r="C257" s="544">
        <v>4</v>
      </c>
      <c r="D257" s="544">
        <v>2</v>
      </c>
      <c r="E257" s="544"/>
      <c r="F257" s="557" t="s">
        <v>199</v>
      </c>
      <c r="G257" s="563">
        <f>+G258</f>
        <v>0</v>
      </c>
      <c r="H257" s="563">
        <f>+H258</f>
        <v>0</v>
      </c>
      <c r="I257" s="563">
        <f>+I258</f>
        <v>0</v>
      </c>
      <c r="J257" s="563">
        <f>+J258</f>
        <v>0</v>
      </c>
      <c r="K257" s="564">
        <f>+K258</f>
        <v>0</v>
      </c>
    </row>
    <row r="258" spans="1:11" s="3" customFormat="1" ht="12.75" x14ac:dyDescent="0.2">
      <c r="A258" s="569">
        <v>2</v>
      </c>
      <c r="B258" s="570">
        <v>3</v>
      </c>
      <c r="C258" s="570">
        <v>4</v>
      </c>
      <c r="D258" s="570">
        <v>2</v>
      </c>
      <c r="E258" s="549" t="s">
        <v>312</v>
      </c>
      <c r="F258" s="550" t="s">
        <v>199</v>
      </c>
      <c r="G258" s="560"/>
      <c r="H258" s="560"/>
      <c r="I258" s="560"/>
      <c r="J258" s="552">
        <f>SUBTOTAL(9,G258:I258)</f>
        <v>0</v>
      </c>
      <c r="K258" s="553">
        <f>IFERROR(J258/$J$18*100,"0.00")</f>
        <v>0</v>
      </c>
    </row>
    <row r="259" spans="1:11" s="3" customFormat="1" ht="12.75" x14ac:dyDescent="0.2">
      <c r="A259" s="538">
        <v>2</v>
      </c>
      <c r="B259" s="539">
        <v>3</v>
      </c>
      <c r="C259" s="539">
        <v>5</v>
      </c>
      <c r="D259" s="539"/>
      <c r="E259" s="539"/>
      <c r="F259" s="540" t="s">
        <v>200</v>
      </c>
      <c r="G259" s="541">
        <f>+G260+G262+G264+G266+G268</f>
        <v>600000</v>
      </c>
      <c r="H259" s="541">
        <f>+H260+H262+H264+H266+H268</f>
        <v>0</v>
      </c>
      <c r="I259" s="541">
        <f>+I260+I262+I264+I266+I268</f>
        <v>0</v>
      </c>
      <c r="J259" s="541">
        <f>+J260+J262+J264+J266+J268</f>
        <v>600000</v>
      </c>
      <c r="K259" s="542">
        <f>+K260+K262+K264+K266+K268</f>
        <v>0.14570247085037355</v>
      </c>
    </row>
    <row r="260" spans="1:11" s="3" customFormat="1" ht="12.75" x14ac:dyDescent="0.2">
      <c r="A260" s="543">
        <v>2</v>
      </c>
      <c r="B260" s="544">
        <v>3</v>
      </c>
      <c r="C260" s="544">
        <v>5</v>
      </c>
      <c r="D260" s="544">
        <v>1</v>
      </c>
      <c r="E260" s="544"/>
      <c r="F260" s="557" t="s">
        <v>201</v>
      </c>
      <c r="G260" s="563">
        <f>+G261</f>
        <v>0</v>
      </c>
      <c r="H260" s="563">
        <f>+H261</f>
        <v>0</v>
      </c>
      <c r="I260" s="563">
        <f>+I261</f>
        <v>0</v>
      </c>
      <c r="J260" s="563">
        <f>+J261</f>
        <v>0</v>
      </c>
      <c r="K260" s="564">
        <f>+K261</f>
        <v>0</v>
      </c>
    </row>
    <row r="261" spans="1:11" s="3" customFormat="1" ht="12.75" x14ac:dyDescent="0.2">
      <c r="A261" s="558">
        <v>2</v>
      </c>
      <c r="B261" s="549">
        <v>3</v>
      </c>
      <c r="C261" s="549">
        <v>5</v>
      </c>
      <c r="D261" s="549">
        <v>1</v>
      </c>
      <c r="E261" s="549" t="s">
        <v>312</v>
      </c>
      <c r="F261" s="550" t="s">
        <v>201</v>
      </c>
      <c r="G261" s="560"/>
      <c r="H261" s="560"/>
      <c r="I261" s="551"/>
      <c r="J261" s="552">
        <f>SUBTOTAL(9,G261:I261)</f>
        <v>0</v>
      </c>
      <c r="K261" s="553">
        <f>IFERROR(J261/$J$18*100,"0.00")</f>
        <v>0</v>
      </c>
    </row>
    <row r="262" spans="1:11" s="3" customFormat="1" ht="12.75" x14ac:dyDescent="0.2">
      <c r="A262" s="543">
        <v>2</v>
      </c>
      <c r="B262" s="544">
        <v>3</v>
      </c>
      <c r="C262" s="544">
        <v>5</v>
      </c>
      <c r="D262" s="544">
        <v>2</v>
      </c>
      <c r="E262" s="544"/>
      <c r="F262" s="557" t="s">
        <v>202</v>
      </c>
      <c r="G262" s="563">
        <f>+G263</f>
        <v>0</v>
      </c>
      <c r="H262" s="563">
        <f>+H263</f>
        <v>0</v>
      </c>
      <c r="I262" s="563">
        <f>+I263</f>
        <v>0</v>
      </c>
      <c r="J262" s="563">
        <f>+J263</f>
        <v>0</v>
      </c>
      <c r="K262" s="564">
        <f>+K263</f>
        <v>0</v>
      </c>
    </row>
    <row r="263" spans="1:11" s="3" customFormat="1" ht="12.75" x14ac:dyDescent="0.2">
      <c r="A263" s="558">
        <v>2</v>
      </c>
      <c r="B263" s="549">
        <v>3</v>
      </c>
      <c r="C263" s="549">
        <v>5</v>
      </c>
      <c r="D263" s="549">
        <v>2</v>
      </c>
      <c r="E263" s="549" t="s">
        <v>312</v>
      </c>
      <c r="F263" s="550" t="s">
        <v>202</v>
      </c>
      <c r="G263" s="560"/>
      <c r="H263" s="560"/>
      <c r="I263" s="560"/>
      <c r="J263" s="552">
        <f>SUBTOTAL(9,G263:I263)</f>
        <v>0</v>
      </c>
      <c r="K263" s="553">
        <f>IFERROR(J263/$J$18*100,"0.00")</f>
        <v>0</v>
      </c>
    </row>
    <row r="264" spans="1:11" s="3" customFormat="1" ht="12.75" x14ac:dyDescent="0.2">
      <c r="A264" s="543">
        <v>2</v>
      </c>
      <c r="B264" s="544">
        <v>3</v>
      </c>
      <c r="C264" s="544">
        <v>5</v>
      </c>
      <c r="D264" s="544">
        <v>3</v>
      </c>
      <c r="E264" s="544"/>
      <c r="F264" s="557" t="s">
        <v>203</v>
      </c>
      <c r="G264" s="563">
        <f>+G265</f>
        <v>350000</v>
      </c>
      <c r="H264" s="563">
        <f>+H265</f>
        <v>0</v>
      </c>
      <c r="I264" s="563">
        <f>+I265</f>
        <v>0</v>
      </c>
      <c r="J264" s="563">
        <f>+J265</f>
        <v>350000</v>
      </c>
      <c r="K264" s="564">
        <f>+K265</f>
        <v>8.499310799605124E-2</v>
      </c>
    </row>
    <row r="265" spans="1:11" s="3" customFormat="1" ht="12.75" x14ac:dyDescent="0.2">
      <c r="A265" s="558">
        <v>2</v>
      </c>
      <c r="B265" s="549">
        <v>3</v>
      </c>
      <c r="C265" s="549">
        <v>5</v>
      </c>
      <c r="D265" s="549">
        <v>3</v>
      </c>
      <c r="E265" s="549" t="s">
        <v>312</v>
      </c>
      <c r="F265" s="550" t="s">
        <v>203</v>
      </c>
      <c r="G265" s="551">
        <v>350000</v>
      </c>
      <c r="H265" s="551"/>
      <c r="I265" s="551"/>
      <c r="J265" s="552">
        <f>SUBTOTAL(9,G265:I265)</f>
        <v>350000</v>
      </c>
      <c r="K265" s="553">
        <f>IFERROR(J265/$J$18*100,"0.00")</f>
        <v>8.499310799605124E-2</v>
      </c>
    </row>
    <row r="266" spans="1:11" s="3" customFormat="1" ht="12.75" x14ac:dyDescent="0.2">
      <c r="A266" s="543">
        <v>2</v>
      </c>
      <c r="B266" s="544">
        <v>3</v>
      </c>
      <c r="C266" s="544">
        <v>5</v>
      </c>
      <c r="D266" s="544">
        <v>4</v>
      </c>
      <c r="E266" s="544"/>
      <c r="F266" s="557" t="s">
        <v>204</v>
      </c>
      <c r="G266" s="563">
        <f>+G267</f>
        <v>0</v>
      </c>
      <c r="H266" s="563">
        <f>+H267</f>
        <v>0</v>
      </c>
      <c r="I266" s="563">
        <f>+I267</f>
        <v>0</v>
      </c>
      <c r="J266" s="563">
        <f>+J267</f>
        <v>0</v>
      </c>
      <c r="K266" s="564">
        <f>+K267</f>
        <v>0</v>
      </c>
    </row>
    <row r="267" spans="1:11" s="3" customFormat="1" ht="12.75" x14ac:dyDescent="0.2">
      <c r="A267" s="558">
        <v>2</v>
      </c>
      <c r="B267" s="549">
        <v>3</v>
      </c>
      <c r="C267" s="549">
        <v>5</v>
      </c>
      <c r="D267" s="549">
        <v>4</v>
      </c>
      <c r="E267" s="549" t="s">
        <v>312</v>
      </c>
      <c r="F267" s="550" t="s">
        <v>204</v>
      </c>
      <c r="G267" s="560"/>
      <c r="H267" s="551"/>
      <c r="I267" s="560"/>
      <c r="J267" s="552">
        <f>SUBTOTAL(9,G267:I267)</f>
        <v>0</v>
      </c>
      <c r="K267" s="553">
        <f>IFERROR(J267/$J$18*100,"0.00")</f>
        <v>0</v>
      </c>
    </row>
    <row r="268" spans="1:11" s="3" customFormat="1" ht="12.75" x14ac:dyDescent="0.2">
      <c r="A268" s="543">
        <v>2</v>
      </c>
      <c r="B268" s="544">
        <v>3</v>
      </c>
      <c r="C268" s="544">
        <v>5</v>
      </c>
      <c r="D268" s="544">
        <v>5</v>
      </c>
      <c r="E268" s="544"/>
      <c r="F268" s="557" t="s">
        <v>359</v>
      </c>
      <c r="G268" s="563">
        <f>+G269</f>
        <v>250000</v>
      </c>
      <c r="H268" s="563">
        <f>+H269</f>
        <v>0</v>
      </c>
      <c r="I268" s="563">
        <f>+I269</f>
        <v>0</v>
      </c>
      <c r="J268" s="563">
        <f>+J269</f>
        <v>250000</v>
      </c>
      <c r="K268" s="564">
        <f>+K269</f>
        <v>6.0709362854322317E-2</v>
      </c>
    </row>
    <row r="269" spans="1:11" s="3" customFormat="1" ht="12.75" x14ac:dyDescent="0.2">
      <c r="A269" s="558">
        <v>2</v>
      </c>
      <c r="B269" s="549">
        <v>3</v>
      </c>
      <c r="C269" s="549">
        <v>5</v>
      </c>
      <c r="D269" s="549">
        <v>5</v>
      </c>
      <c r="E269" s="549" t="s">
        <v>312</v>
      </c>
      <c r="F269" s="550" t="s">
        <v>205</v>
      </c>
      <c r="G269" s="551">
        <v>250000</v>
      </c>
      <c r="H269" s="551"/>
      <c r="I269" s="551"/>
      <c r="J269" s="552">
        <f>SUBTOTAL(9,G269:I269)</f>
        <v>250000</v>
      </c>
      <c r="K269" s="553">
        <f>IFERROR(J269/$J$18*100,"0.00")</f>
        <v>6.0709362854322317E-2</v>
      </c>
    </row>
    <row r="270" spans="1:11" s="3" customFormat="1" ht="12.75" x14ac:dyDescent="0.2">
      <c r="A270" s="538">
        <v>2</v>
      </c>
      <c r="B270" s="539">
        <v>3</v>
      </c>
      <c r="C270" s="539">
        <v>6</v>
      </c>
      <c r="D270" s="539"/>
      <c r="E270" s="539"/>
      <c r="F270" s="540" t="s">
        <v>206</v>
      </c>
      <c r="G270" s="541">
        <f>+G271+G277+G281+G288+G296</f>
        <v>1535000</v>
      </c>
      <c r="H270" s="541">
        <f>+H271+H277+H281+H288+H296</f>
        <v>0</v>
      </c>
      <c r="I270" s="541">
        <f>+I271+I277+I281+I288+I296</f>
        <v>0</v>
      </c>
      <c r="J270" s="541">
        <f>+J271+J277+J281+J288+J296</f>
        <v>1535000</v>
      </c>
      <c r="K270" s="541">
        <f>+K271+K277+K281+K288+K296</f>
        <v>0.37275548792553903</v>
      </c>
    </row>
    <row r="271" spans="1:11" s="3" customFormat="1" ht="12.75" x14ac:dyDescent="0.2">
      <c r="A271" s="543">
        <v>2</v>
      </c>
      <c r="B271" s="544">
        <v>3</v>
      </c>
      <c r="C271" s="544">
        <v>6</v>
      </c>
      <c r="D271" s="544">
        <v>1</v>
      </c>
      <c r="E271" s="544"/>
      <c r="F271" s="557" t="s">
        <v>207</v>
      </c>
      <c r="G271" s="563">
        <f>+G272+G273+G274+G275</f>
        <v>0</v>
      </c>
      <c r="H271" s="563">
        <f>+H272+H273+H274+H275</f>
        <v>0</v>
      </c>
      <c r="I271" s="563">
        <f>+I272+I273+I274+I275</f>
        <v>0</v>
      </c>
      <c r="J271" s="563">
        <f>+J272+J273+J274+J275</f>
        <v>0</v>
      </c>
      <c r="K271" s="564">
        <f>+K272+K273+K274+K275</f>
        <v>0</v>
      </c>
    </row>
    <row r="272" spans="1:11" s="3" customFormat="1" ht="12.75" x14ac:dyDescent="0.2">
      <c r="A272" s="558">
        <v>2</v>
      </c>
      <c r="B272" s="549">
        <v>3</v>
      </c>
      <c r="C272" s="549">
        <v>6</v>
      </c>
      <c r="D272" s="549">
        <v>1</v>
      </c>
      <c r="E272" s="549" t="s">
        <v>312</v>
      </c>
      <c r="F272" s="550" t="s">
        <v>208</v>
      </c>
      <c r="G272" s="551"/>
      <c r="H272" s="551"/>
      <c r="I272" s="551"/>
      <c r="J272" s="552">
        <f>SUBTOTAL(9,G272:I272)</f>
        <v>0</v>
      </c>
      <c r="K272" s="553">
        <f>IFERROR(J272/$J$18*100,"0.00")</f>
        <v>0</v>
      </c>
    </row>
    <row r="273" spans="1:11" s="3" customFormat="1" ht="12.75" x14ac:dyDescent="0.2">
      <c r="A273" s="558">
        <v>2</v>
      </c>
      <c r="B273" s="549">
        <v>3</v>
      </c>
      <c r="C273" s="549">
        <v>6</v>
      </c>
      <c r="D273" s="549">
        <v>1</v>
      </c>
      <c r="E273" s="549" t="s">
        <v>313</v>
      </c>
      <c r="F273" s="550" t="s">
        <v>209</v>
      </c>
      <c r="G273" s="551"/>
      <c r="H273" s="551"/>
      <c r="I273" s="551"/>
      <c r="J273" s="552">
        <f>SUBTOTAL(9,G273:I273)</f>
        <v>0</v>
      </c>
      <c r="K273" s="553">
        <f>IFERROR(J273/$J$18*100,"0.00")</f>
        <v>0</v>
      </c>
    </row>
    <row r="274" spans="1:11" s="3" customFormat="1" ht="12.75" x14ac:dyDescent="0.2">
      <c r="A274" s="558">
        <v>2</v>
      </c>
      <c r="B274" s="549">
        <v>3</v>
      </c>
      <c r="C274" s="549">
        <v>6</v>
      </c>
      <c r="D274" s="549">
        <v>1</v>
      </c>
      <c r="E274" s="549" t="s">
        <v>314</v>
      </c>
      <c r="F274" s="550" t="s">
        <v>210</v>
      </c>
      <c r="G274" s="551"/>
      <c r="H274" s="551"/>
      <c r="I274" s="551"/>
      <c r="J274" s="552">
        <f>SUBTOTAL(9,G274:I274)</f>
        <v>0</v>
      </c>
      <c r="K274" s="553">
        <f>IFERROR(J274/$J$18*100,"0.00")</f>
        <v>0</v>
      </c>
    </row>
    <row r="275" spans="1:11" s="3" customFormat="1" ht="12.75" x14ac:dyDescent="0.2">
      <c r="A275" s="558">
        <v>2</v>
      </c>
      <c r="B275" s="549">
        <v>3</v>
      </c>
      <c r="C275" s="549">
        <v>6</v>
      </c>
      <c r="D275" s="549">
        <v>1</v>
      </c>
      <c r="E275" s="549" t="s">
        <v>315</v>
      </c>
      <c r="F275" s="550" t="s">
        <v>211</v>
      </c>
      <c r="G275" s="551"/>
      <c r="H275" s="551"/>
      <c r="I275" s="551"/>
      <c r="J275" s="552">
        <f>SUBTOTAL(9,G275:I275)</f>
        <v>0</v>
      </c>
      <c r="K275" s="553">
        <f>IFERROR(J275/$J$18*100,"0.00")</f>
        <v>0</v>
      </c>
    </row>
    <row r="276" spans="1:11" s="3" customFormat="1" ht="12.75" x14ac:dyDescent="0.2">
      <c r="A276" s="558">
        <v>2</v>
      </c>
      <c r="B276" s="549">
        <v>3</v>
      </c>
      <c r="C276" s="549">
        <v>6</v>
      </c>
      <c r="D276" s="549">
        <v>1</v>
      </c>
      <c r="E276" s="549" t="s">
        <v>316</v>
      </c>
      <c r="F276" s="550" t="s">
        <v>212</v>
      </c>
      <c r="G276" s="560"/>
      <c r="H276" s="560"/>
      <c r="I276" s="560"/>
      <c r="J276" s="552">
        <f>SUBTOTAL(9,G276:I276)</f>
        <v>0</v>
      </c>
      <c r="K276" s="553">
        <f>IFERROR(J276/$J$18*100,"0.00")</f>
        <v>0</v>
      </c>
    </row>
    <row r="277" spans="1:11" s="3" customFormat="1" ht="12.75" x14ac:dyDescent="0.2">
      <c r="A277" s="543">
        <v>2</v>
      </c>
      <c r="B277" s="544">
        <v>3</v>
      </c>
      <c r="C277" s="544">
        <v>6</v>
      </c>
      <c r="D277" s="544">
        <v>2</v>
      </c>
      <c r="E277" s="544"/>
      <c r="F277" s="557" t="s">
        <v>213</v>
      </c>
      <c r="G277" s="563">
        <f>+G278+G279+G280</f>
        <v>285000</v>
      </c>
      <c r="H277" s="563">
        <f>+H278+H279+H280</f>
        <v>0</v>
      </c>
      <c r="I277" s="563">
        <f>+I278+I279+I280</f>
        <v>0</v>
      </c>
      <c r="J277" s="563">
        <f>+J278+J279+J280</f>
        <v>285000</v>
      </c>
      <c r="K277" s="564">
        <f>+K278+K279+K280</f>
        <v>6.9208673653927438E-2</v>
      </c>
    </row>
    <row r="278" spans="1:11" s="3" customFormat="1" ht="12.75" x14ac:dyDescent="0.2">
      <c r="A278" s="558">
        <v>2</v>
      </c>
      <c r="B278" s="549">
        <v>3</v>
      </c>
      <c r="C278" s="549">
        <v>6</v>
      </c>
      <c r="D278" s="549">
        <v>2</v>
      </c>
      <c r="E278" s="549" t="s">
        <v>312</v>
      </c>
      <c r="F278" s="550" t="s">
        <v>214</v>
      </c>
      <c r="G278" s="551"/>
      <c r="H278" s="551"/>
      <c r="I278" s="551"/>
      <c r="J278" s="552">
        <f>SUBTOTAL(9,G278:I278)</f>
        <v>0</v>
      </c>
      <c r="K278" s="553">
        <f>IFERROR(J278/$J$18*100,"0.00")</f>
        <v>0</v>
      </c>
    </row>
    <row r="279" spans="1:11" s="3" customFormat="1" ht="12.75" x14ac:dyDescent="0.2">
      <c r="A279" s="558">
        <v>2</v>
      </c>
      <c r="B279" s="549">
        <v>3</v>
      </c>
      <c r="C279" s="549">
        <v>6</v>
      </c>
      <c r="D279" s="549">
        <v>2</v>
      </c>
      <c r="E279" s="549" t="s">
        <v>313</v>
      </c>
      <c r="F279" s="550" t="s">
        <v>215</v>
      </c>
      <c r="G279" s="551">
        <v>250000</v>
      </c>
      <c r="H279" s="551"/>
      <c r="I279" s="551"/>
      <c r="J279" s="552">
        <f>SUBTOTAL(9,G279:I279)</f>
        <v>250000</v>
      </c>
      <c r="K279" s="553">
        <f>IFERROR(J279/$J$18*100,"0.00")</f>
        <v>6.0709362854322317E-2</v>
      </c>
    </row>
    <row r="280" spans="1:11" s="3" customFormat="1" ht="12.75" x14ac:dyDescent="0.2">
      <c r="A280" s="558">
        <v>2</v>
      </c>
      <c r="B280" s="549">
        <v>3</v>
      </c>
      <c r="C280" s="549">
        <v>6</v>
      </c>
      <c r="D280" s="549">
        <v>2</v>
      </c>
      <c r="E280" s="549" t="s">
        <v>314</v>
      </c>
      <c r="F280" s="550" t="s">
        <v>216</v>
      </c>
      <c r="G280" s="560">
        <v>35000</v>
      </c>
      <c r="H280" s="560"/>
      <c r="I280" s="560"/>
      <c r="J280" s="552">
        <f>SUBTOTAL(9,G280:I280)</f>
        <v>35000</v>
      </c>
      <c r="K280" s="553">
        <f>IFERROR(J280/$J$18*100,"0.00")</f>
        <v>8.4993107996051229E-3</v>
      </c>
    </row>
    <row r="281" spans="1:11" s="3" customFormat="1" ht="12.75" x14ac:dyDescent="0.2">
      <c r="A281" s="543">
        <v>2</v>
      </c>
      <c r="B281" s="544">
        <v>3</v>
      </c>
      <c r="C281" s="544">
        <v>6</v>
      </c>
      <c r="D281" s="544">
        <v>3</v>
      </c>
      <c r="E281" s="544"/>
      <c r="F281" s="557" t="s">
        <v>217</v>
      </c>
      <c r="G281" s="563">
        <f>+G282+G283+G284+G285+G286+G287</f>
        <v>1250000</v>
      </c>
      <c r="H281" s="563">
        <f>+H282+H283+H284+H285+H286+H287</f>
        <v>0</v>
      </c>
      <c r="I281" s="563">
        <f>+I282+I283+I284+I285+I286+I287</f>
        <v>0</v>
      </c>
      <c r="J281" s="563">
        <f>+J282+J283+J284+J285+J286+J287</f>
        <v>1250000</v>
      </c>
      <c r="K281" s="564">
        <f>+K282+K283+K284+K285+K286+K287</f>
        <v>0.30354681427161156</v>
      </c>
    </row>
    <row r="282" spans="1:11" s="3" customFormat="1" ht="12.75" x14ac:dyDescent="0.2">
      <c r="A282" s="558">
        <v>2</v>
      </c>
      <c r="B282" s="549">
        <v>3</v>
      </c>
      <c r="C282" s="549">
        <v>6</v>
      </c>
      <c r="D282" s="549">
        <v>3</v>
      </c>
      <c r="E282" s="549" t="s">
        <v>312</v>
      </c>
      <c r="F282" s="550" t="s">
        <v>218</v>
      </c>
      <c r="G282" s="551"/>
      <c r="H282" s="551"/>
      <c r="I282" s="551"/>
      <c r="J282" s="552">
        <f t="shared" ref="J282:J287" si="11">SUBTOTAL(9,G282:I282)</f>
        <v>0</v>
      </c>
      <c r="K282" s="553">
        <f t="shared" ref="K282:K287" si="12">IFERROR(J282/$J$18*100,"0.00")</f>
        <v>0</v>
      </c>
    </row>
    <row r="283" spans="1:11" s="3" customFormat="1" ht="12.75" x14ac:dyDescent="0.2">
      <c r="A283" s="558">
        <v>2</v>
      </c>
      <c r="B283" s="549">
        <v>3</v>
      </c>
      <c r="C283" s="549">
        <v>6</v>
      </c>
      <c r="D283" s="549">
        <v>3</v>
      </c>
      <c r="E283" s="549" t="s">
        <v>313</v>
      </c>
      <c r="F283" s="550" t="s">
        <v>219</v>
      </c>
      <c r="G283" s="551"/>
      <c r="H283" s="551"/>
      <c r="I283" s="551"/>
      <c r="J283" s="552">
        <f t="shared" si="11"/>
        <v>0</v>
      </c>
      <c r="K283" s="553">
        <f t="shared" si="12"/>
        <v>0</v>
      </c>
    </row>
    <row r="284" spans="1:11" s="3" customFormat="1" ht="12.75" x14ac:dyDescent="0.2">
      <c r="A284" s="558">
        <v>2</v>
      </c>
      <c r="B284" s="549">
        <v>3</v>
      </c>
      <c r="C284" s="549">
        <v>6</v>
      </c>
      <c r="D284" s="549">
        <v>3</v>
      </c>
      <c r="E284" s="549" t="s">
        <v>314</v>
      </c>
      <c r="F284" s="550" t="s">
        <v>220</v>
      </c>
      <c r="G284" s="551">
        <v>1000000</v>
      </c>
      <c r="H284" s="551"/>
      <c r="I284" s="551"/>
      <c r="J284" s="552">
        <f t="shared" si="11"/>
        <v>1000000</v>
      </c>
      <c r="K284" s="553">
        <f t="shared" si="12"/>
        <v>0.24283745141728927</v>
      </c>
    </row>
    <row r="285" spans="1:11" s="3" customFormat="1" ht="15" customHeight="1" x14ac:dyDescent="0.2">
      <c r="A285" s="558">
        <v>2</v>
      </c>
      <c r="B285" s="549">
        <v>3</v>
      </c>
      <c r="C285" s="549">
        <v>6</v>
      </c>
      <c r="D285" s="549">
        <v>3</v>
      </c>
      <c r="E285" s="549" t="s">
        <v>315</v>
      </c>
      <c r="F285" s="567" t="s">
        <v>221</v>
      </c>
      <c r="G285" s="551">
        <v>250000</v>
      </c>
      <c r="H285" s="551"/>
      <c r="I285" s="551"/>
      <c r="J285" s="552">
        <f t="shared" si="11"/>
        <v>250000</v>
      </c>
      <c r="K285" s="553">
        <f t="shared" si="12"/>
        <v>6.0709362854322317E-2</v>
      </c>
    </row>
    <row r="286" spans="1:11" s="3" customFormat="1" ht="12.75" x14ac:dyDescent="0.2">
      <c r="A286" s="558">
        <v>2</v>
      </c>
      <c r="B286" s="549">
        <v>3</v>
      </c>
      <c r="C286" s="549">
        <v>6</v>
      </c>
      <c r="D286" s="549">
        <v>3</v>
      </c>
      <c r="E286" s="549" t="s">
        <v>316</v>
      </c>
      <c r="F286" s="550" t="s">
        <v>222</v>
      </c>
      <c r="G286" s="551"/>
      <c r="H286" s="551"/>
      <c r="I286" s="551"/>
      <c r="J286" s="552">
        <f t="shared" si="11"/>
        <v>0</v>
      </c>
      <c r="K286" s="553">
        <f t="shared" si="12"/>
        <v>0</v>
      </c>
    </row>
    <row r="287" spans="1:11" s="3" customFormat="1" ht="12.75" x14ac:dyDescent="0.2">
      <c r="A287" s="558">
        <v>2</v>
      </c>
      <c r="B287" s="549">
        <v>3</v>
      </c>
      <c r="C287" s="549">
        <v>6</v>
      </c>
      <c r="D287" s="549">
        <v>3</v>
      </c>
      <c r="E287" s="549" t="s">
        <v>328</v>
      </c>
      <c r="F287" s="550" t="s">
        <v>223</v>
      </c>
      <c r="G287" s="560"/>
      <c r="H287" s="560"/>
      <c r="I287" s="551"/>
      <c r="J287" s="552">
        <f t="shared" si="11"/>
        <v>0</v>
      </c>
      <c r="K287" s="553">
        <f t="shared" si="12"/>
        <v>0</v>
      </c>
    </row>
    <row r="288" spans="1:11" s="3" customFormat="1" ht="12.75" x14ac:dyDescent="0.2">
      <c r="A288" s="543">
        <v>2</v>
      </c>
      <c r="B288" s="544">
        <v>3</v>
      </c>
      <c r="C288" s="544">
        <v>6</v>
      </c>
      <c r="D288" s="544">
        <v>4</v>
      </c>
      <c r="E288" s="544"/>
      <c r="F288" s="557" t="s">
        <v>21</v>
      </c>
      <c r="G288" s="563">
        <f>+G289+G290+G291+G292+G293+G294+G295</f>
        <v>0</v>
      </c>
      <c r="H288" s="563">
        <f>+H289+H290+H291+H292+H293+H294+H295</f>
        <v>0</v>
      </c>
      <c r="I288" s="563">
        <f>+I289+I290+I291+I292+I293+I294+I295</f>
        <v>0</v>
      </c>
      <c r="J288" s="563">
        <f>+J289+J290+J291+J292+J293+J294+J295</f>
        <v>0</v>
      </c>
      <c r="K288" s="564">
        <f>+K289+K290+K291+K292+K293+K294+K295</f>
        <v>0</v>
      </c>
    </row>
    <row r="289" spans="1:11" s="3" customFormat="1" ht="12.75" x14ac:dyDescent="0.2">
      <c r="A289" s="558">
        <v>2</v>
      </c>
      <c r="B289" s="549">
        <v>3</v>
      </c>
      <c r="C289" s="549">
        <v>6</v>
      </c>
      <c r="D289" s="549">
        <v>4</v>
      </c>
      <c r="E289" s="549" t="s">
        <v>312</v>
      </c>
      <c r="F289" s="550" t="s">
        <v>224</v>
      </c>
      <c r="G289" s="551"/>
      <c r="H289" s="551"/>
      <c r="I289" s="551"/>
      <c r="J289" s="552">
        <f t="shared" ref="J289:J295" si="13">SUBTOTAL(9,G289:I289)</f>
        <v>0</v>
      </c>
      <c r="K289" s="553">
        <f t="shared" ref="K289:K295" si="14">IFERROR(J289/$J$18*100,"0.00")</f>
        <v>0</v>
      </c>
    </row>
    <row r="290" spans="1:11" s="3" customFormat="1" ht="12.75" x14ac:dyDescent="0.2">
      <c r="A290" s="558">
        <v>2</v>
      </c>
      <c r="B290" s="549">
        <v>3</v>
      </c>
      <c r="C290" s="549">
        <v>6</v>
      </c>
      <c r="D290" s="549">
        <v>4</v>
      </c>
      <c r="E290" s="549" t="s">
        <v>313</v>
      </c>
      <c r="F290" s="550" t="s">
        <v>225</v>
      </c>
      <c r="G290" s="551"/>
      <c r="H290" s="551"/>
      <c r="I290" s="551"/>
      <c r="J290" s="552">
        <f t="shared" si="13"/>
        <v>0</v>
      </c>
      <c r="K290" s="553">
        <f t="shared" si="14"/>
        <v>0</v>
      </c>
    </row>
    <row r="291" spans="1:11" s="3" customFormat="1" ht="12.75" x14ac:dyDescent="0.2">
      <c r="A291" s="558">
        <v>2</v>
      </c>
      <c r="B291" s="549">
        <v>3</v>
      </c>
      <c r="C291" s="549">
        <v>6</v>
      </c>
      <c r="D291" s="549">
        <v>4</v>
      </c>
      <c r="E291" s="549" t="s">
        <v>314</v>
      </c>
      <c r="F291" s="550" t="s">
        <v>226</v>
      </c>
      <c r="G291" s="551"/>
      <c r="H291" s="551"/>
      <c r="I291" s="551"/>
      <c r="J291" s="552">
        <f t="shared" si="13"/>
        <v>0</v>
      </c>
      <c r="K291" s="553">
        <f t="shared" si="14"/>
        <v>0</v>
      </c>
    </row>
    <row r="292" spans="1:11" s="3" customFormat="1" ht="12.75" x14ac:dyDescent="0.2">
      <c r="A292" s="558">
        <v>2</v>
      </c>
      <c r="B292" s="549">
        <v>3</v>
      </c>
      <c r="C292" s="549">
        <v>6</v>
      </c>
      <c r="D292" s="549">
        <v>4</v>
      </c>
      <c r="E292" s="549" t="s">
        <v>315</v>
      </c>
      <c r="F292" s="550" t="s">
        <v>227</v>
      </c>
      <c r="G292" s="551"/>
      <c r="H292" s="551"/>
      <c r="I292" s="551"/>
      <c r="J292" s="552">
        <f t="shared" si="13"/>
        <v>0</v>
      </c>
      <c r="K292" s="553">
        <f t="shared" si="14"/>
        <v>0</v>
      </c>
    </row>
    <row r="293" spans="1:11" s="3" customFormat="1" ht="12.75" x14ac:dyDescent="0.2">
      <c r="A293" s="558">
        <v>2</v>
      </c>
      <c r="B293" s="549">
        <v>3</v>
      </c>
      <c r="C293" s="549">
        <v>6</v>
      </c>
      <c r="D293" s="549">
        <v>4</v>
      </c>
      <c r="E293" s="549" t="s">
        <v>316</v>
      </c>
      <c r="F293" s="550" t="s">
        <v>228</v>
      </c>
      <c r="G293" s="551"/>
      <c r="H293" s="551"/>
      <c r="I293" s="551"/>
      <c r="J293" s="552">
        <f t="shared" si="13"/>
        <v>0</v>
      </c>
      <c r="K293" s="553">
        <f t="shared" si="14"/>
        <v>0</v>
      </c>
    </row>
    <row r="294" spans="1:11" s="3" customFormat="1" ht="12.75" x14ac:dyDescent="0.2">
      <c r="A294" s="558">
        <v>2</v>
      </c>
      <c r="B294" s="549">
        <v>3</v>
      </c>
      <c r="C294" s="549">
        <v>6</v>
      </c>
      <c r="D294" s="549">
        <v>4</v>
      </c>
      <c r="E294" s="549" t="s">
        <v>328</v>
      </c>
      <c r="F294" s="550" t="s">
        <v>229</v>
      </c>
      <c r="G294" s="551"/>
      <c r="H294" s="551"/>
      <c r="I294" s="551"/>
      <c r="J294" s="552">
        <f t="shared" si="13"/>
        <v>0</v>
      </c>
      <c r="K294" s="553">
        <f t="shared" si="14"/>
        <v>0</v>
      </c>
    </row>
    <row r="295" spans="1:11" s="3" customFormat="1" ht="12.75" x14ac:dyDescent="0.2">
      <c r="A295" s="558">
        <v>2</v>
      </c>
      <c r="B295" s="549">
        <v>3</v>
      </c>
      <c r="C295" s="549">
        <v>6</v>
      </c>
      <c r="D295" s="549">
        <v>4</v>
      </c>
      <c r="E295" s="549" t="s">
        <v>330</v>
      </c>
      <c r="F295" s="550" t="s">
        <v>230</v>
      </c>
      <c r="G295" s="560"/>
      <c r="H295" s="560"/>
      <c r="I295" s="551"/>
      <c r="J295" s="552">
        <f t="shared" si="13"/>
        <v>0</v>
      </c>
      <c r="K295" s="553">
        <f t="shared" si="14"/>
        <v>0</v>
      </c>
    </row>
    <row r="296" spans="1:11" s="3" customFormat="1" ht="12.75" x14ac:dyDescent="0.2">
      <c r="A296" s="543">
        <v>2</v>
      </c>
      <c r="B296" s="544">
        <v>3</v>
      </c>
      <c r="C296" s="544">
        <v>6</v>
      </c>
      <c r="D296" s="544">
        <v>9</v>
      </c>
      <c r="E296" s="544"/>
      <c r="F296" s="557" t="s">
        <v>231</v>
      </c>
      <c r="G296" s="563">
        <f>+G297</f>
        <v>0</v>
      </c>
      <c r="H296" s="563">
        <f>+H297</f>
        <v>0</v>
      </c>
      <c r="I296" s="563">
        <f>+I297</f>
        <v>0</v>
      </c>
      <c r="J296" s="563">
        <f>+J297</f>
        <v>0</v>
      </c>
      <c r="K296" s="564">
        <f>+K297</f>
        <v>0</v>
      </c>
    </row>
    <row r="297" spans="1:11" s="3" customFormat="1" ht="12.75" x14ac:dyDescent="0.2">
      <c r="A297" s="558">
        <v>2</v>
      </c>
      <c r="B297" s="549">
        <v>3</v>
      </c>
      <c r="C297" s="549">
        <v>6</v>
      </c>
      <c r="D297" s="549">
        <v>9</v>
      </c>
      <c r="E297" s="549" t="s">
        <v>312</v>
      </c>
      <c r="F297" s="550" t="s">
        <v>231</v>
      </c>
      <c r="G297" s="560"/>
      <c r="H297" s="560"/>
      <c r="I297" s="560"/>
      <c r="J297" s="552">
        <f>SUBTOTAL(9,G297:I297)</f>
        <v>0</v>
      </c>
      <c r="K297" s="553">
        <f>IFERROR(J297/$J$18*100,"0.00")</f>
        <v>0</v>
      </c>
    </row>
    <row r="298" spans="1:11" s="3" customFormat="1" ht="12.75" x14ac:dyDescent="0.2">
      <c r="A298" s="538">
        <v>2</v>
      </c>
      <c r="B298" s="539">
        <v>3</v>
      </c>
      <c r="C298" s="539">
        <v>7</v>
      </c>
      <c r="D298" s="539"/>
      <c r="E298" s="539"/>
      <c r="F298" s="540" t="s">
        <v>360</v>
      </c>
      <c r="G298" s="541">
        <f>+G299+G307</f>
        <v>19726000</v>
      </c>
      <c r="H298" s="541">
        <f>+H299+H307</f>
        <v>0</v>
      </c>
      <c r="I298" s="541">
        <f>+I299+I307</f>
        <v>0</v>
      </c>
      <c r="J298" s="541">
        <f>+J299+J307</f>
        <v>19726000</v>
      </c>
      <c r="K298" s="542">
        <f>+K299+K307</f>
        <v>4.7902115666574483</v>
      </c>
    </row>
    <row r="299" spans="1:11" s="3" customFormat="1" ht="12.75" x14ac:dyDescent="0.2">
      <c r="A299" s="543">
        <v>2</v>
      </c>
      <c r="B299" s="544">
        <v>3</v>
      </c>
      <c r="C299" s="544">
        <v>7</v>
      </c>
      <c r="D299" s="544">
        <v>1</v>
      </c>
      <c r="E299" s="544"/>
      <c r="F299" s="557" t="s">
        <v>232</v>
      </c>
      <c r="G299" s="563">
        <f>+G300+G301+G302+G303+G304+G305+G306</f>
        <v>12200000</v>
      </c>
      <c r="H299" s="563">
        <f>+H300+H301+H302+H303+H304+H305+H306</f>
        <v>0</v>
      </c>
      <c r="I299" s="563">
        <f>+I300+I301+I302+I303+I304+I305+I306</f>
        <v>0</v>
      </c>
      <c r="J299" s="563">
        <f>+J300+J301+J302+J303+J304+J305+J306</f>
        <v>12200000</v>
      </c>
      <c r="K299" s="564">
        <f>+K300+K301+K302+K303+K304+K305+K306</f>
        <v>2.9626169072909292</v>
      </c>
    </row>
    <row r="300" spans="1:11" s="3" customFormat="1" ht="12.75" x14ac:dyDescent="0.2">
      <c r="A300" s="558">
        <v>2</v>
      </c>
      <c r="B300" s="549">
        <v>3</v>
      </c>
      <c r="C300" s="549">
        <v>7</v>
      </c>
      <c r="D300" s="549">
        <v>1</v>
      </c>
      <c r="E300" s="549" t="s">
        <v>312</v>
      </c>
      <c r="F300" s="550" t="s">
        <v>233</v>
      </c>
      <c r="G300" s="551">
        <v>4500000</v>
      </c>
      <c r="H300" s="551"/>
      <c r="I300" s="551"/>
      <c r="J300" s="552">
        <f t="shared" ref="J300:J306" si="15">SUBTOTAL(9,G300:I300)</f>
        <v>4500000</v>
      </c>
      <c r="K300" s="553">
        <f t="shared" ref="K300:K306" si="16">IFERROR(J300/$J$18*100,"0.00")</f>
        <v>1.0927685313778017</v>
      </c>
    </row>
    <row r="301" spans="1:11" s="3" customFormat="1" ht="12.75" x14ac:dyDescent="0.2">
      <c r="A301" s="558">
        <v>2</v>
      </c>
      <c r="B301" s="549">
        <v>3</v>
      </c>
      <c r="C301" s="549">
        <v>7</v>
      </c>
      <c r="D301" s="549">
        <v>1</v>
      </c>
      <c r="E301" s="549" t="s">
        <v>313</v>
      </c>
      <c r="F301" s="550" t="s">
        <v>234</v>
      </c>
      <c r="G301" s="551">
        <v>3700000</v>
      </c>
      <c r="H301" s="551"/>
      <c r="I301" s="551"/>
      <c r="J301" s="552">
        <f t="shared" si="15"/>
        <v>3700000</v>
      </c>
      <c r="K301" s="553">
        <f t="shared" si="16"/>
        <v>0.89849857024397028</v>
      </c>
    </row>
    <row r="302" spans="1:11" s="3" customFormat="1" ht="12.75" x14ac:dyDescent="0.2">
      <c r="A302" s="558">
        <v>2</v>
      </c>
      <c r="B302" s="549">
        <v>3</v>
      </c>
      <c r="C302" s="549">
        <v>7</v>
      </c>
      <c r="D302" s="549">
        <v>1</v>
      </c>
      <c r="E302" s="549" t="s">
        <v>314</v>
      </c>
      <c r="F302" s="550" t="s">
        <v>235</v>
      </c>
      <c r="G302" s="551">
        <v>0</v>
      </c>
      <c r="H302" s="551"/>
      <c r="I302" s="551"/>
      <c r="J302" s="552">
        <f t="shared" si="15"/>
        <v>0</v>
      </c>
      <c r="K302" s="553">
        <f t="shared" si="16"/>
        <v>0</v>
      </c>
    </row>
    <row r="303" spans="1:11" s="3" customFormat="1" ht="12.75" x14ac:dyDescent="0.2">
      <c r="A303" s="558">
        <v>2</v>
      </c>
      <c r="B303" s="549">
        <v>3</v>
      </c>
      <c r="C303" s="549">
        <v>7</v>
      </c>
      <c r="D303" s="549">
        <v>1</v>
      </c>
      <c r="E303" s="549" t="s">
        <v>315</v>
      </c>
      <c r="F303" s="550" t="s">
        <v>236</v>
      </c>
      <c r="G303" s="551">
        <v>4000000</v>
      </c>
      <c r="H303" s="551"/>
      <c r="I303" s="551"/>
      <c r="J303" s="552">
        <f t="shared" si="15"/>
        <v>4000000</v>
      </c>
      <c r="K303" s="553">
        <f t="shared" si="16"/>
        <v>0.97134980566915707</v>
      </c>
    </row>
    <row r="304" spans="1:11" s="3" customFormat="1" ht="12.75" x14ac:dyDescent="0.2">
      <c r="A304" s="558">
        <v>2</v>
      </c>
      <c r="B304" s="549">
        <v>3</v>
      </c>
      <c r="C304" s="549">
        <v>7</v>
      </c>
      <c r="D304" s="549">
        <v>1</v>
      </c>
      <c r="E304" s="549" t="s">
        <v>316</v>
      </c>
      <c r="F304" s="550" t="s">
        <v>237</v>
      </c>
      <c r="G304" s="551"/>
      <c r="H304" s="551"/>
      <c r="I304" s="551"/>
      <c r="J304" s="552">
        <f t="shared" si="15"/>
        <v>0</v>
      </c>
      <c r="K304" s="553">
        <f t="shared" si="16"/>
        <v>0</v>
      </c>
    </row>
    <row r="305" spans="1:11" s="3" customFormat="1" ht="12.75" x14ac:dyDescent="0.2">
      <c r="A305" s="558">
        <v>2</v>
      </c>
      <c r="B305" s="549">
        <v>3</v>
      </c>
      <c r="C305" s="549">
        <v>7</v>
      </c>
      <c r="D305" s="549">
        <v>1</v>
      </c>
      <c r="E305" s="549" t="s">
        <v>328</v>
      </c>
      <c r="F305" s="550" t="s">
        <v>238</v>
      </c>
      <c r="G305" s="551"/>
      <c r="H305" s="551"/>
      <c r="I305" s="551"/>
      <c r="J305" s="552">
        <f t="shared" si="15"/>
        <v>0</v>
      </c>
      <c r="K305" s="553">
        <f t="shared" si="16"/>
        <v>0</v>
      </c>
    </row>
    <row r="306" spans="1:11" s="3" customFormat="1" ht="12.75" x14ac:dyDescent="0.2">
      <c r="A306" s="558">
        <v>2</v>
      </c>
      <c r="B306" s="549">
        <v>3</v>
      </c>
      <c r="C306" s="549">
        <v>7</v>
      </c>
      <c r="D306" s="549">
        <v>1</v>
      </c>
      <c r="E306" s="549" t="s">
        <v>330</v>
      </c>
      <c r="F306" s="550" t="s">
        <v>361</v>
      </c>
      <c r="G306" s="560"/>
      <c r="H306" s="560"/>
      <c r="I306" s="560"/>
      <c r="J306" s="552">
        <f t="shared" si="15"/>
        <v>0</v>
      </c>
      <c r="K306" s="553">
        <f t="shared" si="16"/>
        <v>0</v>
      </c>
    </row>
    <row r="307" spans="1:11" s="3" customFormat="1" ht="12.75" x14ac:dyDescent="0.2">
      <c r="A307" s="543">
        <v>2</v>
      </c>
      <c r="B307" s="544">
        <v>3</v>
      </c>
      <c r="C307" s="544">
        <v>7</v>
      </c>
      <c r="D307" s="544">
        <v>2</v>
      </c>
      <c r="E307" s="544"/>
      <c r="F307" s="557" t="s">
        <v>239</v>
      </c>
      <c r="G307" s="563">
        <f>+G308+G309+G310+G311+G312+G313</f>
        <v>7526000</v>
      </c>
      <c r="H307" s="563">
        <f>+H308+H309+H310+H311+H312+H313</f>
        <v>0</v>
      </c>
      <c r="I307" s="563">
        <f>+I308+I309+I310+I311+I312+I313</f>
        <v>0</v>
      </c>
      <c r="J307" s="563">
        <f>+J308+J309+J310+J311+J312+J313</f>
        <v>7526000</v>
      </c>
      <c r="K307" s="564">
        <f>+K308+K309+K310+K311+K312+K313</f>
        <v>1.8275946593665189</v>
      </c>
    </row>
    <row r="308" spans="1:11" s="3" customFormat="1" ht="12.75" x14ac:dyDescent="0.2">
      <c r="A308" s="548">
        <v>2</v>
      </c>
      <c r="B308" s="549">
        <v>3</v>
      </c>
      <c r="C308" s="549">
        <v>7</v>
      </c>
      <c r="D308" s="549">
        <v>2</v>
      </c>
      <c r="E308" s="549" t="s">
        <v>312</v>
      </c>
      <c r="F308" s="550" t="s">
        <v>240</v>
      </c>
      <c r="G308" s="551"/>
      <c r="H308" s="551"/>
      <c r="I308" s="551"/>
      <c r="J308" s="552">
        <f t="shared" ref="J308:J313" si="17">SUBTOTAL(9,G308:I308)</f>
        <v>0</v>
      </c>
      <c r="K308" s="553">
        <f t="shared" ref="K308:K313" si="18">IFERROR(J308/$J$18*100,"0.00")</f>
        <v>0</v>
      </c>
    </row>
    <row r="309" spans="1:11" s="3" customFormat="1" ht="12.75" x14ac:dyDescent="0.2">
      <c r="A309" s="548">
        <v>2</v>
      </c>
      <c r="B309" s="549">
        <v>3</v>
      </c>
      <c r="C309" s="549">
        <v>7</v>
      </c>
      <c r="D309" s="549">
        <v>2</v>
      </c>
      <c r="E309" s="549" t="s">
        <v>313</v>
      </c>
      <c r="F309" s="550" t="s">
        <v>241</v>
      </c>
      <c r="G309" s="551">
        <v>20000</v>
      </c>
      <c r="H309" s="551"/>
      <c r="I309" s="551"/>
      <c r="J309" s="552">
        <f t="shared" si="17"/>
        <v>20000</v>
      </c>
      <c r="K309" s="553">
        <f t="shared" si="18"/>
        <v>4.8567490283457854E-3</v>
      </c>
    </row>
    <row r="310" spans="1:11" s="3" customFormat="1" ht="12.75" x14ac:dyDescent="0.2">
      <c r="A310" s="548">
        <v>2</v>
      </c>
      <c r="B310" s="549">
        <v>3</v>
      </c>
      <c r="C310" s="549">
        <v>7</v>
      </c>
      <c r="D310" s="549">
        <v>2</v>
      </c>
      <c r="E310" s="549" t="s">
        <v>314</v>
      </c>
      <c r="F310" s="550" t="s">
        <v>242</v>
      </c>
      <c r="G310" s="551">
        <v>5000000</v>
      </c>
      <c r="H310" s="551"/>
      <c r="I310" s="551"/>
      <c r="J310" s="552">
        <f t="shared" si="17"/>
        <v>5000000</v>
      </c>
      <c r="K310" s="553">
        <f t="shared" si="18"/>
        <v>1.2141872570864463</v>
      </c>
    </row>
    <row r="311" spans="1:11" s="3" customFormat="1" ht="12.75" x14ac:dyDescent="0.2">
      <c r="A311" s="548">
        <v>2</v>
      </c>
      <c r="B311" s="549">
        <v>3</v>
      </c>
      <c r="C311" s="549">
        <v>7</v>
      </c>
      <c r="D311" s="549">
        <v>2</v>
      </c>
      <c r="E311" s="549" t="s">
        <v>315</v>
      </c>
      <c r="F311" s="550" t="s">
        <v>243</v>
      </c>
      <c r="G311" s="551">
        <v>0</v>
      </c>
      <c r="H311" s="551"/>
      <c r="I311" s="551"/>
      <c r="J311" s="552">
        <f t="shared" si="17"/>
        <v>0</v>
      </c>
      <c r="K311" s="553">
        <f t="shared" si="18"/>
        <v>0</v>
      </c>
    </row>
    <row r="312" spans="1:11" s="3" customFormat="1" ht="12.75" x14ac:dyDescent="0.2">
      <c r="A312" s="548">
        <v>2</v>
      </c>
      <c r="B312" s="549">
        <v>3</v>
      </c>
      <c r="C312" s="549">
        <v>7</v>
      </c>
      <c r="D312" s="549">
        <v>2</v>
      </c>
      <c r="E312" s="549" t="s">
        <v>316</v>
      </c>
      <c r="F312" s="550" t="s">
        <v>244</v>
      </c>
      <c r="G312" s="551">
        <v>6000</v>
      </c>
      <c r="H312" s="551"/>
      <c r="I312" s="551"/>
      <c r="J312" s="552">
        <f t="shared" si="17"/>
        <v>6000</v>
      </c>
      <c r="K312" s="553">
        <f t="shared" si="18"/>
        <v>1.4570247085037354E-3</v>
      </c>
    </row>
    <row r="313" spans="1:11" s="3" customFormat="1" ht="12.75" x14ac:dyDescent="0.2">
      <c r="A313" s="567">
        <v>2</v>
      </c>
      <c r="B313" s="567">
        <v>3</v>
      </c>
      <c r="C313" s="567">
        <v>7</v>
      </c>
      <c r="D313" s="567">
        <v>2</v>
      </c>
      <c r="E313" s="567" t="s">
        <v>328</v>
      </c>
      <c r="F313" s="554" t="s">
        <v>362</v>
      </c>
      <c r="G313" s="551">
        <v>2500000</v>
      </c>
      <c r="H313" s="551"/>
      <c r="I313" s="551"/>
      <c r="J313" s="552">
        <f t="shared" si="17"/>
        <v>2500000</v>
      </c>
      <c r="K313" s="553">
        <f t="shared" si="18"/>
        <v>0.60709362854322313</v>
      </c>
    </row>
    <row r="314" spans="1:11" s="3" customFormat="1" ht="12.75" x14ac:dyDescent="0.2">
      <c r="A314" s="538">
        <v>2</v>
      </c>
      <c r="B314" s="539">
        <v>3</v>
      </c>
      <c r="C314" s="539">
        <v>8</v>
      </c>
      <c r="D314" s="539"/>
      <c r="E314" s="539"/>
      <c r="F314" s="540" t="s">
        <v>363</v>
      </c>
      <c r="G314" s="541">
        <f>+G315+G317</f>
        <v>0</v>
      </c>
      <c r="H314" s="541">
        <f>+H315+H317</f>
        <v>0</v>
      </c>
      <c r="I314" s="541">
        <f>+I315+I317</f>
        <v>0</v>
      </c>
      <c r="J314" s="541">
        <f>+J315+J317</f>
        <v>0</v>
      </c>
      <c r="K314" s="542">
        <f>+K315+K317</f>
        <v>0</v>
      </c>
    </row>
    <row r="315" spans="1:11" s="3" customFormat="1" ht="12.75" x14ac:dyDescent="0.2">
      <c r="A315" s="571">
        <v>2</v>
      </c>
      <c r="B315" s="571">
        <v>3</v>
      </c>
      <c r="C315" s="571">
        <v>8</v>
      </c>
      <c r="D315" s="571">
        <v>1</v>
      </c>
      <c r="E315" s="571"/>
      <c r="F315" s="545" t="s">
        <v>364</v>
      </c>
      <c r="G315" s="546">
        <f>+G316</f>
        <v>0</v>
      </c>
      <c r="H315" s="546">
        <f>+H316</f>
        <v>0</v>
      </c>
      <c r="I315" s="546">
        <f>+I316</f>
        <v>0</v>
      </c>
      <c r="J315" s="546">
        <f>+J316</f>
        <v>0</v>
      </c>
      <c r="K315" s="547">
        <f>+K316</f>
        <v>0</v>
      </c>
    </row>
    <row r="316" spans="1:11" s="3" customFormat="1" ht="12.75" x14ac:dyDescent="0.2">
      <c r="A316" s="567">
        <v>2</v>
      </c>
      <c r="B316" s="567">
        <v>3</v>
      </c>
      <c r="C316" s="567">
        <v>8</v>
      </c>
      <c r="D316" s="567">
        <v>1</v>
      </c>
      <c r="E316" s="567" t="s">
        <v>312</v>
      </c>
      <c r="F316" s="554" t="s">
        <v>364</v>
      </c>
      <c r="G316" s="560"/>
      <c r="H316" s="560"/>
      <c r="I316" s="560"/>
      <c r="J316" s="552">
        <f>SUBTOTAL(9,G316:I316)</f>
        <v>0</v>
      </c>
      <c r="K316" s="553">
        <f>IFERROR(J316/$J$18*100,"0.00")</f>
        <v>0</v>
      </c>
    </row>
    <row r="317" spans="1:11" s="3" customFormat="1" ht="12.75" x14ac:dyDescent="0.2">
      <c r="A317" s="571">
        <v>2</v>
      </c>
      <c r="B317" s="571">
        <v>3</v>
      </c>
      <c r="C317" s="571">
        <v>8</v>
      </c>
      <c r="D317" s="571">
        <v>2</v>
      </c>
      <c r="E317" s="571"/>
      <c r="F317" s="545" t="s">
        <v>365</v>
      </c>
      <c r="G317" s="546">
        <f>+G318</f>
        <v>0</v>
      </c>
      <c r="H317" s="546">
        <f>+H318</f>
        <v>0</v>
      </c>
      <c r="I317" s="546">
        <f>+I318</f>
        <v>0</v>
      </c>
      <c r="J317" s="546">
        <f>+J318</f>
        <v>0</v>
      </c>
      <c r="K317" s="547">
        <f>+K318</f>
        <v>0</v>
      </c>
    </row>
    <row r="318" spans="1:11" s="3" customFormat="1" ht="12.75" x14ac:dyDescent="0.2">
      <c r="A318" s="567">
        <v>2</v>
      </c>
      <c r="B318" s="567">
        <v>3</v>
      </c>
      <c r="C318" s="567">
        <v>8</v>
      </c>
      <c r="D318" s="567">
        <v>2</v>
      </c>
      <c r="E318" s="567" t="s">
        <v>312</v>
      </c>
      <c r="F318" s="554" t="s">
        <v>365</v>
      </c>
      <c r="G318" s="560"/>
      <c r="H318" s="560"/>
      <c r="I318" s="560"/>
      <c r="J318" s="552">
        <f>SUBTOTAL(9,G318:I318)</f>
        <v>0</v>
      </c>
      <c r="K318" s="553">
        <f>IFERROR(J318/$J$18*100,"0.00")</f>
        <v>0</v>
      </c>
    </row>
    <row r="319" spans="1:11" s="3" customFormat="1" ht="12.75" x14ac:dyDescent="0.2">
      <c r="A319" s="538">
        <v>2</v>
      </c>
      <c r="B319" s="539">
        <v>3</v>
      </c>
      <c r="C319" s="539">
        <v>9</v>
      </c>
      <c r="D319" s="539"/>
      <c r="E319" s="539"/>
      <c r="F319" s="540" t="s">
        <v>22</v>
      </c>
      <c r="G319" s="541">
        <f>+G320+G322+G324+G326+G328+G330+G332+G334+G336</f>
        <v>19849500</v>
      </c>
      <c r="H319" s="541">
        <f>+H320+H322+H324+H326+H328+H330+H332+H334+H336</f>
        <v>0</v>
      </c>
      <c r="I319" s="541">
        <f>+I320+I322+I324+I326+I328+I330+I332+I334+I336</f>
        <v>0</v>
      </c>
      <c r="J319" s="541">
        <f>+J320+J322+J324+J326+J328+J330+J332+J334+J336</f>
        <v>19849500</v>
      </c>
      <c r="K319" s="542">
        <f>+K320+K322+K324+K326+K328+K330+K332+K334+K336</f>
        <v>4.8202019919074832</v>
      </c>
    </row>
    <row r="320" spans="1:11" s="3" customFormat="1" ht="12.75" x14ac:dyDescent="0.2">
      <c r="A320" s="543">
        <v>2</v>
      </c>
      <c r="B320" s="544">
        <v>3</v>
      </c>
      <c r="C320" s="544">
        <v>9</v>
      </c>
      <c r="D320" s="544">
        <v>1</v>
      </c>
      <c r="E320" s="544"/>
      <c r="F320" s="557" t="s">
        <v>245</v>
      </c>
      <c r="G320" s="563">
        <f>+G321</f>
        <v>3699500</v>
      </c>
      <c r="H320" s="563">
        <f>+H321</f>
        <v>0</v>
      </c>
      <c r="I320" s="563">
        <f>+I321</f>
        <v>0</v>
      </c>
      <c r="J320" s="563">
        <f>+J321</f>
        <v>3699500</v>
      </c>
      <c r="K320" s="564">
        <f>+K321</f>
        <v>0.89837715151826147</v>
      </c>
    </row>
    <row r="321" spans="1:11" s="3" customFormat="1" ht="12.75" x14ac:dyDescent="0.2">
      <c r="A321" s="558">
        <v>2</v>
      </c>
      <c r="B321" s="549">
        <v>3</v>
      </c>
      <c r="C321" s="549">
        <v>9</v>
      </c>
      <c r="D321" s="549">
        <v>1</v>
      </c>
      <c r="E321" s="549" t="s">
        <v>312</v>
      </c>
      <c r="F321" s="550" t="s">
        <v>245</v>
      </c>
      <c r="G321" s="551">
        <v>3699500</v>
      </c>
      <c r="H321" s="551"/>
      <c r="I321" s="551"/>
      <c r="J321" s="552">
        <f>SUBTOTAL(9,G321:I321)</f>
        <v>3699500</v>
      </c>
      <c r="K321" s="553">
        <f>IFERROR(J321/$J$18*100,"0.00")</f>
        <v>0.89837715151826147</v>
      </c>
    </row>
    <row r="322" spans="1:11" s="3" customFormat="1" ht="12.75" x14ac:dyDescent="0.2">
      <c r="A322" s="543">
        <v>2</v>
      </c>
      <c r="B322" s="544">
        <v>3</v>
      </c>
      <c r="C322" s="544">
        <v>9</v>
      </c>
      <c r="D322" s="544">
        <v>2</v>
      </c>
      <c r="E322" s="544"/>
      <c r="F322" s="557" t="s">
        <v>246</v>
      </c>
      <c r="G322" s="563">
        <f>+G323</f>
        <v>12675000</v>
      </c>
      <c r="H322" s="563">
        <f>+H323</f>
        <v>0</v>
      </c>
      <c r="I322" s="563">
        <f>+I323</f>
        <v>0</v>
      </c>
      <c r="J322" s="563">
        <f>+J323</f>
        <v>12675000</v>
      </c>
      <c r="K322" s="564">
        <f>+K323</f>
        <v>3.0779646967141412</v>
      </c>
    </row>
    <row r="323" spans="1:11" s="3" customFormat="1" ht="12.75" x14ac:dyDescent="0.2">
      <c r="A323" s="558">
        <v>2</v>
      </c>
      <c r="B323" s="549">
        <v>3</v>
      </c>
      <c r="C323" s="549">
        <v>9</v>
      </c>
      <c r="D323" s="549">
        <v>2</v>
      </c>
      <c r="E323" s="549" t="s">
        <v>312</v>
      </c>
      <c r="F323" s="550" t="s">
        <v>246</v>
      </c>
      <c r="G323" s="551">
        <v>12675000</v>
      </c>
      <c r="H323" s="551"/>
      <c r="I323" s="551"/>
      <c r="J323" s="552">
        <f>SUBTOTAL(9,G323:I323)</f>
        <v>12675000</v>
      </c>
      <c r="K323" s="553">
        <f>IFERROR(J323/$J$18*100,"0.00")</f>
        <v>3.0779646967141412</v>
      </c>
    </row>
    <row r="324" spans="1:11" s="3" customFormat="1" ht="12.75" x14ac:dyDescent="0.2">
      <c r="A324" s="543">
        <v>2</v>
      </c>
      <c r="B324" s="544">
        <v>3</v>
      </c>
      <c r="C324" s="544">
        <v>9</v>
      </c>
      <c r="D324" s="544">
        <v>3</v>
      </c>
      <c r="E324" s="544"/>
      <c r="F324" s="557" t="s">
        <v>366</v>
      </c>
      <c r="G324" s="563">
        <f>+G325</f>
        <v>2500000</v>
      </c>
      <c r="H324" s="563">
        <f>+H325</f>
        <v>0</v>
      </c>
      <c r="I324" s="563">
        <f>+I325</f>
        <v>0</v>
      </c>
      <c r="J324" s="563">
        <f>+J325</f>
        <v>2500000</v>
      </c>
      <c r="K324" s="564">
        <f>+K325</f>
        <v>0.60709362854322313</v>
      </c>
    </row>
    <row r="325" spans="1:11" s="3" customFormat="1" ht="12.75" x14ac:dyDescent="0.2">
      <c r="A325" s="558">
        <v>2</v>
      </c>
      <c r="B325" s="549">
        <v>3</v>
      </c>
      <c r="C325" s="549">
        <v>9</v>
      </c>
      <c r="D325" s="549">
        <v>3</v>
      </c>
      <c r="E325" s="549" t="s">
        <v>312</v>
      </c>
      <c r="F325" s="550" t="s">
        <v>366</v>
      </c>
      <c r="G325" s="551">
        <v>2500000</v>
      </c>
      <c r="H325" s="551"/>
      <c r="I325" s="551"/>
      <c r="J325" s="552">
        <f>SUBTOTAL(9,G325:I325)</f>
        <v>2500000</v>
      </c>
      <c r="K325" s="553">
        <f>IFERROR(J325/$J$18*100,"0.00")</f>
        <v>0.60709362854322313</v>
      </c>
    </row>
    <row r="326" spans="1:11" s="3" customFormat="1" ht="12.75" x14ac:dyDescent="0.2">
      <c r="A326" s="543">
        <v>2</v>
      </c>
      <c r="B326" s="544">
        <v>3</v>
      </c>
      <c r="C326" s="544">
        <v>9</v>
      </c>
      <c r="D326" s="544">
        <v>4</v>
      </c>
      <c r="E326" s="544"/>
      <c r="F326" s="557" t="s">
        <v>247</v>
      </c>
      <c r="G326" s="563">
        <f>+G327</f>
        <v>0</v>
      </c>
      <c r="H326" s="563">
        <f>+H327</f>
        <v>0</v>
      </c>
      <c r="I326" s="563">
        <f>+I327</f>
        <v>0</v>
      </c>
      <c r="J326" s="563">
        <f>+J327</f>
        <v>0</v>
      </c>
      <c r="K326" s="564">
        <f>+K327</f>
        <v>0</v>
      </c>
    </row>
    <row r="327" spans="1:11" s="3" customFormat="1" ht="12.75" x14ac:dyDescent="0.2">
      <c r="A327" s="558">
        <v>2</v>
      </c>
      <c r="B327" s="549">
        <v>3</v>
      </c>
      <c r="C327" s="549">
        <v>9</v>
      </c>
      <c r="D327" s="549">
        <v>4</v>
      </c>
      <c r="E327" s="549" t="s">
        <v>312</v>
      </c>
      <c r="F327" s="550" t="s">
        <v>247</v>
      </c>
      <c r="G327" s="560"/>
      <c r="H327" s="560"/>
      <c r="I327" s="560"/>
      <c r="J327" s="552">
        <f>SUBTOTAL(9,G327:I327)</f>
        <v>0</v>
      </c>
      <c r="K327" s="553">
        <f>IFERROR(J327/$J$18*100,"0.00")</f>
        <v>0</v>
      </c>
    </row>
    <row r="328" spans="1:11" s="3" customFormat="1" ht="12.75" x14ac:dyDescent="0.2">
      <c r="A328" s="543">
        <v>2</v>
      </c>
      <c r="B328" s="544">
        <v>3</v>
      </c>
      <c r="C328" s="544">
        <v>9</v>
      </c>
      <c r="D328" s="544">
        <v>5</v>
      </c>
      <c r="E328" s="544"/>
      <c r="F328" s="557" t="s">
        <v>248</v>
      </c>
      <c r="G328" s="563">
        <f>+G329</f>
        <v>0</v>
      </c>
      <c r="H328" s="563">
        <f>+H329</f>
        <v>0</v>
      </c>
      <c r="I328" s="563">
        <f>+I329</f>
        <v>0</v>
      </c>
      <c r="J328" s="563">
        <f>+J329</f>
        <v>0</v>
      </c>
      <c r="K328" s="564">
        <f>+K329</f>
        <v>0</v>
      </c>
    </row>
    <row r="329" spans="1:11" s="3" customFormat="1" ht="12.75" x14ac:dyDescent="0.2">
      <c r="A329" s="558">
        <v>2</v>
      </c>
      <c r="B329" s="549">
        <v>3</v>
      </c>
      <c r="C329" s="549">
        <v>9</v>
      </c>
      <c r="D329" s="549">
        <v>5</v>
      </c>
      <c r="E329" s="549" t="s">
        <v>312</v>
      </c>
      <c r="F329" s="550" t="s">
        <v>248</v>
      </c>
      <c r="G329" s="560"/>
      <c r="H329" s="551"/>
      <c r="I329" s="551"/>
      <c r="J329" s="552">
        <f>SUBTOTAL(9,G329:I329)</f>
        <v>0</v>
      </c>
      <c r="K329" s="553">
        <f>IFERROR(J329/$J$18*100,"0.00")</f>
        <v>0</v>
      </c>
    </row>
    <row r="330" spans="1:11" s="3" customFormat="1" ht="12.75" x14ac:dyDescent="0.2">
      <c r="A330" s="543">
        <v>2</v>
      </c>
      <c r="B330" s="544">
        <v>3</v>
      </c>
      <c r="C330" s="544">
        <v>9</v>
      </c>
      <c r="D330" s="544">
        <v>6</v>
      </c>
      <c r="E330" s="544"/>
      <c r="F330" s="557" t="s">
        <v>249</v>
      </c>
      <c r="G330" s="563">
        <f>+G331</f>
        <v>525000</v>
      </c>
      <c r="H330" s="563">
        <f>+H331</f>
        <v>0</v>
      </c>
      <c r="I330" s="563">
        <f>+I331</f>
        <v>0</v>
      </c>
      <c r="J330" s="563">
        <f>+J331</f>
        <v>525000</v>
      </c>
      <c r="K330" s="564">
        <f>+K331</f>
        <v>0.12748966199407685</v>
      </c>
    </row>
    <row r="331" spans="1:11" s="3" customFormat="1" ht="12.75" x14ac:dyDescent="0.2">
      <c r="A331" s="558">
        <v>2</v>
      </c>
      <c r="B331" s="549">
        <v>3</v>
      </c>
      <c r="C331" s="549">
        <v>9</v>
      </c>
      <c r="D331" s="549">
        <v>6</v>
      </c>
      <c r="E331" s="549" t="s">
        <v>312</v>
      </c>
      <c r="F331" s="550" t="s">
        <v>249</v>
      </c>
      <c r="G331" s="551">
        <v>525000</v>
      </c>
      <c r="H331" s="551"/>
      <c r="I331" s="551"/>
      <c r="J331" s="552">
        <f>SUBTOTAL(9,G331:I331)</f>
        <v>525000</v>
      </c>
      <c r="K331" s="553">
        <f>IFERROR(J331/$J$18*100,"0.00")</f>
        <v>0.12748966199407685</v>
      </c>
    </row>
    <row r="332" spans="1:11" s="3" customFormat="1" ht="12.75" x14ac:dyDescent="0.2">
      <c r="A332" s="543">
        <v>2</v>
      </c>
      <c r="B332" s="544">
        <v>3</v>
      </c>
      <c r="C332" s="544">
        <v>9</v>
      </c>
      <c r="D332" s="544">
        <v>7</v>
      </c>
      <c r="E332" s="544"/>
      <c r="F332" s="557" t="s">
        <v>367</v>
      </c>
      <c r="G332" s="563">
        <f>+G333</f>
        <v>0</v>
      </c>
      <c r="H332" s="563">
        <f>+H333</f>
        <v>0</v>
      </c>
      <c r="I332" s="563">
        <f>+I333</f>
        <v>0</v>
      </c>
      <c r="J332" s="563">
        <f>+J333</f>
        <v>0</v>
      </c>
      <c r="K332" s="564">
        <f>+K333</f>
        <v>0</v>
      </c>
    </row>
    <row r="333" spans="1:11" s="3" customFormat="1" ht="12.75" x14ac:dyDescent="0.2">
      <c r="A333" s="558">
        <v>2</v>
      </c>
      <c r="B333" s="549">
        <v>3</v>
      </c>
      <c r="C333" s="549">
        <v>9</v>
      </c>
      <c r="D333" s="549">
        <v>7</v>
      </c>
      <c r="E333" s="549" t="s">
        <v>312</v>
      </c>
      <c r="F333" s="550" t="s">
        <v>367</v>
      </c>
      <c r="G333" s="560"/>
      <c r="H333" s="560"/>
      <c r="I333" s="560"/>
      <c r="J333" s="552">
        <f>SUBTOTAL(9,G333:I333)</f>
        <v>0</v>
      </c>
      <c r="K333" s="553">
        <f>IFERROR(J333/$J$18*100,"0.00")</f>
        <v>0</v>
      </c>
    </row>
    <row r="334" spans="1:11" s="3" customFormat="1" ht="12.75" x14ac:dyDescent="0.2">
      <c r="A334" s="543">
        <v>2</v>
      </c>
      <c r="B334" s="544">
        <v>3</v>
      </c>
      <c r="C334" s="544">
        <v>9</v>
      </c>
      <c r="D334" s="544">
        <v>8</v>
      </c>
      <c r="E334" s="544"/>
      <c r="F334" s="557" t="s">
        <v>250</v>
      </c>
      <c r="G334" s="563">
        <f>+G335</f>
        <v>0</v>
      </c>
      <c r="H334" s="563">
        <f>+H335</f>
        <v>0</v>
      </c>
      <c r="I334" s="563">
        <f>+I335</f>
        <v>0</v>
      </c>
      <c r="J334" s="563">
        <f>+J335</f>
        <v>0</v>
      </c>
      <c r="K334" s="564">
        <f>+K335</f>
        <v>0</v>
      </c>
    </row>
    <row r="335" spans="1:11" s="3" customFormat="1" ht="12.75" x14ac:dyDescent="0.2">
      <c r="A335" s="558">
        <v>2</v>
      </c>
      <c r="B335" s="549">
        <v>3</v>
      </c>
      <c r="C335" s="549">
        <v>9</v>
      </c>
      <c r="D335" s="549">
        <v>8</v>
      </c>
      <c r="E335" s="549" t="s">
        <v>312</v>
      </c>
      <c r="F335" s="550" t="s">
        <v>250</v>
      </c>
      <c r="G335" s="560"/>
      <c r="H335" s="551"/>
      <c r="I335" s="551"/>
      <c r="J335" s="552">
        <f>SUBTOTAL(9,G335:I335)</f>
        <v>0</v>
      </c>
      <c r="K335" s="553">
        <f>IFERROR(J335/$J$18*100,"0.00")</f>
        <v>0</v>
      </c>
    </row>
    <row r="336" spans="1:11" s="3" customFormat="1" ht="12.75" x14ac:dyDescent="0.2">
      <c r="A336" s="543">
        <v>2</v>
      </c>
      <c r="B336" s="544">
        <v>3</v>
      </c>
      <c r="C336" s="544">
        <v>9</v>
      </c>
      <c r="D336" s="544">
        <v>9</v>
      </c>
      <c r="E336" s="544"/>
      <c r="F336" s="557" t="s">
        <v>251</v>
      </c>
      <c r="G336" s="563">
        <f>+G337</f>
        <v>450000</v>
      </c>
      <c r="H336" s="563">
        <f>+H337</f>
        <v>0</v>
      </c>
      <c r="I336" s="563">
        <f>+I337</f>
        <v>0</v>
      </c>
      <c r="J336" s="563">
        <f>+J337</f>
        <v>450000</v>
      </c>
      <c r="K336" s="564">
        <f>+K337</f>
        <v>0.10927685313778016</v>
      </c>
    </row>
    <row r="337" spans="1:11" s="3" customFormat="1" ht="12.75" x14ac:dyDescent="0.2">
      <c r="A337" s="558">
        <v>2</v>
      </c>
      <c r="B337" s="549">
        <v>3</v>
      </c>
      <c r="C337" s="549">
        <v>9</v>
      </c>
      <c r="D337" s="549">
        <v>9</v>
      </c>
      <c r="E337" s="549" t="s">
        <v>312</v>
      </c>
      <c r="F337" s="550" t="s">
        <v>251</v>
      </c>
      <c r="G337" s="551">
        <v>450000</v>
      </c>
      <c r="H337" s="551"/>
      <c r="I337" s="551"/>
      <c r="J337" s="552">
        <f>SUBTOTAL(9,G337:I337)</f>
        <v>450000</v>
      </c>
      <c r="K337" s="553">
        <f>IFERROR(J337/$J$18*100,"0.00")</f>
        <v>0.10927685313778016</v>
      </c>
    </row>
    <row r="338" spans="1:11" s="3" customFormat="1" ht="12.75" x14ac:dyDescent="0.2">
      <c r="A338" s="532">
        <v>2</v>
      </c>
      <c r="B338" s="533">
        <v>4</v>
      </c>
      <c r="C338" s="534"/>
      <c r="D338" s="534"/>
      <c r="E338" s="534"/>
      <c r="F338" s="535" t="s">
        <v>368</v>
      </c>
      <c r="G338" s="536">
        <f>+G339+G355+G366+G371+G380+G387</f>
        <v>0</v>
      </c>
      <c r="H338" s="536">
        <f>+H339+H355+H366+H371+H380+H387</f>
        <v>0</v>
      </c>
      <c r="I338" s="536">
        <f>+I339+I355+I366+I371+I380+I387</f>
        <v>0</v>
      </c>
      <c r="J338" s="536">
        <f>+J339+J355+J366+J371+J380+J387</f>
        <v>0</v>
      </c>
      <c r="K338" s="537">
        <f>+K339+K355+K366+K371+K380+K387</f>
        <v>0</v>
      </c>
    </row>
    <row r="339" spans="1:11" s="3" customFormat="1" ht="12.75" x14ac:dyDescent="0.2">
      <c r="A339" s="538">
        <v>2</v>
      </c>
      <c r="B339" s="539">
        <v>4</v>
      </c>
      <c r="C339" s="539">
        <v>1</v>
      </c>
      <c r="D339" s="539"/>
      <c r="E339" s="539"/>
      <c r="F339" s="540" t="s">
        <v>369</v>
      </c>
      <c r="G339" s="541">
        <f>+G340+G344+G348+G351+G353</f>
        <v>0</v>
      </c>
      <c r="H339" s="541">
        <f>+H340+H344+H348+H351+H353</f>
        <v>0</v>
      </c>
      <c r="I339" s="541">
        <f>+I340+I344+I348+I351+I353</f>
        <v>0</v>
      </c>
      <c r="J339" s="541">
        <f>+J340+J344+J348+J351+J353</f>
        <v>0</v>
      </c>
      <c r="K339" s="542">
        <f>+K340+K344+K348+K351+K353</f>
        <v>0</v>
      </c>
    </row>
    <row r="340" spans="1:11" s="3" customFormat="1" ht="12.75" x14ac:dyDescent="0.2">
      <c r="A340" s="543">
        <v>2</v>
      </c>
      <c r="B340" s="544">
        <v>4</v>
      </c>
      <c r="C340" s="544">
        <v>1</v>
      </c>
      <c r="D340" s="544">
        <v>1</v>
      </c>
      <c r="E340" s="544"/>
      <c r="F340" s="557" t="s">
        <v>370</v>
      </c>
      <c r="G340" s="563">
        <f>+G341+G342+G343</f>
        <v>0</v>
      </c>
      <c r="H340" s="563">
        <f>+H341+H342+H343</f>
        <v>0</v>
      </c>
      <c r="I340" s="563">
        <f>+I341+I342+I343</f>
        <v>0</v>
      </c>
      <c r="J340" s="563">
        <f>+J341+J342+J343</f>
        <v>0</v>
      </c>
      <c r="K340" s="564">
        <f>+K341+K342+K343</f>
        <v>0</v>
      </c>
    </row>
    <row r="341" spans="1:11" s="3" customFormat="1" ht="12.75" x14ac:dyDescent="0.2">
      <c r="A341" s="558">
        <v>2</v>
      </c>
      <c r="B341" s="549">
        <v>4</v>
      </c>
      <c r="C341" s="549">
        <v>1</v>
      </c>
      <c r="D341" s="549">
        <v>1</v>
      </c>
      <c r="E341" s="549" t="s">
        <v>312</v>
      </c>
      <c r="F341" s="556" t="s">
        <v>371</v>
      </c>
      <c r="G341" s="551"/>
      <c r="H341" s="551"/>
      <c r="I341" s="551"/>
      <c r="J341" s="552">
        <f>SUBTOTAL(9,G341:I341)</f>
        <v>0</v>
      </c>
      <c r="K341" s="553">
        <f>IFERROR(J341/$J$18*100,"0.00")</f>
        <v>0</v>
      </c>
    </row>
    <row r="342" spans="1:11" s="3" customFormat="1" ht="12.75" x14ac:dyDescent="0.2">
      <c r="A342" s="558">
        <v>2</v>
      </c>
      <c r="B342" s="549">
        <v>4</v>
      </c>
      <c r="C342" s="549">
        <v>1</v>
      </c>
      <c r="D342" s="549">
        <v>1</v>
      </c>
      <c r="E342" s="549" t="s">
        <v>313</v>
      </c>
      <c r="F342" s="556" t="s">
        <v>372</v>
      </c>
      <c r="G342" s="551"/>
      <c r="H342" s="551"/>
      <c r="I342" s="551"/>
      <c r="J342" s="552">
        <f>SUBTOTAL(9,G342:I342)</f>
        <v>0</v>
      </c>
      <c r="K342" s="553">
        <f>IFERROR(J342/$J$18*100,"0.00")</f>
        <v>0</v>
      </c>
    </row>
    <row r="343" spans="1:11" s="3" customFormat="1" ht="15" customHeight="1" x14ac:dyDescent="0.2">
      <c r="A343" s="558">
        <v>2</v>
      </c>
      <c r="B343" s="549">
        <v>4</v>
      </c>
      <c r="C343" s="549">
        <v>1</v>
      </c>
      <c r="D343" s="549">
        <v>1</v>
      </c>
      <c r="E343" s="549" t="s">
        <v>314</v>
      </c>
      <c r="F343" s="556" t="s">
        <v>373</v>
      </c>
      <c r="G343" s="560"/>
      <c r="H343" s="560"/>
      <c r="I343" s="560"/>
      <c r="J343" s="552">
        <f>SUBTOTAL(9,G343:I343)</f>
        <v>0</v>
      </c>
      <c r="K343" s="553">
        <f>IFERROR(J343/$J$18*100,"0.00")</f>
        <v>0</v>
      </c>
    </row>
    <row r="344" spans="1:11" s="3" customFormat="1" ht="12.75" x14ac:dyDescent="0.2">
      <c r="A344" s="543">
        <v>2</v>
      </c>
      <c r="B344" s="544">
        <v>4</v>
      </c>
      <c r="C344" s="544">
        <v>1</v>
      </c>
      <c r="D344" s="544">
        <v>2</v>
      </c>
      <c r="E344" s="544"/>
      <c r="F344" s="557" t="s">
        <v>374</v>
      </c>
      <c r="G344" s="563">
        <f>+G345+G346+G347</f>
        <v>0</v>
      </c>
      <c r="H344" s="563">
        <f>+H345+H346+H347</f>
        <v>0</v>
      </c>
      <c r="I344" s="563">
        <f>+I345+I346+I347</f>
        <v>0</v>
      </c>
      <c r="J344" s="563">
        <f>+J345+J346+J347</f>
        <v>0</v>
      </c>
      <c r="K344" s="564">
        <f>+K345+K346+K347</f>
        <v>0</v>
      </c>
    </row>
    <row r="345" spans="1:11" s="3" customFormat="1" ht="19.5" customHeight="1" x14ac:dyDescent="0.2">
      <c r="A345" s="558">
        <v>2</v>
      </c>
      <c r="B345" s="549">
        <v>4</v>
      </c>
      <c r="C345" s="549">
        <v>1</v>
      </c>
      <c r="D345" s="549">
        <v>2</v>
      </c>
      <c r="E345" s="549" t="s">
        <v>312</v>
      </c>
      <c r="F345" s="556" t="s">
        <v>375</v>
      </c>
      <c r="G345" s="551"/>
      <c r="H345" s="551"/>
      <c r="I345" s="551"/>
      <c r="J345" s="552">
        <f>SUBTOTAL(9,G345:I345)</f>
        <v>0</v>
      </c>
      <c r="K345" s="553">
        <f>IFERROR(J345/$J$18*100,"0.00")</f>
        <v>0</v>
      </c>
    </row>
    <row r="346" spans="1:11" s="3" customFormat="1" ht="19.5" customHeight="1" x14ac:dyDescent="0.2">
      <c r="A346" s="558">
        <v>2</v>
      </c>
      <c r="B346" s="549">
        <v>4</v>
      </c>
      <c r="C346" s="549">
        <v>1</v>
      </c>
      <c r="D346" s="549">
        <v>2</v>
      </c>
      <c r="E346" s="549" t="s">
        <v>313</v>
      </c>
      <c r="F346" s="556" t="s">
        <v>376</v>
      </c>
      <c r="G346" s="551"/>
      <c r="H346" s="551"/>
      <c r="I346" s="551"/>
      <c r="J346" s="552">
        <f>SUBTOTAL(9,G346:I346)</f>
        <v>0</v>
      </c>
      <c r="K346" s="553">
        <f>IFERROR(J346/$J$18*100,"0.00")</f>
        <v>0</v>
      </c>
    </row>
    <row r="347" spans="1:11" s="3" customFormat="1" ht="19.5" customHeight="1" x14ac:dyDescent="0.2">
      <c r="A347" s="558">
        <v>2</v>
      </c>
      <c r="B347" s="549">
        <v>4</v>
      </c>
      <c r="C347" s="549">
        <v>1</v>
      </c>
      <c r="D347" s="549">
        <v>2</v>
      </c>
      <c r="E347" s="549" t="s">
        <v>314</v>
      </c>
      <c r="F347" s="556" t="s">
        <v>377</v>
      </c>
      <c r="G347" s="560"/>
      <c r="H347" s="560"/>
      <c r="I347" s="560"/>
      <c r="J347" s="552">
        <f>SUBTOTAL(9,G347:I347)</f>
        <v>0</v>
      </c>
      <c r="K347" s="553">
        <f>IFERROR(J347/$J$18*100,"0.00")</f>
        <v>0</v>
      </c>
    </row>
    <row r="348" spans="1:11" s="3" customFormat="1" ht="12.75" x14ac:dyDescent="0.2">
      <c r="A348" s="543">
        <v>2</v>
      </c>
      <c r="B348" s="544">
        <v>4</v>
      </c>
      <c r="C348" s="544">
        <v>1</v>
      </c>
      <c r="D348" s="544">
        <v>4</v>
      </c>
      <c r="E348" s="549"/>
      <c r="F348" s="572" t="s">
        <v>378</v>
      </c>
      <c r="G348" s="563">
        <f>+G349+G350</f>
        <v>0</v>
      </c>
      <c r="H348" s="563">
        <f>+H349+H350</f>
        <v>0</v>
      </c>
      <c r="I348" s="563">
        <f>+I349+I350</f>
        <v>0</v>
      </c>
      <c r="J348" s="563">
        <f>+J349+J350</f>
        <v>0</v>
      </c>
      <c r="K348" s="564">
        <f>+K349+K350</f>
        <v>0</v>
      </c>
    </row>
    <row r="349" spans="1:11" s="3" customFormat="1" ht="12.75" x14ac:dyDescent="0.2">
      <c r="A349" s="573">
        <v>2</v>
      </c>
      <c r="B349" s="574">
        <v>4</v>
      </c>
      <c r="C349" s="574">
        <v>1</v>
      </c>
      <c r="D349" s="574">
        <v>4</v>
      </c>
      <c r="E349" s="549" t="s">
        <v>312</v>
      </c>
      <c r="F349" s="575" t="s">
        <v>379</v>
      </c>
      <c r="G349" s="551"/>
      <c r="H349" s="551"/>
      <c r="I349" s="551"/>
      <c r="J349" s="552">
        <f>SUBTOTAL(9,G349:I349)</f>
        <v>0</v>
      </c>
      <c r="K349" s="553">
        <f>IFERROR(J349/$J$18*100,"0.00")</f>
        <v>0</v>
      </c>
    </row>
    <row r="350" spans="1:11" s="3" customFormat="1" ht="12.75" x14ac:dyDescent="0.2">
      <c r="A350" s="558">
        <v>2</v>
      </c>
      <c r="B350" s="549">
        <v>4</v>
      </c>
      <c r="C350" s="549">
        <v>1</v>
      </c>
      <c r="D350" s="549">
        <v>4</v>
      </c>
      <c r="E350" s="549" t="s">
        <v>313</v>
      </c>
      <c r="F350" s="556" t="s">
        <v>380</v>
      </c>
      <c r="G350" s="560"/>
      <c r="H350" s="560"/>
      <c r="I350" s="560"/>
      <c r="J350" s="552">
        <f>SUBTOTAL(9,G350:I350)</f>
        <v>0</v>
      </c>
      <c r="K350" s="553">
        <f>IFERROR(J350/$J$18*100,"0.00")</f>
        <v>0</v>
      </c>
    </row>
    <row r="351" spans="1:11" s="3" customFormat="1" ht="20.25" customHeight="1" x14ac:dyDescent="0.2">
      <c r="A351" s="561">
        <v>2</v>
      </c>
      <c r="B351" s="544">
        <v>4</v>
      </c>
      <c r="C351" s="544">
        <v>1</v>
      </c>
      <c r="D351" s="544">
        <v>5</v>
      </c>
      <c r="E351" s="544"/>
      <c r="F351" s="572" t="s">
        <v>381</v>
      </c>
      <c r="G351" s="546">
        <f>+G352</f>
        <v>0</v>
      </c>
      <c r="H351" s="546">
        <f>+H352</f>
        <v>0</v>
      </c>
      <c r="I351" s="546">
        <f>+I352</f>
        <v>0</v>
      </c>
      <c r="J351" s="546">
        <f>+J352</f>
        <v>0</v>
      </c>
      <c r="K351" s="547">
        <f>+K352</f>
        <v>0</v>
      </c>
    </row>
    <row r="352" spans="1:11" s="3" customFormat="1" ht="19.5" customHeight="1" x14ac:dyDescent="0.2">
      <c r="A352" s="558">
        <v>2</v>
      </c>
      <c r="B352" s="549">
        <v>4</v>
      </c>
      <c r="C352" s="549">
        <v>1</v>
      </c>
      <c r="D352" s="549">
        <v>5</v>
      </c>
      <c r="E352" s="549" t="s">
        <v>312</v>
      </c>
      <c r="F352" s="556" t="s">
        <v>381</v>
      </c>
      <c r="G352" s="560"/>
      <c r="H352" s="560"/>
      <c r="I352" s="560"/>
      <c r="J352" s="552">
        <f>SUBTOTAL(9,G352:I352)</f>
        <v>0</v>
      </c>
      <c r="K352" s="553">
        <f>IFERROR(J352/$J$18*100,"0.00")</f>
        <v>0</v>
      </c>
    </row>
    <row r="353" spans="1:11" s="3" customFormat="1" ht="27.75" customHeight="1" x14ac:dyDescent="0.2">
      <c r="A353" s="543">
        <v>2</v>
      </c>
      <c r="B353" s="544">
        <v>4</v>
      </c>
      <c r="C353" s="544">
        <v>1</v>
      </c>
      <c r="D353" s="544">
        <v>6</v>
      </c>
      <c r="E353" s="549"/>
      <c r="F353" s="572" t="s">
        <v>382</v>
      </c>
      <c r="G353" s="563">
        <f>+G354</f>
        <v>0</v>
      </c>
      <c r="H353" s="563">
        <f>+H354</f>
        <v>0</v>
      </c>
      <c r="I353" s="563">
        <f>+I354</f>
        <v>0</v>
      </c>
      <c r="J353" s="563">
        <f>+J354</f>
        <v>0</v>
      </c>
      <c r="K353" s="564">
        <f>+K354</f>
        <v>0</v>
      </c>
    </row>
    <row r="354" spans="1:11" s="3" customFormat="1" ht="21.75" customHeight="1" x14ac:dyDescent="0.2">
      <c r="A354" s="558">
        <v>2</v>
      </c>
      <c r="B354" s="549">
        <v>4</v>
      </c>
      <c r="C354" s="549">
        <v>1</v>
      </c>
      <c r="D354" s="549">
        <v>6</v>
      </c>
      <c r="E354" s="549" t="s">
        <v>312</v>
      </c>
      <c r="F354" s="556" t="s">
        <v>383</v>
      </c>
      <c r="G354" s="560"/>
      <c r="H354" s="560"/>
      <c r="I354" s="560"/>
      <c r="J354" s="552">
        <f>SUBTOTAL(9,G354:I354)</f>
        <v>0</v>
      </c>
      <c r="K354" s="553">
        <f>IFERROR(J354/$J$18*100,"0.00")</f>
        <v>0</v>
      </c>
    </row>
    <row r="355" spans="1:11" s="3" customFormat="1" ht="12.75" x14ac:dyDescent="0.2">
      <c r="A355" s="538">
        <v>2</v>
      </c>
      <c r="B355" s="539">
        <v>4</v>
      </c>
      <c r="C355" s="539">
        <v>2</v>
      </c>
      <c r="D355" s="539"/>
      <c r="E355" s="539"/>
      <c r="F355" s="540" t="s">
        <v>384</v>
      </c>
      <c r="G355" s="541">
        <f>+G356+G358+G362</f>
        <v>0</v>
      </c>
      <c r="H355" s="541">
        <f>+H356+H358+H362</f>
        <v>0</v>
      </c>
      <c r="I355" s="541">
        <f>+I356+I358+I362</f>
        <v>0</v>
      </c>
      <c r="J355" s="541">
        <f>+J356+J358+J362</f>
        <v>0</v>
      </c>
      <c r="K355" s="542">
        <f>+K356+K358+K362</f>
        <v>0</v>
      </c>
    </row>
    <row r="356" spans="1:11" s="3" customFormat="1" ht="12.75" x14ac:dyDescent="0.2">
      <c r="A356" s="543">
        <v>2</v>
      </c>
      <c r="B356" s="544">
        <v>4</v>
      </c>
      <c r="C356" s="544">
        <v>2</v>
      </c>
      <c r="D356" s="544">
        <v>1</v>
      </c>
      <c r="E356" s="549"/>
      <c r="F356" s="557" t="s">
        <v>385</v>
      </c>
      <c r="G356" s="563">
        <f>+G357</f>
        <v>0</v>
      </c>
      <c r="H356" s="563">
        <f>+H357</f>
        <v>0</v>
      </c>
      <c r="I356" s="563">
        <f>+I357</f>
        <v>0</v>
      </c>
      <c r="J356" s="563">
        <f>+J357</f>
        <v>0</v>
      </c>
      <c r="K356" s="564">
        <f>+K357</f>
        <v>0</v>
      </c>
    </row>
    <row r="357" spans="1:11" s="3" customFormat="1" ht="12.75" x14ac:dyDescent="0.2">
      <c r="A357" s="548">
        <v>2</v>
      </c>
      <c r="B357" s="549">
        <v>4</v>
      </c>
      <c r="C357" s="549">
        <v>2</v>
      </c>
      <c r="D357" s="549">
        <v>1</v>
      </c>
      <c r="E357" s="549" t="s">
        <v>312</v>
      </c>
      <c r="F357" s="556" t="s">
        <v>386</v>
      </c>
      <c r="G357" s="560"/>
      <c r="H357" s="560"/>
      <c r="I357" s="560"/>
      <c r="J357" s="552">
        <f>SUBTOTAL(9,G357:I357)</f>
        <v>0</v>
      </c>
      <c r="K357" s="553">
        <f>IFERROR(J357/$J$18*100,"0.00")</f>
        <v>0</v>
      </c>
    </row>
    <row r="358" spans="1:11" s="3" customFormat="1" ht="26.25" customHeight="1" x14ac:dyDescent="0.2">
      <c r="A358" s="543">
        <v>2</v>
      </c>
      <c r="B358" s="544">
        <v>4</v>
      </c>
      <c r="C358" s="544">
        <v>2</v>
      </c>
      <c r="D358" s="544">
        <v>2</v>
      </c>
      <c r="E358" s="549"/>
      <c r="F358" s="572" t="s">
        <v>387</v>
      </c>
      <c r="G358" s="546">
        <f>+G359+G360+G361</f>
        <v>0</v>
      </c>
      <c r="H358" s="546">
        <f>+H359+H360+H361</f>
        <v>0</v>
      </c>
      <c r="I358" s="546">
        <f>+I359+I360+I361</f>
        <v>0</v>
      </c>
      <c r="J358" s="546">
        <f>+J359+J360+J361</f>
        <v>0</v>
      </c>
      <c r="K358" s="547">
        <f>+K359+K360+K361</f>
        <v>0</v>
      </c>
    </row>
    <row r="359" spans="1:11" s="3" customFormat="1" ht="41.25" customHeight="1" x14ac:dyDescent="0.2">
      <c r="A359" s="548">
        <v>2</v>
      </c>
      <c r="B359" s="549">
        <v>4</v>
      </c>
      <c r="C359" s="549">
        <v>2</v>
      </c>
      <c r="D359" s="549">
        <v>2</v>
      </c>
      <c r="E359" s="549" t="s">
        <v>312</v>
      </c>
      <c r="F359" s="556" t="s">
        <v>388</v>
      </c>
      <c r="G359" s="560"/>
      <c r="H359" s="560"/>
      <c r="I359" s="560"/>
      <c r="J359" s="552">
        <f>SUBTOTAL(9,G359:I359)</f>
        <v>0</v>
      </c>
      <c r="K359" s="553">
        <f>IFERROR(J359/$J$18*100,"0.00")</f>
        <v>0</v>
      </c>
    </row>
    <row r="360" spans="1:11" s="3" customFormat="1" ht="30.75" customHeight="1" x14ac:dyDescent="0.2">
      <c r="A360" s="548">
        <v>2</v>
      </c>
      <c r="B360" s="549">
        <v>4</v>
      </c>
      <c r="C360" s="549">
        <v>2</v>
      </c>
      <c r="D360" s="549">
        <v>2</v>
      </c>
      <c r="E360" s="549" t="s">
        <v>313</v>
      </c>
      <c r="F360" s="556" t="s">
        <v>389</v>
      </c>
      <c r="G360" s="560"/>
      <c r="H360" s="560"/>
      <c r="I360" s="560"/>
      <c r="J360" s="552">
        <f>SUBTOTAL(9,G360:I360)</f>
        <v>0</v>
      </c>
      <c r="K360" s="553">
        <f>IFERROR(J360/$J$18*100,"0.00")</f>
        <v>0</v>
      </c>
    </row>
    <row r="361" spans="1:11" s="3" customFormat="1" ht="42" customHeight="1" x14ac:dyDescent="0.2">
      <c r="A361" s="548">
        <v>2</v>
      </c>
      <c r="B361" s="549">
        <v>4</v>
      </c>
      <c r="C361" s="549">
        <v>2</v>
      </c>
      <c r="D361" s="549">
        <v>2</v>
      </c>
      <c r="E361" s="549" t="s">
        <v>314</v>
      </c>
      <c r="F361" s="556" t="s">
        <v>390</v>
      </c>
      <c r="G361" s="560"/>
      <c r="H361" s="560"/>
      <c r="I361" s="560"/>
      <c r="J361" s="552">
        <f>SUBTOTAL(9,G361:I361)</f>
        <v>0</v>
      </c>
      <c r="K361" s="553">
        <f>IFERROR(J361/$J$18*100,"0.00")</f>
        <v>0</v>
      </c>
    </row>
    <row r="362" spans="1:11" s="3" customFormat="1" ht="23.25" customHeight="1" x14ac:dyDescent="0.2">
      <c r="A362" s="557">
        <v>2</v>
      </c>
      <c r="B362" s="544">
        <v>4</v>
      </c>
      <c r="C362" s="544">
        <v>2</v>
      </c>
      <c r="D362" s="544">
        <v>3</v>
      </c>
      <c r="E362" s="544"/>
      <c r="F362" s="572" t="s">
        <v>391</v>
      </c>
      <c r="G362" s="560">
        <f>G363+G364+G365</f>
        <v>0</v>
      </c>
      <c r="H362" s="560">
        <f>H363+H364+H365</f>
        <v>0</v>
      </c>
      <c r="I362" s="560">
        <f>I363+I364+I365</f>
        <v>0</v>
      </c>
      <c r="J362" s="563">
        <f>J363+J364+J365</f>
        <v>0</v>
      </c>
      <c r="K362" s="564">
        <f>K363+K364+K365</f>
        <v>0</v>
      </c>
    </row>
    <row r="363" spans="1:11" s="3" customFormat="1" ht="31.5" customHeight="1" x14ac:dyDescent="0.2">
      <c r="A363" s="550">
        <v>2</v>
      </c>
      <c r="B363" s="549">
        <v>4</v>
      </c>
      <c r="C363" s="549">
        <v>2</v>
      </c>
      <c r="D363" s="549">
        <v>3</v>
      </c>
      <c r="E363" s="549" t="s">
        <v>312</v>
      </c>
      <c r="F363" s="556" t="s">
        <v>392</v>
      </c>
      <c r="G363" s="551"/>
      <c r="H363" s="551"/>
      <c r="I363" s="551"/>
      <c r="J363" s="552">
        <f>SUBTOTAL(9,G363:I363)</f>
        <v>0</v>
      </c>
      <c r="K363" s="553">
        <f>IFERROR(J363/$J$18*100,"0.00")</f>
        <v>0</v>
      </c>
    </row>
    <row r="364" spans="1:11" s="3" customFormat="1" ht="30" customHeight="1" x14ac:dyDescent="0.2">
      <c r="A364" s="550">
        <v>2</v>
      </c>
      <c r="B364" s="549">
        <v>4</v>
      </c>
      <c r="C364" s="549">
        <v>2</v>
      </c>
      <c r="D364" s="549">
        <v>3</v>
      </c>
      <c r="E364" s="549" t="s">
        <v>313</v>
      </c>
      <c r="F364" s="556" t="s">
        <v>393</v>
      </c>
      <c r="G364" s="551"/>
      <c r="H364" s="551"/>
      <c r="I364" s="551"/>
      <c r="J364" s="552">
        <f>SUBTOTAL(9,G364:I364)</f>
        <v>0</v>
      </c>
      <c r="K364" s="553">
        <f>IFERROR(J364/$J$18*100,"0.00")</f>
        <v>0</v>
      </c>
    </row>
    <row r="365" spans="1:11" s="3" customFormat="1" ht="32.25" customHeight="1" x14ac:dyDescent="0.2">
      <c r="A365" s="550">
        <v>2</v>
      </c>
      <c r="B365" s="549">
        <v>4</v>
      </c>
      <c r="C365" s="549">
        <v>2</v>
      </c>
      <c r="D365" s="549">
        <v>3</v>
      </c>
      <c r="E365" s="549" t="s">
        <v>314</v>
      </c>
      <c r="F365" s="556" t="s">
        <v>394</v>
      </c>
      <c r="G365" s="551"/>
      <c r="H365" s="551"/>
      <c r="I365" s="551"/>
      <c r="J365" s="552">
        <f>SUBTOTAL(9,G365:I365)</f>
        <v>0</v>
      </c>
      <c r="K365" s="553">
        <f>IFERROR(J365/$J$18*100,"0.00")</f>
        <v>0</v>
      </c>
    </row>
    <row r="366" spans="1:11" s="3" customFormat="1" ht="12.75" x14ac:dyDescent="0.2">
      <c r="A366" s="538">
        <v>2</v>
      </c>
      <c r="B366" s="539">
        <v>4</v>
      </c>
      <c r="C366" s="539">
        <v>4</v>
      </c>
      <c r="D366" s="539"/>
      <c r="E366" s="539"/>
      <c r="F366" s="540" t="s">
        <v>395</v>
      </c>
      <c r="G366" s="541">
        <f>+G367</f>
        <v>0</v>
      </c>
      <c r="H366" s="541">
        <f>+H367</f>
        <v>0</v>
      </c>
      <c r="I366" s="541">
        <f>+I367</f>
        <v>0</v>
      </c>
      <c r="J366" s="541">
        <f>+J367</f>
        <v>0</v>
      </c>
      <c r="K366" s="542">
        <f>+K367</f>
        <v>0</v>
      </c>
    </row>
    <row r="367" spans="1:11" s="3" customFormat="1" ht="34.5" customHeight="1" x14ac:dyDescent="0.2">
      <c r="A367" s="557">
        <v>2</v>
      </c>
      <c r="B367" s="544">
        <v>4</v>
      </c>
      <c r="C367" s="544">
        <v>4</v>
      </c>
      <c r="D367" s="544">
        <v>1</v>
      </c>
      <c r="E367" s="544"/>
      <c r="F367" s="572" t="s">
        <v>396</v>
      </c>
      <c r="G367" s="560">
        <f>+G368+G369+G370</f>
        <v>0</v>
      </c>
      <c r="H367" s="560">
        <f>+H368+H369+H370</f>
        <v>0</v>
      </c>
      <c r="I367" s="560">
        <f>+I368+I369+I370</f>
        <v>0</v>
      </c>
      <c r="J367" s="563">
        <f>+J368+J369+J370</f>
        <v>0</v>
      </c>
      <c r="K367" s="564">
        <f>+K368+K369+K370</f>
        <v>0</v>
      </c>
    </row>
    <row r="368" spans="1:11" s="3" customFormat="1" ht="33.75" customHeight="1" x14ac:dyDescent="0.2">
      <c r="A368" s="550">
        <v>2</v>
      </c>
      <c r="B368" s="549">
        <v>4</v>
      </c>
      <c r="C368" s="549">
        <v>4</v>
      </c>
      <c r="D368" s="549">
        <v>1</v>
      </c>
      <c r="E368" s="549" t="s">
        <v>312</v>
      </c>
      <c r="F368" s="556" t="s">
        <v>397</v>
      </c>
      <c r="G368" s="551"/>
      <c r="H368" s="551"/>
      <c r="I368" s="551"/>
      <c r="J368" s="552">
        <f>SUBTOTAL(9,G368:I368)</f>
        <v>0</v>
      </c>
      <c r="K368" s="553">
        <f>IFERROR(J368/$J$18*100,"0.00")</f>
        <v>0</v>
      </c>
    </row>
    <row r="369" spans="1:11" s="3" customFormat="1" ht="27.75" customHeight="1" x14ac:dyDescent="0.2">
      <c r="A369" s="550">
        <v>2</v>
      </c>
      <c r="B369" s="549">
        <v>4</v>
      </c>
      <c r="C369" s="549">
        <v>4</v>
      </c>
      <c r="D369" s="549">
        <v>1</v>
      </c>
      <c r="E369" s="549" t="s">
        <v>313</v>
      </c>
      <c r="F369" s="556" t="s">
        <v>398</v>
      </c>
      <c r="G369" s="551"/>
      <c r="H369" s="551"/>
      <c r="I369" s="551"/>
      <c r="J369" s="552">
        <f>SUBTOTAL(9,G369:I369)</f>
        <v>0</v>
      </c>
      <c r="K369" s="553">
        <f>IFERROR(J369/$J$18*100,"0.00")</f>
        <v>0</v>
      </c>
    </row>
    <row r="370" spans="1:11" s="3" customFormat="1" ht="33" customHeight="1" x14ac:dyDescent="0.2">
      <c r="A370" s="550">
        <v>2</v>
      </c>
      <c r="B370" s="549">
        <v>4</v>
      </c>
      <c r="C370" s="549">
        <v>4</v>
      </c>
      <c r="D370" s="549">
        <v>1</v>
      </c>
      <c r="E370" s="549" t="s">
        <v>314</v>
      </c>
      <c r="F370" s="556" t="s">
        <v>399</v>
      </c>
      <c r="G370" s="551"/>
      <c r="H370" s="551"/>
      <c r="I370" s="551"/>
      <c r="J370" s="552">
        <f>SUBTOTAL(9,G370:I370)</f>
        <v>0</v>
      </c>
      <c r="K370" s="553">
        <f>IFERROR(J370/$J$18*100,"0.00")</f>
        <v>0</v>
      </c>
    </row>
    <row r="371" spans="1:11" s="3" customFormat="1" ht="12.75" x14ac:dyDescent="0.2">
      <c r="A371" s="538">
        <v>2</v>
      </c>
      <c r="B371" s="539">
        <v>4</v>
      </c>
      <c r="C371" s="539">
        <v>6</v>
      </c>
      <c r="D371" s="539"/>
      <c r="E371" s="539"/>
      <c r="F371" s="540" t="s">
        <v>400</v>
      </c>
      <c r="G371" s="541">
        <f>+G372+G374+G376+G378</f>
        <v>0</v>
      </c>
      <c r="H371" s="541">
        <f>+H372+H374+H376+H378</f>
        <v>0</v>
      </c>
      <c r="I371" s="541">
        <f>+I372+I374+I376+I378</f>
        <v>0</v>
      </c>
      <c r="J371" s="541">
        <f>+J372+J374+J376+J378</f>
        <v>0</v>
      </c>
      <c r="K371" s="542">
        <f>+K372+K374+K376+K378</f>
        <v>0</v>
      </c>
    </row>
    <row r="372" spans="1:11" s="3" customFormat="1" ht="16.5" customHeight="1" x14ac:dyDescent="0.2">
      <c r="A372" s="561">
        <v>2</v>
      </c>
      <c r="B372" s="544">
        <v>4</v>
      </c>
      <c r="C372" s="544">
        <v>6</v>
      </c>
      <c r="D372" s="544">
        <v>1</v>
      </c>
      <c r="E372" s="544"/>
      <c r="F372" s="572" t="s">
        <v>401</v>
      </c>
      <c r="G372" s="563">
        <f>+G373</f>
        <v>0</v>
      </c>
      <c r="H372" s="563">
        <f>+H373</f>
        <v>0</v>
      </c>
      <c r="I372" s="563">
        <f>+I373</f>
        <v>0</v>
      </c>
      <c r="J372" s="563">
        <f>+J373</f>
        <v>0</v>
      </c>
      <c r="K372" s="564">
        <f>+K373</f>
        <v>0</v>
      </c>
    </row>
    <row r="373" spans="1:11" s="3" customFormat="1" ht="16.5" customHeight="1" x14ac:dyDescent="0.2">
      <c r="A373" s="558">
        <v>2</v>
      </c>
      <c r="B373" s="549">
        <v>4</v>
      </c>
      <c r="C373" s="549">
        <v>6</v>
      </c>
      <c r="D373" s="549">
        <v>1</v>
      </c>
      <c r="E373" s="549" t="s">
        <v>312</v>
      </c>
      <c r="F373" s="556" t="s">
        <v>401</v>
      </c>
      <c r="G373" s="560"/>
      <c r="H373" s="560"/>
      <c r="I373" s="560"/>
      <c r="J373" s="552">
        <f>SUBTOTAL(9,G373:I373)</f>
        <v>0</v>
      </c>
      <c r="K373" s="553">
        <f>IFERROR(J373/$J$18*100,"0.00")</f>
        <v>0</v>
      </c>
    </row>
    <row r="374" spans="1:11" s="3" customFormat="1" ht="21" customHeight="1" x14ac:dyDescent="0.2">
      <c r="A374" s="561">
        <v>2</v>
      </c>
      <c r="B374" s="544">
        <v>4</v>
      </c>
      <c r="C374" s="544">
        <v>6</v>
      </c>
      <c r="D374" s="544">
        <v>2</v>
      </c>
      <c r="E374" s="544"/>
      <c r="F374" s="572" t="s">
        <v>402</v>
      </c>
      <c r="G374" s="546">
        <f>+G375</f>
        <v>0</v>
      </c>
      <c r="H374" s="546">
        <f>+H375</f>
        <v>0</v>
      </c>
      <c r="I374" s="546">
        <f>+I375</f>
        <v>0</v>
      </c>
      <c r="J374" s="546">
        <f>+J375</f>
        <v>0</v>
      </c>
      <c r="K374" s="547">
        <f>+K375</f>
        <v>0</v>
      </c>
    </row>
    <row r="375" spans="1:11" s="3" customFormat="1" ht="33" customHeight="1" x14ac:dyDescent="0.2">
      <c r="A375" s="558">
        <v>2</v>
      </c>
      <c r="B375" s="549">
        <v>4</v>
      </c>
      <c r="C375" s="549">
        <v>6</v>
      </c>
      <c r="D375" s="549">
        <v>2</v>
      </c>
      <c r="E375" s="549" t="s">
        <v>312</v>
      </c>
      <c r="F375" s="556" t="s">
        <v>402</v>
      </c>
      <c r="G375" s="560"/>
      <c r="H375" s="560"/>
      <c r="I375" s="560"/>
      <c r="J375" s="552">
        <f>SUBTOTAL(9,G375:I375)</f>
        <v>0</v>
      </c>
      <c r="K375" s="553">
        <f>IFERROR(J375/$J$18*100,"0.00")</f>
        <v>0</v>
      </c>
    </row>
    <row r="376" spans="1:11" s="3" customFormat="1" ht="27.75" customHeight="1" x14ac:dyDescent="0.2">
      <c r="A376" s="561">
        <v>2</v>
      </c>
      <c r="B376" s="544">
        <v>4</v>
      </c>
      <c r="C376" s="544">
        <v>6</v>
      </c>
      <c r="D376" s="544">
        <v>3</v>
      </c>
      <c r="E376" s="549"/>
      <c r="F376" s="572" t="s">
        <v>403</v>
      </c>
      <c r="G376" s="546">
        <f>+G377</f>
        <v>0</v>
      </c>
      <c r="H376" s="546">
        <f>+H377</f>
        <v>0</v>
      </c>
      <c r="I376" s="546">
        <f>+I377</f>
        <v>0</v>
      </c>
      <c r="J376" s="546">
        <f>+J377</f>
        <v>0</v>
      </c>
      <c r="K376" s="547">
        <f>+K377</f>
        <v>0</v>
      </c>
    </row>
    <row r="377" spans="1:11" s="3" customFormat="1" ht="30.75" customHeight="1" x14ac:dyDescent="0.2">
      <c r="A377" s="558">
        <v>2</v>
      </c>
      <c r="B377" s="549">
        <v>4</v>
      </c>
      <c r="C377" s="549">
        <v>6</v>
      </c>
      <c r="D377" s="549">
        <v>3</v>
      </c>
      <c r="E377" s="549" t="s">
        <v>312</v>
      </c>
      <c r="F377" s="556" t="s">
        <v>403</v>
      </c>
      <c r="G377" s="560"/>
      <c r="H377" s="560"/>
      <c r="I377" s="560"/>
      <c r="J377" s="552">
        <f>SUBTOTAL(9,G377:I377)</f>
        <v>0</v>
      </c>
      <c r="K377" s="553">
        <f>IFERROR(J377/$J$18*100,"0.00")</f>
        <v>0</v>
      </c>
    </row>
    <row r="378" spans="1:11" s="3" customFormat="1" ht="25.5" customHeight="1" x14ac:dyDescent="0.2">
      <c r="A378" s="561">
        <v>2</v>
      </c>
      <c r="B378" s="544">
        <v>4</v>
      </c>
      <c r="C378" s="544">
        <v>6</v>
      </c>
      <c r="D378" s="544">
        <v>4</v>
      </c>
      <c r="E378" s="544"/>
      <c r="F378" s="572" t="s">
        <v>404</v>
      </c>
      <c r="G378" s="546">
        <f>+G379</f>
        <v>0</v>
      </c>
      <c r="H378" s="546">
        <f>+H379</f>
        <v>0</v>
      </c>
      <c r="I378" s="546">
        <f>+I379</f>
        <v>0</v>
      </c>
      <c r="J378" s="546">
        <f>+J379</f>
        <v>0</v>
      </c>
      <c r="K378" s="547">
        <f>+K379</f>
        <v>0</v>
      </c>
    </row>
    <row r="379" spans="1:11" s="3" customFormat="1" ht="28.5" customHeight="1" x14ac:dyDescent="0.2">
      <c r="A379" s="558">
        <v>2</v>
      </c>
      <c r="B379" s="549">
        <v>4</v>
      </c>
      <c r="C379" s="549">
        <v>6</v>
      </c>
      <c r="D379" s="549">
        <v>4</v>
      </c>
      <c r="E379" s="549" t="s">
        <v>312</v>
      </c>
      <c r="F379" s="556" t="s">
        <v>404</v>
      </c>
      <c r="G379" s="560"/>
      <c r="H379" s="560"/>
      <c r="I379" s="560"/>
      <c r="J379" s="552">
        <f>SUBTOTAL(9,G379:I379)</f>
        <v>0</v>
      </c>
      <c r="K379" s="553">
        <f>IFERROR(J379/$J$18*100,"0.00")</f>
        <v>0</v>
      </c>
    </row>
    <row r="380" spans="1:11" s="3" customFormat="1" ht="12.75" x14ac:dyDescent="0.2">
      <c r="A380" s="538">
        <v>2</v>
      </c>
      <c r="B380" s="539">
        <v>4</v>
      </c>
      <c r="C380" s="539">
        <v>7</v>
      </c>
      <c r="D380" s="539"/>
      <c r="E380" s="539"/>
      <c r="F380" s="540" t="s">
        <v>405</v>
      </c>
      <c r="G380" s="541">
        <f>+G381+G383+G385</f>
        <v>0</v>
      </c>
      <c r="H380" s="541">
        <f>+H381+H383+H385</f>
        <v>0</v>
      </c>
      <c r="I380" s="541">
        <f>+I381+I383+I385</f>
        <v>0</v>
      </c>
      <c r="J380" s="541">
        <f>+J381+J383+J385</f>
        <v>0</v>
      </c>
      <c r="K380" s="542">
        <f>+K381+K383+K385</f>
        <v>0</v>
      </c>
    </row>
    <row r="381" spans="1:11" s="3" customFormat="1" ht="17.25" customHeight="1" x14ac:dyDescent="0.2">
      <c r="A381" s="543">
        <v>2</v>
      </c>
      <c r="B381" s="544">
        <v>4</v>
      </c>
      <c r="C381" s="544">
        <v>7</v>
      </c>
      <c r="D381" s="544">
        <v>1</v>
      </c>
      <c r="E381" s="544"/>
      <c r="F381" s="572" t="s">
        <v>406</v>
      </c>
      <c r="G381" s="563">
        <f>+G382</f>
        <v>0</v>
      </c>
      <c r="H381" s="563">
        <f>+H382</f>
        <v>0</v>
      </c>
      <c r="I381" s="563">
        <f>+I382</f>
        <v>0</v>
      </c>
      <c r="J381" s="563">
        <f>+J382</f>
        <v>0</v>
      </c>
      <c r="K381" s="564">
        <f>+K382</f>
        <v>0</v>
      </c>
    </row>
    <row r="382" spans="1:11" s="3" customFormat="1" ht="17.25" customHeight="1" x14ac:dyDescent="0.2">
      <c r="A382" s="558">
        <v>2</v>
      </c>
      <c r="B382" s="549">
        <v>4</v>
      </c>
      <c r="C382" s="549">
        <v>7</v>
      </c>
      <c r="D382" s="549">
        <v>1</v>
      </c>
      <c r="E382" s="549" t="s">
        <v>312</v>
      </c>
      <c r="F382" s="556" t="s">
        <v>407</v>
      </c>
      <c r="G382" s="560"/>
      <c r="H382" s="560"/>
      <c r="I382" s="560"/>
      <c r="J382" s="552">
        <f>SUBTOTAL(9,G382:I382)</f>
        <v>0</v>
      </c>
      <c r="K382" s="553">
        <f>IFERROR(J382/$J$18*100,"0.00")</f>
        <v>0</v>
      </c>
    </row>
    <row r="383" spans="1:11" s="3" customFormat="1" ht="16.5" customHeight="1" x14ac:dyDescent="0.2">
      <c r="A383" s="561">
        <v>2</v>
      </c>
      <c r="B383" s="544">
        <v>4</v>
      </c>
      <c r="C383" s="544">
        <v>7</v>
      </c>
      <c r="D383" s="544">
        <v>2</v>
      </c>
      <c r="E383" s="544"/>
      <c r="F383" s="572" t="s">
        <v>408</v>
      </c>
      <c r="G383" s="546">
        <f>+G384</f>
        <v>0</v>
      </c>
      <c r="H383" s="546">
        <f>+H384</f>
        <v>0</v>
      </c>
      <c r="I383" s="546">
        <f>+I384</f>
        <v>0</v>
      </c>
      <c r="J383" s="546">
        <f>+J384</f>
        <v>0</v>
      </c>
      <c r="K383" s="547">
        <f>+K384</f>
        <v>0</v>
      </c>
    </row>
    <row r="384" spans="1:11" s="3" customFormat="1" ht="18" customHeight="1" x14ac:dyDescent="0.2">
      <c r="A384" s="558">
        <v>2</v>
      </c>
      <c r="B384" s="549">
        <v>4</v>
      </c>
      <c r="C384" s="549">
        <v>7</v>
      </c>
      <c r="D384" s="549">
        <v>2</v>
      </c>
      <c r="E384" s="549" t="s">
        <v>312</v>
      </c>
      <c r="F384" s="556" t="s">
        <v>409</v>
      </c>
      <c r="G384" s="560"/>
      <c r="H384" s="560"/>
      <c r="I384" s="560"/>
      <c r="J384" s="552">
        <f>SUBTOTAL(9,G384:I384)</f>
        <v>0</v>
      </c>
      <c r="K384" s="553">
        <f>IFERROR(J384/$J$18*100,"0.00")</f>
        <v>0</v>
      </c>
    </row>
    <row r="385" spans="1:11" s="3" customFormat="1" ht="18.75" customHeight="1" x14ac:dyDescent="0.2">
      <c r="A385" s="561">
        <v>2</v>
      </c>
      <c r="B385" s="544">
        <v>4</v>
      </c>
      <c r="C385" s="544">
        <v>7</v>
      </c>
      <c r="D385" s="544">
        <v>3</v>
      </c>
      <c r="E385" s="544"/>
      <c r="F385" s="572" t="s">
        <v>410</v>
      </c>
      <c r="G385" s="546">
        <f>+G386</f>
        <v>0</v>
      </c>
      <c r="H385" s="546">
        <f>+H386</f>
        <v>0</v>
      </c>
      <c r="I385" s="546">
        <f>+I386</f>
        <v>0</v>
      </c>
      <c r="J385" s="546">
        <f>+J386</f>
        <v>0</v>
      </c>
      <c r="K385" s="547">
        <f>+K386</f>
        <v>0</v>
      </c>
    </row>
    <row r="386" spans="1:11" s="3" customFormat="1" ht="17.25" customHeight="1" x14ac:dyDescent="0.2">
      <c r="A386" s="558">
        <v>2</v>
      </c>
      <c r="B386" s="549">
        <v>4</v>
      </c>
      <c r="C386" s="549">
        <v>7</v>
      </c>
      <c r="D386" s="549">
        <v>3</v>
      </c>
      <c r="E386" s="549" t="s">
        <v>312</v>
      </c>
      <c r="F386" s="556" t="s">
        <v>410</v>
      </c>
      <c r="G386" s="560"/>
      <c r="H386" s="560"/>
      <c r="I386" s="560"/>
      <c r="J386" s="552">
        <f>SUBTOTAL(9,G386:I386)</f>
        <v>0</v>
      </c>
      <c r="K386" s="553">
        <f>IFERROR(J386/$J$18*100,"0.00")</f>
        <v>0</v>
      </c>
    </row>
    <row r="387" spans="1:11" s="3" customFormat="1" ht="12.75" x14ac:dyDescent="0.2">
      <c r="A387" s="538">
        <v>2</v>
      </c>
      <c r="B387" s="539">
        <v>4</v>
      </c>
      <c r="C387" s="539">
        <v>9</v>
      </c>
      <c r="D387" s="539"/>
      <c r="E387" s="539"/>
      <c r="F387" s="540" t="s">
        <v>411</v>
      </c>
      <c r="G387" s="541">
        <f>+G388+G390+G392+G394</f>
        <v>0</v>
      </c>
      <c r="H387" s="541">
        <f>+H388+H390+H392+H394</f>
        <v>0</v>
      </c>
      <c r="I387" s="541">
        <f>+I388+I390+I392+I394</f>
        <v>0</v>
      </c>
      <c r="J387" s="541">
        <f>+J388+J390+J392+J394</f>
        <v>0</v>
      </c>
      <c r="K387" s="542">
        <f>+K388+K390+K392+K394</f>
        <v>0</v>
      </c>
    </row>
    <row r="388" spans="1:11" s="3" customFormat="1" ht="20.25" customHeight="1" x14ac:dyDescent="0.2">
      <c r="A388" s="561">
        <v>2</v>
      </c>
      <c r="B388" s="544">
        <v>4</v>
      </c>
      <c r="C388" s="544">
        <v>9</v>
      </c>
      <c r="D388" s="544">
        <v>1</v>
      </c>
      <c r="E388" s="544"/>
      <c r="F388" s="572" t="s">
        <v>411</v>
      </c>
      <c r="G388" s="563">
        <f>+G389</f>
        <v>0</v>
      </c>
      <c r="H388" s="563">
        <f>+H389</f>
        <v>0</v>
      </c>
      <c r="I388" s="563">
        <f>+I389</f>
        <v>0</v>
      </c>
      <c r="J388" s="563">
        <f>+J389</f>
        <v>0</v>
      </c>
      <c r="K388" s="564">
        <f>+K389</f>
        <v>0</v>
      </c>
    </row>
    <row r="389" spans="1:11" s="3" customFormat="1" ht="29.25" customHeight="1" x14ac:dyDescent="0.2">
      <c r="A389" s="558">
        <v>2</v>
      </c>
      <c r="B389" s="549">
        <v>4</v>
      </c>
      <c r="C389" s="549">
        <v>9</v>
      </c>
      <c r="D389" s="549">
        <v>1</v>
      </c>
      <c r="E389" s="549" t="s">
        <v>312</v>
      </c>
      <c r="F389" s="556" t="s">
        <v>411</v>
      </c>
      <c r="G389" s="560"/>
      <c r="H389" s="560"/>
      <c r="I389" s="560"/>
      <c r="J389" s="552">
        <f>SUBTOTAL(9,G389:I389)</f>
        <v>0</v>
      </c>
      <c r="K389" s="553">
        <f>IFERROR(J389/$J$18*100,"0.00")</f>
        <v>0</v>
      </c>
    </row>
    <row r="390" spans="1:11" s="3" customFormat="1" ht="15" customHeight="1" x14ac:dyDescent="0.2">
      <c r="A390" s="561">
        <v>2</v>
      </c>
      <c r="B390" s="544">
        <v>4</v>
      </c>
      <c r="C390" s="544">
        <v>9</v>
      </c>
      <c r="D390" s="544">
        <v>2</v>
      </c>
      <c r="E390" s="544"/>
      <c r="F390" s="572" t="s">
        <v>412</v>
      </c>
      <c r="G390" s="563">
        <f>+G391</f>
        <v>0</v>
      </c>
      <c r="H390" s="563">
        <f>+H391</f>
        <v>0</v>
      </c>
      <c r="I390" s="563">
        <f>+I391</f>
        <v>0</v>
      </c>
      <c r="J390" s="563">
        <f>+J391</f>
        <v>0</v>
      </c>
      <c r="K390" s="564">
        <f>+K391</f>
        <v>0</v>
      </c>
    </row>
    <row r="391" spans="1:11" s="3" customFormat="1" ht="29.25" customHeight="1" x14ac:dyDescent="0.2">
      <c r="A391" s="558">
        <v>2</v>
      </c>
      <c r="B391" s="549">
        <v>4</v>
      </c>
      <c r="C391" s="549">
        <v>9</v>
      </c>
      <c r="D391" s="549">
        <v>2</v>
      </c>
      <c r="E391" s="549" t="s">
        <v>312</v>
      </c>
      <c r="F391" s="556" t="s">
        <v>412</v>
      </c>
      <c r="G391" s="560"/>
      <c r="H391" s="560"/>
      <c r="I391" s="560"/>
      <c r="J391" s="552">
        <f>SUBTOTAL(9,G391:I391)</f>
        <v>0</v>
      </c>
      <c r="K391" s="553">
        <f>IFERROR(J391/$J$18*100,"0.00")</f>
        <v>0</v>
      </c>
    </row>
    <row r="392" spans="1:11" s="3" customFormat="1" ht="23.25" customHeight="1" x14ac:dyDescent="0.2">
      <c r="A392" s="561">
        <v>2</v>
      </c>
      <c r="B392" s="544">
        <v>4</v>
      </c>
      <c r="C392" s="544">
        <v>9</v>
      </c>
      <c r="D392" s="544">
        <v>3</v>
      </c>
      <c r="E392" s="544"/>
      <c r="F392" s="572" t="s">
        <v>413</v>
      </c>
      <c r="G392" s="563">
        <f>+G393</f>
        <v>0</v>
      </c>
      <c r="H392" s="563">
        <f>+H393</f>
        <v>0</v>
      </c>
      <c r="I392" s="563">
        <f>+I393</f>
        <v>0</v>
      </c>
      <c r="J392" s="563">
        <f>+J393</f>
        <v>0</v>
      </c>
      <c r="K392" s="564">
        <f>+K393</f>
        <v>0</v>
      </c>
    </row>
    <row r="393" spans="1:11" s="3" customFormat="1" ht="19.5" customHeight="1" x14ac:dyDescent="0.2">
      <c r="A393" s="558">
        <v>2</v>
      </c>
      <c r="B393" s="549">
        <v>4</v>
      </c>
      <c r="C393" s="549">
        <v>9</v>
      </c>
      <c r="D393" s="549">
        <v>3</v>
      </c>
      <c r="E393" s="549" t="s">
        <v>312</v>
      </c>
      <c r="F393" s="556" t="s">
        <v>413</v>
      </c>
      <c r="G393" s="560"/>
      <c r="H393" s="560"/>
      <c r="I393" s="560"/>
      <c r="J393" s="552">
        <f>SUBTOTAL(9,G393:I393)</f>
        <v>0</v>
      </c>
      <c r="K393" s="553">
        <f>IFERROR(J393/$J$18*100,"0.00")</f>
        <v>0</v>
      </c>
    </row>
    <row r="394" spans="1:11" s="3" customFormat="1" ht="24" customHeight="1" x14ac:dyDescent="0.2">
      <c r="A394" s="561">
        <v>2</v>
      </c>
      <c r="B394" s="544">
        <v>4</v>
      </c>
      <c r="C394" s="544">
        <v>9</v>
      </c>
      <c r="D394" s="544">
        <v>4</v>
      </c>
      <c r="E394" s="544"/>
      <c r="F394" s="572" t="s">
        <v>414</v>
      </c>
      <c r="G394" s="563">
        <f>+G395</f>
        <v>0</v>
      </c>
      <c r="H394" s="563">
        <f>+H395</f>
        <v>0</v>
      </c>
      <c r="I394" s="563">
        <f>+I395</f>
        <v>0</v>
      </c>
      <c r="J394" s="563">
        <f>+J395</f>
        <v>0</v>
      </c>
      <c r="K394" s="564">
        <f>+K395</f>
        <v>0</v>
      </c>
    </row>
    <row r="395" spans="1:11" s="3" customFormat="1" ht="24.75" customHeight="1" x14ac:dyDescent="0.2">
      <c r="A395" s="548">
        <v>2</v>
      </c>
      <c r="B395" s="549">
        <v>4</v>
      </c>
      <c r="C395" s="549">
        <v>9</v>
      </c>
      <c r="D395" s="549">
        <v>4</v>
      </c>
      <c r="E395" s="549" t="s">
        <v>312</v>
      </c>
      <c r="F395" s="556" t="s">
        <v>414</v>
      </c>
      <c r="G395" s="560"/>
      <c r="H395" s="560"/>
      <c r="I395" s="560"/>
      <c r="J395" s="552">
        <f>SUBTOTAL(9,G395:I395)</f>
        <v>0</v>
      </c>
      <c r="K395" s="553">
        <f>IFERROR(J395/$J$18*100,"0.00")</f>
        <v>0</v>
      </c>
    </row>
    <row r="396" spans="1:11" s="3" customFormat="1" ht="12.75" x14ac:dyDescent="0.2">
      <c r="A396" s="532">
        <v>2</v>
      </c>
      <c r="B396" s="533">
        <v>5</v>
      </c>
      <c r="C396" s="534"/>
      <c r="D396" s="534"/>
      <c r="E396" s="534"/>
      <c r="F396" s="535" t="s">
        <v>415</v>
      </c>
      <c r="G396" s="536">
        <f>+G397+G399+G401</f>
        <v>0</v>
      </c>
      <c r="H396" s="536">
        <f>+H397+H399+H401</f>
        <v>0</v>
      </c>
      <c r="I396" s="536">
        <f>+I397+I399+I401</f>
        <v>0</v>
      </c>
      <c r="J396" s="536">
        <f>+J397+J399+J401</f>
        <v>0</v>
      </c>
      <c r="K396" s="537">
        <f>+K397+K399+K401</f>
        <v>0</v>
      </c>
    </row>
    <row r="397" spans="1:11" s="3" customFormat="1" ht="12.75" x14ac:dyDescent="0.2">
      <c r="A397" s="538">
        <v>2</v>
      </c>
      <c r="B397" s="539">
        <v>5</v>
      </c>
      <c r="C397" s="539">
        <v>1</v>
      </c>
      <c r="D397" s="539"/>
      <c r="E397" s="539"/>
      <c r="F397" s="540" t="s">
        <v>416</v>
      </c>
      <c r="G397" s="541">
        <f>+G398</f>
        <v>0</v>
      </c>
      <c r="H397" s="541">
        <f>+H398</f>
        <v>0</v>
      </c>
      <c r="I397" s="541">
        <f>+I398</f>
        <v>0</v>
      </c>
      <c r="J397" s="541">
        <f>+J398</f>
        <v>0</v>
      </c>
      <c r="K397" s="542">
        <f>+K398</f>
        <v>0</v>
      </c>
    </row>
    <row r="398" spans="1:11" s="3" customFormat="1" ht="18.75" customHeight="1" x14ac:dyDescent="0.2">
      <c r="A398" s="573">
        <v>2</v>
      </c>
      <c r="B398" s="574">
        <v>5</v>
      </c>
      <c r="C398" s="574">
        <v>1</v>
      </c>
      <c r="D398" s="574">
        <v>1</v>
      </c>
      <c r="E398" s="574" t="s">
        <v>312</v>
      </c>
      <c r="F398" s="575" t="s">
        <v>417</v>
      </c>
      <c r="G398" s="560"/>
      <c r="H398" s="560"/>
      <c r="I398" s="560"/>
      <c r="J398" s="552">
        <f>SUBTOTAL(9,G398:I398)</f>
        <v>0</v>
      </c>
      <c r="K398" s="553">
        <f>IFERROR(J398/$J$18*100,"0.00")</f>
        <v>0</v>
      </c>
    </row>
    <row r="399" spans="1:11" s="3" customFormat="1" ht="27.75" customHeight="1" x14ac:dyDescent="0.2">
      <c r="A399" s="543">
        <v>2</v>
      </c>
      <c r="B399" s="544">
        <v>5</v>
      </c>
      <c r="C399" s="544">
        <v>1</v>
      </c>
      <c r="D399" s="544">
        <v>2</v>
      </c>
      <c r="E399" s="544"/>
      <c r="F399" s="572" t="s">
        <v>418</v>
      </c>
      <c r="G399" s="563">
        <f>+G400</f>
        <v>0</v>
      </c>
      <c r="H399" s="563">
        <f>+H400</f>
        <v>0</v>
      </c>
      <c r="I399" s="563">
        <f>+I400</f>
        <v>0</v>
      </c>
      <c r="J399" s="563">
        <f>+J400</f>
        <v>0</v>
      </c>
      <c r="K399" s="564">
        <f>+K400</f>
        <v>0</v>
      </c>
    </row>
    <row r="400" spans="1:11" s="3" customFormat="1" ht="25.5" customHeight="1" x14ac:dyDescent="0.2">
      <c r="A400" s="548">
        <v>2</v>
      </c>
      <c r="B400" s="549">
        <v>5</v>
      </c>
      <c r="C400" s="549">
        <v>1</v>
      </c>
      <c r="D400" s="549">
        <v>2</v>
      </c>
      <c r="E400" s="549" t="s">
        <v>312</v>
      </c>
      <c r="F400" s="556" t="s">
        <v>418</v>
      </c>
      <c r="G400" s="560"/>
      <c r="H400" s="560"/>
      <c r="I400" s="560"/>
      <c r="J400" s="552">
        <f>SUBTOTAL(9,G400:I400)</f>
        <v>0</v>
      </c>
      <c r="K400" s="553">
        <f>IFERROR(J400/$J$18*100,"0.00")</f>
        <v>0</v>
      </c>
    </row>
    <row r="401" spans="1:11" s="3" customFormat="1" ht="27" customHeight="1" x14ac:dyDescent="0.2">
      <c r="A401" s="543">
        <v>2</v>
      </c>
      <c r="B401" s="544">
        <v>5</v>
      </c>
      <c r="C401" s="544">
        <v>1</v>
      </c>
      <c r="D401" s="544">
        <v>3</v>
      </c>
      <c r="E401" s="544"/>
      <c r="F401" s="572" t="s">
        <v>419</v>
      </c>
      <c r="G401" s="546">
        <f>+G402</f>
        <v>0</v>
      </c>
      <c r="H401" s="546">
        <f>+H402</f>
        <v>0</v>
      </c>
      <c r="I401" s="546">
        <f>+I402</f>
        <v>0</v>
      </c>
      <c r="J401" s="546">
        <f>+J402</f>
        <v>0</v>
      </c>
      <c r="K401" s="547">
        <f>+K402</f>
        <v>0</v>
      </c>
    </row>
    <row r="402" spans="1:11" s="3" customFormat="1" ht="22.5" customHeight="1" x14ac:dyDescent="0.2">
      <c r="A402" s="548">
        <v>2</v>
      </c>
      <c r="B402" s="549">
        <v>5</v>
      </c>
      <c r="C402" s="549">
        <v>1</v>
      </c>
      <c r="D402" s="549">
        <v>3</v>
      </c>
      <c r="E402" s="549" t="s">
        <v>312</v>
      </c>
      <c r="F402" s="556" t="s">
        <v>419</v>
      </c>
      <c r="G402" s="560"/>
      <c r="H402" s="560"/>
      <c r="I402" s="560"/>
      <c r="J402" s="552">
        <f>SUBTOTAL(9,G402:I402)</f>
        <v>0</v>
      </c>
      <c r="K402" s="553">
        <f>IFERROR(J402/$J$18*100,"0.00")</f>
        <v>0</v>
      </c>
    </row>
    <row r="403" spans="1:11" s="3" customFormat="1" ht="12.75" x14ac:dyDescent="0.2">
      <c r="A403" s="532">
        <v>2</v>
      </c>
      <c r="B403" s="533">
        <v>6</v>
      </c>
      <c r="C403" s="534"/>
      <c r="D403" s="534"/>
      <c r="E403" s="534"/>
      <c r="F403" s="535" t="s">
        <v>252</v>
      </c>
      <c r="G403" s="536">
        <f>+G404+G415+G424+G433+G440+G455+G460+G479</f>
        <v>23742192.030000001</v>
      </c>
      <c r="H403" s="536">
        <f>+H404+H415+H424+H433+H440+H455+H460+H479</f>
        <v>0</v>
      </c>
      <c r="I403" s="536">
        <f>+I404+I415+I424+I433+I440+I455+I460+I479</f>
        <v>0</v>
      </c>
      <c r="J403" s="536">
        <f>+J404+J415+J424+J433+J440+J455+J460+J479</f>
        <v>23742192.030000001</v>
      </c>
      <c r="K403" s="537">
        <f>+K404+K415+K424+K433+K440+K455+K460+K479</f>
        <v>5.7654934036250767</v>
      </c>
    </row>
    <row r="404" spans="1:11" s="3" customFormat="1" ht="12.75" x14ac:dyDescent="0.2">
      <c r="A404" s="538">
        <v>2</v>
      </c>
      <c r="B404" s="539">
        <v>6</v>
      </c>
      <c r="C404" s="539">
        <v>1</v>
      </c>
      <c r="D404" s="539"/>
      <c r="E404" s="539"/>
      <c r="F404" s="540" t="s">
        <v>253</v>
      </c>
      <c r="G404" s="541">
        <f>+G405+G407+G409+G411+G413</f>
        <v>11741827.030000001</v>
      </c>
      <c r="H404" s="541">
        <f>+H405+H407+H409+H411+H413</f>
        <v>0</v>
      </c>
      <c r="I404" s="541">
        <f>+I405+I407+I409+I411+I413</f>
        <v>0</v>
      </c>
      <c r="J404" s="541">
        <f>+J405+J407+J409+J411+J413</f>
        <v>11741827.030000001</v>
      </c>
      <c r="K404" s="542">
        <f>+K405+K407+K409+K411+K413</f>
        <v>2.8513553509478391</v>
      </c>
    </row>
    <row r="405" spans="1:11" s="3" customFormat="1" ht="12.75" x14ac:dyDescent="0.2">
      <c r="A405" s="543">
        <v>2</v>
      </c>
      <c r="B405" s="544">
        <v>6</v>
      </c>
      <c r="C405" s="544">
        <v>1</v>
      </c>
      <c r="D405" s="544">
        <v>1</v>
      </c>
      <c r="E405" s="544"/>
      <c r="F405" s="557" t="s">
        <v>254</v>
      </c>
      <c r="G405" s="563">
        <f>+G406</f>
        <v>7190177.0300000003</v>
      </c>
      <c r="H405" s="563">
        <f>+H406</f>
        <v>0</v>
      </c>
      <c r="I405" s="563">
        <f>+I406</f>
        <v>0</v>
      </c>
      <c r="J405" s="563">
        <f>+J406</f>
        <v>7190177.0300000003</v>
      </c>
      <c r="K405" s="564">
        <f>+K406</f>
        <v>1.7460442652043342</v>
      </c>
    </row>
    <row r="406" spans="1:11" s="3" customFormat="1" ht="12.75" x14ac:dyDescent="0.2">
      <c r="A406" s="548">
        <v>2</v>
      </c>
      <c r="B406" s="549">
        <v>6</v>
      </c>
      <c r="C406" s="549">
        <v>1</v>
      </c>
      <c r="D406" s="549">
        <v>1</v>
      </c>
      <c r="E406" s="549" t="s">
        <v>312</v>
      </c>
      <c r="F406" s="556" t="s">
        <v>254</v>
      </c>
      <c r="G406" s="551">
        <v>7190177.0300000003</v>
      </c>
      <c r="H406" s="551"/>
      <c r="I406" s="551"/>
      <c r="J406" s="552">
        <f>SUBTOTAL(9,G406:I406)</f>
        <v>7190177.0300000003</v>
      </c>
      <c r="K406" s="553">
        <f>IFERROR(J406/$J$18*100,"0.00")</f>
        <v>1.7460442652043342</v>
      </c>
    </row>
    <row r="407" spans="1:11" s="3" customFormat="1" ht="12.75" x14ac:dyDescent="0.2">
      <c r="A407" s="543">
        <v>2</v>
      </c>
      <c r="B407" s="544">
        <v>6</v>
      </c>
      <c r="C407" s="544">
        <v>1</v>
      </c>
      <c r="D407" s="544">
        <v>2</v>
      </c>
      <c r="E407" s="544"/>
      <c r="F407" s="557" t="s">
        <v>420</v>
      </c>
      <c r="G407" s="563">
        <f>+G408</f>
        <v>0</v>
      </c>
      <c r="H407" s="563">
        <f>+H408</f>
        <v>0</v>
      </c>
      <c r="I407" s="563">
        <f>+I408</f>
        <v>0</v>
      </c>
      <c r="J407" s="563">
        <f>+J408</f>
        <v>0</v>
      </c>
      <c r="K407" s="564">
        <f>+K408</f>
        <v>0</v>
      </c>
    </row>
    <row r="408" spans="1:11" s="3" customFormat="1" ht="25.5" customHeight="1" x14ac:dyDescent="0.2">
      <c r="A408" s="548">
        <v>2</v>
      </c>
      <c r="B408" s="549">
        <v>6</v>
      </c>
      <c r="C408" s="549">
        <v>1</v>
      </c>
      <c r="D408" s="549">
        <v>2</v>
      </c>
      <c r="E408" s="549" t="s">
        <v>312</v>
      </c>
      <c r="F408" s="556" t="s">
        <v>420</v>
      </c>
      <c r="G408" s="560"/>
      <c r="H408" s="551"/>
      <c r="I408" s="560"/>
      <c r="J408" s="552">
        <f>SUBTOTAL(9,G408:I408)</f>
        <v>0</v>
      </c>
      <c r="K408" s="553">
        <f>IFERROR(J408/$J$18*100,"0.00")</f>
        <v>0</v>
      </c>
    </row>
    <row r="409" spans="1:11" s="3" customFormat="1" ht="12.75" x14ac:dyDescent="0.2">
      <c r="A409" s="543">
        <v>2</v>
      </c>
      <c r="B409" s="544">
        <v>6</v>
      </c>
      <c r="C409" s="544">
        <v>1</v>
      </c>
      <c r="D409" s="544">
        <v>3</v>
      </c>
      <c r="E409" s="544"/>
      <c r="F409" s="572" t="s">
        <v>421</v>
      </c>
      <c r="G409" s="563">
        <f>+G410</f>
        <v>3051650</v>
      </c>
      <c r="H409" s="563">
        <f>+H410</f>
        <v>0</v>
      </c>
      <c r="I409" s="563">
        <f>+I410</f>
        <v>0</v>
      </c>
      <c r="J409" s="563">
        <f>+J410</f>
        <v>3051650</v>
      </c>
      <c r="K409" s="564">
        <f>+K410</f>
        <v>0.74105490861757073</v>
      </c>
    </row>
    <row r="410" spans="1:11" s="3" customFormat="1" ht="12.75" x14ac:dyDescent="0.2">
      <c r="A410" s="548">
        <v>2</v>
      </c>
      <c r="B410" s="549">
        <v>6</v>
      </c>
      <c r="C410" s="549">
        <v>1</v>
      </c>
      <c r="D410" s="549">
        <v>3</v>
      </c>
      <c r="E410" s="549" t="s">
        <v>312</v>
      </c>
      <c r="F410" s="556" t="s">
        <v>421</v>
      </c>
      <c r="G410" s="551">
        <v>3051650</v>
      </c>
      <c r="H410" s="551"/>
      <c r="I410" s="551"/>
      <c r="J410" s="552">
        <f>SUBTOTAL(9,G410:I410)</f>
        <v>3051650</v>
      </c>
      <c r="K410" s="553">
        <f>IFERROR(J410/$J$18*100,"0.00")</f>
        <v>0.74105490861757073</v>
      </c>
    </row>
    <row r="411" spans="1:11" s="3" customFormat="1" ht="12.75" x14ac:dyDescent="0.2">
      <c r="A411" s="543">
        <v>2</v>
      </c>
      <c r="B411" s="544">
        <v>6</v>
      </c>
      <c r="C411" s="544">
        <v>1</v>
      </c>
      <c r="D411" s="544">
        <v>4</v>
      </c>
      <c r="E411" s="544"/>
      <c r="F411" s="557" t="s">
        <v>422</v>
      </c>
      <c r="G411" s="563">
        <f>+G412</f>
        <v>1500000</v>
      </c>
      <c r="H411" s="563">
        <f>+H412</f>
        <v>0</v>
      </c>
      <c r="I411" s="563">
        <f>+I412</f>
        <v>0</v>
      </c>
      <c r="J411" s="563">
        <f>+J412</f>
        <v>1500000</v>
      </c>
      <c r="K411" s="564">
        <f>+K412</f>
        <v>0.36425617712593389</v>
      </c>
    </row>
    <row r="412" spans="1:11" s="3" customFormat="1" ht="12.75" x14ac:dyDescent="0.2">
      <c r="A412" s="548">
        <v>2</v>
      </c>
      <c r="B412" s="549">
        <v>6</v>
      </c>
      <c r="C412" s="549">
        <v>1</v>
      </c>
      <c r="D412" s="549">
        <v>4</v>
      </c>
      <c r="E412" s="549" t="s">
        <v>312</v>
      </c>
      <c r="F412" s="556" t="s">
        <v>422</v>
      </c>
      <c r="G412" s="551">
        <v>1500000</v>
      </c>
      <c r="H412" s="551"/>
      <c r="I412" s="551"/>
      <c r="J412" s="552">
        <f>SUBTOTAL(9,G412:I412)</f>
        <v>1500000</v>
      </c>
      <c r="K412" s="553">
        <f>IFERROR(J412/$J$18*100,"0.00")</f>
        <v>0.36425617712593389</v>
      </c>
    </row>
    <row r="413" spans="1:11" s="3" customFormat="1" ht="12.75" x14ac:dyDescent="0.2">
      <c r="A413" s="543">
        <v>2</v>
      </c>
      <c r="B413" s="544">
        <v>6</v>
      </c>
      <c r="C413" s="544">
        <v>1</v>
      </c>
      <c r="D413" s="544">
        <v>9</v>
      </c>
      <c r="E413" s="544"/>
      <c r="F413" s="557" t="s">
        <v>255</v>
      </c>
      <c r="G413" s="563">
        <f>+G414</f>
        <v>0</v>
      </c>
      <c r="H413" s="563">
        <f>+H414</f>
        <v>0</v>
      </c>
      <c r="I413" s="563">
        <f>+I414</f>
        <v>0</v>
      </c>
      <c r="J413" s="563">
        <f>+J414</f>
        <v>0</v>
      </c>
      <c r="K413" s="564">
        <f>+K414</f>
        <v>0</v>
      </c>
    </row>
    <row r="414" spans="1:11" s="3" customFormat="1" ht="24.75" customHeight="1" x14ac:dyDescent="0.2">
      <c r="A414" s="548">
        <v>2</v>
      </c>
      <c r="B414" s="549">
        <v>6</v>
      </c>
      <c r="C414" s="549">
        <v>1</v>
      </c>
      <c r="D414" s="549">
        <v>9</v>
      </c>
      <c r="E414" s="549" t="s">
        <v>312</v>
      </c>
      <c r="F414" s="556" t="s">
        <v>255</v>
      </c>
      <c r="G414" s="560"/>
      <c r="H414" s="551"/>
      <c r="I414" s="551"/>
      <c r="J414" s="552">
        <f>SUBTOTAL(9,G414:I414)</f>
        <v>0</v>
      </c>
      <c r="K414" s="553">
        <f>IFERROR(J414/$J$18*100,"0.00")</f>
        <v>0</v>
      </c>
    </row>
    <row r="415" spans="1:11" s="3" customFormat="1" ht="12.75" x14ac:dyDescent="0.2">
      <c r="A415" s="538">
        <v>2</v>
      </c>
      <c r="B415" s="539">
        <v>6</v>
      </c>
      <c r="C415" s="539">
        <v>2</v>
      </c>
      <c r="D415" s="539"/>
      <c r="E415" s="539"/>
      <c r="F415" s="540" t="s">
        <v>256</v>
      </c>
      <c r="G415" s="541">
        <f>+G416+G418+G420+G422</f>
        <v>0</v>
      </c>
      <c r="H415" s="541">
        <f>+H416+H418+H420+H422</f>
        <v>0</v>
      </c>
      <c r="I415" s="541">
        <f>+I416+I418+I420+I422</f>
        <v>0</v>
      </c>
      <c r="J415" s="541">
        <f>+J416+J418+J420+J422</f>
        <v>0</v>
      </c>
      <c r="K415" s="542">
        <f>+K416+K418+K420+K422</f>
        <v>0</v>
      </c>
    </row>
    <row r="416" spans="1:11" s="3" customFormat="1" ht="12.75" x14ac:dyDescent="0.2">
      <c r="A416" s="543">
        <v>2</v>
      </c>
      <c r="B416" s="544">
        <v>6</v>
      </c>
      <c r="C416" s="544">
        <v>2</v>
      </c>
      <c r="D416" s="544">
        <v>1</v>
      </c>
      <c r="E416" s="544"/>
      <c r="F416" s="557" t="s">
        <v>423</v>
      </c>
      <c r="G416" s="563">
        <f>+G417</f>
        <v>0</v>
      </c>
      <c r="H416" s="563">
        <f>+H417</f>
        <v>0</v>
      </c>
      <c r="I416" s="563">
        <f>+I417</f>
        <v>0</v>
      </c>
      <c r="J416" s="563">
        <f>+J417</f>
        <v>0</v>
      </c>
      <c r="K416" s="564">
        <f>+K417</f>
        <v>0</v>
      </c>
    </row>
    <row r="417" spans="1:11" s="3" customFormat="1" ht="19.5" customHeight="1" x14ac:dyDescent="0.2">
      <c r="A417" s="558">
        <v>2</v>
      </c>
      <c r="B417" s="549">
        <v>6</v>
      </c>
      <c r="C417" s="549">
        <v>2</v>
      </c>
      <c r="D417" s="549">
        <v>1</v>
      </c>
      <c r="E417" s="549" t="s">
        <v>312</v>
      </c>
      <c r="F417" s="556" t="s">
        <v>423</v>
      </c>
      <c r="G417" s="560"/>
      <c r="H417" s="551"/>
      <c r="I417" s="551"/>
      <c r="J417" s="552">
        <f>SUBTOTAL(9,G417:I417)</f>
        <v>0</v>
      </c>
      <c r="K417" s="553">
        <f>IFERROR(J417/$J$18*100,"0.00")</f>
        <v>0</v>
      </c>
    </row>
    <row r="418" spans="1:11" s="3" customFormat="1" ht="12.75" x14ac:dyDescent="0.2">
      <c r="A418" s="561">
        <v>2</v>
      </c>
      <c r="B418" s="544">
        <v>6</v>
      </c>
      <c r="C418" s="544">
        <v>2</v>
      </c>
      <c r="D418" s="544">
        <v>2</v>
      </c>
      <c r="E418" s="544"/>
      <c r="F418" s="572" t="s">
        <v>257</v>
      </c>
      <c r="G418" s="546">
        <f>+G419</f>
        <v>0</v>
      </c>
      <c r="H418" s="546">
        <f>+H419</f>
        <v>0</v>
      </c>
      <c r="I418" s="546">
        <f>+I419</f>
        <v>0</v>
      </c>
      <c r="J418" s="546">
        <f>+J419</f>
        <v>0</v>
      </c>
      <c r="K418" s="547">
        <f>+K419</f>
        <v>0</v>
      </c>
    </row>
    <row r="419" spans="1:11" s="3" customFormat="1" ht="12.75" x14ac:dyDescent="0.2">
      <c r="A419" s="558">
        <v>2</v>
      </c>
      <c r="B419" s="549">
        <v>6</v>
      </c>
      <c r="C419" s="549">
        <v>2</v>
      </c>
      <c r="D419" s="549">
        <v>2</v>
      </c>
      <c r="E419" s="549" t="s">
        <v>312</v>
      </c>
      <c r="F419" s="556" t="s">
        <v>257</v>
      </c>
      <c r="G419" s="560"/>
      <c r="H419" s="560"/>
      <c r="I419" s="560"/>
      <c r="J419" s="552">
        <f>SUBTOTAL(9,G419:I419)</f>
        <v>0</v>
      </c>
      <c r="K419" s="553">
        <f>IFERROR(J419/$J$18*100,"0.00")</f>
        <v>0</v>
      </c>
    </row>
    <row r="420" spans="1:11" s="3" customFormat="1" ht="12.75" x14ac:dyDescent="0.2">
      <c r="A420" s="543">
        <v>2</v>
      </c>
      <c r="B420" s="544">
        <v>6</v>
      </c>
      <c r="C420" s="544">
        <v>2</v>
      </c>
      <c r="D420" s="544">
        <v>3</v>
      </c>
      <c r="E420" s="544"/>
      <c r="F420" s="557" t="s">
        <v>258</v>
      </c>
      <c r="G420" s="563">
        <f>+G421</f>
        <v>0</v>
      </c>
      <c r="H420" s="563">
        <f>+H421</f>
        <v>0</v>
      </c>
      <c r="I420" s="563">
        <f>+I421</f>
        <v>0</v>
      </c>
      <c r="J420" s="563">
        <f>+J421</f>
        <v>0</v>
      </c>
      <c r="K420" s="564">
        <f>+K421</f>
        <v>0</v>
      </c>
    </row>
    <row r="421" spans="1:11" s="3" customFormat="1" ht="13.5" customHeight="1" x14ac:dyDescent="0.2">
      <c r="A421" s="558">
        <v>2</v>
      </c>
      <c r="B421" s="549">
        <v>6</v>
      </c>
      <c r="C421" s="549">
        <v>2</v>
      </c>
      <c r="D421" s="549">
        <v>3</v>
      </c>
      <c r="E421" s="549" t="s">
        <v>312</v>
      </c>
      <c r="F421" s="556" t="s">
        <v>258</v>
      </c>
      <c r="G421" s="560"/>
      <c r="H421" s="560"/>
      <c r="I421" s="560"/>
      <c r="J421" s="552">
        <f>SUBTOTAL(9,G421:I421)</f>
        <v>0</v>
      </c>
      <c r="K421" s="553">
        <f>IFERROR(J421/$J$18*100,"0.00")</f>
        <v>0</v>
      </c>
    </row>
    <row r="422" spans="1:11" s="3" customFormat="1" ht="12.75" x14ac:dyDescent="0.2">
      <c r="A422" s="543">
        <v>2</v>
      </c>
      <c r="B422" s="544">
        <v>6</v>
      </c>
      <c r="C422" s="544">
        <v>2</v>
      </c>
      <c r="D422" s="544">
        <v>4</v>
      </c>
      <c r="E422" s="544"/>
      <c r="F422" s="557" t="s">
        <v>259</v>
      </c>
      <c r="G422" s="563">
        <f>+G423</f>
        <v>0</v>
      </c>
      <c r="H422" s="563">
        <f>+H423</f>
        <v>0</v>
      </c>
      <c r="I422" s="563">
        <f>+I423</f>
        <v>0</v>
      </c>
      <c r="J422" s="563">
        <f>+J423</f>
        <v>0</v>
      </c>
      <c r="K422" s="564">
        <f>+K423</f>
        <v>0</v>
      </c>
    </row>
    <row r="423" spans="1:11" s="3" customFormat="1" ht="15" customHeight="1" x14ac:dyDescent="0.2">
      <c r="A423" s="558">
        <v>2</v>
      </c>
      <c r="B423" s="549">
        <v>6</v>
      </c>
      <c r="C423" s="549">
        <v>2</v>
      </c>
      <c r="D423" s="549">
        <v>4</v>
      </c>
      <c r="E423" s="549" t="s">
        <v>312</v>
      </c>
      <c r="F423" s="556" t="s">
        <v>259</v>
      </c>
      <c r="G423" s="560"/>
      <c r="H423" s="560"/>
      <c r="I423" s="560"/>
      <c r="J423" s="552">
        <f>SUBTOTAL(9,G423:I423)</f>
        <v>0</v>
      </c>
      <c r="K423" s="553">
        <f>IFERROR(J423/$J$18*100,"0.00")</f>
        <v>0</v>
      </c>
    </row>
    <row r="424" spans="1:11" s="3" customFormat="1" ht="12.75" x14ac:dyDescent="0.2">
      <c r="A424" s="538">
        <v>2</v>
      </c>
      <c r="B424" s="539">
        <v>6</v>
      </c>
      <c r="C424" s="539">
        <v>3</v>
      </c>
      <c r="D424" s="539"/>
      <c r="E424" s="539"/>
      <c r="F424" s="540" t="s">
        <v>260</v>
      </c>
      <c r="G424" s="541">
        <f>+G425+G427+G429+G431</f>
        <v>9750365</v>
      </c>
      <c r="H424" s="541">
        <f>+H425+H427+H429+H431</f>
        <v>0</v>
      </c>
      <c r="I424" s="541">
        <f>+I425+I427+I429+I431</f>
        <v>0</v>
      </c>
      <c r="J424" s="541">
        <f>+J425+J427+J429+J431</f>
        <v>9750365</v>
      </c>
      <c r="K424" s="542">
        <f>+K425+K427+K429+K431</f>
        <v>2.3677537869883372</v>
      </c>
    </row>
    <row r="425" spans="1:11" s="3" customFormat="1" ht="11.25" customHeight="1" x14ac:dyDescent="0.2">
      <c r="A425" s="561">
        <v>2</v>
      </c>
      <c r="B425" s="544">
        <v>6</v>
      </c>
      <c r="C425" s="544">
        <v>3</v>
      </c>
      <c r="D425" s="544">
        <v>1</v>
      </c>
      <c r="E425" s="544"/>
      <c r="F425" s="572" t="s">
        <v>261</v>
      </c>
      <c r="G425" s="563">
        <f>+G426</f>
        <v>7000000</v>
      </c>
      <c r="H425" s="563">
        <f>+H426</f>
        <v>0</v>
      </c>
      <c r="I425" s="563">
        <f>+I426</f>
        <v>0</v>
      </c>
      <c r="J425" s="563">
        <f>+J426</f>
        <v>7000000</v>
      </c>
      <c r="K425" s="564">
        <f>+K426</f>
        <v>1.6998621599210246</v>
      </c>
    </row>
    <row r="426" spans="1:11" s="3" customFormat="1" ht="12.75" x14ac:dyDescent="0.2">
      <c r="A426" s="548">
        <v>2</v>
      </c>
      <c r="B426" s="549">
        <v>6</v>
      </c>
      <c r="C426" s="549">
        <v>3</v>
      </c>
      <c r="D426" s="549">
        <v>1</v>
      </c>
      <c r="E426" s="549" t="s">
        <v>312</v>
      </c>
      <c r="F426" s="550" t="s">
        <v>261</v>
      </c>
      <c r="G426" s="551">
        <v>7000000</v>
      </c>
      <c r="H426" s="551"/>
      <c r="I426" s="551"/>
      <c r="J426" s="552">
        <f>SUBTOTAL(9,G426:I426)</f>
        <v>7000000</v>
      </c>
      <c r="K426" s="553">
        <f>IFERROR(J426/$J$18*100,"0.00")</f>
        <v>1.6998621599210246</v>
      </c>
    </row>
    <row r="427" spans="1:11" s="3" customFormat="1" ht="12.75" x14ac:dyDescent="0.2">
      <c r="A427" s="543">
        <v>2</v>
      </c>
      <c r="B427" s="544">
        <v>6</v>
      </c>
      <c r="C427" s="544">
        <v>3</v>
      </c>
      <c r="D427" s="544">
        <v>2</v>
      </c>
      <c r="E427" s="544"/>
      <c r="F427" s="557" t="s">
        <v>262</v>
      </c>
      <c r="G427" s="563">
        <f>+G428</f>
        <v>2750365</v>
      </c>
      <c r="H427" s="563">
        <f>+H428</f>
        <v>0</v>
      </c>
      <c r="I427" s="563">
        <f>+I428</f>
        <v>0</v>
      </c>
      <c r="J427" s="563">
        <f>+J428</f>
        <v>2750365</v>
      </c>
      <c r="K427" s="564">
        <f>+K428</f>
        <v>0.66789162706731275</v>
      </c>
    </row>
    <row r="428" spans="1:11" s="3" customFormat="1" ht="18" customHeight="1" x14ac:dyDescent="0.2">
      <c r="A428" s="558">
        <v>2</v>
      </c>
      <c r="B428" s="549">
        <v>6</v>
      </c>
      <c r="C428" s="549">
        <v>3</v>
      </c>
      <c r="D428" s="549">
        <v>2</v>
      </c>
      <c r="E428" s="549" t="s">
        <v>312</v>
      </c>
      <c r="F428" s="556" t="s">
        <v>262</v>
      </c>
      <c r="G428" s="551">
        <v>2750365</v>
      </c>
      <c r="H428" s="551"/>
      <c r="I428" s="551"/>
      <c r="J428" s="552">
        <f>SUBTOTAL(9,G428:I428)</f>
        <v>2750365</v>
      </c>
      <c r="K428" s="553">
        <f>IFERROR(J428/$J$18*100,"0.00")</f>
        <v>0.66789162706731275</v>
      </c>
    </row>
    <row r="429" spans="1:11" s="3" customFormat="1" ht="12.75" x14ac:dyDescent="0.2">
      <c r="A429" s="543">
        <v>2</v>
      </c>
      <c r="B429" s="544">
        <v>6</v>
      </c>
      <c r="C429" s="544">
        <v>3</v>
      </c>
      <c r="D429" s="544">
        <v>3</v>
      </c>
      <c r="E429" s="544"/>
      <c r="F429" s="557" t="s">
        <v>263</v>
      </c>
      <c r="G429" s="563">
        <f>+G430</f>
        <v>0</v>
      </c>
      <c r="H429" s="563">
        <f>+H430</f>
        <v>0</v>
      </c>
      <c r="I429" s="563">
        <f>+I430</f>
        <v>0</v>
      </c>
      <c r="J429" s="563">
        <f>+J430</f>
        <v>0</v>
      </c>
      <c r="K429" s="564">
        <f>+K430</f>
        <v>0</v>
      </c>
    </row>
    <row r="430" spans="1:11" s="3" customFormat="1" ht="16.5" customHeight="1" x14ac:dyDescent="0.2">
      <c r="A430" s="558">
        <v>2</v>
      </c>
      <c r="B430" s="549">
        <v>6</v>
      </c>
      <c r="C430" s="549">
        <v>3</v>
      </c>
      <c r="D430" s="549">
        <v>3</v>
      </c>
      <c r="E430" s="549" t="s">
        <v>312</v>
      </c>
      <c r="F430" s="556" t="s">
        <v>263</v>
      </c>
      <c r="G430" s="560"/>
      <c r="H430" s="560"/>
      <c r="I430" s="560"/>
      <c r="J430" s="552">
        <f>SUBTOTAL(9,G430:I430)</f>
        <v>0</v>
      </c>
      <c r="K430" s="553">
        <f>IFERROR(J430/$J$18*100,"0.00")</f>
        <v>0</v>
      </c>
    </row>
    <row r="431" spans="1:11" s="3" customFormat="1" ht="12.75" x14ac:dyDescent="0.2">
      <c r="A431" s="543">
        <v>2</v>
      </c>
      <c r="B431" s="544">
        <v>6</v>
      </c>
      <c r="C431" s="544">
        <v>3</v>
      </c>
      <c r="D431" s="544">
        <v>4</v>
      </c>
      <c r="E431" s="544"/>
      <c r="F431" s="557" t="s">
        <v>264</v>
      </c>
      <c r="G431" s="563">
        <f>+G432</f>
        <v>0</v>
      </c>
      <c r="H431" s="563">
        <f>+H432</f>
        <v>0</v>
      </c>
      <c r="I431" s="563">
        <f>+I432</f>
        <v>0</v>
      </c>
      <c r="J431" s="563">
        <f>+J432</f>
        <v>0</v>
      </c>
      <c r="K431" s="564">
        <f>+K432</f>
        <v>0</v>
      </c>
    </row>
    <row r="432" spans="1:11" s="3" customFormat="1" ht="19.5" customHeight="1" x14ac:dyDescent="0.2">
      <c r="A432" s="558">
        <v>2</v>
      </c>
      <c r="B432" s="549">
        <v>6</v>
      </c>
      <c r="C432" s="549">
        <v>3</v>
      </c>
      <c r="D432" s="549">
        <v>4</v>
      </c>
      <c r="E432" s="549" t="s">
        <v>312</v>
      </c>
      <c r="F432" s="556" t="s">
        <v>264</v>
      </c>
      <c r="G432" s="560"/>
      <c r="H432" s="560"/>
      <c r="I432" s="560"/>
      <c r="J432" s="552">
        <f>SUBTOTAL(9,G432:I432)</f>
        <v>0</v>
      </c>
      <c r="K432" s="553">
        <f>IFERROR(J432/$J$18*100,"0.00")</f>
        <v>0</v>
      </c>
    </row>
    <row r="433" spans="1:11" s="3" customFormat="1" ht="12.75" x14ac:dyDescent="0.2">
      <c r="A433" s="538">
        <v>2</v>
      </c>
      <c r="B433" s="539">
        <v>6</v>
      </c>
      <c r="C433" s="539">
        <v>4</v>
      </c>
      <c r="D433" s="539"/>
      <c r="E433" s="539"/>
      <c r="F433" s="540" t="s">
        <v>265</v>
      </c>
      <c r="G433" s="541">
        <f>+G434+G436+G438</f>
        <v>1500000</v>
      </c>
      <c r="H433" s="541">
        <f>+H434+H436+H438</f>
        <v>0</v>
      </c>
      <c r="I433" s="541">
        <f>+I434+I436+I438</f>
        <v>0</v>
      </c>
      <c r="J433" s="541">
        <f>+J434+J436+J438</f>
        <v>1500000</v>
      </c>
      <c r="K433" s="542">
        <f>+K434+K436+K438</f>
        <v>0.36425617712593389</v>
      </c>
    </row>
    <row r="434" spans="1:11" s="3" customFormat="1" ht="12.75" x14ac:dyDescent="0.2">
      <c r="A434" s="543">
        <v>2</v>
      </c>
      <c r="B434" s="544">
        <v>6</v>
      </c>
      <c r="C434" s="544">
        <v>4</v>
      </c>
      <c r="D434" s="544">
        <v>1</v>
      </c>
      <c r="E434" s="544"/>
      <c r="F434" s="557" t="s">
        <v>266</v>
      </c>
      <c r="G434" s="563">
        <f>+G435</f>
        <v>1500000</v>
      </c>
      <c r="H434" s="563">
        <f>+H435</f>
        <v>0</v>
      </c>
      <c r="I434" s="563">
        <f>+I435</f>
        <v>0</v>
      </c>
      <c r="J434" s="563">
        <f>+J435</f>
        <v>1500000</v>
      </c>
      <c r="K434" s="564">
        <f>+K435</f>
        <v>0.36425617712593389</v>
      </c>
    </row>
    <row r="435" spans="1:11" s="3" customFormat="1" ht="12.75" x14ac:dyDescent="0.2">
      <c r="A435" s="558">
        <v>2</v>
      </c>
      <c r="B435" s="549">
        <v>6</v>
      </c>
      <c r="C435" s="549">
        <v>4</v>
      </c>
      <c r="D435" s="549">
        <v>1</v>
      </c>
      <c r="E435" s="549" t="s">
        <v>312</v>
      </c>
      <c r="F435" s="556" t="s">
        <v>266</v>
      </c>
      <c r="G435" s="551">
        <v>1500000</v>
      </c>
      <c r="H435" s="560"/>
      <c r="I435" s="560"/>
      <c r="J435" s="552">
        <f>SUBTOTAL(9,G435:I435)</f>
        <v>1500000</v>
      </c>
      <c r="K435" s="553">
        <f>IFERROR(J435/$J$18*100,"0.00")</f>
        <v>0.36425617712593389</v>
      </c>
    </row>
    <row r="436" spans="1:11" s="3" customFormat="1" ht="12.75" x14ac:dyDescent="0.2">
      <c r="A436" s="543">
        <v>2</v>
      </c>
      <c r="B436" s="544">
        <v>6</v>
      </c>
      <c r="C436" s="544">
        <v>4</v>
      </c>
      <c r="D436" s="544">
        <v>2</v>
      </c>
      <c r="E436" s="544"/>
      <c r="F436" s="557" t="s">
        <v>267</v>
      </c>
      <c r="G436" s="563">
        <f>+G437</f>
        <v>0</v>
      </c>
      <c r="H436" s="563">
        <f>+H437</f>
        <v>0</v>
      </c>
      <c r="I436" s="563">
        <f>+I437</f>
        <v>0</v>
      </c>
      <c r="J436" s="563">
        <f>+J437</f>
        <v>0</v>
      </c>
      <c r="K436" s="564">
        <f>+K437</f>
        <v>0</v>
      </c>
    </row>
    <row r="437" spans="1:11" s="3" customFormat="1" ht="12.75" x14ac:dyDescent="0.2">
      <c r="A437" s="558">
        <v>2</v>
      </c>
      <c r="B437" s="549">
        <v>6</v>
      </c>
      <c r="C437" s="549">
        <v>4</v>
      </c>
      <c r="D437" s="549">
        <v>2</v>
      </c>
      <c r="E437" s="549" t="s">
        <v>312</v>
      </c>
      <c r="F437" s="556" t="s">
        <v>267</v>
      </c>
      <c r="G437" s="560"/>
      <c r="H437" s="560"/>
      <c r="I437" s="560"/>
      <c r="J437" s="552">
        <f>SUBTOTAL(9,G437:I437)</f>
        <v>0</v>
      </c>
      <c r="K437" s="553">
        <f>IFERROR(J437/$J$18*100,"0.00")</f>
        <v>0</v>
      </c>
    </row>
    <row r="438" spans="1:11" s="3" customFormat="1" ht="12.75" x14ac:dyDescent="0.2">
      <c r="A438" s="543">
        <v>2</v>
      </c>
      <c r="B438" s="544">
        <v>6</v>
      </c>
      <c r="C438" s="544">
        <v>4</v>
      </c>
      <c r="D438" s="544">
        <v>8</v>
      </c>
      <c r="E438" s="544"/>
      <c r="F438" s="557" t="s">
        <v>268</v>
      </c>
      <c r="G438" s="563">
        <f>+G439</f>
        <v>0</v>
      </c>
      <c r="H438" s="563">
        <f>+H439</f>
        <v>0</v>
      </c>
      <c r="I438" s="563">
        <f>+I439</f>
        <v>0</v>
      </c>
      <c r="J438" s="563">
        <f>+J439</f>
        <v>0</v>
      </c>
      <c r="K438" s="564">
        <f>+K439</f>
        <v>0</v>
      </c>
    </row>
    <row r="439" spans="1:11" s="3" customFormat="1" ht="12.75" x14ac:dyDescent="0.2">
      <c r="A439" s="558">
        <v>2</v>
      </c>
      <c r="B439" s="549">
        <v>6</v>
      </c>
      <c r="C439" s="549">
        <v>4</v>
      </c>
      <c r="D439" s="549">
        <v>8</v>
      </c>
      <c r="E439" s="549" t="s">
        <v>312</v>
      </c>
      <c r="F439" s="556" t="s">
        <v>268</v>
      </c>
      <c r="G439" s="560"/>
      <c r="H439" s="560"/>
      <c r="I439" s="560"/>
      <c r="J439" s="552">
        <f>SUBTOTAL(9,G439:I439)</f>
        <v>0</v>
      </c>
      <c r="K439" s="553">
        <f>IFERROR(J439/$J$18*100,"0.00")</f>
        <v>0</v>
      </c>
    </row>
    <row r="440" spans="1:11" s="3" customFormat="1" ht="12.75" x14ac:dyDescent="0.2">
      <c r="A440" s="538">
        <v>2</v>
      </c>
      <c r="B440" s="539">
        <v>6</v>
      </c>
      <c r="C440" s="539">
        <v>5</v>
      </c>
      <c r="D440" s="539"/>
      <c r="E440" s="539"/>
      <c r="F440" s="540" t="s">
        <v>269</v>
      </c>
      <c r="G440" s="541">
        <f>+G441+G443+G445+G447+G449+G451+G453</f>
        <v>750000</v>
      </c>
      <c r="H440" s="541">
        <f>+H441+H443+H445+H447+H449+H451+H453</f>
        <v>0</v>
      </c>
      <c r="I440" s="541">
        <f>+I441+I443+I445+I447+I449+I451+I453</f>
        <v>0</v>
      </c>
      <c r="J440" s="541">
        <f>+J441+J443+J445+J447+J449+J451+J453</f>
        <v>750000</v>
      </c>
      <c r="K440" s="542">
        <f>+K441+K443+K445+K447+K449+K451+K453</f>
        <v>0.18212808856296692</v>
      </c>
    </row>
    <row r="441" spans="1:11" s="3" customFormat="1" ht="12.75" x14ac:dyDescent="0.2">
      <c r="A441" s="543">
        <v>2</v>
      </c>
      <c r="B441" s="544">
        <v>6</v>
      </c>
      <c r="C441" s="544">
        <v>5</v>
      </c>
      <c r="D441" s="544">
        <v>2</v>
      </c>
      <c r="E441" s="544"/>
      <c r="F441" s="557" t="s">
        <v>270</v>
      </c>
      <c r="G441" s="563">
        <f>+G442</f>
        <v>0</v>
      </c>
      <c r="H441" s="563">
        <f>+H442</f>
        <v>0</v>
      </c>
      <c r="I441" s="563">
        <f>+I442</f>
        <v>0</v>
      </c>
      <c r="J441" s="563">
        <f>+J442</f>
        <v>0</v>
      </c>
      <c r="K441" s="564">
        <f>+K442</f>
        <v>0</v>
      </c>
    </row>
    <row r="442" spans="1:11" s="3" customFormat="1" ht="18" customHeight="1" x14ac:dyDescent="0.2">
      <c r="A442" s="548">
        <v>2</v>
      </c>
      <c r="B442" s="549">
        <v>6</v>
      </c>
      <c r="C442" s="549">
        <v>5</v>
      </c>
      <c r="D442" s="549">
        <v>2</v>
      </c>
      <c r="E442" s="549" t="s">
        <v>312</v>
      </c>
      <c r="F442" s="556" t="s">
        <v>270</v>
      </c>
      <c r="G442" s="560"/>
      <c r="H442" s="551"/>
      <c r="I442" s="560"/>
      <c r="J442" s="552">
        <f>SUBTOTAL(9,G442:I442)</f>
        <v>0</v>
      </c>
      <c r="K442" s="553">
        <f>IFERROR(J442/$J$18*100,"0.00")</f>
        <v>0</v>
      </c>
    </row>
    <row r="443" spans="1:11" s="3" customFormat="1" ht="12.75" x14ac:dyDescent="0.2">
      <c r="A443" s="543">
        <v>2</v>
      </c>
      <c r="B443" s="544">
        <v>6</v>
      </c>
      <c r="C443" s="544">
        <v>5</v>
      </c>
      <c r="D443" s="544">
        <v>3</v>
      </c>
      <c r="E443" s="544"/>
      <c r="F443" s="557" t="s">
        <v>271</v>
      </c>
      <c r="G443" s="563">
        <f>+G444</f>
        <v>0</v>
      </c>
      <c r="H443" s="563">
        <f>+H444</f>
        <v>0</v>
      </c>
      <c r="I443" s="563">
        <f>+I444</f>
        <v>0</v>
      </c>
      <c r="J443" s="563">
        <f>+J444</f>
        <v>0</v>
      </c>
      <c r="K443" s="564">
        <f>+K444</f>
        <v>0</v>
      </c>
    </row>
    <row r="444" spans="1:11" s="3" customFormat="1" ht="12.75" customHeight="1" x14ac:dyDescent="0.2">
      <c r="A444" s="548">
        <v>2</v>
      </c>
      <c r="B444" s="549">
        <v>6</v>
      </c>
      <c r="C444" s="549">
        <v>5</v>
      </c>
      <c r="D444" s="549">
        <v>3</v>
      </c>
      <c r="E444" s="549" t="s">
        <v>312</v>
      </c>
      <c r="F444" s="556" t="s">
        <v>271</v>
      </c>
      <c r="G444" s="560"/>
      <c r="H444" s="560"/>
      <c r="I444" s="560"/>
      <c r="J444" s="552">
        <f>SUBTOTAL(9,G444:I444)</f>
        <v>0</v>
      </c>
      <c r="K444" s="553">
        <f>IFERROR(J444/$J$18*100,"0.00")</f>
        <v>0</v>
      </c>
    </row>
    <row r="445" spans="1:11" s="3" customFormat="1" ht="12.75" x14ac:dyDescent="0.2">
      <c r="A445" s="543">
        <v>2</v>
      </c>
      <c r="B445" s="544">
        <v>6</v>
      </c>
      <c r="C445" s="544">
        <v>5</v>
      </c>
      <c r="D445" s="544">
        <v>4</v>
      </c>
      <c r="E445" s="544"/>
      <c r="F445" s="557" t="s">
        <v>272</v>
      </c>
      <c r="G445" s="563">
        <f>+G446</f>
        <v>300000</v>
      </c>
      <c r="H445" s="563">
        <f>+H446</f>
        <v>0</v>
      </c>
      <c r="I445" s="563">
        <f>+I446</f>
        <v>0</v>
      </c>
      <c r="J445" s="563">
        <f>+J446</f>
        <v>300000</v>
      </c>
      <c r="K445" s="564">
        <f>+K446</f>
        <v>7.2851235425186775E-2</v>
      </c>
    </row>
    <row r="446" spans="1:11" s="3" customFormat="1" ht="33" customHeight="1" x14ac:dyDescent="0.2">
      <c r="A446" s="548">
        <v>2</v>
      </c>
      <c r="B446" s="549">
        <v>6</v>
      </c>
      <c r="C446" s="549">
        <v>5</v>
      </c>
      <c r="D446" s="549">
        <v>4</v>
      </c>
      <c r="E446" s="549" t="s">
        <v>312</v>
      </c>
      <c r="F446" s="556" t="s">
        <v>272</v>
      </c>
      <c r="G446" s="551">
        <v>300000</v>
      </c>
      <c r="H446" s="551"/>
      <c r="I446" s="551"/>
      <c r="J446" s="552">
        <f>SUBTOTAL(9,G446:I446)</f>
        <v>300000</v>
      </c>
      <c r="K446" s="553">
        <f>IFERROR(J446/$J$18*100,"0.00")</f>
        <v>7.2851235425186775E-2</v>
      </c>
    </row>
    <row r="447" spans="1:11" s="3" customFormat="1" ht="12.75" x14ac:dyDescent="0.2">
      <c r="A447" s="543">
        <v>2</v>
      </c>
      <c r="B447" s="544">
        <v>6</v>
      </c>
      <c r="C447" s="544">
        <v>5</v>
      </c>
      <c r="D447" s="544">
        <v>5</v>
      </c>
      <c r="E447" s="544"/>
      <c r="F447" s="557" t="s">
        <v>273</v>
      </c>
      <c r="G447" s="563">
        <f>+G448</f>
        <v>0</v>
      </c>
      <c r="H447" s="563">
        <f>+H448</f>
        <v>0</v>
      </c>
      <c r="I447" s="563">
        <f>+I448</f>
        <v>0</v>
      </c>
      <c r="J447" s="563">
        <f>+J448</f>
        <v>0</v>
      </c>
      <c r="K447" s="564">
        <f>+K448</f>
        <v>0</v>
      </c>
    </row>
    <row r="448" spans="1:11" s="3" customFormat="1" ht="27" customHeight="1" x14ac:dyDescent="0.2">
      <c r="A448" s="548">
        <v>2</v>
      </c>
      <c r="B448" s="549">
        <v>6</v>
      </c>
      <c r="C448" s="549">
        <v>5</v>
      </c>
      <c r="D448" s="549">
        <v>5</v>
      </c>
      <c r="E448" s="549" t="s">
        <v>312</v>
      </c>
      <c r="F448" s="556" t="s">
        <v>273</v>
      </c>
      <c r="G448" s="551"/>
      <c r="H448" s="551"/>
      <c r="I448" s="551"/>
      <c r="J448" s="552">
        <f>SUBTOTAL(9,G448:I448)</f>
        <v>0</v>
      </c>
      <c r="K448" s="553">
        <f>IFERROR(J448/$J$18*100,"0.00")</f>
        <v>0</v>
      </c>
    </row>
    <row r="449" spans="1:11" s="3" customFormat="1" ht="12.75" x14ac:dyDescent="0.2">
      <c r="A449" s="543">
        <v>2</v>
      </c>
      <c r="B449" s="544">
        <v>6</v>
      </c>
      <c r="C449" s="544">
        <v>5</v>
      </c>
      <c r="D449" s="544">
        <v>6</v>
      </c>
      <c r="E449" s="544"/>
      <c r="F449" s="557" t="s">
        <v>274</v>
      </c>
      <c r="G449" s="563">
        <f>+G450</f>
        <v>450000</v>
      </c>
      <c r="H449" s="563">
        <f>+H450</f>
        <v>0</v>
      </c>
      <c r="I449" s="563">
        <f>+I450</f>
        <v>0</v>
      </c>
      <c r="J449" s="563">
        <f>+J450</f>
        <v>450000</v>
      </c>
      <c r="K449" s="564">
        <f>+K450</f>
        <v>0.10927685313778016</v>
      </c>
    </row>
    <row r="450" spans="1:11" s="3" customFormat="1" ht="27.75" customHeight="1" x14ac:dyDescent="0.2">
      <c r="A450" s="548">
        <v>2</v>
      </c>
      <c r="B450" s="549">
        <v>6</v>
      </c>
      <c r="C450" s="549">
        <v>5</v>
      </c>
      <c r="D450" s="549">
        <v>6</v>
      </c>
      <c r="E450" s="549" t="s">
        <v>312</v>
      </c>
      <c r="F450" s="556" t="s">
        <v>274</v>
      </c>
      <c r="G450" s="551">
        <v>450000</v>
      </c>
      <c r="H450" s="551"/>
      <c r="I450" s="551"/>
      <c r="J450" s="552">
        <f>SUBTOTAL(9,G450:I450)</f>
        <v>450000</v>
      </c>
      <c r="K450" s="553">
        <f>IFERROR(J450/$J$18*100,"0.00")</f>
        <v>0.10927685313778016</v>
      </c>
    </row>
    <row r="451" spans="1:11" s="3" customFormat="1" ht="12.75" x14ac:dyDescent="0.2">
      <c r="A451" s="543">
        <v>2</v>
      </c>
      <c r="B451" s="544">
        <v>6</v>
      </c>
      <c r="C451" s="544">
        <v>5</v>
      </c>
      <c r="D451" s="544">
        <v>7</v>
      </c>
      <c r="E451" s="544"/>
      <c r="F451" s="557" t="s">
        <v>275</v>
      </c>
      <c r="G451" s="563">
        <f>+G452</f>
        <v>0</v>
      </c>
      <c r="H451" s="563">
        <f>+H452</f>
        <v>0</v>
      </c>
      <c r="I451" s="563">
        <f>+I452</f>
        <v>0</v>
      </c>
      <c r="J451" s="563">
        <f>+J452</f>
        <v>0</v>
      </c>
      <c r="K451" s="564">
        <f>+K452</f>
        <v>0</v>
      </c>
    </row>
    <row r="452" spans="1:11" s="3" customFormat="1" ht="18" customHeight="1" x14ac:dyDescent="0.2">
      <c r="A452" s="548">
        <v>2</v>
      </c>
      <c r="B452" s="549">
        <v>6</v>
      </c>
      <c r="C452" s="549">
        <v>5</v>
      </c>
      <c r="D452" s="549">
        <v>7</v>
      </c>
      <c r="E452" s="549" t="s">
        <v>312</v>
      </c>
      <c r="F452" s="556" t="s">
        <v>275</v>
      </c>
      <c r="G452" s="560"/>
      <c r="H452" s="560"/>
      <c r="I452" s="560"/>
      <c r="J452" s="552">
        <f>SUBTOTAL(9,G452:I452)</f>
        <v>0</v>
      </c>
      <c r="K452" s="553">
        <f>IFERROR(J452/$J$18*100,"0.00")</f>
        <v>0</v>
      </c>
    </row>
    <row r="453" spans="1:11" s="3" customFormat="1" ht="12.75" x14ac:dyDescent="0.2">
      <c r="A453" s="543">
        <v>2</v>
      </c>
      <c r="B453" s="544">
        <v>6</v>
      </c>
      <c r="C453" s="544">
        <v>5</v>
      </c>
      <c r="D453" s="544">
        <v>8</v>
      </c>
      <c r="E453" s="544"/>
      <c r="F453" s="557" t="s">
        <v>276</v>
      </c>
      <c r="G453" s="563">
        <f>+G454</f>
        <v>0</v>
      </c>
      <c r="H453" s="563">
        <f>+H454</f>
        <v>0</v>
      </c>
      <c r="I453" s="563">
        <f>+I454</f>
        <v>0</v>
      </c>
      <c r="J453" s="563">
        <f>+J454</f>
        <v>0</v>
      </c>
      <c r="K453" s="564">
        <f>+K454</f>
        <v>0</v>
      </c>
    </row>
    <row r="454" spans="1:11" s="3" customFormat="1" ht="12.75" x14ac:dyDescent="0.2">
      <c r="A454" s="548">
        <v>2</v>
      </c>
      <c r="B454" s="549">
        <v>6</v>
      </c>
      <c r="C454" s="549">
        <v>5</v>
      </c>
      <c r="D454" s="549">
        <v>8</v>
      </c>
      <c r="E454" s="549" t="s">
        <v>312</v>
      </c>
      <c r="F454" s="556" t="s">
        <v>276</v>
      </c>
      <c r="G454" s="560"/>
      <c r="H454" s="560"/>
      <c r="I454" s="551"/>
      <c r="J454" s="552">
        <f>SUBTOTAL(9,G454:I454)</f>
        <v>0</v>
      </c>
      <c r="K454" s="553">
        <f>IFERROR(J454/$J$18*100,"0.00")</f>
        <v>0</v>
      </c>
    </row>
    <row r="455" spans="1:11" s="3" customFormat="1" ht="12.75" x14ac:dyDescent="0.2">
      <c r="A455" s="538">
        <v>2</v>
      </c>
      <c r="B455" s="539">
        <v>6</v>
      </c>
      <c r="C455" s="539">
        <v>6</v>
      </c>
      <c r="D455" s="539"/>
      <c r="E455" s="539"/>
      <c r="F455" s="540" t="s">
        <v>424</v>
      </c>
      <c r="G455" s="541">
        <f>+G456+G458</f>
        <v>0</v>
      </c>
      <c r="H455" s="541">
        <f>+H456+H458</f>
        <v>0</v>
      </c>
      <c r="I455" s="541">
        <f>+I456+I458</f>
        <v>0</v>
      </c>
      <c r="J455" s="541">
        <f>+J456+J458</f>
        <v>0</v>
      </c>
      <c r="K455" s="542">
        <f>+K456+K458</f>
        <v>0</v>
      </c>
    </row>
    <row r="456" spans="1:11" s="3" customFormat="1" ht="16.5" customHeight="1" x14ac:dyDescent="0.2">
      <c r="A456" s="543">
        <v>2</v>
      </c>
      <c r="B456" s="544">
        <v>6</v>
      </c>
      <c r="C456" s="544">
        <v>6</v>
      </c>
      <c r="D456" s="544">
        <v>1</v>
      </c>
      <c r="E456" s="544"/>
      <c r="F456" s="572" t="s">
        <v>425</v>
      </c>
      <c r="G456" s="546">
        <f>+G457</f>
        <v>0</v>
      </c>
      <c r="H456" s="546">
        <f>+H457</f>
        <v>0</v>
      </c>
      <c r="I456" s="546">
        <f>+I457</f>
        <v>0</v>
      </c>
      <c r="J456" s="546">
        <f>+J457</f>
        <v>0</v>
      </c>
      <c r="K456" s="547">
        <f>+K457</f>
        <v>0</v>
      </c>
    </row>
    <row r="457" spans="1:11" s="3" customFormat="1" ht="19.5" customHeight="1" x14ac:dyDescent="0.2">
      <c r="A457" s="548">
        <v>2</v>
      </c>
      <c r="B457" s="549">
        <v>6</v>
      </c>
      <c r="C457" s="549">
        <v>6</v>
      </c>
      <c r="D457" s="549">
        <v>1</v>
      </c>
      <c r="E457" s="549" t="s">
        <v>312</v>
      </c>
      <c r="F457" s="556" t="s">
        <v>425</v>
      </c>
      <c r="G457" s="560"/>
      <c r="H457" s="560"/>
      <c r="I457" s="560"/>
      <c r="J457" s="552">
        <f>SUBTOTAL(9,G457:I457)</f>
        <v>0</v>
      </c>
      <c r="K457" s="553">
        <f>IFERROR(J457/$J$18*100,"0.00")</f>
        <v>0</v>
      </c>
    </row>
    <row r="458" spans="1:11" s="3" customFormat="1" ht="9" customHeight="1" x14ac:dyDescent="0.2">
      <c r="A458" s="543">
        <v>2</v>
      </c>
      <c r="B458" s="544">
        <v>6</v>
      </c>
      <c r="C458" s="544">
        <v>6</v>
      </c>
      <c r="D458" s="544">
        <v>2</v>
      </c>
      <c r="E458" s="544"/>
      <c r="F458" s="572" t="s">
        <v>426</v>
      </c>
      <c r="G458" s="563">
        <f>+G459</f>
        <v>0</v>
      </c>
      <c r="H458" s="563">
        <f>+H459</f>
        <v>0</v>
      </c>
      <c r="I458" s="563">
        <f>+I459</f>
        <v>0</v>
      </c>
      <c r="J458" s="563">
        <f>+J459</f>
        <v>0</v>
      </c>
      <c r="K458" s="564">
        <f>+K459</f>
        <v>0</v>
      </c>
    </row>
    <row r="459" spans="1:11" s="3" customFormat="1" ht="12.75" x14ac:dyDescent="0.2">
      <c r="A459" s="548">
        <v>2</v>
      </c>
      <c r="B459" s="549">
        <v>6</v>
      </c>
      <c r="C459" s="549">
        <v>6</v>
      </c>
      <c r="D459" s="549">
        <v>2</v>
      </c>
      <c r="E459" s="549" t="s">
        <v>312</v>
      </c>
      <c r="F459" s="556" t="s">
        <v>426</v>
      </c>
      <c r="G459" s="560"/>
      <c r="H459" s="551"/>
      <c r="I459" s="560"/>
      <c r="J459" s="552">
        <f>SUBTOTAL(9,G459:I459)</f>
        <v>0</v>
      </c>
      <c r="K459" s="553">
        <f>IFERROR(J459/$J$18*100,"0.00")</f>
        <v>0</v>
      </c>
    </row>
    <row r="460" spans="1:11" s="3" customFormat="1" ht="12.75" x14ac:dyDescent="0.2">
      <c r="A460" s="538">
        <v>2</v>
      </c>
      <c r="B460" s="539">
        <v>6</v>
      </c>
      <c r="C460" s="539">
        <v>8</v>
      </c>
      <c r="D460" s="539"/>
      <c r="E460" s="539"/>
      <c r="F460" s="540" t="s">
        <v>277</v>
      </c>
      <c r="G460" s="541">
        <f>+G461+G463+G466+G468+G470+G472+G477</f>
        <v>0</v>
      </c>
      <c r="H460" s="541">
        <f>+H461+H463+H466+H468+H470+H472+H477</f>
        <v>0</v>
      </c>
      <c r="I460" s="541">
        <f>+I461+I463+I466+I468+I470+I472+I477</f>
        <v>0</v>
      </c>
      <c r="J460" s="541">
        <f>+J461+J463+J466+J468+J470+J472+J477</f>
        <v>0</v>
      </c>
      <c r="K460" s="542">
        <f>+K461+K463+K466+K468+K470+K472+K477</f>
        <v>0</v>
      </c>
    </row>
    <row r="461" spans="1:11" s="3" customFormat="1" ht="12.75" x14ac:dyDescent="0.2">
      <c r="A461" s="543">
        <v>2</v>
      </c>
      <c r="B461" s="544">
        <v>6</v>
      </c>
      <c r="C461" s="544">
        <v>8</v>
      </c>
      <c r="D461" s="544">
        <v>1</v>
      </c>
      <c r="E461" s="544"/>
      <c r="F461" s="557" t="s">
        <v>278</v>
      </c>
      <c r="G461" s="563">
        <f>+G462</f>
        <v>0</v>
      </c>
      <c r="H461" s="563">
        <f>+H462</f>
        <v>0</v>
      </c>
      <c r="I461" s="563">
        <f>+I462</f>
        <v>0</v>
      </c>
      <c r="J461" s="563">
        <f>+J462</f>
        <v>0</v>
      </c>
      <c r="K461" s="564">
        <f>+K462</f>
        <v>0</v>
      </c>
    </row>
    <row r="462" spans="1:11" s="3" customFormat="1" ht="12.75" x14ac:dyDescent="0.2">
      <c r="A462" s="548">
        <v>2</v>
      </c>
      <c r="B462" s="549">
        <v>6</v>
      </c>
      <c r="C462" s="549">
        <v>8</v>
      </c>
      <c r="D462" s="549">
        <v>1</v>
      </c>
      <c r="E462" s="549" t="s">
        <v>312</v>
      </c>
      <c r="F462" s="556" t="s">
        <v>278</v>
      </c>
      <c r="G462" s="560"/>
      <c r="H462" s="560"/>
      <c r="I462" s="560"/>
      <c r="J462" s="552">
        <f>SUBTOTAL(9,G462:I462)</f>
        <v>0</v>
      </c>
      <c r="K462" s="553">
        <f>IFERROR(J462/$J$18*100,"0.00")</f>
        <v>0</v>
      </c>
    </row>
    <row r="463" spans="1:11" s="3" customFormat="1" ht="12.75" x14ac:dyDescent="0.2">
      <c r="A463" s="543">
        <v>2</v>
      </c>
      <c r="B463" s="544">
        <v>6</v>
      </c>
      <c r="C463" s="544">
        <v>8</v>
      </c>
      <c r="D463" s="544">
        <v>3</v>
      </c>
      <c r="E463" s="544"/>
      <c r="F463" s="557" t="s">
        <v>279</v>
      </c>
      <c r="G463" s="563">
        <f>+G464+G465</f>
        <v>0</v>
      </c>
      <c r="H463" s="563">
        <f>+H464+H465</f>
        <v>0</v>
      </c>
      <c r="I463" s="563">
        <f>+I464+I465</f>
        <v>0</v>
      </c>
      <c r="J463" s="563">
        <f>+J464+J465</f>
        <v>0</v>
      </c>
      <c r="K463" s="564">
        <f>+K464+K465</f>
        <v>0</v>
      </c>
    </row>
    <row r="464" spans="1:11" s="3" customFormat="1" ht="12.75" x14ac:dyDescent="0.2">
      <c r="A464" s="558">
        <v>2</v>
      </c>
      <c r="B464" s="549">
        <v>6</v>
      </c>
      <c r="C464" s="549">
        <v>8</v>
      </c>
      <c r="D464" s="549">
        <v>3</v>
      </c>
      <c r="E464" s="549" t="s">
        <v>312</v>
      </c>
      <c r="F464" s="556" t="s">
        <v>280</v>
      </c>
      <c r="G464" s="551"/>
      <c r="H464" s="551"/>
      <c r="I464" s="551"/>
      <c r="J464" s="552">
        <f>SUBTOTAL(9,G464:I464)</f>
        <v>0</v>
      </c>
      <c r="K464" s="553">
        <f>IFERROR(J464/$J$18*100,"0.00")</f>
        <v>0</v>
      </c>
    </row>
    <row r="465" spans="1:11" s="3" customFormat="1" ht="12.75" x14ac:dyDescent="0.2">
      <c r="A465" s="558">
        <v>2</v>
      </c>
      <c r="B465" s="549">
        <v>6</v>
      </c>
      <c r="C465" s="549">
        <v>8</v>
      </c>
      <c r="D465" s="549">
        <v>3</v>
      </c>
      <c r="E465" s="549" t="s">
        <v>313</v>
      </c>
      <c r="F465" s="556" t="s">
        <v>281</v>
      </c>
      <c r="G465" s="560"/>
      <c r="H465" s="560"/>
      <c r="I465" s="560"/>
      <c r="J465" s="552">
        <f>SUBTOTAL(9,G465:I465)</f>
        <v>0</v>
      </c>
      <c r="K465" s="553">
        <f>IFERROR(J465/$J$18*100,"0.00")</f>
        <v>0</v>
      </c>
    </row>
    <row r="466" spans="1:11" s="3" customFormat="1" ht="12.75" x14ac:dyDescent="0.2">
      <c r="A466" s="543">
        <v>2</v>
      </c>
      <c r="B466" s="544">
        <v>6</v>
      </c>
      <c r="C466" s="544">
        <v>8</v>
      </c>
      <c r="D466" s="544">
        <v>5</v>
      </c>
      <c r="E466" s="544"/>
      <c r="F466" s="557" t="s">
        <v>282</v>
      </c>
      <c r="G466" s="563">
        <f>+G467</f>
        <v>0</v>
      </c>
      <c r="H466" s="563">
        <f>+H467</f>
        <v>0</v>
      </c>
      <c r="I466" s="563">
        <f>+I467</f>
        <v>0</v>
      </c>
      <c r="J466" s="563">
        <f>+J467</f>
        <v>0</v>
      </c>
      <c r="K466" s="564">
        <f>+K467</f>
        <v>0</v>
      </c>
    </row>
    <row r="467" spans="1:11" s="3" customFormat="1" ht="12.75" x14ac:dyDescent="0.2">
      <c r="A467" s="558">
        <v>2</v>
      </c>
      <c r="B467" s="549">
        <v>6</v>
      </c>
      <c r="C467" s="549">
        <v>8</v>
      </c>
      <c r="D467" s="549">
        <v>5</v>
      </c>
      <c r="E467" s="549" t="s">
        <v>312</v>
      </c>
      <c r="F467" s="556" t="s">
        <v>282</v>
      </c>
      <c r="G467" s="560"/>
      <c r="H467" s="560"/>
      <c r="I467" s="560"/>
      <c r="J467" s="552">
        <f>SUBTOTAL(9,G467:I467)</f>
        <v>0</v>
      </c>
      <c r="K467" s="553">
        <f>IFERROR(J467/$J$18*100,"0.00")</f>
        <v>0</v>
      </c>
    </row>
    <row r="468" spans="1:11" s="3" customFormat="1" ht="12.75" x14ac:dyDescent="0.2">
      <c r="A468" s="543">
        <v>2</v>
      </c>
      <c r="B468" s="544">
        <v>6</v>
      </c>
      <c r="C468" s="544">
        <v>8</v>
      </c>
      <c r="D468" s="544">
        <v>6</v>
      </c>
      <c r="E468" s="544"/>
      <c r="F468" s="557" t="s">
        <v>283</v>
      </c>
      <c r="G468" s="563">
        <f>+G469</f>
        <v>0</v>
      </c>
      <c r="H468" s="563">
        <f>+H469</f>
        <v>0</v>
      </c>
      <c r="I468" s="563">
        <f>+I469</f>
        <v>0</v>
      </c>
      <c r="J468" s="563">
        <f>+J469</f>
        <v>0</v>
      </c>
      <c r="K468" s="564">
        <f>+K469</f>
        <v>0</v>
      </c>
    </row>
    <row r="469" spans="1:11" s="3" customFormat="1" ht="12.75" x14ac:dyDescent="0.2">
      <c r="A469" s="558">
        <v>2</v>
      </c>
      <c r="B469" s="549">
        <v>6</v>
      </c>
      <c r="C469" s="549">
        <v>8</v>
      </c>
      <c r="D469" s="549">
        <v>6</v>
      </c>
      <c r="E469" s="549" t="s">
        <v>312</v>
      </c>
      <c r="F469" s="556" t="s">
        <v>283</v>
      </c>
      <c r="G469" s="560"/>
      <c r="H469" s="560"/>
      <c r="I469" s="560"/>
      <c r="J469" s="552">
        <f>SUBTOTAL(9,G469:I469)</f>
        <v>0</v>
      </c>
      <c r="K469" s="553">
        <f>IFERROR(J469/$J$18*100,"0.00")</f>
        <v>0</v>
      </c>
    </row>
    <row r="470" spans="1:11" s="3" customFormat="1" ht="12.75" x14ac:dyDescent="0.2">
      <c r="A470" s="561">
        <v>2</v>
      </c>
      <c r="B470" s="544">
        <v>6</v>
      </c>
      <c r="C470" s="544">
        <v>8</v>
      </c>
      <c r="D470" s="544">
        <v>7</v>
      </c>
      <c r="E470" s="544"/>
      <c r="F470" s="572" t="s">
        <v>284</v>
      </c>
      <c r="G470" s="563">
        <f>+G471</f>
        <v>0</v>
      </c>
      <c r="H470" s="563">
        <f>+H471</f>
        <v>0</v>
      </c>
      <c r="I470" s="563">
        <f>+I471</f>
        <v>0</v>
      </c>
      <c r="J470" s="563">
        <f>+J471</f>
        <v>0</v>
      </c>
      <c r="K470" s="564">
        <f>+K471</f>
        <v>0</v>
      </c>
    </row>
    <row r="471" spans="1:11" s="3" customFormat="1" ht="12.75" x14ac:dyDescent="0.2">
      <c r="A471" s="558">
        <v>2</v>
      </c>
      <c r="B471" s="549">
        <v>6</v>
      </c>
      <c r="C471" s="549">
        <v>8</v>
      </c>
      <c r="D471" s="549">
        <v>7</v>
      </c>
      <c r="E471" s="549" t="s">
        <v>312</v>
      </c>
      <c r="F471" s="556" t="s">
        <v>284</v>
      </c>
      <c r="G471" s="560"/>
      <c r="H471" s="560"/>
      <c r="I471" s="560"/>
      <c r="J471" s="552">
        <f>SUBTOTAL(9,G471:I471)</f>
        <v>0</v>
      </c>
      <c r="K471" s="553">
        <f>IFERROR(J471/$J$18*100,"0.00")</f>
        <v>0</v>
      </c>
    </row>
    <row r="472" spans="1:11" s="3" customFormat="1" ht="29.25" customHeight="1" x14ac:dyDescent="0.2">
      <c r="A472" s="543">
        <v>2</v>
      </c>
      <c r="B472" s="544">
        <v>6</v>
      </c>
      <c r="C472" s="544">
        <v>8</v>
      </c>
      <c r="D472" s="544">
        <v>8</v>
      </c>
      <c r="E472" s="544"/>
      <c r="F472" s="572" t="s">
        <v>285</v>
      </c>
      <c r="G472" s="563">
        <f>+G473+G474+G475+G476</f>
        <v>0</v>
      </c>
      <c r="H472" s="563">
        <f>+H473+H474+H475+H476</f>
        <v>0</v>
      </c>
      <c r="I472" s="563">
        <f>+I473+I474+I475+I476</f>
        <v>0</v>
      </c>
      <c r="J472" s="563">
        <f>+J473+J474+J475+J476</f>
        <v>0</v>
      </c>
      <c r="K472" s="564">
        <f>+K473+K474+K475+K476</f>
        <v>0</v>
      </c>
    </row>
    <row r="473" spans="1:11" s="3" customFormat="1" ht="12.75" x14ac:dyDescent="0.2">
      <c r="A473" s="558">
        <v>2</v>
      </c>
      <c r="B473" s="549">
        <v>6</v>
      </c>
      <c r="C473" s="549">
        <v>8</v>
      </c>
      <c r="D473" s="549">
        <v>8</v>
      </c>
      <c r="E473" s="549" t="s">
        <v>312</v>
      </c>
      <c r="F473" s="556" t="s">
        <v>286</v>
      </c>
      <c r="G473" s="551"/>
      <c r="H473" s="551"/>
      <c r="I473" s="551"/>
      <c r="J473" s="552">
        <f>SUBTOTAL(9,G473:I473)</f>
        <v>0</v>
      </c>
      <c r="K473" s="553">
        <f>IFERROR(J473/$J$18*100,"0.00")</f>
        <v>0</v>
      </c>
    </row>
    <row r="474" spans="1:11" s="3" customFormat="1" ht="12.75" x14ac:dyDescent="0.2">
      <c r="A474" s="558">
        <v>2</v>
      </c>
      <c r="B474" s="549">
        <v>6</v>
      </c>
      <c r="C474" s="549">
        <v>8</v>
      </c>
      <c r="D474" s="549">
        <v>8</v>
      </c>
      <c r="E474" s="549" t="s">
        <v>313</v>
      </c>
      <c r="F474" s="556" t="s">
        <v>287</v>
      </c>
      <c r="G474" s="551"/>
      <c r="H474" s="551"/>
      <c r="I474" s="551"/>
      <c r="J474" s="552">
        <f>SUBTOTAL(9,G474:I474)</f>
        <v>0</v>
      </c>
      <c r="K474" s="553">
        <f>IFERROR(J474/$J$18*100,"0.00")</f>
        <v>0</v>
      </c>
    </row>
    <row r="475" spans="1:11" s="3" customFormat="1" ht="12.75" x14ac:dyDescent="0.2">
      <c r="A475" s="558">
        <v>2</v>
      </c>
      <c r="B475" s="549">
        <v>6</v>
      </c>
      <c r="C475" s="549">
        <v>8</v>
      </c>
      <c r="D475" s="549">
        <v>8</v>
      </c>
      <c r="E475" s="549" t="s">
        <v>314</v>
      </c>
      <c r="F475" s="556" t="s">
        <v>288</v>
      </c>
      <c r="G475" s="551"/>
      <c r="H475" s="551"/>
      <c r="I475" s="551"/>
      <c r="J475" s="552">
        <f>SUBTOTAL(9,G475:I475)</f>
        <v>0</v>
      </c>
      <c r="K475" s="553">
        <f>IFERROR(J475/$J$18*100,"0.00")</f>
        <v>0</v>
      </c>
    </row>
    <row r="476" spans="1:11" s="3" customFormat="1" ht="12.75" x14ac:dyDescent="0.2">
      <c r="A476" s="558">
        <v>2</v>
      </c>
      <c r="B476" s="549">
        <v>6</v>
      </c>
      <c r="C476" s="549">
        <v>8</v>
      </c>
      <c r="D476" s="549">
        <v>8</v>
      </c>
      <c r="E476" s="549" t="s">
        <v>315</v>
      </c>
      <c r="F476" s="556" t="s">
        <v>289</v>
      </c>
      <c r="G476" s="560"/>
      <c r="H476" s="560"/>
      <c r="I476" s="560"/>
      <c r="J476" s="552">
        <f>SUBTOTAL(9,G476:I476)</f>
        <v>0</v>
      </c>
      <c r="K476" s="553">
        <f>IFERROR(J476/$J$18*100,"0.00")</f>
        <v>0</v>
      </c>
    </row>
    <row r="477" spans="1:11" s="3" customFormat="1" ht="14.25" customHeight="1" x14ac:dyDescent="0.2">
      <c r="A477" s="543">
        <v>2</v>
      </c>
      <c r="B477" s="544">
        <v>6</v>
      </c>
      <c r="C477" s="544">
        <v>8</v>
      </c>
      <c r="D477" s="544">
        <v>9</v>
      </c>
      <c r="E477" s="544"/>
      <c r="F477" s="572" t="s">
        <v>290</v>
      </c>
      <c r="G477" s="563">
        <f>+G478</f>
        <v>0</v>
      </c>
      <c r="H477" s="563">
        <f>+H478</f>
        <v>0</v>
      </c>
      <c r="I477" s="563">
        <f>+I478</f>
        <v>0</v>
      </c>
      <c r="J477" s="563">
        <f>+J478</f>
        <v>0</v>
      </c>
      <c r="K477" s="564">
        <f>+K478</f>
        <v>0</v>
      </c>
    </row>
    <row r="478" spans="1:11" s="3" customFormat="1" ht="15.75" customHeight="1" x14ac:dyDescent="0.2">
      <c r="A478" s="558">
        <v>2</v>
      </c>
      <c r="B478" s="549">
        <v>6</v>
      </c>
      <c r="C478" s="549">
        <v>8</v>
      </c>
      <c r="D478" s="549">
        <v>9</v>
      </c>
      <c r="E478" s="549" t="s">
        <v>312</v>
      </c>
      <c r="F478" s="556" t="s">
        <v>290</v>
      </c>
      <c r="G478" s="560"/>
      <c r="H478" s="560"/>
      <c r="I478" s="560"/>
      <c r="J478" s="552">
        <f>SUBTOTAL(9,G478:I478)</f>
        <v>0</v>
      </c>
      <c r="K478" s="553">
        <f>IFERROR(J478/$J$18*100,"0.00")</f>
        <v>0</v>
      </c>
    </row>
    <row r="479" spans="1:11" s="3" customFormat="1" ht="12.75" x14ac:dyDescent="0.2">
      <c r="A479" s="538">
        <v>2</v>
      </c>
      <c r="B479" s="539">
        <v>6</v>
      </c>
      <c r="C479" s="539">
        <v>9</v>
      </c>
      <c r="D479" s="539"/>
      <c r="E479" s="539"/>
      <c r="F479" s="540" t="s">
        <v>427</v>
      </c>
      <c r="G479" s="541">
        <f>+G480+G482+G484</f>
        <v>0</v>
      </c>
      <c r="H479" s="541">
        <f>+H480+H482+H484</f>
        <v>0</v>
      </c>
      <c r="I479" s="541">
        <f>+I480+I482+I484</f>
        <v>0</v>
      </c>
      <c r="J479" s="541">
        <f>+J480+J482+J484</f>
        <v>0</v>
      </c>
      <c r="K479" s="542">
        <f>+K480+K482+K484</f>
        <v>0</v>
      </c>
    </row>
    <row r="480" spans="1:11" s="3" customFormat="1" ht="18" customHeight="1" x14ac:dyDescent="0.2">
      <c r="A480" s="561">
        <v>2</v>
      </c>
      <c r="B480" s="544">
        <v>6</v>
      </c>
      <c r="C480" s="544">
        <v>9</v>
      </c>
      <c r="D480" s="544">
        <v>1</v>
      </c>
      <c r="E480" s="544"/>
      <c r="F480" s="572" t="s">
        <v>428</v>
      </c>
      <c r="G480" s="546">
        <f>+G481</f>
        <v>0</v>
      </c>
      <c r="H480" s="546">
        <f>+H481</f>
        <v>0</v>
      </c>
      <c r="I480" s="546">
        <f>+I481</f>
        <v>0</v>
      </c>
      <c r="J480" s="546">
        <f>+J481</f>
        <v>0</v>
      </c>
      <c r="K480" s="547">
        <f>+K481</f>
        <v>0</v>
      </c>
    </row>
    <row r="481" spans="1:11" s="3" customFormat="1" ht="15" customHeight="1" x14ac:dyDescent="0.2">
      <c r="A481" s="558">
        <v>2</v>
      </c>
      <c r="B481" s="549">
        <v>6</v>
      </c>
      <c r="C481" s="549">
        <v>9</v>
      </c>
      <c r="D481" s="549">
        <v>1</v>
      </c>
      <c r="E481" s="549" t="s">
        <v>312</v>
      </c>
      <c r="F481" s="556" t="s">
        <v>428</v>
      </c>
      <c r="G481" s="560"/>
      <c r="H481" s="560"/>
      <c r="I481" s="560"/>
      <c r="J481" s="552">
        <f>SUBTOTAL(9,G481:I481)</f>
        <v>0</v>
      </c>
      <c r="K481" s="553">
        <f>IFERROR(J481/$J$18*100,"0.00")</f>
        <v>0</v>
      </c>
    </row>
    <row r="482" spans="1:11" s="3" customFormat="1" ht="12.75" customHeight="1" x14ac:dyDescent="0.2">
      <c r="A482" s="561">
        <v>2</v>
      </c>
      <c r="B482" s="544">
        <v>6</v>
      </c>
      <c r="C482" s="544">
        <v>9</v>
      </c>
      <c r="D482" s="544">
        <v>2</v>
      </c>
      <c r="E482" s="544"/>
      <c r="F482" s="572" t="s">
        <v>429</v>
      </c>
      <c r="G482" s="546">
        <f>+G483</f>
        <v>0</v>
      </c>
      <c r="H482" s="546">
        <f>+H483</f>
        <v>0</v>
      </c>
      <c r="I482" s="546">
        <f>+I483</f>
        <v>0</v>
      </c>
      <c r="J482" s="546">
        <f>+J483</f>
        <v>0</v>
      </c>
      <c r="K482" s="547">
        <f>+K483</f>
        <v>0</v>
      </c>
    </row>
    <row r="483" spans="1:11" s="3" customFormat="1" ht="12.75" customHeight="1" x14ac:dyDescent="0.2">
      <c r="A483" s="558">
        <v>2</v>
      </c>
      <c r="B483" s="549">
        <v>6</v>
      </c>
      <c r="C483" s="549">
        <v>9</v>
      </c>
      <c r="D483" s="549">
        <v>2</v>
      </c>
      <c r="E483" s="549" t="s">
        <v>312</v>
      </c>
      <c r="F483" s="556" t="s">
        <v>429</v>
      </c>
      <c r="G483" s="560"/>
      <c r="H483" s="560"/>
      <c r="I483" s="560"/>
      <c r="J483" s="552">
        <f>SUBTOTAL(9,G483:I483)</f>
        <v>0</v>
      </c>
      <c r="K483" s="553">
        <f>IFERROR(J483/$J$18*100,"0.00")</f>
        <v>0</v>
      </c>
    </row>
    <row r="484" spans="1:11" s="3" customFormat="1" ht="14.25" customHeight="1" x14ac:dyDescent="0.2">
      <c r="A484" s="561">
        <v>2</v>
      </c>
      <c r="B484" s="544">
        <v>6</v>
      </c>
      <c r="C484" s="544">
        <v>9</v>
      </c>
      <c r="D484" s="544">
        <v>9</v>
      </c>
      <c r="E484" s="544"/>
      <c r="F484" s="572" t="s">
        <v>430</v>
      </c>
      <c r="G484" s="546">
        <f>+G485</f>
        <v>0</v>
      </c>
      <c r="H484" s="546">
        <f>+H485</f>
        <v>0</v>
      </c>
      <c r="I484" s="546">
        <f>+I485</f>
        <v>0</v>
      </c>
      <c r="J484" s="546">
        <f>+J485</f>
        <v>0</v>
      </c>
      <c r="K484" s="547">
        <f>+K485</f>
        <v>0</v>
      </c>
    </row>
    <row r="485" spans="1:11" s="3" customFormat="1" ht="12.75" customHeight="1" x14ac:dyDescent="0.2">
      <c r="A485" s="558">
        <v>2</v>
      </c>
      <c r="B485" s="549">
        <v>6</v>
      </c>
      <c r="C485" s="549">
        <v>9</v>
      </c>
      <c r="D485" s="549">
        <v>9</v>
      </c>
      <c r="E485" s="549" t="s">
        <v>312</v>
      </c>
      <c r="F485" s="556" t="s">
        <v>430</v>
      </c>
      <c r="G485" s="560"/>
      <c r="H485" s="551"/>
      <c r="I485" s="560"/>
      <c r="J485" s="552">
        <f>SUBTOTAL(9,G485:I485)</f>
        <v>0</v>
      </c>
      <c r="K485" s="553">
        <f>IFERROR(J485/$J$18*100,"0.00")</f>
        <v>0</v>
      </c>
    </row>
    <row r="486" spans="1:11" s="3" customFormat="1" ht="12.75" x14ac:dyDescent="0.2">
      <c r="A486" s="532">
        <v>2</v>
      </c>
      <c r="B486" s="533">
        <v>7</v>
      </c>
      <c r="C486" s="534"/>
      <c r="D486" s="534"/>
      <c r="E486" s="534"/>
      <c r="F486" s="535" t="s">
        <v>291</v>
      </c>
      <c r="G486" s="536">
        <f>+G487+G498+G511</f>
        <v>15000000</v>
      </c>
      <c r="H486" s="536">
        <f>+H487+H498+H511</f>
        <v>0</v>
      </c>
      <c r="I486" s="536">
        <f>+I487+I498+I511</f>
        <v>0</v>
      </c>
      <c r="J486" s="536">
        <f>+J487+J498+J511</f>
        <v>15000000</v>
      </c>
      <c r="K486" s="537">
        <f>+K487+K498+K511</f>
        <v>3.6425617712593388</v>
      </c>
    </row>
    <row r="487" spans="1:11" s="3" customFormat="1" ht="12.75" x14ac:dyDescent="0.2">
      <c r="A487" s="538">
        <v>2</v>
      </c>
      <c r="B487" s="539">
        <v>7</v>
      </c>
      <c r="C487" s="539">
        <v>1</v>
      </c>
      <c r="D487" s="539"/>
      <c r="E487" s="539"/>
      <c r="F487" s="540" t="s">
        <v>292</v>
      </c>
      <c r="G487" s="541">
        <f>+G488+G490+G492+G494+G496</f>
        <v>15000000</v>
      </c>
      <c r="H487" s="541">
        <f>+H488+H490+H492+H494+H496</f>
        <v>0</v>
      </c>
      <c r="I487" s="541">
        <f>+I488+I490+I492+I494+I496</f>
        <v>0</v>
      </c>
      <c r="J487" s="541">
        <f>+J488+J490+J492+J494+J496</f>
        <v>15000000</v>
      </c>
      <c r="K487" s="542">
        <f>+K488+K490+K492+K494+K496</f>
        <v>3.6425617712593388</v>
      </c>
    </row>
    <row r="488" spans="1:11" s="3" customFormat="1" ht="12.75" x14ac:dyDescent="0.2">
      <c r="A488" s="543">
        <v>2</v>
      </c>
      <c r="B488" s="544">
        <v>7</v>
      </c>
      <c r="C488" s="544">
        <v>1</v>
      </c>
      <c r="D488" s="544">
        <v>1</v>
      </c>
      <c r="E488" s="544"/>
      <c r="F488" s="557" t="s">
        <v>293</v>
      </c>
      <c r="G488" s="563">
        <f>+G489</f>
        <v>0</v>
      </c>
      <c r="H488" s="563">
        <f>+H489</f>
        <v>0</v>
      </c>
      <c r="I488" s="563">
        <f>+I489</f>
        <v>0</v>
      </c>
      <c r="J488" s="563">
        <f>+J489</f>
        <v>0</v>
      </c>
      <c r="K488" s="564">
        <f>+K489</f>
        <v>0</v>
      </c>
    </row>
    <row r="489" spans="1:11" s="3" customFormat="1" ht="14.25" customHeight="1" x14ac:dyDescent="0.2">
      <c r="A489" s="558">
        <v>2</v>
      </c>
      <c r="B489" s="549">
        <v>7</v>
      </c>
      <c r="C489" s="549">
        <v>1</v>
      </c>
      <c r="D489" s="549">
        <v>1</v>
      </c>
      <c r="E489" s="549" t="s">
        <v>312</v>
      </c>
      <c r="F489" s="556" t="s">
        <v>293</v>
      </c>
      <c r="G489" s="560"/>
      <c r="H489" s="560"/>
      <c r="I489" s="560"/>
      <c r="J489" s="552">
        <f>SUBTOTAL(9,G489:I489)</f>
        <v>0</v>
      </c>
      <c r="K489" s="553">
        <f>IFERROR(J489/$J$18*100,"0.00")</f>
        <v>0</v>
      </c>
    </row>
    <row r="490" spans="1:11" s="3" customFormat="1" ht="12.75" x14ac:dyDescent="0.2">
      <c r="A490" s="543">
        <v>2</v>
      </c>
      <c r="B490" s="544">
        <v>7</v>
      </c>
      <c r="C490" s="544">
        <v>1</v>
      </c>
      <c r="D490" s="544">
        <v>2</v>
      </c>
      <c r="E490" s="544"/>
      <c r="F490" s="557" t="s">
        <v>294</v>
      </c>
      <c r="G490" s="563">
        <f>+G491</f>
        <v>15000000</v>
      </c>
      <c r="H490" s="563">
        <f>+H491</f>
        <v>0</v>
      </c>
      <c r="I490" s="563">
        <f>+I491</f>
        <v>0</v>
      </c>
      <c r="J490" s="563">
        <f>+J491</f>
        <v>15000000</v>
      </c>
      <c r="K490" s="564">
        <f>+K491</f>
        <v>3.6425617712593388</v>
      </c>
    </row>
    <row r="491" spans="1:11" s="3" customFormat="1" ht="16.5" customHeight="1" x14ac:dyDescent="0.2">
      <c r="A491" s="558">
        <v>2</v>
      </c>
      <c r="B491" s="549">
        <v>7</v>
      </c>
      <c r="C491" s="549">
        <v>1</v>
      </c>
      <c r="D491" s="549">
        <v>2</v>
      </c>
      <c r="E491" s="549" t="s">
        <v>312</v>
      </c>
      <c r="F491" s="556" t="s">
        <v>294</v>
      </c>
      <c r="G491" s="551">
        <v>15000000</v>
      </c>
      <c r="H491" s="560"/>
      <c r="I491" s="560"/>
      <c r="J491" s="552">
        <f>SUBTOTAL(9,G491:I491)</f>
        <v>15000000</v>
      </c>
      <c r="K491" s="553">
        <f>IFERROR(J491/$J$18*100,"0.00")</f>
        <v>3.6425617712593388</v>
      </c>
    </row>
    <row r="492" spans="1:11" s="3" customFormat="1" ht="12.75" x14ac:dyDescent="0.2">
      <c r="A492" s="543">
        <v>2</v>
      </c>
      <c r="B492" s="544">
        <v>7</v>
      </c>
      <c r="C492" s="544">
        <v>1</v>
      </c>
      <c r="D492" s="544">
        <v>3</v>
      </c>
      <c r="E492" s="544"/>
      <c r="F492" s="557" t="s">
        <v>295</v>
      </c>
      <c r="G492" s="563">
        <f>+G493</f>
        <v>0</v>
      </c>
      <c r="H492" s="563">
        <f>+H493</f>
        <v>0</v>
      </c>
      <c r="I492" s="563">
        <f>+I493</f>
        <v>0</v>
      </c>
      <c r="J492" s="563">
        <f>+J493</f>
        <v>0</v>
      </c>
      <c r="K492" s="564">
        <f>+K493</f>
        <v>0</v>
      </c>
    </row>
    <row r="493" spans="1:11" s="3" customFormat="1" ht="15" customHeight="1" x14ac:dyDescent="0.2">
      <c r="A493" s="558">
        <v>2</v>
      </c>
      <c r="B493" s="549">
        <v>7</v>
      </c>
      <c r="C493" s="549">
        <v>1</v>
      </c>
      <c r="D493" s="549">
        <v>3</v>
      </c>
      <c r="E493" s="549" t="s">
        <v>312</v>
      </c>
      <c r="F493" s="556" t="s">
        <v>295</v>
      </c>
      <c r="G493" s="560"/>
      <c r="H493" s="560"/>
      <c r="I493" s="560"/>
      <c r="J493" s="552">
        <f>SUBTOTAL(9,G493:I493)</f>
        <v>0</v>
      </c>
      <c r="K493" s="553">
        <f>IFERROR(J493/$J$18*100,"0.00")</f>
        <v>0</v>
      </c>
    </row>
    <row r="494" spans="1:11" s="3" customFormat="1" ht="12.75" x14ac:dyDescent="0.2">
      <c r="A494" s="543">
        <v>2</v>
      </c>
      <c r="B494" s="544">
        <v>7</v>
      </c>
      <c r="C494" s="544">
        <v>1</v>
      </c>
      <c r="D494" s="544">
        <v>4</v>
      </c>
      <c r="E494" s="544"/>
      <c r="F494" s="557" t="s">
        <v>296</v>
      </c>
      <c r="G494" s="563">
        <f>+G495</f>
        <v>0</v>
      </c>
      <c r="H494" s="563">
        <f>+H495</f>
        <v>0</v>
      </c>
      <c r="I494" s="563">
        <f>+I495</f>
        <v>0</v>
      </c>
      <c r="J494" s="563">
        <f>+J495</f>
        <v>0</v>
      </c>
      <c r="K494" s="564">
        <f>+K495</f>
        <v>0</v>
      </c>
    </row>
    <row r="495" spans="1:11" s="3" customFormat="1" ht="14.25" customHeight="1" x14ac:dyDescent="0.2">
      <c r="A495" s="558">
        <v>2</v>
      </c>
      <c r="B495" s="549">
        <v>7</v>
      </c>
      <c r="C495" s="549">
        <v>1</v>
      </c>
      <c r="D495" s="549">
        <v>4</v>
      </c>
      <c r="E495" s="549" t="s">
        <v>312</v>
      </c>
      <c r="F495" s="556" t="s">
        <v>296</v>
      </c>
      <c r="G495" s="560"/>
      <c r="H495" s="560"/>
      <c r="I495" s="560"/>
      <c r="J495" s="552">
        <f>SUBTOTAL(9,G495:I495)</f>
        <v>0</v>
      </c>
      <c r="K495" s="553">
        <f>IFERROR(J495/$J$18*100,"0.00")</f>
        <v>0</v>
      </c>
    </row>
    <row r="496" spans="1:11" s="3" customFormat="1" ht="19.5" customHeight="1" x14ac:dyDescent="0.2">
      <c r="A496" s="561">
        <v>2</v>
      </c>
      <c r="B496" s="544">
        <v>7</v>
      </c>
      <c r="C496" s="544">
        <v>1</v>
      </c>
      <c r="D496" s="544">
        <v>5</v>
      </c>
      <c r="E496" s="544"/>
      <c r="F496" s="572" t="s">
        <v>431</v>
      </c>
      <c r="G496" s="563">
        <f>+G497</f>
        <v>0</v>
      </c>
      <c r="H496" s="563">
        <f>+H497</f>
        <v>0</v>
      </c>
      <c r="I496" s="563">
        <f>+I497</f>
        <v>0</v>
      </c>
      <c r="J496" s="563">
        <f>+J497</f>
        <v>0</v>
      </c>
      <c r="K496" s="564">
        <f>+K497</f>
        <v>0</v>
      </c>
    </row>
    <row r="497" spans="1:11" s="3" customFormat="1" ht="18.75" customHeight="1" x14ac:dyDescent="0.2">
      <c r="A497" s="558">
        <v>2</v>
      </c>
      <c r="B497" s="549">
        <v>7</v>
      </c>
      <c r="C497" s="549">
        <v>1</v>
      </c>
      <c r="D497" s="549">
        <v>5</v>
      </c>
      <c r="E497" s="549" t="s">
        <v>312</v>
      </c>
      <c r="F497" s="556" t="s">
        <v>431</v>
      </c>
      <c r="G497" s="560"/>
      <c r="H497" s="560"/>
      <c r="I497" s="560"/>
      <c r="J497" s="552">
        <f>SUBTOTAL(9,G497:I497)</f>
        <v>0</v>
      </c>
      <c r="K497" s="553">
        <f>IFERROR(J497/$J$18*100,"0.00")</f>
        <v>0</v>
      </c>
    </row>
    <row r="498" spans="1:11" s="3" customFormat="1" ht="12.75" x14ac:dyDescent="0.2">
      <c r="A498" s="538">
        <v>2</v>
      </c>
      <c r="B498" s="539">
        <v>7</v>
      </c>
      <c r="C498" s="539">
        <v>2</v>
      </c>
      <c r="D498" s="539"/>
      <c r="E498" s="539"/>
      <c r="F498" s="540" t="s">
        <v>297</v>
      </c>
      <c r="G498" s="541">
        <f>+G499+G501+G503+G505+G507+G509</f>
        <v>0</v>
      </c>
      <c r="H498" s="541">
        <f>+H499+H501+H503+H505+H507+H509</f>
        <v>0</v>
      </c>
      <c r="I498" s="541">
        <f>+I499+I501+I503+I505+I507+I509</f>
        <v>0</v>
      </c>
      <c r="J498" s="541">
        <f>+J499+J501+J503+J505+J507+J509</f>
        <v>0</v>
      </c>
      <c r="K498" s="542">
        <f>+K499+K501+K503+K505+K507+K509</f>
        <v>0</v>
      </c>
    </row>
    <row r="499" spans="1:11" s="3" customFormat="1" ht="12.75" x14ac:dyDescent="0.2">
      <c r="A499" s="543">
        <v>2</v>
      </c>
      <c r="B499" s="544">
        <v>7</v>
      </c>
      <c r="C499" s="544">
        <v>2</v>
      </c>
      <c r="D499" s="544">
        <v>1</v>
      </c>
      <c r="E499" s="544"/>
      <c r="F499" s="557" t="s">
        <v>298</v>
      </c>
      <c r="G499" s="563">
        <f>+G500</f>
        <v>0</v>
      </c>
      <c r="H499" s="563">
        <f>+H500</f>
        <v>0</v>
      </c>
      <c r="I499" s="563">
        <f>+I500</f>
        <v>0</v>
      </c>
      <c r="J499" s="563">
        <f>+J500</f>
        <v>0</v>
      </c>
      <c r="K499" s="564">
        <f>+K500</f>
        <v>0</v>
      </c>
    </row>
    <row r="500" spans="1:11" s="3" customFormat="1" ht="17.25" customHeight="1" x14ac:dyDescent="0.2">
      <c r="A500" s="558">
        <v>2</v>
      </c>
      <c r="B500" s="549">
        <v>7</v>
      </c>
      <c r="C500" s="549">
        <v>2</v>
      </c>
      <c r="D500" s="549">
        <v>1</v>
      </c>
      <c r="E500" s="549" t="s">
        <v>312</v>
      </c>
      <c r="F500" s="556" t="s">
        <v>298</v>
      </c>
      <c r="G500" s="560"/>
      <c r="H500" s="560"/>
      <c r="I500" s="560"/>
      <c r="J500" s="552">
        <f>SUBTOTAL(9,G500:I500)</f>
        <v>0</v>
      </c>
      <c r="K500" s="553">
        <f>IFERROR(J500/$J$18*100,"0.00")</f>
        <v>0</v>
      </c>
    </row>
    <row r="501" spans="1:11" s="3" customFormat="1" ht="12.75" x14ac:dyDescent="0.2">
      <c r="A501" s="543">
        <v>2</v>
      </c>
      <c r="B501" s="544">
        <v>7</v>
      </c>
      <c r="C501" s="544">
        <v>2</v>
      </c>
      <c r="D501" s="544">
        <v>2</v>
      </c>
      <c r="E501" s="544"/>
      <c r="F501" s="557" t="s">
        <v>299</v>
      </c>
      <c r="G501" s="563">
        <f>+G502</f>
        <v>0</v>
      </c>
      <c r="H501" s="563">
        <f>+H502</f>
        <v>0</v>
      </c>
      <c r="I501" s="563">
        <f>+I502</f>
        <v>0</v>
      </c>
      <c r="J501" s="563">
        <f>+J502</f>
        <v>0</v>
      </c>
      <c r="K501" s="564">
        <f>+K502</f>
        <v>0</v>
      </c>
    </row>
    <row r="502" spans="1:11" s="3" customFormat="1" ht="12" customHeight="1" x14ac:dyDescent="0.2">
      <c r="A502" s="558">
        <v>2</v>
      </c>
      <c r="B502" s="549">
        <v>7</v>
      </c>
      <c r="C502" s="549">
        <v>2</v>
      </c>
      <c r="D502" s="549">
        <v>2</v>
      </c>
      <c r="E502" s="549" t="s">
        <v>312</v>
      </c>
      <c r="F502" s="556" t="s">
        <v>299</v>
      </c>
      <c r="G502" s="560"/>
      <c r="H502" s="560"/>
      <c r="I502" s="560"/>
      <c r="J502" s="552">
        <f>SUBTOTAL(9,G502:I502)</f>
        <v>0</v>
      </c>
      <c r="K502" s="553">
        <f>IFERROR(J502/$J$18*100,"0.00")</f>
        <v>0</v>
      </c>
    </row>
    <row r="503" spans="1:11" s="3" customFormat="1" ht="12.75" x14ac:dyDescent="0.2">
      <c r="A503" s="543">
        <v>2</v>
      </c>
      <c r="B503" s="544">
        <v>7</v>
      </c>
      <c r="C503" s="544">
        <v>2</v>
      </c>
      <c r="D503" s="544">
        <v>3</v>
      </c>
      <c r="E503" s="544"/>
      <c r="F503" s="557" t="s">
        <v>300</v>
      </c>
      <c r="G503" s="563">
        <f>+G504</f>
        <v>0</v>
      </c>
      <c r="H503" s="563">
        <f>+H504</f>
        <v>0</v>
      </c>
      <c r="I503" s="563">
        <f>+I504</f>
        <v>0</v>
      </c>
      <c r="J503" s="563">
        <f>+J504</f>
        <v>0</v>
      </c>
      <c r="K503" s="564">
        <f>+K504</f>
        <v>0</v>
      </c>
    </row>
    <row r="504" spans="1:11" s="3" customFormat="1" ht="10.5" customHeight="1" x14ac:dyDescent="0.2">
      <c r="A504" s="558">
        <v>2</v>
      </c>
      <c r="B504" s="549">
        <v>7</v>
      </c>
      <c r="C504" s="549">
        <v>2</v>
      </c>
      <c r="D504" s="549">
        <v>3</v>
      </c>
      <c r="E504" s="549" t="s">
        <v>312</v>
      </c>
      <c r="F504" s="556" t="s">
        <v>300</v>
      </c>
      <c r="G504" s="560"/>
      <c r="H504" s="560"/>
      <c r="I504" s="560"/>
      <c r="J504" s="552">
        <f>SUBTOTAL(9,G504:I504)</f>
        <v>0</v>
      </c>
      <c r="K504" s="553">
        <f>IFERROR(J504/$J$18*100,"0.00")</f>
        <v>0</v>
      </c>
    </row>
    <row r="505" spans="1:11" s="3" customFormat="1" ht="12.75" x14ac:dyDescent="0.2">
      <c r="A505" s="543">
        <v>2</v>
      </c>
      <c r="B505" s="544">
        <v>7</v>
      </c>
      <c r="C505" s="544">
        <v>2</v>
      </c>
      <c r="D505" s="544">
        <v>4</v>
      </c>
      <c r="E505" s="544"/>
      <c r="F505" s="557" t="s">
        <v>301</v>
      </c>
      <c r="G505" s="563">
        <f>+G506</f>
        <v>0</v>
      </c>
      <c r="H505" s="563">
        <f>+H506</f>
        <v>0</v>
      </c>
      <c r="I505" s="563">
        <f>+I506</f>
        <v>0</v>
      </c>
      <c r="J505" s="563">
        <f>+J506</f>
        <v>0</v>
      </c>
      <c r="K505" s="564">
        <f>+K506</f>
        <v>0</v>
      </c>
    </row>
    <row r="506" spans="1:11" s="3" customFormat="1" ht="17.25" customHeight="1" x14ac:dyDescent="0.2">
      <c r="A506" s="558">
        <v>2</v>
      </c>
      <c r="B506" s="549">
        <v>7</v>
      </c>
      <c r="C506" s="549">
        <v>2</v>
      </c>
      <c r="D506" s="549">
        <v>4</v>
      </c>
      <c r="E506" s="549" t="s">
        <v>312</v>
      </c>
      <c r="F506" s="556" t="s">
        <v>301</v>
      </c>
      <c r="G506" s="560"/>
      <c r="H506" s="560"/>
      <c r="I506" s="560"/>
      <c r="J506" s="552">
        <f>SUBTOTAL(9,G506:I506)</f>
        <v>0</v>
      </c>
      <c r="K506" s="553">
        <f>IFERROR(J506/$J$18*100,"0.00")</f>
        <v>0</v>
      </c>
    </row>
    <row r="507" spans="1:11" s="3" customFormat="1" ht="12.75" x14ac:dyDescent="0.2">
      <c r="A507" s="543">
        <v>2</v>
      </c>
      <c r="B507" s="544">
        <v>7</v>
      </c>
      <c r="C507" s="544">
        <v>2</v>
      </c>
      <c r="D507" s="544">
        <v>7</v>
      </c>
      <c r="E507" s="544"/>
      <c r="F507" s="557" t="s">
        <v>302</v>
      </c>
      <c r="G507" s="563">
        <f>+G508</f>
        <v>0</v>
      </c>
      <c r="H507" s="563">
        <f>+H508</f>
        <v>0</v>
      </c>
      <c r="I507" s="563">
        <f>+I508</f>
        <v>0</v>
      </c>
      <c r="J507" s="563">
        <f>+J508</f>
        <v>0</v>
      </c>
      <c r="K507" s="564">
        <f>+K508</f>
        <v>0</v>
      </c>
    </row>
    <row r="508" spans="1:11" s="3" customFormat="1" ht="15.75" customHeight="1" x14ac:dyDescent="0.2">
      <c r="A508" s="558">
        <v>2</v>
      </c>
      <c r="B508" s="549">
        <v>7</v>
      </c>
      <c r="C508" s="549">
        <v>2</v>
      </c>
      <c r="D508" s="549">
        <v>7</v>
      </c>
      <c r="E508" s="549" t="s">
        <v>312</v>
      </c>
      <c r="F508" s="556" t="s">
        <v>302</v>
      </c>
      <c r="G508" s="560"/>
      <c r="H508" s="560"/>
      <c r="I508" s="560"/>
      <c r="J508" s="552">
        <f>SUBTOTAL(9,G508:I508)</f>
        <v>0</v>
      </c>
      <c r="K508" s="553">
        <f>IFERROR(J508/$J$18*100,"0.00")</f>
        <v>0</v>
      </c>
    </row>
    <row r="509" spans="1:11" s="3" customFormat="1" ht="12.75" x14ac:dyDescent="0.2">
      <c r="A509" s="543">
        <v>2</v>
      </c>
      <c r="B509" s="544">
        <v>7</v>
      </c>
      <c r="C509" s="544">
        <v>2</v>
      </c>
      <c r="D509" s="544">
        <v>8</v>
      </c>
      <c r="E509" s="544"/>
      <c r="F509" s="557" t="s">
        <v>303</v>
      </c>
      <c r="G509" s="563">
        <f>+G510</f>
        <v>0</v>
      </c>
      <c r="H509" s="563">
        <f>+H510</f>
        <v>0</v>
      </c>
      <c r="I509" s="563">
        <f>+I510</f>
        <v>0</v>
      </c>
      <c r="J509" s="563">
        <f>+J510</f>
        <v>0</v>
      </c>
      <c r="K509" s="564">
        <f>+K510</f>
        <v>0</v>
      </c>
    </row>
    <row r="510" spans="1:11" s="3" customFormat="1" ht="12.75" customHeight="1" x14ac:dyDescent="0.2">
      <c r="A510" s="558">
        <v>2</v>
      </c>
      <c r="B510" s="549">
        <v>7</v>
      </c>
      <c r="C510" s="549">
        <v>2</v>
      </c>
      <c r="D510" s="549">
        <v>8</v>
      </c>
      <c r="E510" s="549" t="s">
        <v>312</v>
      </c>
      <c r="F510" s="556" t="s">
        <v>303</v>
      </c>
      <c r="G510" s="560"/>
      <c r="H510" s="560"/>
      <c r="I510" s="560"/>
      <c r="J510" s="552">
        <f>SUBTOTAL(9,G510:I510)</f>
        <v>0</v>
      </c>
      <c r="K510" s="553">
        <f>IFERROR(J510/$J$18*100,"0.00")</f>
        <v>0</v>
      </c>
    </row>
    <row r="511" spans="1:11" s="3" customFormat="1" ht="12.75" x14ac:dyDescent="0.2">
      <c r="A511" s="538">
        <v>2</v>
      </c>
      <c r="B511" s="539">
        <v>7</v>
      </c>
      <c r="C511" s="539">
        <v>3</v>
      </c>
      <c r="D511" s="539"/>
      <c r="E511" s="539"/>
      <c r="F511" s="540" t="s">
        <v>304</v>
      </c>
      <c r="G511" s="541">
        <f>+G512+G514</f>
        <v>0</v>
      </c>
      <c r="H511" s="541">
        <f>+H512+H514</f>
        <v>0</v>
      </c>
      <c r="I511" s="541">
        <f>+I512+I514</f>
        <v>0</v>
      </c>
      <c r="J511" s="541">
        <f>+J512+J514</f>
        <v>0</v>
      </c>
      <c r="K511" s="542">
        <f>+K512+K514</f>
        <v>0</v>
      </c>
    </row>
    <row r="512" spans="1:11" s="3" customFormat="1" ht="12.75" x14ac:dyDescent="0.2">
      <c r="A512" s="543">
        <v>2</v>
      </c>
      <c r="B512" s="544">
        <v>7</v>
      </c>
      <c r="C512" s="544">
        <v>3</v>
      </c>
      <c r="D512" s="544">
        <v>1</v>
      </c>
      <c r="E512" s="544"/>
      <c r="F512" s="557" t="s">
        <v>305</v>
      </c>
      <c r="G512" s="563">
        <f>+G513</f>
        <v>0</v>
      </c>
      <c r="H512" s="563">
        <f>+H513</f>
        <v>0</v>
      </c>
      <c r="I512" s="563">
        <f>+I513</f>
        <v>0</v>
      </c>
      <c r="J512" s="563">
        <f>+J513</f>
        <v>0</v>
      </c>
      <c r="K512" s="564">
        <f>+K513</f>
        <v>0</v>
      </c>
    </row>
    <row r="513" spans="1:11" s="3" customFormat="1" ht="14.25" customHeight="1" x14ac:dyDescent="0.2">
      <c r="A513" s="558">
        <v>2</v>
      </c>
      <c r="B513" s="549">
        <v>7</v>
      </c>
      <c r="C513" s="549">
        <v>3</v>
      </c>
      <c r="D513" s="549">
        <v>1</v>
      </c>
      <c r="E513" s="549" t="s">
        <v>312</v>
      </c>
      <c r="F513" s="556" t="s">
        <v>305</v>
      </c>
      <c r="G513" s="560"/>
      <c r="H513" s="560"/>
      <c r="I513" s="560"/>
      <c r="J513" s="552">
        <f>SUBTOTAL(9,G513:I513)</f>
        <v>0</v>
      </c>
      <c r="K513" s="553">
        <f>IFERROR(J513/$J$18*100,"0.00")</f>
        <v>0</v>
      </c>
    </row>
    <row r="514" spans="1:11" s="3" customFormat="1" ht="12.75" x14ac:dyDescent="0.2">
      <c r="A514" s="543">
        <v>2</v>
      </c>
      <c r="B514" s="544">
        <v>7</v>
      </c>
      <c r="C514" s="544">
        <v>3</v>
      </c>
      <c r="D514" s="544">
        <v>2</v>
      </c>
      <c r="E514" s="544"/>
      <c r="F514" s="557" t="s">
        <v>306</v>
      </c>
      <c r="G514" s="563">
        <f>+G515</f>
        <v>0</v>
      </c>
      <c r="H514" s="563">
        <f>+H515</f>
        <v>0</v>
      </c>
      <c r="I514" s="563">
        <f>+I515</f>
        <v>0</v>
      </c>
      <c r="J514" s="563">
        <f>+J515</f>
        <v>0</v>
      </c>
      <c r="K514" s="564">
        <f>+K515</f>
        <v>0</v>
      </c>
    </row>
    <row r="515" spans="1:11" s="3" customFormat="1" ht="20.25" customHeight="1" x14ac:dyDescent="0.2">
      <c r="A515" s="548">
        <v>2</v>
      </c>
      <c r="B515" s="549">
        <v>7</v>
      </c>
      <c r="C515" s="549">
        <v>3</v>
      </c>
      <c r="D515" s="549">
        <v>2</v>
      </c>
      <c r="E515" s="549" t="s">
        <v>312</v>
      </c>
      <c r="F515" s="556" t="s">
        <v>306</v>
      </c>
      <c r="G515" s="576"/>
      <c r="H515" s="576"/>
      <c r="I515" s="576"/>
      <c r="J515" s="552">
        <f>SUBTOTAL(9,G515:I515)</f>
        <v>0</v>
      </c>
      <c r="K515" s="553">
        <f>IFERROR(J515/$J$18*100,"0.00")</f>
        <v>0</v>
      </c>
    </row>
  </sheetData>
  <mergeCells count="9">
    <mergeCell ref="G16:I16"/>
    <mergeCell ref="J16:J17"/>
    <mergeCell ref="K16:K17"/>
    <mergeCell ref="A16:A17"/>
    <mergeCell ref="B16:B17"/>
    <mergeCell ref="C16:C17"/>
    <mergeCell ref="D16:D17"/>
    <mergeCell ref="E16:E17"/>
    <mergeCell ref="F16:F1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119</vt:i4>
      </vt:variant>
    </vt:vector>
  </HeadingPairs>
  <TitlesOfParts>
    <vt:vector size="134" baseType="lpstr">
      <vt:lpstr>Resumen</vt:lpstr>
      <vt:lpstr>Formulario PPGR1</vt:lpstr>
      <vt:lpstr>Formulario PPGR2</vt:lpstr>
      <vt:lpstr>Formulario PPGR3</vt:lpstr>
      <vt:lpstr>Formulario PPGR4</vt:lpstr>
      <vt:lpstr>Formulario PPGR5</vt:lpstr>
      <vt:lpstr>Formulario PPGR6</vt:lpstr>
      <vt:lpstr>Tablero Indicadores POA</vt:lpstr>
      <vt:lpstr>Prov</vt:lpstr>
      <vt:lpstr>Insumos</vt:lpstr>
      <vt:lpstr>LSIns</vt:lpstr>
      <vt:lpstr>Obj</vt:lpstr>
      <vt:lpstr>Catalogo</vt:lpstr>
      <vt:lpstr>Formulario PPGR7</vt:lpstr>
      <vt:lpstr>Formulario PPGR8</vt:lpstr>
      <vt:lpstr>'Formulario PPGR1'!Área_de_impresión</vt:lpstr>
      <vt:lpstr>Azua</vt:lpstr>
      <vt:lpstr>Bahoruco</vt:lpstr>
      <vt:lpstr>Barahona</vt:lpstr>
      <vt:lpstr>CodigoActividad</vt:lpstr>
      <vt:lpstr>Dajabon</vt:lpstr>
      <vt:lpstr>Dajabón</vt:lpstr>
      <vt:lpstr>Distrito_Nacional</vt:lpstr>
      <vt:lpstr>Duarte</vt:lpstr>
      <vt:lpstr>El_Seibo</vt:lpstr>
      <vt:lpstr>Elias_Pina</vt:lpstr>
      <vt:lpstr>Elías_Piña</vt:lpstr>
      <vt:lpstr>Espaillat</vt:lpstr>
      <vt:lpstr>Hato_Mayor</vt:lpstr>
      <vt:lpstr>Hermanas_Mirabal</vt:lpstr>
      <vt:lpstr>Independencia</vt:lpstr>
      <vt:lpstr>La_Altagracia</vt:lpstr>
      <vt:lpstr>La_Romana</vt:lpstr>
      <vt:lpstr>La_Vega</vt:lpstr>
      <vt:lpstr>Le.1</vt:lpstr>
      <vt:lpstr>Le.2</vt:lpstr>
      <vt:lpstr>Le.3</vt:lpstr>
      <vt:lpstr>Le.4</vt:lpstr>
      <vt:lpstr>ls_ComprayAlquiler</vt:lpstr>
      <vt:lpstr>ls_Departamento</vt:lpstr>
      <vt:lpstr>Ls_DepartamentosSRS</vt:lpstr>
      <vt:lpstr>Ls_DependenciasSRS</vt:lpstr>
      <vt:lpstr>ls_Direccion</vt:lpstr>
      <vt:lpstr>Ls_DivisionesSRS</vt:lpstr>
      <vt:lpstr>Ls_Estructura</vt:lpstr>
      <vt:lpstr>Ls_GerenciasSRS</vt:lpstr>
      <vt:lpstr>Ls_LinesEstategica</vt:lpstr>
      <vt:lpstr>Ls_Medio_Verificacion</vt:lpstr>
      <vt:lpstr>Ls_ObjEstrategico</vt:lpstr>
      <vt:lpstr>Ls_Oficina</vt:lpstr>
      <vt:lpstr>Ls_OficinasSRS</vt:lpstr>
      <vt:lpstr>ls_Regiones</vt:lpstr>
      <vt:lpstr>ls_SubDireccion</vt:lpstr>
      <vt:lpstr>ls_TiposAcciones</vt:lpstr>
      <vt:lpstr>ls_UnidadesSRS</vt:lpstr>
      <vt:lpstr>lsAcabadosTextiles</vt:lpstr>
      <vt:lpstr>lsAireAcondicionado</vt:lpstr>
      <vt:lpstr>lsAlimentosyBebidas</vt:lpstr>
      <vt:lpstr>lsArticulosdePlastico</vt:lpstr>
      <vt:lpstr>lsElectrodomesticos</vt:lpstr>
      <vt:lpstr>lsEquiposComputos</vt:lpstr>
      <vt:lpstr>lsEquiposMedicos</vt:lpstr>
      <vt:lpstr>lsEquiposSeguridad</vt:lpstr>
      <vt:lpstr>lsEquiposTransporte</vt:lpstr>
      <vt:lpstr>lsEventosGenerales</vt:lpstr>
      <vt:lpstr>lsFuentesFinanciamiento</vt:lpstr>
      <vt:lpstr>lsGasoil</vt:lpstr>
      <vt:lpstr>lsHerramientasMenores</vt:lpstr>
      <vt:lpstr>lsImpresionyEncuadernacion</vt:lpstr>
      <vt:lpstr>lsInsumos</vt:lpstr>
      <vt:lpstr>lsInsumosEquipos</vt:lpstr>
      <vt:lpstr>lsLlantasyNeumaticos</vt:lpstr>
      <vt:lpstr>lsMantenimiento</vt:lpstr>
      <vt:lpstr>lsMantenimientoyReparacion</vt:lpstr>
      <vt:lpstr>lsMaterialesdeLimpieza</vt:lpstr>
      <vt:lpstr>lsMueblesdeAlojamiento</vt:lpstr>
      <vt:lpstr>lsMueblesdeOficina</vt:lpstr>
      <vt:lpstr>lsObrasMenoresEdificaciones</vt:lpstr>
      <vt:lpstr>lsOtrosEquipos</vt:lpstr>
      <vt:lpstr>lsPeaje</vt:lpstr>
      <vt:lpstr>lsPinturas</vt:lpstr>
      <vt:lpstr>lsProductosArtesGraficas</vt:lpstr>
      <vt:lpstr>lsProductosdeCemento</vt:lpstr>
      <vt:lpstr>lsProductosdeLoza</vt:lpstr>
      <vt:lpstr>lsProductosdePapel</vt:lpstr>
      <vt:lpstr>lsProductosdeVidrio</vt:lpstr>
      <vt:lpstr>lsProductosElectricos</vt:lpstr>
      <vt:lpstr>lsProductosMedicinalesH</vt:lpstr>
      <vt:lpstr>lsProductosMetalicos</vt:lpstr>
      <vt:lpstr>lsProductosQuimicos</vt:lpstr>
      <vt:lpstr>lsPublicidadyPropaganda</vt:lpstr>
      <vt:lpstr>lsServiciosTecnicosProfesionales</vt:lpstr>
      <vt:lpstr>lsTelecomunicaciones</vt:lpstr>
      <vt:lpstr>LsTipoEESS</vt:lpstr>
      <vt:lpstr>lsTipoIntervencion</vt:lpstr>
      <vt:lpstr>lsUtilesdeCocina</vt:lpstr>
      <vt:lpstr>lsUtilesdeOficina</vt:lpstr>
      <vt:lpstr>lsUtilesMenoresMQ</vt:lpstr>
      <vt:lpstr>lsViaticosDP</vt:lpstr>
      <vt:lpstr>Maria_Trinidad_Sanchez</vt:lpstr>
      <vt:lpstr>María_Trinidad_Sánchez</vt:lpstr>
      <vt:lpstr>Monsenor_Nouel</vt:lpstr>
      <vt:lpstr>Monseñor_Nouel</vt:lpstr>
      <vt:lpstr>Monte_Plata</vt:lpstr>
      <vt:lpstr>Montecristi</vt:lpstr>
      <vt:lpstr>Obj1.1</vt:lpstr>
      <vt:lpstr>Obj1.2</vt:lpstr>
      <vt:lpstr>Obj2.1</vt:lpstr>
      <vt:lpstr>Obj2.2</vt:lpstr>
      <vt:lpstr>Obj2.3</vt:lpstr>
      <vt:lpstr>Obj3.1</vt:lpstr>
      <vt:lpstr>Obj3.2</vt:lpstr>
      <vt:lpstr>Obj4.1</vt:lpstr>
      <vt:lpstr>Pedernales</vt:lpstr>
      <vt:lpstr>Peravia</vt:lpstr>
      <vt:lpstr>Periodo_POA</vt:lpstr>
      <vt:lpstr>Provincias</vt:lpstr>
      <vt:lpstr>Puerto_Plata</vt:lpstr>
      <vt:lpstr>Samana</vt:lpstr>
      <vt:lpstr>Samaná</vt:lpstr>
      <vt:lpstr>San_Cristobal</vt:lpstr>
      <vt:lpstr>San_Cristóbal</vt:lpstr>
      <vt:lpstr>San_Jose_de_Ocoa</vt:lpstr>
      <vt:lpstr>San_José_de_Ocoa</vt:lpstr>
      <vt:lpstr>San_Juan</vt:lpstr>
      <vt:lpstr>San_Pedro_de_Macoris</vt:lpstr>
      <vt:lpstr>San_Pedro_de_Macorís</vt:lpstr>
      <vt:lpstr>Sanchez_Ramirez</vt:lpstr>
      <vt:lpstr>Sánchez_Ramírez</vt:lpstr>
      <vt:lpstr>Santiago</vt:lpstr>
      <vt:lpstr>Santiago_Rodriguez</vt:lpstr>
      <vt:lpstr>Santiago_Rodríguez</vt:lpstr>
      <vt:lpstr>Santo_Domingo</vt:lpstr>
      <vt:lpstr>Valverde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Ilka</dc:creator>
  <cp:lastModifiedBy>Jose Checo</cp:lastModifiedBy>
  <cp:lastPrinted>2018-06-18T15:44:03Z</cp:lastPrinted>
  <dcterms:created xsi:type="dcterms:W3CDTF">2010-07-12T13:23:52Z</dcterms:created>
  <dcterms:modified xsi:type="dcterms:W3CDTF">2021-01-05T12:59:19Z</dcterms:modified>
</cp:coreProperties>
</file>